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0920" tabRatio="820" activeTab="0"/>
  </bookViews>
  <sheets>
    <sheet name="Page 1 (Summary)" sheetId="1" r:id="rId1"/>
    <sheet name="Page 2 (CG DCF)" sheetId="2" r:id="rId2"/>
    <sheet name="Page 3 (MStage DCF)" sheetId="3" r:id="rId3"/>
    <sheet name="Page 4 (RP-Treas)" sheetId="4" r:id="rId4"/>
    <sheet name="Page 5 (RP-Treas)" sheetId="5" r:id="rId5"/>
    <sheet name="Page 6 (RP-Util)" sheetId="6" r:id="rId6"/>
    <sheet name="Page 7 (RP-Util)" sheetId="7" r:id="rId7"/>
    <sheet name="MStage Backup (DO NOT PRINT)" sheetId="8" r:id="rId8"/>
  </sheets>
  <definedNames>
    <definedName name="_xlnm.Print_Area" localSheetId="7">'MStage Backup (DO NOT PRINT)'!$A$1:$K$21</definedName>
    <definedName name="_xlnm.Print_Area" localSheetId="0">'Page 1 (Summary)'!$A$1:$E$33</definedName>
  </definedNames>
  <calcPr fullCalcOnLoad="1"/>
</workbook>
</file>

<file path=xl/sharedStrings.xml><?xml version="1.0" encoding="utf-8"?>
<sst xmlns="http://schemas.openxmlformats.org/spreadsheetml/2006/main" count="414" uniqueCount="337">
  <si>
    <t>Dividend</t>
  </si>
  <si>
    <t>Price</t>
  </si>
  <si>
    <t xml:space="preserve">Cost of </t>
  </si>
  <si>
    <t>Equity</t>
  </si>
  <si>
    <t>Growth</t>
  </si>
  <si>
    <t>Summary of Results</t>
  </si>
  <si>
    <t>Average</t>
  </si>
  <si>
    <t>Initial</t>
  </si>
  <si>
    <t>No.</t>
  </si>
  <si>
    <t>Company</t>
  </si>
  <si>
    <t>Updated</t>
  </si>
  <si>
    <t>(GDP)</t>
  </si>
  <si>
    <t>(EPS)</t>
  </si>
  <si>
    <t>ROE</t>
  </si>
  <si>
    <t>Notes:</t>
  </si>
  <si>
    <r>
      <t>P</t>
    </r>
    <r>
      <rPr>
        <vertAlign val="subscript"/>
        <sz val="12"/>
        <rFont val="Arial"/>
        <family val="2"/>
      </rPr>
      <t>0</t>
    </r>
  </si>
  <si>
    <t>Gorman</t>
  </si>
  <si>
    <t>Update of Gorman Risk Premium Analysis - Treasury Bond</t>
  </si>
  <si>
    <t>AUTHORIZED</t>
  </si>
  <si>
    <t>INDICATED</t>
  </si>
  <si>
    <t>TREASURY</t>
  </si>
  <si>
    <t>ELECTRIC</t>
  </si>
  <si>
    <t>RISK</t>
  </si>
  <si>
    <t>PREMIUM</t>
  </si>
  <si>
    <t>AVERAGE</t>
  </si>
  <si>
    <t>INDICATED COST OF EQUITY</t>
  </si>
  <si>
    <t>MOODY'S AVG ANNUAL YIELD DURING STUDY</t>
  </si>
  <si>
    <t>INTEREST RATE DIFFERENCE</t>
  </si>
  <si>
    <t>INTEREST RATE CHANGE COEFFICIENT</t>
  </si>
  <si>
    <t xml:space="preserve">BASIC RISK PREMIUM </t>
  </si>
  <si>
    <t xml:space="preserve">  INTEREST RATE ADJUSTMENT</t>
  </si>
  <si>
    <t xml:space="preserve">  EQUITY RISK PREMIUM</t>
  </si>
  <si>
    <t>INDICATED EQUITY RETURN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</si>
  <si>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</si>
  <si>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</si>
  <si>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</si>
  <si>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</si>
  <si>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</si>
  <si>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</si>
  <si>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</si>
  <si>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</si>
  <si>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</si>
  <si>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</si>
  <si>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</si>
  <si>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</si>
  <si>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</si>
  <si>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</si>
  <si>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</si>
  <si>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</si>
  <si>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</si>
  <si>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</si>
  <si>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</si>
  <si>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</si>
  <si>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</si>
  <si>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</si>
  <si>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</si>
  <si>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</si>
  <si>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</si>
  <si>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PUBLIC UTILITY</t>
  </si>
  <si>
    <t>MOODY'S "A" RATED</t>
  </si>
  <si>
    <t>Update of Gorman Risk Premium Analysis - Utility Bond</t>
  </si>
  <si>
    <r>
      <t>D</t>
    </r>
    <r>
      <rPr>
        <vertAlign val="subscript"/>
        <sz val="12"/>
        <rFont val="Arial"/>
        <family val="2"/>
      </rPr>
      <t>0</t>
    </r>
  </si>
  <si>
    <t>First Stage</t>
  </si>
  <si>
    <t>Stage</t>
  </si>
  <si>
    <t>Long-Term Growth</t>
  </si>
  <si>
    <t>IRR</t>
  </si>
  <si>
    <t>P0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</si>
  <si>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</si>
  <si>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</si>
  <si>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</si>
  <si>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</si>
  <si>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</si>
  <si>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</si>
  <si>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</si>
  <si>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</si>
  <si>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</si>
  <si>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</si>
  <si>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</si>
  <si>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</si>
  <si>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</si>
  <si>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</si>
  <si>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</si>
  <si>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</si>
  <si>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</si>
  <si>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</si>
  <si>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</si>
  <si>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</si>
  <si>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</si>
  <si>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</si>
  <si>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</si>
  <si>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</si>
  <si>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</si>
  <si>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</si>
  <si>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</si>
  <si>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</si>
  <si>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</si>
  <si>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</si>
  <si>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</si>
  <si>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</si>
  <si>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</si>
  <si>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</si>
  <si>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</si>
  <si>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</si>
  <si>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</si>
  <si>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</si>
  <si>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</si>
  <si>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</si>
  <si>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</si>
  <si>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</si>
  <si>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</si>
  <si>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</si>
  <si>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</si>
  <si>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</si>
  <si>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</si>
  <si>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</si>
  <si>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</si>
  <si>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</si>
  <si>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</si>
  <si>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</si>
  <si>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</si>
  <si>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</si>
  <si>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</si>
  <si>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</si>
  <si>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</si>
  <si>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</si>
  <si>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</si>
  <si>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</si>
  <si>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</si>
  <si>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</si>
  <si>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</si>
  <si>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</si>
  <si>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</si>
  <si>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</si>
  <si>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</si>
  <si>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</si>
  <si>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</si>
  <si>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</si>
  <si>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</si>
  <si>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</si>
  <si>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</si>
  <si>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</si>
  <si>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</si>
  <si>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</si>
  <si>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</si>
  <si>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</si>
  <si>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</si>
  <si>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</si>
  <si>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</si>
  <si>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</si>
  <si>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</si>
  <si>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</si>
  <si>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</si>
  <si>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</si>
  <si>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</si>
  <si>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</si>
  <si>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</si>
  <si>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</si>
  <si>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</si>
  <si>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</si>
  <si>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</si>
  <si>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</si>
  <si>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</si>
  <si>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</si>
  <si>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</si>
  <si>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</si>
  <si>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</si>
  <si>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</si>
  <si>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</si>
  <si>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</si>
  <si>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</si>
  <si>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</si>
  <si>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</si>
  <si>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</si>
  <si>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</si>
  <si>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</si>
  <si>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</si>
  <si>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</si>
  <si>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</si>
  <si>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</si>
  <si>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</si>
  <si>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</si>
  <si>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</si>
  <si>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</si>
  <si>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</si>
  <si>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</si>
  <si>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</si>
  <si>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</si>
  <si>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</si>
  <si>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</si>
  <si>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</si>
  <si>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</si>
  <si>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</si>
  <si>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</si>
  <si>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</si>
  <si>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</si>
  <si>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</si>
  <si>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</si>
  <si>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</si>
  <si>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</si>
  <si>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</si>
  <si>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</si>
  <si>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</si>
  <si>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</si>
  <si>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</si>
  <si>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</si>
  <si>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</si>
  <si>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</si>
  <si>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</si>
  <si>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</si>
  <si>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</si>
  <si>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</si>
  <si>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</si>
  <si>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</si>
  <si>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</si>
  <si>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</si>
  <si>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</si>
  <si>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</si>
  <si>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Median</t>
  </si>
  <si>
    <t>DCF Models</t>
  </si>
  <si>
    <t>CAPM</t>
  </si>
  <si>
    <t>Summary of Updated Gorman ROE Results</t>
  </si>
  <si>
    <t>BOND YIELD</t>
  </si>
  <si>
    <t>RETURNS</t>
  </si>
  <si>
    <t>dividend shown in column 2 is assumed to grow for the first five periods at the rate in column 3, then at the rate</t>
  </si>
  <si>
    <t>PROJECTED TREASURY BOND YIELD*</t>
  </si>
  <si>
    <t>ALLETE</t>
  </si>
  <si>
    <t>Alliant Energy Co.</t>
  </si>
  <si>
    <t>DTE Energy Co.</t>
  </si>
  <si>
    <t>Edison Internat.</t>
  </si>
  <si>
    <t>IDACORP</t>
  </si>
  <si>
    <t>Southern Co.</t>
  </si>
  <si>
    <t>Vectren Corp.</t>
  </si>
  <si>
    <t>Wisconsin Energy</t>
  </si>
  <si>
    <t>Xcel Energy Inc.</t>
  </si>
  <si>
    <t>Multi-Stage DCF</t>
  </si>
  <si>
    <t>Gorman Multi-Stage Growth DCF Analysis (with Long-Term GDP Growth)</t>
  </si>
  <si>
    <t>Year 6</t>
  </si>
  <si>
    <t>Year 7</t>
  </si>
  <si>
    <t>Year 8</t>
  </si>
  <si>
    <t>Year 9</t>
  </si>
  <si>
    <t>Year 10</t>
  </si>
  <si>
    <t>Third</t>
  </si>
  <si>
    <t>Second Stage Growth</t>
  </si>
  <si>
    <t>Columns 4-8: Linear interpolation between columns 3 and 9.</t>
  </si>
  <si>
    <t>in columns 4-8 for years 6-10, than at the rate in column 9 for the remaining periods.</t>
  </si>
  <si>
    <t>Risk Premium Average</t>
  </si>
  <si>
    <t>NA</t>
  </si>
  <si>
    <t>Constant Growth DCF (Analysts' Growth)</t>
  </si>
  <si>
    <t>Constant Growth DCF (Sustainable Growth)</t>
  </si>
  <si>
    <t>Portland General</t>
  </si>
  <si>
    <t>Sempra Energy</t>
  </si>
  <si>
    <t>TREASURY BOND AVG ANNUAL YIELD DURING STUDY</t>
  </si>
  <si>
    <t xml:space="preserve">  ADUSTMENT TO BASIC RISK PREMIUM</t>
  </si>
  <si>
    <t>Black Hills Corp</t>
  </si>
  <si>
    <t>Gorman Multi-Stage Growth DCF Model</t>
  </si>
  <si>
    <t>D151</t>
  </si>
  <si>
    <t>D152</t>
  </si>
  <si>
    <t>D153</t>
  </si>
  <si>
    <t>D154</t>
  </si>
  <si>
    <t>D155</t>
  </si>
  <si>
    <t>D156</t>
  </si>
  <si>
    <t>D157</t>
  </si>
  <si>
    <t>D158</t>
  </si>
  <si>
    <t>D159</t>
  </si>
  <si>
    <t>D160</t>
  </si>
  <si>
    <t>D161</t>
  </si>
  <si>
    <t>D162</t>
  </si>
  <si>
    <t>D163</t>
  </si>
  <si>
    <t>D164</t>
  </si>
  <si>
    <t>D165</t>
  </si>
  <si>
    <t>D166</t>
  </si>
  <si>
    <t>D167</t>
  </si>
  <si>
    <t>D168</t>
  </si>
  <si>
    <t>D169</t>
  </si>
  <si>
    <t>D170</t>
  </si>
  <si>
    <t>D171</t>
  </si>
  <si>
    <t>D172</t>
  </si>
  <si>
    <t>D173</t>
  </si>
  <si>
    <t>D174</t>
  </si>
  <si>
    <t>D175</t>
  </si>
  <si>
    <t>D176</t>
  </si>
  <si>
    <t>D177</t>
  </si>
  <si>
    <t>D178</t>
  </si>
  <si>
    <t>D179</t>
  </si>
  <si>
    <t>D180</t>
  </si>
  <si>
    <t>D181</t>
  </si>
  <si>
    <t>D182</t>
  </si>
  <si>
    <t>D183</t>
  </si>
  <si>
    <t>D184</t>
  </si>
  <si>
    <t>D185</t>
  </si>
  <si>
    <t>D186</t>
  </si>
  <si>
    <t>D187</t>
  </si>
  <si>
    <t>D188</t>
  </si>
  <si>
    <t>D189</t>
  </si>
  <si>
    <t>D190</t>
  </si>
  <si>
    <t>D191</t>
  </si>
  <si>
    <t>D192</t>
  </si>
  <si>
    <t>D193</t>
  </si>
  <si>
    <t>D194</t>
  </si>
  <si>
    <t>D195</t>
  </si>
  <si>
    <t>D196</t>
  </si>
  <si>
    <t>D197</t>
  </si>
  <si>
    <t>D198</t>
  </si>
  <si>
    <t>D199</t>
  </si>
  <si>
    <t>D200</t>
  </si>
  <si>
    <t>Update of Gorman Risk Premium Analysis - Treasury Bond (Projected)</t>
  </si>
  <si>
    <t>Column 10: The internal rate of return implied by the price in column 1 and dividends for 200 periods. The initial</t>
  </si>
  <si>
    <t>DCF (excluding Sustainable Growth method)</t>
  </si>
  <si>
    <t>Average excluding CAPM (Recommended ROE)</t>
  </si>
  <si>
    <t>SCANA Corp.</t>
  </si>
  <si>
    <t>CAPM results are not reliable and are excluded as discussed by Mr. Gorman.</t>
  </si>
  <si>
    <t>Avista Corp</t>
  </si>
  <si>
    <t>Rocky Mountain Power</t>
  </si>
  <si>
    <t>CURRENT "A" UTILITY BOND YIELD*</t>
  </si>
  <si>
    <t>Gorman Constant Growth DCF Analysis (Excluding Edison International)</t>
  </si>
  <si>
    <t>Analysts'</t>
  </si>
  <si>
    <t>Adjusted</t>
  </si>
  <si>
    <t>Yield</t>
  </si>
  <si>
    <t>Constant</t>
  </si>
  <si>
    <t>Growth DCF</t>
  </si>
  <si>
    <t>Average (excl Edison Internat)</t>
  </si>
  <si>
    <t>Column 1:  Gorman, page 25 (DCF results) and page 36 (summary results).</t>
  </si>
  <si>
    <t>as discussed by Dr. Hadaway in his rebuttal testimony.</t>
  </si>
  <si>
    <t>Column 2:  Only change to Constant Growth DCF results is to exclude Edison International from the analysis</t>
  </si>
  <si>
    <t>Only change to Multi-Stage DCF result is the use of a third-stage growth rate of 5.7% (see page 3 of this Exhibit).</t>
  </si>
  <si>
    <t>Risk Premium results are an average of Treasury Bond results (see page 4 of this Exhibit)</t>
  </si>
  <si>
    <t>and Utility Bond results (see page 6 of this Exhibit).</t>
  </si>
  <si>
    <t>Sustainable Growth DCF results excluded from DCF average as discussed by Mr. Gorman.</t>
  </si>
  <si>
    <t>All data from Exhibit FEA-4 (MPG-4).</t>
  </si>
  <si>
    <t>Columns 1-3: Exhibit FEA-9 (MPG-9).</t>
  </si>
  <si>
    <t>Columns 1-3: Exhibit FEA-11 (MPG-11).</t>
  </si>
  <si>
    <t>*See Gorman page 30, lines 642-646 and page 31, lines 1-2 for Projected Treasury Bond Yield .</t>
  </si>
  <si>
    <t xml:space="preserve">See regression data on page 5 of this Exhibit for derivation of "Interest Rate Change Coefficient." </t>
  </si>
  <si>
    <t>*See Gorman page 30, lines 651-653 for Current "A" Utility Bond Yield.</t>
  </si>
  <si>
    <t xml:space="preserve">See regression data on page 7 of this Exhibit for derivation of "Interest Rate Change Coefficient." </t>
  </si>
  <si>
    <t>Columns 1-3: Exhibit FEA-12 (MPG-12).</t>
  </si>
  <si>
    <t>Column 9: See Exhibit RMP___(SCH-6R).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</si>
</sst>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  <numFmt numFmtId="166" formatCode=";;;"/>
    <numFmt numFmtId="167" formatCode="0.00000"/>
    <numFmt numFmtId="168" formatCode="0.0000"/>
    <numFmt numFmtId="169" formatCode="0.000"/>
    <numFmt numFmtId="170" formatCode="0.000000"/>
    <numFmt numFmtId="171" formatCode="0.000%"/>
    <numFmt numFmtId="172" formatCode="0.0000%"/>
    <numFmt numFmtId="173" formatCode="0.0"/>
    <numFmt numFmtId="174" formatCode="0_)"/>
    <numFmt numFmtId="175" formatCode="0.00_)"/>
    <numFmt numFmtId="176" formatCode="0.0_)"/>
    <numFmt numFmtId="177" formatCode="#,##0.0_);\(#,##0.0\)"/>
    <numFmt numFmtId="178" formatCode="0.00_);\(0.00\)"/>
    <numFmt numFmtId="179" formatCode="0.000_)"/>
    <numFmt numFmtId="180" formatCode="0.0000_)"/>
    <numFmt numFmtId="181" formatCode="0.00000%"/>
    <numFmt numFmtId="182" formatCode="0.000000%"/>
    <numFmt numFmtId="183" formatCode="0.0000000%"/>
    <numFmt numFmtId="184" formatCode="0.00000000%"/>
    <numFmt numFmtId="185" formatCode="0.000000000%"/>
    <numFmt numFmtId="186" formatCode="0.0000000000%"/>
    <numFmt numFmtId="187" formatCode="0.00000000000%"/>
    <numFmt numFmtId="188" formatCode="[$-409]dddd\,\ mmmm\ dd\,\ yyyy"/>
    <numFmt numFmtId="189" formatCode="mm/dd/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7">
    <font>
      <sz val="12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vertAlign val="subscript"/>
      <sz val="12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sz val="12"/>
      <name val="Arial MT"/>
      <family val="0"/>
    </font>
    <font>
      <b/>
      <sz val="12"/>
      <color indexed="8"/>
      <name val="Arial"/>
      <family val="2"/>
    </font>
    <font>
      <b/>
      <sz val="12"/>
      <name val="Arial MT"/>
      <family val="0"/>
    </font>
    <font>
      <sz val="12"/>
      <color indexed="8"/>
      <name val="Arial"/>
      <family val="2"/>
    </font>
    <font>
      <strike/>
      <sz val="12"/>
      <name val="Arial"/>
      <family val="2"/>
    </font>
    <font>
      <b/>
      <strike/>
      <sz val="12"/>
      <name val="Arial"/>
      <family val="2"/>
    </font>
    <font>
      <sz val="10"/>
      <color indexed="8"/>
      <name val="Arial"/>
      <family val="0"/>
    </font>
    <font>
      <vertAlign val="superscript"/>
      <sz val="12"/>
      <color indexed="8"/>
      <name val="Arial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6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46" fillId="0" borderId="0" applyNumberFormat="0" applyFill="0" applyBorder="0" applyAlignment="0" applyProtection="0"/>
    <xf numFmtId="0" fontId="10" fillId="0" borderId="0" applyProtection="0">
      <alignment/>
    </xf>
    <xf numFmtId="0" fontId="11" fillId="0" borderId="0" applyProtection="0">
      <alignment/>
    </xf>
    <xf numFmtId="0" fontId="9" fillId="0" borderId="0" applyProtection="0">
      <alignment/>
    </xf>
    <xf numFmtId="0" fontId="12" fillId="0" borderId="0" applyProtection="0">
      <alignment/>
    </xf>
    <xf numFmtId="0" fontId="13" fillId="0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2" fontId="0" fillId="0" borderId="0" applyProtection="0">
      <alignment/>
    </xf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Protection="0">
      <alignment/>
    </xf>
    <xf numFmtId="0" fontId="4" fillId="0" borderId="0" applyProtection="0">
      <alignment/>
    </xf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0" borderId="0">
      <alignment/>
      <protection/>
    </xf>
    <xf numFmtId="0" fontId="17" fillId="0" borderId="0">
      <alignment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9" applyProtection="0">
      <alignment/>
    </xf>
    <xf numFmtId="0" fontId="5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10" fontId="0" fillId="0" borderId="10" xfId="0" applyNumberFormat="1" applyBorder="1" applyAlignment="1">
      <alignment horizontal="center"/>
    </xf>
    <xf numFmtId="10" fontId="3" fillId="0" borderId="0" xfId="0" applyNumberFormat="1" applyFont="1" applyAlignment="1">
      <alignment/>
    </xf>
    <xf numFmtId="10" fontId="3" fillId="0" borderId="0" xfId="0" applyNumberFormat="1" applyFont="1" applyAlignment="1" quotePrefix="1">
      <alignment/>
    </xf>
    <xf numFmtId="10" fontId="0" fillId="0" borderId="0" xfId="0" applyNumberFormat="1" applyBorder="1" applyAlignment="1">
      <alignment horizontal="center"/>
    </xf>
    <xf numFmtId="10" fontId="0" fillId="0" borderId="10" xfId="0" applyNumberFormat="1" applyBorder="1" applyAlignment="1">
      <alignment/>
    </xf>
    <xf numFmtId="10" fontId="0" fillId="0" borderId="0" xfId="0" applyNumberFormat="1" applyFill="1" applyAlignment="1">
      <alignment/>
    </xf>
    <xf numFmtId="1" fontId="0" fillId="0" borderId="0" xfId="0" applyNumberFormat="1" applyAlignment="1">
      <alignment horizontal="center"/>
    </xf>
    <xf numFmtId="10" fontId="0" fillId="0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0" fontId="4" fillId="0" borderId="11" xfId="0" applyNumberFormat="1" applyFont="1" applyBorder="1" applyAlignment="1">
      <alignment/>
    </xf>
    <xf numFmtId="10" fontId="4" fillId="0" borderId="12" xfId="0" applyNumberFormat="1" applyFont="1" applyBorder="1" applyAlignment="1">
      <alignment horizontal="center"/>
    </xf>
    <xf numFmtId="10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0" fontId="0" fillId="0" borderId="10" xfId="0" applyNumberFormat="1" applyFont="1" applyBorder="1" applyAlignment="1">
      <alignment/>
    </xf>
    <xf numFmtId="10" fontId="2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Continuous"/>
    </xf>
    <xf numFmtId="0" fontId="0" fillId="0" borderId="0" xfId="0" applyNumberFormat="1" applyFont="1" applyAlignment="1" applyProtection="1">
      <alignment horizontal="centerContinuous"/>
      <protection locked="0"/>
    </xf>
    <xf numFmtId="0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4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Font="1" applyFill="1" applyAlignment="1">
      <alignment/>
    </xf>
    <xf numFmtId="0" fontId="0" fillId="0" borderId="0" xfId="0" applyAlignment="1" quotePrefix="1">
      <alignment horizontal="right"/>
    </xf>
    <xf numFmtId="0" fontId="0" fillId="0" borderId="0" xfId="0" applyFont="1" applyAlignment="1">
      <alignment horizontal="right"/>
    </xf>
    <xf numFmtId="10" fontId="0" fillId="0" borderId="14" xfId="0" applyNumberForma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10" fontId="4" fillId="0" borderId="16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68" applyAlignment="1">
      <alignment/>
      <protection/>
    </xf>
    <xf numFmtId="0" fontId="17" fillId="0" borderId="0" xfId="67">
      <alignment/>
      <protection/>
    </xf>
    <xf numFmtId="0" fontId="19" fillId="0" borderId="0" xfId="67" applyFont="1">
      <alignment/>
      <protection/>
    </xf>
    <xf numFmtId="0" fontId="18" fillId="0" borderId="0" xfId="67" applyFont="1" applyBorder="1" applyAlignment="1" applyProtection="1">
      <alignment horizontal="left"/>
      <protection/>
    </xf>
    <xf numFmtId="0" fontId="20" fillId="0" borderId="0" xfId="67" applyFont="1" applyBorder="1">
      <alignment/>
      <protection/>
    </xf>
    <xf numFmtId="0" fontId="0" fillId="0" borderId="0" xfId="68" applyBorder="1" applyAlignment="1">
      <alignment/>
      <protection/>
    </xf>
    <xf numFmtId="10" fontId="4" fillId="0" borderId="0" xfId="68" applyNumberFormat="1" applyFont="1" applyAlignment="1">
      <alignment/>
      <protection/>
    </xf>
    <xf numFmtId="0" fontId="20" fillId="0" borderId="10" xfId="67" applyFont="1" applyBorder="1" applyAlignment="1">
      <alignment horizontal="right"/>
      <protection/>
    </xf>
    <xf numFmtId="0" fontId="20" fillId="0" borderId="10" xfId="67" applyFont="1" applyBorder="1">
      <alignment/>
      <protection/>
    </xf>
    <xf numFmtId="0" fontId="0" fillId="0" borderId="10" xfId="68" applyFont="1" applyBorder="1" applyAlignment="1">
      <alignment horizontal="right"/>
      <protection/>
    </xf>
    <xf numFmtId="174" fontId="20" fillId="0" borderId="0" xfId="67" applyNumberFormat="1" applyFont="1" applyBorder="1" applyProtection="1">
      <alignment/>
      <protection/>
    </xf>
    <xf numFmtId="10" fontId="0" fillId="0" borderId="0" xfId="71" applyNumberFormat="1" applyAlignment="1">
      <alignment/>
    </xf>
    <xf numFmtId="2" fontId="0" fillId="0" borderId="0" xfId="68" applyNumberFormat="1" applyAlignment="1">
      <alignment/>
      <protection/>
    </xf>
    <xf numFmtId="0" fontId="0" fillId="0" borderId="0" xfId="68" applyFont="1" applyBorder="1" applyAlignment="1">
      <alignment/>
      <protection/>
    </xf>
    <xf numFmtId="10" fontId="0" fillId="0" borderId="0" xfId="68" applyNumberFormat="1" applyBorder="1" applyAlignment="1">
      <alignment/>
      <protection/>
    </xf>
    <xf numFmtId="10" fontId="0" fillId="0" borderId="17" xfId="68" applyNumberFormat="1" applyBorder="1" applyAlignment="1">
      <alignment/>
      <protection/>
    </xf>
    <xf numFmtId="0" fontId="0" fillId="0" borderId="0" xfId="68" applyFont="1" applyAlignment="1">
      <alignment/>
      <protection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Continuous"/>
    </xf>
    <xf numFmtId="10" fontId="4" fillId="0" borderId="11" xfId="0" applyNumberFormat="1" applyFont="1" applyBorder="1" applyAlignment="1">
      <alignment horizontal="left"/>
    </xf>
    <xf numFmtId="10" fontId="1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0" fontId="5" fillId="0" borderId="0" xfId="71" applyNumberFormat="1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7" fontId="0" fillId="0" borderId="0" xfId="44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1" fillId="0" borderId="0" xfId="0" applyNumberFormat="1" applyFont="1" applyAlignment="1">
      <alignment horizontal="centerContinuous"/>
    </xf>
    <xf numFmtId="10" fontId="3" fillId="0" borderId="0" xfId="0" applyNumberFormat="1" applyFont="1" applyBorder="1" applyAlignment="1">
      <alignment/>
    </xf>
    <xf numFmtId="10" fontId="0" fillId="0" borderId="10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left" indent="1"/>
    </xf>
    <xf numFmtId="10" fontId="0" fillId="0" borderId="12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10" fontId="0" fillId="0" borderId="0" xfId="0" applyNumberFormat="1" applyFont="1" applyAlignment="1">
      <alignment/>
    </xf>
    <xf numFmtId="2" fontId="0" fillId="0" borderId="0" xfId="68" applyNumberFormat="1" applyFill="1" applyAlignment="1">
      <alignment/>
      <protection/>
    </xf>
    <xf numFmtId="10" fontId="4" fillId="0" borderId="21" xfId="0" applyNumberFormat="1" applyFont="1" applyBorder="1" applyAlignment="1">
      <alignment horizontal="center"/>
    </xf>
    <xf numFmtId="10" fontId="0" fillId="0" borderId="22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23" xfId="0" applyNumberFormat="1" applyBorder="1" applyAlignment="1">
      <alignment/>
    </xf>
    <xf numFmtId="10" fontId="0" fillId="0" borderId="24" xfId="0" applyNumberFormat="1" applyBorder="1" applyAlignment="1">
      <alignment/>
    </xf>
    <xf numFmtId="165" fontId="0" fillId="0" borderId="25" xfId="0" applyNumberFormat="1" applyFont="1" applyBorder="1" applyAlignment="1">
      <alignment horizontal="center"/>
    </xf>
    <xf numFmtId="165" fontId="0" fillId="0" borderId="26" xfId="0" applyNumberFormat="1" applyFont="1" applyBorder="1" applyAlignment="1">
      <alignment horizontal="center"/>
    </xf>
    <xf numFmtId="0" fontId="0" fillId="33" borderId="10" xfId="68" applyFont="1" applyFill="1" applyBorder="1" applyAlignment="1">
      <alignment horizontal="right"/>
      <protection/>
    </xf>
    <xf numFmtId="0" fontId="0" fillId="34" borderId="10" xfId="68" applyFont="1" applyFill="1" applyBorder="1" applyAlignment="1">
      <alignment horizontal="right"/>
      <protection/>
    </xf>
    <xf numFmtId="7" fontId="0" fillId="0" borderId="17" xfId="0" applyNumberFormat="1" applyFill="1" applyBorder="1" applyAlignment="1">
      <alignment/>
    </xf>
    <xf numFmtId="10" fontId="0" fillId="0" borderId="17" xfId="71" applyNumberFormat="1" applyFont="1" applyFill="1" applyBorder="1" applyAlignment="1">
      <alignment/>
    </xf>
    <xf numFmtId="10" fontId="4" fillId="0" borderId="17" xfId="71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10" fontId="4" fillId="0" borderId="27" xfId="0" applyNumberFormat="1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7" fontId="21" fillId="0" borderId="0" xfId="44" applyNumberFormat="1" applyFont="1" applyFill="1" applyAlignment="1">
      <alignment/>
    </xf>
    <xf numFmtId="10" fontId="21" fillId="0" borderId="0" xfId="0" applyNumberFormat="1" applyFont="1" applyFill="1" applyAlignment="1">
      <alignment/>
    </xf>
    <xf numFmtId="10" fontId="22" fillId="0" borderId="0" xfId="0" applyNumberFormat="1" applyFont="1" applyFill="1" applyAlignment="1">
      <alignment/>
    </xf>
    <xf numFmtId="10" fontId="4" fillId="0" borderId="10" xfId="0" applyNumberFormat="1" applyFont="1" applyBorder="1" applyAlignment="1">
      <alignment horizontal="center"/>
    </xf>
    <xf numFmtId="10" fontId="4" fillId="0" borderId="13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right" vertical="top" textRotation="180"/>
    </xf>
    <xf numFmtId="10" fontId="0" fillId="0" borderId="10" xfId="0" applyNumberFormat="1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xed" xfId="55"/>
    <cellStyle name="Good" xfId="56"/>
    <cellStyle name="Heading 1" xfId="57"/>
    <cellStyle name="Heading 2" xfId="58"/>
    <cellStyle name="Heading 3" xfId="59"/>
    <cellStyle name="Heading 4" xfId="60"/>
    <cellStyle name="HEADING1" xfId="61"/>
    <cellStyle name="HEADING2" xfId="62"/>
    <cellStyle name="Input" xfId="63"/>
    <cellStyle name="Linked Cell" xfId="64"/>
    <cellStyle name="Neutral" xfId="65"/>
    <cellStyle name="Normal 2" xfId="66"/>
    <cellStyle name="Normal_DCFModel (Aug-07)-70%,elec,BBB" xfId="67"/>
    <cellStyle name="Normal_Zepp DCF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Authorized Equity Risk Premiums vs. Treasury Bond Interest Rates (1986 - 2011)</a:t>
            </a:r>
          </a:p>
        </c:rich>
      </c:tx>
      <c:layout>
        <c:manualLayout>
          <c:xMode val="factor"/>
          <c:yMode val="factor"/>
          <c:x val="0.039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174"/>
          <c:w val="0.9025"/>
          <c:h val="0.73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'Page 4 (RP-Treas)'!$B$8:$B$33</c:f>
              <c:numCache>
                <c:ptCount val="26"/>
                <c:pt idx="0">
                  <c:v>0.07798333333333335</c:v>
                </c:pt>
                <c:pt idx="1">
                  <c:v>0.0858</c:v>
                </c:pt>
                <c:pt idx="2">
                  <c:v>0.08959166666666667</c:v>
                </c:pt>
                <c:pt idx="3">
                  <c:v>0.08449166666666669</c:v>
                </c:pt>
                <c:pt idx="4">
                  <c:v>0.08608333333333333</c:v>
                </c:pt>
                <c:pt idx="5">
                  <c:v>0.08135833333333332</c:v>
                </c:pt>
                <c:pt idx="6">
                  <c:v>0.07666666666666667</c:v>
                </c:pt>
                <c:pt idx="7">
                  <c:v>0.06598333333333334</c:v>
                </c:pt>
                <c:pt idx="8">
                  <c:v>0.0737</c:v>
                </c:pt>
                <c:pt idx="9">
                  <c:v>0.06884166666666666</c:v>
                </c:pt>
                <c:pt idx="10">
                  <c:v>0.06700833333333335</c:v>
                </c:pt>
                <c:pt idx="11">
                  <c:v>0.06605833333333333</c:v>
                </c:pt>
                <c:pt idx="12">
                  <c:v>0.05578333333333333</c:v>
                </c:pt>
                <c:pt idx="13">
                  <c:v>0.05865833333333332</c:v>
                </c:pt>
                <c:pt idx="14">
                  <c:v>0.05942499999999999</c:v>
                </c:pt>
                <c:pt idx="15">
                  <c:v>0.054933333333333334</c:v>
                </c:pt>
                <c:pt idx="16">
                  <c:v>0.054299999999999994</c:v>
                </c:pt>
                <c:pt idx="17">
                  <c:v>0.04957500000000001</c:v>
                </c:pt>
                <c:pt idx="18">
                  <c:v>0.05046666666666667</c:v>
                </c:pt>
                <c:pt idx="19">
                  <c:v>0.04645833333333333</c:v>
                </c:pt>
                <c:pt idx="20">
                  <c:v>0.049925</c:v>
                </c:pt>
                <c:pt idx="21">
                  <c:v>0.04834166666666667</c:v>
                </c:pt>
                <c:pt idx="22">
                  <c:v>0.042791666666666665</c:v>
                </c:pt>
                <c:pt idx="23">
                  <c:v>0.04069166666666667</c:v>
                </c:pt>
                <c:pt idx="24">
                  <c:v>0.042508333333333335</c:v>
                </c:pt>
                <c:pt idx="25">
                  <c:v>0.03910833333333333</c:v>
                </c:pt>
              </c:numCache>
            </c:numRef>
          </c:xVal>
          <c:yVal>
            <c:numRef>
              <c:f>'Page 4 (RP-Treas)'!$F$8:$F$33</c:f>
              <c:numCache>
                <c:ptCount val="26"/>
                <c:pt idx="0">
                  <c:v>0.06131666666666666</c:v>
                </c:pt>
                <c:pt idx="1">
                  <c:v>0.044099999999999986</c:v>
                </c:pt>
                <c:pt idx="2">
                  <c:v>0.03830833333333335</c:v>
                </c:pt>
                <c:pt idx="3">
                  <c:v>0.04520833333333332</c:v>
                </c:pt>
                <c:pt idx="4">
                  <c:v>0.04091666666666667</c:v>
                </c:pt>
                <c:pt idx="5">
                  <c:v>0.044141666666666676</c:v>
                </c:pt>
                <c:pt idx="6">
                  <c:v>0.04423333333333332</c:v>
                </c:pt>
                <c:pt idx="7">
                  <c:v>0.048116666666666655</c:v>
                </c:pt>
                <c:pt idx="8">
                  <c:v>0.0397</c:v>
                </c:pt>
                <c:pt idx="9">
                  <c:v>0.04665833333333334</c:v>
                </c:pt>
                <c:pt idx="10">
                  <c:v>0.04689166666666665</c:v>
                </c:pt>
                <c:pt idx="11">
                  <c:v>0.047941666666666674</c:v>
                </c:pt>
                <c:pt idx="12">
                  <c:v>0.060816666666666665</c:v>
                </c:pt>
                <c:pt idx="13">
                  <c:v>0.049041666666666685</c:v>
                </c:pt>
                <c:pt idx="14">
                  <c:v>0.05487500000000001</c:v>
                </c:pt>
                <c:pt idx="15">
                  <c:v>0.055966666666666665</c:v>
                </c:pt>
                <c:pt idx="16">
                  <c:v>0.05730000000000001</c:v>
                </c:pt>
                <c:pt idx="17">
                  <c:v>0.060125</c:v>
                </c:pt>
                <c:pt idx="18">
                  <c:v>0.05703333333333333</c:v>
                </c:pt>
                <c:pt idx="19">
                  <c:v>0.05894166666666666</c:v>
                </c:pt>
                <c:pt idx="20">
                  <c:v>0.053675</c:v>
                </c:pt>
                <c:pt idx="21">
                  <c:v>0.055258333333333326</c:v>
                </c:pt>
                <c:pt idx="22">
                  <c:v>0.06180833333333333</c:v>
                </c:pt>
                <c:pt idx="23">
                  <c:v>0.06410833333333334</c:v>
                </c:pt>
                <c:pt idx="24">
                  <c:v>0.06089166666666667</c:v>
                </c:pt>
                <c:pt idx="25">
                  <c:v>0.06309166666666667</c:v>
                </c:pt>
              </c:numCache>
            </c:numRef>
          </c:yVal>
          <c:smooth val="0"/>
        </c:ser>
        <c:axId val="41271542"/>
        <c:axId val="35899559"/>
      </c:scatterChart>
      <c:valAx>
        <c:axId val="41271542"/>
        <c:scaling>
          <c:orientation val="minMax"/>
          <c:max val="0.1"/>
          <c:min val="0.040000000000000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Treasury Bond Interest Rates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99559"/>
        <c:crossesAt val="-0.010000000000000004"/>
        <c:crossBetween val="midCat"/>
        <c:dispUnits/>
      </c:valAx>
      <c:valAx>
        <c:axId val="35899559"/>
        <c:scaling>
          <c:orientation val="minMax"/>
          <c:min val="0.030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Equity Risk Premiums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715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Authorized Equity Risk Premiums vs. Utility Interest Rates (1986 - 2011)</a:t>
            </a:r>
          </a:p>
        </c:rich>
      </c:tx>
      <c:layout>
        <c:manualLayout>
          <c:xMode val="factor"/>
          <c:yMode val="factor"/>
          <c:x val="0.028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74"/>
          <c:w val="0.91075"/>
          <c:h val="0.74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'Page 6 (RP-Util)'!$B$8:$B$33</c:f>
              <c:numCache>
                <c:ptCount val="26"/>
                <c:pt idx="0">
                  <c:v>0.0958</c:v>
                </c:pt>
                <c:pt idx="1">
                  <c:v>0.101</c:v>
                </c:pt>
                <c:pt idx="2">
                  <c:v>0.1049</c:v>
                </c:pt>
                <c:pt idx="3">
                  <c:v>0.0977</c:v>
                </c:pt>
                <c:pt idx="4">
                  <c:v>0.0986</c:v>
                </c:pt>
                <c:pt idx="5">
                  <c:v>0.0936</c:v>
                </c:pt>
                <c:pt idx="6">
                  <c:v>0.0869</c:v>
                </c:pt>
                <c:pt idx="7">
                  <c:v>0.0759</c:v>
                </c:pt>
                <c:pt idx="8">
                  <c:v>0.0831</c:v>
                </c:pt>
                <c:pt idx="9">
                  <c:v>0.0789</c:v>
                </c:pt>
                <c:pt idx="10">
                  <c:v>0.0775</c:v>
                </c:pt>
                <c:pt idx="11">
                  <c:v>0.076</c:v>
                </c:pt>
                <c:pt idx="12">
                  <c:v>0.0704</c:v>
                </c:pt>
                <c:pt idx="13">
                  <c:v>0.0762</c:v>
                </c:pt>
                <c:pt idx="14">
                  <c:v>0.08244166666666666</c:v>
                </c:pt>
                <c:pt idx="15">
                  <c:v>0.077625</c:v>
                </c:pt>
                <c:pt idx="16">
                  <c:v>0.073725</c:v>
                </c:pt>
                <c:pt idx="17">
                  <c:v>0.06580833333333334</c:v>
                </c:pt>
                <c:pt idx="18">
                  <c:v>0.061600833333333334</c:v>
                </c:pt>
                <c:pt idx="19">
                  <c:v>0.05649166666666666</c:v>
                </c:pt>
                <c:pt idx="20">
                  <c:v>0.060683333333333325</c:v>
                </c:pt>
                <c:pt idx="21">
                  <c:v>0.060733333333333334</c:v>
                </c:pt>
                <c:pt idx="22">
                  <c:v>0.06528333333333333</c:v>
                </c:pt>
                <c:pt idx="23">
                  <c:v>0.0603673650271512</c:v>
                </c:pt>
                <c:pt idx="24">
                  <c:v>0.05461255755811095</c:v>
                </c:pt>
                <c:pt idx="25">
                  <c:v>0.050411142903926134</c:v>
                </c:pt>
              </c:numCache>
            </c:numRef>
          </c:xVal>
          <c:yVal>
            <c:numRef>
              <c:f>'Page 6 (RP-Util)'!$F$8:$F$33</c:f>
              <c:numCache>
                <c:ptCount val="26"/>
                <c:pt idx="0">
                  <c:v>0.04350000000000001</c:v>
                </c:pt>
                <c:pt idx="1">
                  <c:v>0.02889999999999998</c:v>
                </c:pt>
                <c:pt idx="2">
                  <c:v>0.02300000000000002</c:v>
                </c:pt>
                <c:pt idx="3">
                  <c:v>0.032000000000000015</c:v>
                </c:pt>
                <c:pt idx="4">
                  <c:v>0.02840000000000001</c:v>
                </c:pt>
                <c:pt idx="5">
                  <c:v>0.0319</c:v>
                </c:pt>
                <c:pt idx="6">
                  <c:v>0.03399999999999999</c:v>
                </c:pt>
                <c:pt idx="7">
                  <c:v>0.0382</c:v>
                </c:pt>
                <c:pt idx="8">
                  <c:v>0.030300000000000007</c:v>
                </c:pt>
                <c:pt idx="9">
                  <c:v>0.03660000000000001</c:v>
                </c:pt>
                <c:pt idx="10">
                  <c:v>0.0364</c:v>
                </c:pt>
                <c:pt idx="11">
                  <c:v>0.038000000000000006</c:v>
                </c:pt>
                <c:pt idx="12">
                  <c:v>0.04619999999999999</c:v>
                </c:pt>
                <c:pt idx="13">
                  <c:v>0.0315</c:v>
                </c:pt>
                <c:pt idx="14">
                  <c:v>0.031858333333333336</c:v>
                </c:pt>
                <c:pt idx="15">
                  <c:v>0.033275</c:v>
                </c:pt>
                <c:pt idx="16">
                  <c:v>0.037875000000000006</c:v>
                </c:pt>
                <c:pt idx="17">
                  <c:v>0.04389166666666666</c:v>
                </c:pt>
                <c:pt idx="18">
                  <c:v>0.045899166666666665</c:v>
                </c:pt>
                <c:pt idx="19">
                  <c:v>0.04890833333333333</c:v>
                </c:pt>
                <c:pt idx="20">
                  <c:v>0.04291666666666667</c:v>
                </c:pt>
                <c:pt idx="21">
                  <c:v>0.042866666666666664</c:v>
                </c:pt>
                <c:pt idx="22">
                  <c:v>0.039316666666666666</c:v>
                </c:pt>
                <c:pt idx="23">
                  <c:v>0.04443263497284881</c:v>
                </c:pt>
                <c:pt idx="24">
                  <c:v>0.04878744244188905</c:v>
                </c:pt>
                <c:pt idx="25">
                  <c:v>0.051788857096073865</c:v>
                </c:pt>
              </c:numCache>
            </c:numRef>
          </c:yVal>
          <c:smooth val="0"/>
        </c:ser>
        <c:axId val="54660576"/>
        <c:axId val="22183137"/>
      </c:scatterChart>
      <c:valAx>
        <c:axId val="54660576"/>
        <c:scaling>
          <c:orientation val="minMax"/>
          <c:max val="0.12000000000000002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Utility Interest Rates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83137"/>
        <c:crossesAt val="-0.010000000000000005"/>
        <c:crossBetween val="midCat"/>
        <c:dispUnits/>
      </c:valAx>
      <c:valAx>
        <c:axId val="22183137"/>
        <c:scaling>
          <c:orientation val="minMax"/>
          <c:max val="0.05"/>
          <c:min val="0.02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Equity Risk Premiums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605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</xdr:row>
      <xdr:rowOff>85725</xdr:rowOff>
    </xdr:from>
    <xdr:to>
      <xdr:col>7</xdr:col>
      <xdr:colOff>304800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85750" y="952500"/>
        <a:ext cx="83724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</xdr:row>
      <xdr:rowOff>85725</xdr:rowOff>
    </xdr:from>
    <xdr:to>
      <xdr:col>7</xdr:col>
      <xdr:colOff>219075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361950" y="762000"/>
        <a:ext cx="74771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="60" zoomScaleNormal="80" workbookViewId="0" topLeftCell="A1">
      <selection activeCell="A1" sqref="A1:G1"/>
    </sheetView>
  </sheetViews>
  <sheetFormatPr defaultColWidth="8.88671875" defaultRowHeight="15"/>
  <cols>
    <col min="1" max="1" width="47.77734375" style="1" customWidth="1"/>
    <col min="2" max="3" width="12.77734375" style="1" customWidth="1"/>
    <col min="4" max="4" width="10.5546875" style="1" customWidth="1"/>
    <col min="5" max="8" width="9.77734375" style="1" customWidth="1"/>
    <col min="9" max="9" width="2.77734375" style="11" customWidth="1"/>
    <col min="10" max="16384" width="8.88671875" style="1" customWidth="1"/>
  </cols>
  <sheetData>
    <row r="1" spans="1:9" ht="20.25">
      <c r="A1" s="118" t="s">
        <v>312</v>
      </c>
      <c r="B1" s="118"/>
      <c r="C1" s="118"/>
      <c r="D1" s="77"/>
      <c r="E1" s="77"/>
      <c r="F1" s="77"/>
      <c r="G1" s="77"/>
      <c r="H1" s="77"/>
      <c r="I1" s="77"/>
    </row>
    <row r="2" spans="1:9" ht="18">
      <c r="A2" s="119" t="s">
        <v>220</v>
      </c>
      <c r="B2" s="119"/>
      <c r="C2" s="119"/>
      <c r="D2" s="78"/>
      <c r="E2" s="78"/>
      <c r="F2" s="78"/>
      <c r="G2" s="78"/>
      <c r="H2" s="78"/>
      <c r="I2" s="78"/>
    </row>
    <row r="3" spans="1:9" ht="18">
      <c r="A3" s="22"/>
      <c r="B3" s="22"/>
      <c r="C3" s="22"/>
      <c r="D3" s="78"/>
      <c r="E3" s="78"/>
      <c r="F3" s="78"/>
      <c r="G3" s="78"/>
      <c r="H3" s="78"/>
      <c r="I3" s="78"/>
    </row>
    <row r="4" spans="1:9" ht="18">
      <c r="A4" s="22"/>
      <c r="B4" s="22"/>
      <c r="C4" s="22"/>
      <c r="D4" s="22"/>
      <c r="E4" s="22"/>
      <c r="F4" s="22"/>
      <c r="G4" s="22"/>
      <c r="H4" s="22"/>
      <c r="I4" s="22"/>
    </row>
    <row r="5" spans="2:9" ht="15.75" thickBot="1">
      <c r="B5" s="27">
        <v>-1</v>
      </c>
      <c r="C5" s="27">
        <v>-2</v>
      </c>
      <c r="D5" s="8"/>
      <c r="E5" s="8"/>
      <c r="F5" s="8"/>
      <c r="G5" s="8"/>
      <c r="H5" s="8"/>
      <c r="I5" s="10"/>
    </row>
    <row r="6" spans="1:9" ht="15">
      <c r="A6" s="99"/>
      <c r="B6" s="100"/>
      <c r="C6" s="101"/>
      <c r="D6" s="8"/>
      <c r="E6" s="8"/>
      <c r="F6" s="8"/>
      <c r="G6" s="8"/>
      <c r="H6" s="8"/>
      <c r="I6" s="10"/>
    </row>
    <row r="7" spans="1:4" ht="15.75">
      <c r="A7" s="14"/>
      <c r="B7" s="116" t="s">
        <v>5</v>
      </c>
      <c r="C7" s="117"/>
      <c r="D7" s="6"/>
    </row>
    <row r="8" spans="1:3" ht="15.75">
      <c r="A8" s="14"/>
      <c r="B8" s="18" t="s">
        <v>16</v>
      </c>
      <c r="C8" s="15"/>
    </row>
    <row r="9" spans="1:3" ht="15.75">
      <c r="A9" s="14"/>
      <c r="B9" s="18" t="s">
        <v>7</v>
      </c>
      <c r="C9" s="15" t="s">
        <v>10</v>
      </c>
    </row>
    <row r="10" spans="1:9" ht="15.75">
      <c r="A10" s="14"/>
      <c r="B10" s="19" t="s">
        <v>13</v>
      </c>
      <c r="C10" s="16" t="s">
        <v>13</v>
      </c>
      <c r="E10"/>
      <c r="F10"/>
      <c r="G10"/>
      <c r="H10"/>
      <c r="I10" s="12"/>
    </row>
    <row r="11" spans="1:7" ht="15.75">
      <c r="A11" s="14" t="s">
        <v>218</v>
      </c>
      <c r="B11" s="20"/>
      <c r="C11" s="17"/>
      <c r="E11"/>
      <c r="F11"/>
      <c r="G11"/>
    </row>
    <row r="12" spans="1:9" ht="15">
      <c r="A12" s="89" t="s">
        <v>247</v>
      </c>
      <c r="B12" s="18">
        <v>0.09382713439705506</v>
      </c>
      <c r="C12" s="90">
        <f>'Page 2 (CG DCF)'!G23</f>
        <v>0.09488152578937045</v>
      </c>
      <c r="H12"/>
      <c r="I12" s="12"/>
    </row>
    <row r="13" spans="1:3" ht="15">
      <c r="A13" s="89" t="s">
        <v>248</v>
      </c>
      <c r="B13" s="18">
        <v>0.08905863976767064</v>
      </c>
      <c r="C13" s="90" t="s">
        <v>246</v>
      </c>
    </row>
    <row r="14" spans="1:3" ht="15">
      <c r="A14" s="89" t="s">
        <v>234</v>
      </c>
      <c r="B14" s="88">
        <v>0.09502890951348131</v>
      </c>
      <c r="C14" s="111">
        <f>'Page 3 (MStage DCF)'!L24</f>
        <v>0.10039520607031219</v>
      </c>
    </row>
    <row r="15" spans="1:3" ht="15.75">
      <c r="A15" s="76" t="s">
        <v>307</v>
      </c>
      <c r="B15" s="91">
        <f>ROUND(AVERAGE(ROUND(B12,3),B14),4)</f>
        <v>0.0945</v>
      </c>
      <c r="C15" s="110">
        <f>ROUND(AVERAGE(C12,C14),3)</f>
        <v>0.098</v>
      </c>
    </row>
    <row r="16" spans="1:3" ht="15.75">
      <c r="A16" s="76"/>
      <c r="B16" s="91"/>
      <c r="C16" s="15"/>
    </row>
    <row r="17" spans="1:3" ht="15.75">
      <c r="A17" s="76" t="s">
        <v>245</v>
      </c>
      <c r="B17" s="91">
        <f>ROUND(AVERAGE(1/3*0.082+2/3*0.0995,1/3*0.0741+2/3*0.09),2)</f>
        <v>0.09</v>
      </c>
      <c r="C17" s="15">
        <f>ROUND(AVERAGE('Page 4 (RP-Treas)'!F49,'Page 6 (RP-Util)'!F49),3)</f>
        <v>0.098</v>
      </c>
    </row>
    <row r="18" spans="1:3" ht="15.75">
      <c r="A18" s="76"/>
      <c r="B18" s="91"/>
      <c r="C18" s="15"/>
    </row>
    <row r="19" spans="1:3" ht="15.75">
      <c r="A19" s="14" t="s">
        <v>219</v>
      </c>
      <c r="B19" s="18">
        <v>0.086</v>
      </c>
      <c r="C19" s="90" t="s">
        <v>246</v>
      </c>
    </row>
    <row r="20" spans="1:3" ht="15.75">
      <c r="A20" s="14"/>
      <c r="B20" s="91"/>
      <c r="C20" s="15"/>
    </row>
    <row r="21" spans="1:3" ht="16.5" thickBot="1">
      <c r="A21" s="14" t="s">
        <v>308</v>
      </c>
      <c r="B21" s="92">
        <f>ROUND(AVERAGE(ROUND(B15,3),B17),4)</f>
        <v>0.0925</v>
      </c>
      <c r="C21" s="95">
        <f>ROUND(AVERAGE(C15,C17),3)</f>
        <v>0.098</v>
      </c>
    </row>
    <row r="22" spans="1:3" ht="16.5" thickBot="1" thickTop="1">
      <c r="A22" s="96"/>
      <c r="B22" s="97"/>
      <c r="C22" s="98"/>
    </row>
    <row r="25" ht="15">
      <c r="A25" s="4" t="s">
        <v>14</v>
      </c>
    </row>
    <row r="26" ht="15">
      <c r="A26" s="4" t="s">
        <v>321</v>
      </c>
    </row>
    <row r="27" ht="15">
      <c r="A27" s="4" t="s">
        <v>327</v>
      </c>
    </row>
    <row r="28" ht="15">
      <c r="A28" s="4" t="s">
        <v>323</v>
      </c>
    </row>
    <row r="29" ht="15">
      <c r="A29" s="4" t="s">
        <v>322</v>
      </c>
    </row>
    <row r="30" ht="15">
      <c r="A30" s="4" t="s">
        <v>324</v>
      </c>
    </row>
    <row r="31" ht="15">
      <c r="A31" s="4" t="s">
        <v>325</v>
      </c>
    </row>
    <row r="32" ht="15">
      <c r="A32" s="4" t="s">
        <v>326</v>
      </c>
    </row>
    <row r="33" spans="1:9" s="4" customFormat="1" ht="15" customHeight="1">
      <c r="A33" s="4" t="s">
        <v>310</v>
      </c>
      <c r="I33" s="87"/>
    </row>
    <row r="34" s="4" customFormat="1" ht="15" customHeight="1">
      <c r="I34" s="87"/>
    </row>
  </sheetData>
  <sheetProtection/>
  <mergeCells count="3">
    <mergeCell ref="B7:C7"/>
    <mergeCell ref="A1:C1"/>
    <mergeCell ref="A2:C2"/>
  </mergeCells>
  <printOptions/>
  <pageMargins left="1.36" right="0.63" top="1.25" bottom="1" header="0.69" footer="0.5"/>
  <pageSetup fitToHeight="1" fitToWidth="1"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Layout" zoomScaleNormal="80" workbookViewId="0" topLeftCell="A9">
      <selection activeCell="A1" sqref="A1:G1"/>
    </sheetView>
  </sheetViews>
  <sheetFormatPr defaultColWidth="8.88671875" defaultRowHeight="15"/>
  <cols>
    <col min="1" max="1" width="5.77734375" style="1" customWidth="1"/>
    <col min="2" max="2" width="25.21484375" style="1" bestFit="1" customWidth="1"/>
    <col min="3" max="6" width="9.77734375" style="1" customWidth="1"/>
    <col min="7" max="7" width="11.77734375" style="1" bestFit="1" customWidth="1"/>
    <col min="8" max="8" width="3.4453125" style="1" customWidth="1"/>
    <col min="9" max="9" width="3.3359375" style="1" customWidth="1"/>
    <col min="10" max="10" width="2.88671875" style="1" customWidth="1"/>
    <col min="11" max="16384" width="8.88671875" style="1" customWidth="1"/>
  </cols>
  <sheetData>
    <row r="1" spans="1:7" ht="20.25">
      <c r="A1" s="118" t="str">
        <f>'Page 1 (Summary)'!A1</f>
        <v>Rocky Mountain Power</v>
      </c>
      <c r="B1" s="118"/>
      <c r="C1" s="118"/>
      <c r="D1" s="118"/>
      <c r="E1" s="118"/>
      <c r="F1" s="118"/>
      <c r="G1" s="118"/>
    </row>
    <row r="2" spans="1:7" ht="18">
      <c r="A2" s="119" t="s">
        <v>314</v>
      </c>
      <c r="B2" s="119"/>
      <c r="C2" s="119"/>
      <c r="D2" s="119"/>
      <c r="E2" s="119"/>
      <c r="F2" s="119"/>
      <c r="G2" s="119"/>
    </row>
    <row r="3" spans="2:7" ht="18">
      <c r="B3" s="22"/>
      <c r="C3" s="22"/>
      <c r="D3" s="22"/>
      <c r="E3" s="22"/>
      <c r="F3" s="22"/>
      <c r="G3" s="22"/>
    </row>
    <row r="4" spans="2:7" s="25" customFormat="1" ht="15">
      <c r="B4" s="26"/>
      <c r="C4" s="27">
        <v>-1</v>
      </c>
      <c r="D4" s="27">
        <f>C4-1</f>
        <v>-2</v>
      </c>
      <c r="E4" s="27">
        <f>D4-1</f>
        <v>-3</v>
      </c>
      <c r="F4" s="27">
        <f>E4-1</f>
        <v>-4</v>
      </c>
      <c r="G4" s="27">
        <f>F4-1</f>
        <v>-5</v>
      </c>
    </row>
    <row r="5" spans="3:7" ht="15.75">
      <c r="C5" s="2"/>
      <c r="D5" s="2"/>
      <c r="E5" s="2"/>
      <c r="F5" s="24"/>
      <c r="G5" s="30"/>
    </row>
    <row r="6" spans="3:7" ht="15.75">
      <c r="C6" s="6" t="s">
        <v>1</v>
      </c>
      <c r="D6" s="18" t="s">
        <v>315</v>
      </c>
      <c r="E6" s="6" t="s">
        <v>0</v>
      </c>
      <c r="F6" s="112" t="s">
        <v>316</v>
      </c>
      <c r="G6" s="23" t="s">
        <v>318</v>
      </c>
    </row>
    <row r="7" spans="1:7" ht="19.5">
      <c r="A7" s="3" t="s">
        <v>8</v>
      </c>
      <c r="B7" s="7" t="s">
        <v>9</v>
      </c>
      <c r="C7" s="3" t="s">
        <v>15</v>
      </c>
      <c r="D7" s="88" t="s">
        <v>4</v>
      </c>
      <c r="E7" s="3" t="s">
        <v>61</v>
      </c>
      <c r="F7" s="88" t="s">
        <v>317</v>
      </c>
      <c r="G7" s="28" t="s">
        <v>319</v>
      </c>
    </row>
    <row r="8" spans="1:8" ht="15.75">
      <c r="A8" s="9">
        <v>1</v>
      </c>
      <c r="B8" s="1" t="s">
        <v>225</v>
      </c>
      <c r="C8" s="84">
        <v>41.20692307692308</v>
      </c>
      <c r="D8" s="85">
        <v>0.054</v>
      </c>
      <c r="E8" s="84">
        <v>1.84</v>
      </c>
      <c r="F8" s="85">
        <f>E8*(1+D8)/C8</f>
        <v>0.047063936231775835</v>
      </c>
      <c r="G8" s="29">
        <f>F8+D8</f>
        <v>0.10106393623177584</v>
      </c>
      <c r="H8" s="80"/>
    </row>
    <row r="9" spans="1:8" ht="15.75">
      <c r="A9" s="9">
        <v>2</v>
      </c>
      <c r="B9" s="1" t="s">
        <v>226</v>
      </c>
      <c r="C9" s="84">
        <v>43.26884615384615</v>
      </c>
      <c r="D9" s="85">
        <v>0.061</v>
      </c>
      <c r="E9" s="84">
        <v>1.8</v>
      </c>
      <c r="F9" s="85">
        <f aca="true" t="shared" si="0" ref="F9:F21">E9*(1+D9)/C9</f>
        <v>0.044137992337709674</v>
      </c>
      <c r="G9" s="29">
        <f aca="true" t="shared" si="1" ref="G9:G21">F9+D9</f>
        <v>0.10513799233770968</v>
      </c>
      <c r="H9" s="80"/>
    </row>
    <row r="10" spans="1:7" ht="15.75">
      <c r="A10" s="9">
        <v>3</v>
      </c>
      <c r="B10" s="1" t="s">
        <v>311</v>
      </c>
      <c r="C10" s="84">
        <v>25.494999999999997</v>
      </c>
      <c r="D10" s="85">
        <v>0.04723333333333333</v>
      </c>
      <c r="E10" s="84">
        <v>1.16</v>
      </c>
      <c r="F10" s="85">
        <f t="shared" si="0"/>
        <v>0.04764819245603713</v>
      </c>
      <c r="G10" s="29">
        <f t="shared" si="1"/>
        <v>0.09488152578937045</v>
      </c>
    </row>
    <row r="11" spans="1:7" ht="15.75">
      <c r="A11" s="9">
        <v>4</v>
      </c>
      <c r="B11" s="1" t="s">
        <v>253</v>
      </c>
      <c r="C11" s="84">
        <v>33.48500000000001</v>
      </c>
      <c r="D11" s="85">
        <v>0.06</v>
      </c>
      <c r="E11" s="84">
        <v>1.48</v>
      </c>
      <c r="F11" s="85">
        <f t="shared" si="0"/>
        <v>0.04685082872928176</v>
      </c>
      <c r="G11" s="29">
        <f t="shared" si="1"/>
        <v>0.10685082872928175</v>
      </c>
    </row>
    <row r="12" spans="1:7" ht="15.75">
      <c r="A12" s="9">
        <v>5</v>
      </c>
      <c r="B12" s="1" t="s">
        <v>227</v>
      </c>
      <c r="C12" s="84">
        <v>54.77923076923077</v>
      </c>
      <c r="D12" s="85">
        <v>0.04186666666666666</v>
      </c>
      <c r="E12" s="84">
        <v>2.35</v>
      </c>
      <c r="F12" s="85">
        <f t="shared" si="0"/>
        <v>0.0446955284381597</v>
      </c>
      <c r="G12" s="29">
        <f t="shared" si="1"/>
        <v>0.08656219510482636</v>
      </c>
    </row>
    <row r="13" spans="1:7" ht="15.75">
      <c r="A13" s="9">
        <v>6</v>
      </c>
      <c r="B13" s="1" t="s">
        <v>228</v>
      </c>
      <c r="C13" s="113">
        <v>42.43807692307693</v>
      </c>
      <c r="D13" s="114">
        <v>0.024933333333333335</v>
      </c>
      <c r="E13" s="113">
        <v>1.3</v>
      </c>
      <c r="F13" s="114">
        <f t="shared" si="0"/>
        <v>0.0313966473021023</v>
      </c>
      <c r="G13" s="115">
        <f t="shared" si="1"/>
        <v>0.056329980635435636</v>
      </c>
    </row>
    <row r="14" spans="1:7" ht="15.75">
      <c r="A14" s="9">
        <v>7</v>
      </c>
      <c r="B14" s="1" t="s">
        <v>229</v>
      </c>
      <c r="C14" s="84">
        <v>40.73923076923077</v>
      </c>
      <c r="D14" s="85">
        <v>0.04666666666666667</v>
      </c>
      <c r="E14" s="84">
        <v>1.32</v>
      </c>
      <c r="F14" s="85">
        <f t="shared" si="0"/>
        <v>0.033913256924907</v>
      </c>
      <c r="G14" s="29">
        <f t="shared" si="1"/>
        <v>0.08057992359157368</v>
      </c>
    </row>
    <row r="15" spans="1:7" ht="15.75">
      <c r="A15" s="9">
        <v>8</v>
      </c>
      <c r="B15" s="1" t="s">
        <v>249</v>
      </c>
      <c r="C15" s="84">
        <v>24.966538461538462</v>
      </c>
      <c r="D15" s="85">
        <v>0.04826666666666667</v>
      </c>
      <c r="E15" s="84">
        <v>1.06</v>
      </c>
      <c r="F15" s="85">
        <f t="shared" si="0"/>
        <v>0.04450607633807301</v>
      </c>
      <c r="G15" s="29">
        <f t="shared" si="1"/>
        <v>0.09277274300473969</v>
      </c>
    </row>
    <row r="16" spans="1:7" ht="15.75">
      <c r="A16" s="9">
        <v>9</v>
      </c>
      <c r="B16" s="1" t="s">
        <v>309</v>
      </c>
      <c r="C16" s="84">
        <v>45.049230769230775</v>
      </c>
      <c r="D16" s="85">
        <v>0.044800000000000006</v>
      </c>
      <c r="E16" s="84">
        <v>1.98</v>
      </c>
      <c r="F16" s="85">
        <f t="shared" si="0"/>
        <v>0.04592096168294515</v>
      </c>
      <c r="G16" s="29">
        <f t="shared" si="1"/>
        <v>0.09072096168294516</v>
      </c>
    </row>
    <row r="17" spans="1:7" ht="15.75">
      <c r="A17" s="9">
        <v>10</v>
      </c>
      <c r="B17" s="1" t="s">
        <v>250</v>
      </c>
      <c r="C17" s="84">
        <v>60.28038461538461</v>
      </c>
      <c r="D17" s="85">
        <v>0.06566666666666666</v>
      </c>
      <c r="E17" s="84">
        <v>2.4</v>
      </c>
      <c r="F17" s="85">
        <f t="shared" si="0"/>
        <v>0.04242839551072234</v>
      </c>
      <c r="G17" s="29">
        <f t="shared" si="1"/>
        <v>0.10809506217738901</v>
      </c>
    </row>
    <row r="18" spans="1:7" ht="15.75">
      <c r="A18" s="9">
        <v>11</v>
      </c>
      <c r="B18" s="1" t="s">
        <v>230</v>
      </c>
      <c r="C18" s="84">
        <v>44.755384615384614</v>
      </c>
      <c r="D18" s="85">
        <v>0.053799999999999994</v>
      </c>
      <c r="E18" s="84">
        <v>1.89</v>
      </c>
      <c r="F18" s="85">
        <f t="shared" si="0"/>
        <v>0.04450150562029494</v>
      </c>
      <c r="G18" s="29">
        <f t="shared" si="1"/>
        <v>0.09830150562029494</v>
      </c>
    </row>
    <row r="19" spans="1:7" ht="15.75">
      <c r="A19" s="9">
        <v>12</v>
      </c>
      <c r="B19" s="1" t="s">
        <v>231</v>
      </c>
      <c r="C19" s="84">
        <v>29.066538461538464</v>
      </c>
      <c r="D19" s="85">
        <v>0.04943333333333333</v>
      </c>
      <c r="E19" s="84">
        <v>1.4</v>
      </c>
      <c r="F19" s="85">
        <f t="shared" si="0"/>
        <v>0.05054632386346094</v>
      </c>
      <c r="G19" s="29">
        <f t="shared" si="1"/>
        <v>0.09997965719679427</v>
      </c>
    </row>
    <row r="20" spans="1:7" ht="15.75">
      <c r="A20" s="9">
        <v>13</v>
      </c>
      <c r="B20" s="1" t="s">
        <v>232</v>
      </c>
      <c r="C20" s="84">
        <v>34.91653846153846</v>
      </c>
      <c r="D20" s="85">
        <v>0.055766666666666666</v>
      </c>
      <c r="E20" s="84">
        <v>1.2</v>
      </c>
      <c r="F20" s="85">
        <f t="shared" si="0"/>
        <v>0.03628423823843672</v>
      </c>
      <c r="G20" s="29">
        <f t="shared" si="1"/>
        <v>0.09205090490510338</v>
      </c>
    </row>
    <row r="21" spans="1:7" ht="15.75">
      <c r="A21" s="9">
        <v>14</v>
      </c>
      <c r="B21" s="1" t="s">
        <v>233</v>
      </c>
      <c r="C21" s="84">
        <v>26.468076923076925</v>
      </c>
      <c r="D21" s="85">
        <v>0.05026666666666666</v>
      </c>
      <c r="E21" s="84">
        <v>1.04</v>
      </c>
      <c r="F21" s="85">
        <f t="shared" si="0"/>
        <v>0.041267725513560116</v>
      </c>
      <c r="G21" s="29">
        <f t="shared" si="1"/>
        <v>0.09153439218022677</v>
      </c>
    </row>
    <row r="22" spans="2:7" ht="15.75">
      <c r="B22" s="93" t="s">
        <v>320</v>
      </c>
      <c r="C22" s="104">
        <f>AVERAGE(C8:C12,C14:C21)</f>
        <v>38.80591715976331</v>
      </c>
      <c r="D22" s="105">
        <f>AVERAGE(D8:D12,D14:D21)</f>
        <v>0.05221282051282051</v>
      </c>
      <c r="E22" s="104">
        <f>AVERAGE(E8:E12,E14:E21)</f>
        <v>1.609230769230769</v>
      </c>
      <c r="F22" s="105">
        <f>AVERAGE(F8:F12,F14:F21)</f>
        <v>0.04382807399118186</v>
      </c>
      <c r="G22" s="106">
        <f>AVERAGE(G8:G12,G14:G21)</f>
        <v>0.0960408945040024</v>
      </c>
    </row>
    <row r="23" spans="2:7" ht="15.75">
      <c r="B23" s="93" t="s">
        <v>217</v>
      </c>
      <c r="C23" s="107"/>
      <c r="D23" s="107"/>
      <c r="E23" s="107"/>
      <c r="F23" s="10"/>
      <c r="G23" s="108">
        <f>MEDIAN(G8:G12,G14:G21)</f>
        <v>0.09488152578937045</v>
      </c>
    </row>
    <row r="25" ht="15" customHeight="1">
      <c r="A25" s="4" t="s">
        <v>14</v>
      </c>
    </row>
    <row r="26" spans="1:10" s="4" customFormat="1" ht="15" customHeight="1">
      <c r="A26" s="4" t="s">
        <v>328</v>
      </c>
      <c r="H26" s="120"/>
      <c r="I26" s="120"/>
      <c r="J26" s="120"/>
    </row>
    <row r="27" spans="2:10" s="4" customFormat="1" ht="15" customHeight="1">
      <c r="B27" s="5"/>
      <c r="H27" s="120"/>
      <c r="I27" s="120"/>
      <c r="J27" s="120"/>
    </row>
    <row r="28" spans="2:10" s="4" customFormat="1" ht="15" customHeight="1">
      <c r="B28" s="5"/>
      <c r="H28" s="120"/>
      <c r="I28" s="120"/>
      <c r="J28" s="120"/>
    </row>
    <row r="29" spans="8:10" s="4" customFormat="1" ht="15" customHeight="1">
      <c r="H29" s="120"/>
      <c r="I29" s="120"/>
      <c r="J29" s="120"/>
    </row>
    <row r="30" spans="1:10" ht="15" customHeight="1">
      <c r="A30" s="4"/>
      <c r="H30" s="120"/>
      <c r="I30" s="120"/>
      <c r="J30" s="120"/>
    </row>
    <row r="31" spans="1:10" ht="15" customHeight="1">
      <c r="A31" s="4"/>
      <c r="H31" s="120"/>
      <c r="I31" s="120"/>
      <c r="J31" s="120"/>
    </row>
    <row r="32" ht="15">
      <c r="A32" s="4"/>
    </row>
    <row r="33" ht="15">
      <c r="A33" s="4"/>
    </row>
    <row r="34" ht="15">
      <c r="A34" s="4"/>
    </row>
    <row r="35" ht="15">
      <c r="A35" s="4"/>
    </row>
  </sheetData>
  <sheetProtection/>
  <mergeCells count="5">
    <mergeCell ref="A1:G1"/>
    <mergeCell ref="A2:G2"/>
    <mergeCell ref="H26:H31"/>
    <mergeCell ref="I26:I31"/>
    <mergeCell ref="J26:J31"/>
  </mergeCells>
  <printOptions/>
  <pageMargins left="1" right="0.63" top="1.25" bottom="0.5" header="0.69" footer="0.5"/>
  <pageSetup fitToHeight="1" fitToWidth="1" horizontalDpi="300" verticalDpi="3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Layout" zoomScaleNormal="80" workbookViewId="0" topLeftCell="A3">
      <selection activeCell="C34" sqref="C34"/>
    </sheetView>
  </sheetViews>
  <sheetFormatPr defaultColWidth="8.88671875" defaultRowHeight="15"/>
  <cols>
    <col min="1" max="1" width="5.77734375" style="1" customWidth="1"/>
    <col min="2" max="2" width="22.10546875" style="1" bestFit="1" customWidth="1"/>
    <col min="3" max="12" width="9.77734375" style="1" customWidth="1"/>
    <col min="13" max="13" width="3.4453125" style="1" customWidth="1"/>
    <col min="14" max="14" width="3.3359375" style="1" customWidth="1"/>
    <col min="15" max="15" width="2.88671875" style="1" customWidth="1"/>
    <col min="16" max="16384" width="8.88671875" style="1" customWidth="1"/>
  </cols>
  <sheetData>
    <row r="1" spans="1:12" ht="20.25">
      <c r="A1" s="118" t="str">
        <f>'Page 1 (Summary)'!A1</f>
        <v>Rocky Mountain Power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8">
      <c r="A2" s="119" t="s">
        <v>235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2" ht="18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s="25" customFormat="1" ht="15">
      <c r="B4" s="26"/>
      <c r="C4" s="27">
        <v>-1</v>
      </c>
      <c r="D4" s="27">
        <f>C4-1</f>
        <v>-2</v>
      </c>
      <c r="E4" s="27">
        <f>D4-1</f>
        <v>-3</v>
      </c>
      <c r="F4" s="27">
        <f aca="true" t="shared" si="0" ref="F4:L4">E4-1</f>
        <v>-4</v>
      </c>
      <c r="G4" s="27">
        <f t="shared" si="0"/>
        <v>-5</v>
      </c>
      <c r="H4" s="27">
        <f t="shared" si="0"/>
        <v>-6</v>
      </c>
      <c r="I4" s="27">
        <f t="shared" si="0"/>
        <v>-7</v>
      </c>
      <c r="J4" s="27">
        <f t="shared" si="0"/>
        <v>-8</v>
      </c>
      <c r="K4" s="27">
        <f t="shared" si="0"/>
        <v>-9</v>
      </c>
      <c r="L4" s="27">
        <f t="shared" si="0"/>
        <v>-10</v>
      </c>
    </row>
    <row r="5" spans="5:11" ht="15">
      <c r="E5" s="2"/>
      <c r="F5" s="2"/>
      <c r="G5" s="2"/>
      <c r="H5" s="2"/>
      <c r="I5" s="2"/>
      <c r="J5" s="2"/>
      <c r="K5" s="2" t="s">
        <v>241</v>
      </c>
    </row>
    <row r="6" spans="3:12" ht="15.75">
      <c r="C6" s="2"/>
      <c r="D6" s="2"/>
      <c r="E6" s="24" t="s">
        <v>62</v>
      </c>
      <c r="F6" s="24"/>
      <c r="G6" s="24"/>
      <c r="H6" s="24"/>
      <c r="I6" s="24"/>
      <c r="J6" s="24"/>
      <c r="K6" s="24" t="s">
        <v>63</v>
      </c>
      <c r="L6" s="30" t="s">
        <v>10</v>
      </c>
    </row>
    <row r="7" spans="3:12" ht="15.75">
      <c r="C7" s="6" t="s">
        <v>1</v>
      </c>
      <c r="D7" s="6" t="s">
        <v>0</v>
      </c>
      <c r="E7" s="2" t="s">
        <v>4</v>
      </c>
      <c r="F7" s="121" t="s">
        <v>242</v>
      </c>
      <c r="G7" s="121"/>
      <c r="H7" s="121"/>
      <c r="I7" s="121"/>
      <c r="J7" s="121"/>
      <c r="K7" s="2" t="s">
        <v>4</v>
      </c>
      <c r="L7" s="23" t="s">
        <v>2</v>
      </c>
    </row>
    <row r="8" spans="1:12" ht="19.5">
      <c r="A8" s="3" t="s">
        <v>8</v>
      </c>
      <c r="B8" s="7" t="s">
        <v>9</v>
      </c>
      <c r="C8" s="3" t="s">
        <v>15</v>
      </c>
      <c r="D8" s="3" t="s">
        <v>61</v>
      </c>
      <c r="E8" s="3" t="s">
        <v>12</v>
      </c>
      <c r="F8" s="3" t="s">
        <v>236</v>
      </c>
      <c r="G8" s="3" t="s">
        <v>237</v>
      </c>
      <c r="H8" s="3" t="s">
        <v>238</v>
      </c>
      <c r="I8" s="3" t="s">
        <v>239</v>
      </c>
      <c r="J8" s="3" t="s">
        <v>240</v>
      </c>
      <c r="K8" s="3" t="s">
        <v>11</v>
      </c>
      <c r="L8" s="28" t="s">
        <v>3</v>
      </c>
    </row>
    <row r="9" spans="1:13" ht="15.75">
      <c r="A9" s="9">
        <v>1</v>
      </c>
      <c r="B9" s="1" t="s">
        <v>225</v>
      </c>
      <c r="C9" s="84">
        <f>'Page 2 (CG DCF)'!C8</f>
        <v>41.20692307692308</v>
      </c>
      <c r="D9" s="84">
        <f>'Page 2 (CG DCF)'!E8</f>
        <v>1.84</v>
      </c>
      <c r="E9" s="85">
        <f>'Page 2 (CG DCF)'!D8</f>
        <v>0.054</v>
      </c>
      <c r="F9" s="85">
        <f aca="true" t="shared" si="1" ref="F9:J10">E9+($K9-$E9)/6</f>
        <v>0.0545</v>
      </c>
      <c r="G9" s="85">
        <f t="shared" si="1"/>
        <v>0.055</v>
      </c>
      <c r="H9" s="85">
        <f t="shared" si="1"/>
        <v>0.0555</v>
      </c>
      <c r="I9" s="85">
        <f t="shared" si="1"/>
        <v>0.056</v>
      </c>
      <c r="J9" s="85">
        <f t="shared" si="1"/>
        <v>0.0565</v>
      </c>
      <c r="K9" s="85">
        <v>0.057</v>
      </c>
      <c r="L9" s="29">
        <f>'MStage Backup (DO NOT PRINT)'!D5</f>
        <v>0.1033253469361175</v>
      </c>
      <c r="M9" s="80"/>
    </row>
    <row r="10" spans="1:13" ht="15.75">
      <c r="A10" s="9">
        <v>2</v>
      </c>
      <c r="B10" s="1" t="s">
        <v>226</v>
      </c>
      <c r="C10" s="84">
        <f>'Page 2 (CG DCF)'!C9</f>
        <v>43.26884615384615</v>
      </c>
      <c r="D10" s="84">
        <f>'Page 2 (CG DCF)'!E9</f>
        <v>1.8</v>
      </c>
      <c r="E10" s="85">
        <f>'Page 2 (CG DCF)'!D9</f>
        <v>0.061</v>
      </c>
      <c r="F10" s="85">
        <f t="shared" si="1"/>
        <v>0.060333333333333336</v>
      </c>
      <c r="G10" s="85">
        <f t="shared" si="1"/>
        <v>0.05966666666666667</v>
      </c>
      <c r="H10" s="85">
        <f t="shared" si="1"/>
        <v>0.05900000000000001</v>
      </c>
      <c r="I10" s="85">
        <f t="shared" si="1"/>
        <v>0.05833333333333335</v>
      </c>
      <c r="J10" s="85">
        <f t="shared" si="1"/>
        <v>0.057666666666666686</v>
      </c>
      <c r="K10" s="85">
        <f>K9</f>
        <v>0.057</v>
      </c>
      <c r="L10" s="29">
        <f>'MStage Backup (DO NOT PRINT)'!D6</f>
        <v>0.10206016281305469</v>
      </c>
      <c r="M10" s="80"/>
    </row>
    <row r="11" spans="1:12" ht="15.75">
      <c r="A11" s="9">
        <v>3</v>
      </c>
      <c r="B11" s="1" t="s">
        <v>311</v>
      </c>
      <c r="C11" s="84">
        <f>'Page 2 (CG DCF)'!C10</f>
        <v>25.494999999999997</v>
      </c>
      <c r="D11" s="84">
        <f>'Page 2 (CG DCF)'!E10</f>
        <v>1.16</v>
      </c>
      <c r="E11" s="85">
        <f>'Page 2 (CG DCF)'!D10</f>
        <v>0.04723333333333333</v>
      </c>
      <c r="F11" s="85">
        <f aca="true" t="shared" si="2" ref="F11:F22">E11+($K11-$E11)/6</f>
        <v>0.048861111111111105</v>
      </c>
      <c r="G11" s="85">
        <f aca="true" t="shared" si="3" ref="G11:G22">F11+($K11-$E11)/6</f>
        <v>0.05048888888888888</v>
      </c>
      <c r="H11" s="85">
        <f aca="true" t="shared" si="4" ref="H11:H22">G11+($K11-$E11)/6</f>
        <v>0.05211666666666666</v>
      </c>
      <c r="I11" s="85">
        <f aca="true" t="shared" si="5" ref="I11:I22">H11+($K11-$E11)/6</f>
        <v>0.053744444444444435</v>
      </c>
      <c r="J11" s="85">
        <f aca="true" t="shared" si="6" ref="J11:J22">I11+($K11-$E11)/6</f>
        <v>0.05537222222222221</v>
      </c>
      <c r="K11" s="85">
        <f aca="true" t="shared" si="7" ref="K11:K22">K10</f>
        <v>0.057</v>
      </c>
      <c r="L11" s="29">
        <f>'MStage Backup (DO NOT PRINT)'!D7</f>
        <v>0.10226398938924473</v>
      </c>
    </row>
    <row r="12" spans="1:12" ht="15.75">
      <c r="A12" s="9">
        <v>4</v>
      </c>
      <c r="B12" s="1" t="s">
        <v>253</v>
      </c>
      <c r="C12" s="84">
        <f>'Page 2 (CG DCF)'!C11</f>
        <v>33.48500000000001</v>
      </c>
      <c r="D12" s="84">
        <f>'Page 2 (CG DCF)'!E11</f>
        <v>1.48</v>
      </c>
      <c r="E12" s="85">
        <f>'Page 2 (CG DCF)'!D11</f>
        <v>0.06</v>
      </c>
      <c r="F12" s="85">
        <f t="shared" si="2"/>
        <v>0.0595</v>
      </c>
      <c r="G12" s="85">
        <f t="shared" si="3"/>
        <v>0.059</v>
      </c>
      <c r="H12" s="85">
        <f t="shared" si="4"/>
        <v>0.058499999999999996</v>
      </c>
      <c r="I12" s="85">
        <f t="shared" si="5"/>
        <v>0.057999999999999996</v>
      </c>
      <c r="J12" s="85">
        <f t="shared" si="6"/>
        <v>0.057499999999999996</v>
      </c>
      <c r="K12" s="85">
        <f t="shared" si="7"/>
        <v>0.057</v>
      </c>
      <c r="L12" s="29">
        <f>'MStage Backup (DO NOT PRINT)'!D8</f>
        <v>0.1045781038373422</v>
      </c>
    </row>
    <row r="13" spans="1:12" ht="15.75">
      <c r="A13" s="9">
        <v>5</v>
      </c>
      <c r="B13" s="1" t="s">
        <v>227</v>
      </c>
      <c r="C13" s="84">
        <f>'Page 2 (CG DCF)'!C12</f>
        <v>54.77923076923077</v>
      </c>
      <c r="D13" s="84">
        <f>'Page 2 (CG DCF)'!E12</f>
        <v>2.35</v>
      </c>
      <c r="E13" s="85">
        <f>'Page 2 (CG DCF)'!D12</f>
        <v>0.04186666666666666</v>
      </c>
      <c r="F13" s="85">
        <f t="shared" si="2"/>
        <v>0.04438888888888889</v>
      </c>
      <c r="G13" s="85">
        <f t="shared" si="3"/>
        <v>0.04691111111111111</v>
      </c>
      <c r="H13" s="85">
        <f t="shared" si="4"/>
        <v>0.049433333333333336</v>
      </c>
      <c r="I13" s="85">
        <f t="shared" si="5"/>
        <v>0.05195555555555556</v>
      </c>
      <c r="J13" s="85">
        <f t="shared" si="6"/>
        <v>0.054477777777777785</v>
      </c>
      <c r="K13" s="85">
        <f t="shared" si="7"/>
        <v>0.057</v>
      </c>
      <c r="L13" s="29">
        <f>'MStage Backup (DO NOT PRINT)'!D9</f>
        <v>0.09822466069077132</v>
      </c>
    </row>
    <row r="14" spans="1:12" ht="15.75">
      <c r="A14" s="9">
        <v>6</v>
      </c>
      <c r="B14" s="1" t="s">
        <v>228</v>
      </c>
      <c r="C14" s="84">
        <f>'Page 2 (CG DCF)'!C13</f>
        <v>42.43807692307693</v>
      </c>
      <c r="D14" s="84">
        <f>'Page 2 (CG DCF)'!E13</f>
        <v>1.3</v>
      </c>
      <c r="E14" s="85">
        <f>'Page 2 (CG DCF)'!D13</f>
        <v>0.024933333333333335</v>
      </c>
      <c r="F14" s="85">
        <f t="shared" si="2"/>
        <v>0.03027777777777778</v>
      </c>
      <c r="G14" s="85">
        <f t="shared" si="3"/>
        <v>0.03562222222222222</v>
      </c>
      <c r="H14" s="85">
        <f t="shared" si="4"/>
        <v>0.040966666666666665</v>
      </c>
      <c r="I14" s="85">
        <f t="shared" si="5"/>
        <v>0.04631111111111111</v>
      </c>
      <c r="J14" s="85">
        <f t="shared" si="6"/>
        <v>0.05165555555555555</v>
      </c>
      <c r="K14" s="85">
        <f t="shared" si="7"/>
        <v>0.057</v>
      </c>
      <c r="L14" s="29">
        <f>'MStage Backup (DO NOT PRINT)'!D10</f>
        <v>0.08301213448491014</v>
      </c>
    </row>
    <row r="15" spans="1:12" ht="15.75">
      <c r="A15" s="9">
        <v>7</v>
      </c>
      <c r="B15" s="1" t="s">
        <v>229</v>
      </c>
      <c r="C15" s="84">
        <f>'Page 2 (CG DCF)'!C14</f>
        <v>40.73923076923077</v>
      </c>
      <c r="D15" s="84">
        <f>'Page 2 (CG DCF)'!E14</f>
        <v>1.32</v>
      </c>
      <c r="E15" s="85">
        <f>'Page 2 (CG DCF)'!D14</f>
        <v>0.04666666666666667</v>
      </c>
      <c r="F15" s="85">
        <f t="shared" si="2"/>
        <v>0.04838888888888889</v>
      </c>
      <c r="G15" s="85">
        <f t="shared" si="3"/>
        <v>0.05011111111111111</v>
      </c>
      <c r="H15" s="85">
        <f t="shared" si="4"/>
        <v>0.051833333333333335</v>
      </c>
      <c r="I15" s="85">
        <f t="shared" si="5"/>
        <v>0.05355555555555556</v>
      </c>
      <c r="J15" s="85">
        <f t="shared" si="6"/>
        <v>0.05527777777777778</v>
      </c>
      <c r="K15" s="85">
        <f t="shared" si="7"/>
        <v>0.057</v>
      </c>
      <c r="L15" s="29">
        <f>'MStage Backup (DO NOT PRINT)'!D11</f>
        <v>0.08896240361389289</v>
      </c>
    </row>
    <row r="16" spans="1:12" ht="15.75">
      <c r="A16" s="9">
        <v>8</v>
      </c>
      <c r="B16" s="1" t="s">
        <v>249</v>
      </c>
      <c r="C16" s="84">
        <f>'Page 2 (CG DCF)'!C15</f>
        <v>24.966538461538462</v>
      </c>
      <c r="D16" s="84">
        <f>'Page 2 (CG DCF)'!E15</f>
        <v>1.06</v>
      </c>
      <c r="E16" s="85">
        <f>'Page 2 (CG DCF)'!D15</f>
        <v>0.04826666666666667</v>
      </c>
      <c r="F16" s="85">
        <f t="shared" si="2"/>
        <v>0.04972222222222223</v>
      </c>
      <c r="G16" s="85">
        <f t="shared" si="3"/>
        <v>0.05117777777777779</v>
      </c>
      <c r="H16" s="85">
        <f t="shared" si="4"/>
        <v>0.052633333333333344</v>
      </c>
      <c r="I16" s="85">
        <f t="shared" si="5"/>
        <v>0.0540888888888889</v>
      </c>
      <c r="J16" s="85">
        <f t="shared" si="6"/>
        <v>0.05554444444444446</v>
      </c>
      <c r="K16" s="85">
        <f t="shared" si="7"/>
        <v>0.057</v>
      </c>
      <c r="L16" s="29">
        <f>'MStage Backup (DO NOT PRINT)'!D12</f>
        <v>0.09948330262137199</v>
      </c>
    </row>
    <row r="17" spans="1:12" ht="15.75">
      <c r="A17" s="9">
        <v>9</v>
      </c>
      <c r="B17" s="1" t="s">
        <v>309</v>
      </c>
      <c r="C17" s="84">
        <f>'Page 2 (CG DCF)'!C16</f>
        <v>45.049230769230775</v>
      </c>
      <c r="D17" s="84">
        <f>'Page 2 (CG DCF)'!E16</f>
        <v>1.98</v>
      </c>
      <c r="E17" s="85">
        <f>'Page 2 (CG DCF)'!D16</f>
        <v>0.044800000000000006</v>
      </c>
      <c r="F17" s="85">
        <f t="shared" si="2"/>
        <v>0.04683333333333334</v>
      </c>
      <c r="G17" s="85">
        <f t="shared" si="3"/>
        <v>0.04886666666666667</v>
      </c>
      <c r="H17" s="85">
        <f t="shared" si="4"/>
        <v>0.0509</v>
      </c>
      <c r="I17" s="85">
        <f t="shared" si="5"/>
        <v>0.05293333333333333</v>
      </c>
      <c r="J17" s="85">
        <f t="shared" si="6"/>
        <v>0.054966666666666664</v>
      </c>
      <c r="K17" s="85">
        <f t="shared" si="7"/>
        <v>0.057</v>
      </c>
      <c r="L17" s="29">
        <f>'MStage Backup (DO NOT PRINT)'!D13</f>
        <v>0.10004432372370503</v>
      </c>
    </row>
    <row r="18" spans="1:12" ht="15.75">
      <c r="A18" s="9">
        <v>10</v>
      </c>
      <c r="B18" s="1" t="s">
        <v>250</v>
      </c>
      <c r="C18" s="84">
        <f>'Page 2 (CG DCF)'!C17</f>
        <v>60.28038461538461</v>
      </c>
      <c r="D18" s="84">
        <f>'Page 2 (CG DCF)'!E17</f>
        <v>2.4</v>
      </c>
      <c r="E18" s="85">
        <f>'Page 2 (CG DCF)'!D17</f>
        <v>0.06566666666666666</v>
      </c>
      <c r="F18" s="85">
        <f t="shared" si="2"/>
        <v>0.06422222222222222</v>
      </c>
      <c r="G18" s="85">
        <f t="shared" si="3"/>
        <v>0.06277777777777778</v>
      </c>
      <c r="H18" s="85">
        <f t="shared" si="4"/>
        <v>0.06133333333333334</v>
      </c>
      <c r="I18" s="85">
        <f t="shared" si="5"/>
        <v>0.059888888888888894</v>
      </c>
      <c r="J18" s="85">
        <f t="shared" si="6"/>
        <v>0.05844444444444445</v>
      </c>
      <c r="K18" s="85">
        <f t="shared" si="7"/>
        <v>0.057</v>
      </c>
      <c r="L18" s="29">
        <f>'MStage Backup (DO NOT PRINT)'!D14</f>
        <v>0.10138686968481188</v>
      </c>
    </row>
    <row r="19" spans="1:12" ht="15.75">
      <c r="A19" s="9">
        <v>11</v>
      </c>
      <c r="B19" s="1" t="s">
        <v>230</v>
      </c>
      <c r="C19" s="84">
        <f>'Page 2 (CG DCF)'!C18</f>
        <v>44.755384615384614</v>
      </c>
      <c r="D19" s="84">
        <f>'Page 2 (CG DCF)'!E18</f>
        <v>1.89</v>
      </c>
      <c r="E19" s="85">
        <f>'Page 2 (CG DCF)'!D18</f>
        <v>0.053799999999999994</v>
      </c>
      <c r="F19" s="85">
        <f t="shared" si="2"/>
        <v>0.05433333333333333</v>
      </c>
      <c r="G19" s="85">
        <f t="shared" si="3"/>
        <v>0.05486666666666667</v>
      </c>
      <c r="H19" s="85">
        <f t="shared" si="4"/>
        <v>0.055400000000000005</v>
      </c>
      <c r="I19" s="85">
        <f t="shared" si="5"/>
        <v>0.05593333333333334</v>
      </c>
      <c r="J19" s="85">
        <f t="shared" si="6"/>
        <v>0.05646666666666668</v>
      </c>
      <c r="K19" s="85">
        <f t="shared" si="7"/>
        <v>0.057</v>
      </c>
      <c r="L19" s="29">
        <f>'MStage Backup (DO NOT PRINT)'!D15</f>
        <v>0.10074608841691933</v>
      </c>
    </row>
    <row r="20" spans="1:12" ht="15.75">
      <c r="A20" s="9">
        <v>12</v>
      </c>
      <c r="B20" s="1" t="s">
        <v>231</v>
      </c>
      <c r="C20" s="84">
        <f>'Page 2 (CG DCF)'!C19</f>
        <v>29.066538461538464</v>
      </c>
      <c r="D20" s="84">
        <f>'Page 2 (CG DCF)'!E19</f>
        <v>1.4</v>
      </c>
      <c r="E20" s="85">
        <f>'Page 2 (CG DCF)'!D19</f>
        <v>0.04943333333333333</v>
      </c>
      <c r="F20" s="85">
        <f t="shared" si="2"/>
        <v>0.050694444444444445</v>
      </c>
      <c r="G20" s="85">
        <f t="shared" si="3"/>
        <v>0.05195555555555556</v>
      </c>
      <c r="H20" s="85">
        <f t="shared" si="4"/>
        <v>0.053216666666666676</v>
      </c>
      <c r="I20" s="85">
        <f t="shared" si="5"/>
        <v>0.05447777777777779</v>
      </c>
      <c r="J20" s="85">
        <f t="shared" si="6"/>
        <v>0.05573888888888891</v>
      </c>
      <c r="K20" s="85">
        <f t="shared" si="7"/>
        <v>0.057</v>
      </c>
      <c r="L20" s="29">
        <f>'MStage Backup (DO NOT PRINT)'!D16</f>
        <v>0.10560052178182142</v>
      </c>
    </row>
    <row r="21" spans="1:12" ht="15.75">
      <c r="A21" s="9">
        <v>13</v>
      </c>
      <c r="B21" s="1" t="s">
        <v>232</v>
      </c>
      <c r="C21" s="84">
        <f>'Page 2 (CG DCF)'!C20</f>
        <v>34.91653846153846</v>
      </c>
      <c r="D21" s="84">
        <f>'Page 2 (CG DCF)'!E20</f>
        <v>1.2</v>
      </c>
      <c r="E21" s="85">
        <f>'Page 2 (CG DCF)'!D20</f>
        <v>0.055766666666666666</v>
      </c>
      <c r="F21" s="85">
        <f t="shared" si="2"/>
        <v>0.05597222222222222</v>
      </c>
      <c r="G21" s="85">
        <f t="shared" si="3"/>
        <v>0.05617777777777778</v>
      </c>
      <c r="H21" s="85">
        <f t="shared" si="4"/>
        <v>0.056383333333333334</v>
      </c>
      <c r="I21" s="85">
        <f t="shared" si="5"/>
        <v>0.05658888888888889</v>
      </c>
      <c r="J21" s="85">
        <f t="shared" si="6"/>
        <v>0.056794444444444446</v>
      </c>
      <c r="K21" s="85">
        <f t="shared" si="7"/>
        <v>0.057</v>
      </c>
      <c r="L21" s="29">
        <f>'MStage Backup (DO NOT PRINT)'!D17</f>
        <v>0.09299903957734416</v>
      </c>
    </row>
    <row r="22" spans="1:12" ht="15.75">
      <c r="A22" s="9">
        <v>14</v>
      </c>
      <c r="B22" s="1" t="s">
        <v>233</v>
      </c>
      <c r="C22" s="84">
        <f>'Page 2 (CG DCF)'!C21</f>
        <v>26.468076923076925</v>
      </c>
      <c r="D22" s="84">
        <f>'Page 2 (CG DCF)'!E21</f>
        <v>1.04</v>
      </c>
      <c r="E22" s="85">
        <f>'Page 2 (CG DCF)'!D21</f>
        <v>0.05026666666666666</v>
      </c>
      <c r="F22" s="85">
        <f t="shared" si="2"/>
        <v>0.05138888888888889</v>
      </c>
      <c r="G22" s="85">
        <f t="shared" si="3"/>
        <v>0.05251111111111111</v>
      </c>
      <c r="H22" s="85">
        <f t="shared" si="4"/>
        <v>0.05363333333333334</v>
      </c>
      <c r="I22" s="85">
        <f t="shared" si="5"/>
        <v>0.054755555555555564</v>
      </c>
      <c r="J22" s="85">
        <f t="shared" si="6"/>
        <v>0.05587777777777779</v>
      </c>
      <c r="K22" s="85">
        <f t="shared" si="7"/>
        <v>0.057</v>
      </c>
      <c r="L22" s="29">
        <f>'MStage Backup (DO NOT PRINT)'!D18</f>
        <v>0.09678800915307502</v>
      </c>
    </row>
    <row r="23" spans="2:12" ht="15.75">
      <c r="B23" s="1" t="s">
        <v>6</v>
      </c>
      <c r="C23" s="104">
        <f aca="true" t="shared" si="8" ref="C23:L23">AVERAGE(C9:C22)</f>
        <v>39.065357142857145</v>
      </c>
      <c r="D23" s="104">
        <f t="shared" si="8"/>
        <v>1.587142857142857</v>
      </c>
      <c r="E23" s="105">
        <f t="shared" si="8"/>
        <v>0.05026428571428571</v>
      </c>
      <c r="F23" s="105">
        <f t="shared" si="8"/>
        <v>0.051386904761904766</v>
      </c>
      <c r="G23" s="105">
        <f t="shared" si="8"/>
        <v>0.0525095238095238</v>
      </c>
      <c r="H23" s="105">
        <f t="shared" si="8"/>
        <v>0.05363214285714286</v>
      </c>
      <c r="I23" s="105">
        <f t="shared" si="8"/>
        <v>0.05475476190476192</v>
      </c>
      <c r="J23" s="105">
        <f t="shared" si="8"/>
        <v>0.05587738095238096</v>
      </c>
      <c r="K23" s="105">
        <f t="shared" si="8"/>
        <v>0.057000000000000016</v>
      </c>
      <c r="L23" s="106">
        <f t="shared" si="8"/>
        <v>0.09853392548031302</v>
      </c>
    </row>
    <row r="24" spans="2:12" ht="15.75">
      <c r="B24" s="93" t="s">
        <v>217</v>
      </c>
      <c r="C24" s="107"/>
      <c r="D24" s="107"/>
      <c r="E24" s="10"/>
      <c r="F24" s="10"/>
      <c r="G24" s="10"/>
      <c r="H24" s="10"/>
      <c r="I24" s="10"/>
      <c r="J24" s="10"/>
      <c r="K24" s="10"/>
      <c r="L24" s="108">
        <f>MEDIAN(L9:L22)</f>
        <v>0.10039520607031219</v>
      </c>
    </row>
    <row r="26" ht="15" customHeight="1">
      <c r="A26" s="4" t="s">
        <v>14</v>
      </c>
    </row>
    <row r="27" spans="1:15" s="4" customFormat="1" ht="15" customHeight="1">
      <c r="A27" s="4" t="s">
        <v>329</v>
      </c>
      <c r="M27" s="120"/>
      <c r="N27" s="120"/>
      <c r="O27" s="120"/>
    </row>
    <row r="28" spans="1:15" s="4" customFormat="1" ht="15" customHeight="1">
      <c r="A28" s="4" t="s">
        <v>243</v>
      </c>
      <c r="B28" s="5"/>
      <c r="M28" s="120"/>
      <c r="N28" s="120"/>
      <c r="O28" s="120"/>
    </row>
    <row r="29" spans="1:15" s="4" customFormat="1" ht="15" customHeight="1">
      <c r="A29" s="4" t="s">
        <v>336</v>
      </c>
      <c r="B29" s="5"/>
      <c r="M29" s="120"/>
      <c r="N29" s="120"/>
      <c r="O29" s="120"/>
    </row>
    <row r="30" spans="1:15" s="4" customFormat="1" ht="15" customHeight="1">
      <c r="A30" s="4" t="s">
        <v>306</v>
      </c>
      <c r="M30" s="120"/>
      <c r="N30" s="120"/>
      <c r="O30" s="120"/>
    </row>
    <row r="31" spans="1:15" ht="15" customHeight="1">
      <c r="A31" s="4" t="s">
        <v>223</v>
      </c>
      <c r="M31" s="120"/>
      <c r="N31" s="120"/>
      <c r="O31" s="120"/>
    </row>
    <row r="32" spans="1:15" ht="15" customHeight="1">
      <c r="A32" s="4" t="s">
        <v>244</v>
      </c>
      <c r="M32" s="120"/>
      <c r="N32" s="120"/>
      <c r="O32" s="120"/>
    </row>
    <row r="33" ht="15">
      <c r="A33" s="4"/>
    </row>
    <row r="34" ht="15">
      <c r="A34" s="4"/>
    </row>
    <row r="35" ht="15">
      <c r="A35" s="4"/>
    </row>
    <row r="36" ht="15">
      <c r="A36" s="4"/>
    </row>
  </sheetData>
  <sheetProtection/>
  <mergeCells count="6">
    <mergeCell ref="O27:O32"/>
    <mergeCell ref="A1:L1"/>
    <mergeCell ref="A2:L2"/>
    <mergeCell ref="F7:J7"/>
    <mergeCell ref="N27:N32"/>
    <mergeCell ref="M27:M32"/>
  </mergeCells>
  <printOptions/>
  <pageMargins left="1" right="0.63" top="1.25" bottom="0.5" header="0.69" footer="0.5"/>
  <pageSetup fitToHeight="1" fitToWidth="1" horizontalDpi="300" verticalDpi="3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showOutlineSymbols="0" view="pageLayout" zoomScaleNormal="70" workbookViewId="0" topLeftCell="A19">
      <selection activeCell="A53" sqref="A53"/>
    </sheetView>
  </sheetViews>
  <sheetFormatPr defaultColWidth="9.6640625" defaultRowHeight="15"/>
  <cols>
    <col min="1" max="1" width="10.10546875" style="33" customWidth="1"/>
    <col min="2" max="2" width="17.4453125" style="33" bestFit="1" customWidth="1"/>
    <col min="3" max="16384" width="9.6640625" style="33" customWidth="1"/>
  </cols>
  <sheetData>
    <row r="1" spans="1:7" ht="20.25">
      <c r="A1" s="86" t="str">
        <f>'Page 1 (Summary)'!A1</f>
        <v>Rocky Mountain Power</v>
      </c>
      <c r="B1" s="31"/>
      <c r="C1" s="31"/>
      <c r="D1" s="31"/>
      <c r="E1" s="31"/>
      <c r="F1" s="31"/>
      <c r="G1" s="32"/>
    </row>
    <row r="2" spans="1:6" ht="18">
      <c r="A2" s="109" t="s">
        <v>305</v>
      </c>
      <c r="B2" s="35"/>
      <c r="C2" s="35"/>
      <c r="D2" s="35"/>
      <c r="E2" s="35"/>
      <c r="F2" s="35"/>
    </row>
    <row r="3" spans="1:6" ht="18">
      <c r="A3" s="34"/>
      <c r="B3" s="35"/>
      <c r="C3" s="35"/>
      <c r="D3" s="35"/>
      <c r="E3" s="35"/>
      <c r="F3" s="35"/>
    </row>
    <row r="4" spans="1:6" ht="15">
      <c r="A4" s="32"/>
      <c r="B4" s="79">
        <v>-1</v>
      </c>
      <c r="D4" s="27">
        <v>-2</v>
      </c>
      <c r="F4" s="27">
        <v>-3</v>
      </c>
    </row>
    <row r="5" spans="1:6" ht="15">
      <c r="A5" s="32"/>
      <c r="B5" s="36"/>
      <c r="D5" s="36" t="s">
        <v>18</v>
      </c>
      <c r="F5" s="36" t="s">
        <v>19</v>
      </c>
    </row>
    <row r="6" spans="1:6" ht="15">
      <c r="A6" s="32"/>
      <c r="B6" s="36" t="s">
        <v>20</v>
      </c>
      <c r="D6" s="36" t="s">
        <v>21</v>
      </c>
      <c r="F6" s="36" t="s">
        <v>22</v>
      </c>
    </row>
    <row r="7" spans="1:6" ht="15">
      <c r="A7" s="37"/>
      <c r="B7" s="38" t="s">
        <v>221</v>
      </c>
      <c r="C7" s="37"/>
      <c r="D7" s="38" t="s">
        <v>222</v>
      </c>
      <c r="E7" s="37"/>
      <c r="F7" s="38" t="s">
        <v>23</v>
      </c>
    </row>
    <row r="8" spans="1:7" ht="15">
      <c r="A8">
        <v>1986</v>
      </c>
      <c r="B8" s="1">
        <v>0.07798333333333335</v>
      </c>
      <c r="C8" s="1"/>
      <c r="D8" s="1">
        <v>0.1393</v>
      </c>
      <c r="E8" s="1"/>
      <c r="F8" s="1">
        <f aca="true" t="shared" si="0" ref="F8:F33">D8-B8</f>
        <v>0.06131666666666666</v>
      </c>
      <c r="G8" s="39"/>
    </row>
    <row r="9" spans="1:7" ht="15">
      <c r="A9">
        <v>1987</v>
      </c>
      <c r="B9" s="1">
        <v>0.0858</v>
      </c>
      <c r="C9" s="1"/>
      <c r="D9" s="1">
        <v>0.1299</v>
      </c>
      <c r="E9" s="1"/>
      <c r="F9" s="1">
        <f t="shared" si="0"/>
        <v>0.044099999999999986</v>
      </c>
      <c r="G9" s="39"/>
    </row>
    <row r="10" spans="1:7" ht="15">
      <c r="A10">
        <v>1988</v>
      </c>
      <c r="B10" s="1">
        <v>0.08959166666666667</v>
      </c>
      <c r="C10" s="1"/>
      <c r="D10" s="1">
        <v>0.1279</v>
      </c>
      <c r="E10" s="1"/>
      <c r="F10" s="1">
        <f t="shared" si="0"/>
        <v>0.03830833333333335</v>
      </c>
      <c r="G10" s="39"/>
    </row>
    <row r="11" spans="1:7" ht="15">
      <c r="A11">
        <v>1989</v>
      </c>
      <c r="B11" s="1">
        <v>0.08449166666666669</v>
      </c>
      <c r="C11" s="1"/>
      <c r="D11" s="1">
        <v>0.1297</v>
      </c>
      <c r="E11" s="1"/>
      <c r="F11" s="1">
        <f t="shared" si="0"/>
        <v>0.04520833333333332</v>
      </c>
      <c r="G11" s="39"/>
    </row>
    <row r="12" spans="1:7" ht="15">
      <c r="A12">
        <v>1990</v>
      </c>
      <c r="B12" s="1">
        <v>0.08608333333333333</v>
      </c>
      <c r="C12" s="1"/>
      <c r="D12" s="1">
        <v>0.127</v>
      </c>
      <c r="E12" s="1"/>
      <c r="F12" s="1">
        <f t="shared" si="0"/>
        <v>0.04091666666666667</v>
      </c>
      <c r="G12" s="39"/>
    </row>
    <row r="13" spans="1:7" ht="15">
      <c r="A13">
        <v>1991</v>
      </c>
      <c r="B13" s="1">
        <v>0.08135833333333332</v>
      </c>
      <c r="C13" s="1"/>
      <c r="D13" s="1">
        <v>0.1255</v>
      </c>
      <c r="E13" s="1"/>
      <c r="F13" s="1">
        <f t="shared" si="0"/>
        <v>0.044141666666666676</v>
      </c>
      <c r="G13" s="39"/>
    </row>
    <row r="14" spans="1:7" ht="15">
      <c r="A14">
        <v>1992</v>
      </c>
      <c r="B14" s="1">
        <v>0.07666666666666667</v>
      </c>
      <c r="C14" s="1"/>
      <c r="D14" s="1">
        <v>0.1209</v>
      </c>
      <c r="E14" s="1"/>
      <c r="F14" s="1">
        <f t="shared" si="0"/>
        <v>0.04423333333333332</v>
      </c>
      <c r="G14" s="39"/>
    </row>
    <row r="15" spans="1:7" ht="15">
      <c r="A15">
        <v>1993</v>
      </c>
      <c r="B15" s="1">
        <v>0.06598333333333334</v>
      </c>
      <c r="C15" s="1"/>
      <c r="D15" s="1">
        <v>0.1141</v>
      </c>
      <c r="E15" s="1"/>
      <c r="F15" s="1">
        <f t="shared" si="0"/>
        <v>0.048116666666666655</v>
      </c>
      <c r="G15" s="39"/>
    </row>
    <row r="16" spans="1:7" ht="15">
      <c r="A16">
        <v>1994</v>
      </c>
      <c r="B16" s="1">
        <v>0.0737</v>
      </c>
      <c r="C16" s="1"/>
      <c r="D16" s="1">
        <v>0.1134</v>
      </c>
      <c r="E16" s="1"/>
      <c r="F16" s="1">
        <f t="shared" si="0"/>
        <v>0.0397</v>
      </c>
      <c r="G16" s="39"/>
    </row>
    <row r="17" spans="1:7" ht="15">
      <c r="A17">
        <v>1995</v>
      </c>
      <c r="B17" s="1">
        <v>0.06884166666666666</v>
      </c>
      <c r="C17" s="1"/>
      <c r="D17" s="1">
        <v>0.1155</v>
      </c>
      <c r="E17" s="1"/>
      <c r="F17" s="1">
        <f t="shared" si="0"/>
        <v>0.04665833333333334</v>
      </c>
      <c r="G17" s="39"/>
    </row>
    <row r="18" spans="1:7" ht="15">
      <c r="A18">
        <v>1996</v>
      </c>
      <c r="B18" s="40">
        <v>0.06700833333333335</v>
      </c>
      <c r="C18" s="1"/>
      <c r="D18" s="40">
        <v>0.1139</v>
      </c>
      <c r="E18" s="1"/>
      <c r="F18" s="40">
        <f t="shared" si="0"/>
        <v>0.04689166666666665</v>
      </c>
      <c r="G18" s="39"/>
    </row>
    <row r="19" spans="1:7" ht="15">
      <c r="A19">
        <v>1997</v>
      </c>
      <c r="B19" s="40">
        <v>0.06605833333333333</v>
      </c>
      <c r="C19" s="1"/>
      <c r="D19" s="40">
        <v>0.114</v>
      </c>
      <c r="E19" s="1"/>
      <c r="F19" s="40">
        <f t="shared" si="0"/>
        <v>0.047941666666666674</v>
      </c>
      <c r="G19" s="39"/>
    </row>
    <row r="20" spans="1:7" ht="15">
      <c r="A20">
        <v>1998</v>
      </c>
      <c r="B20" s="40">
        <v>0.05578333333333333</v>
      </c>
      <c r="C20" s="1"/>
      <c r="D20" s="40">
        <v>0.1166</v>
      </c>
      <c r="E20" s="1"/>
      <c r="F20" s="40">
        <f t="shared" si="0"/>
        <v>0.060816666666666665</v>
      </c>
      <c r="G20" s="39"/>
    </row>
    <row r="21" spans="1:7" ht="15">
      <c r="A21" s="41">
        <v>1999</v>
      </c>
      <c r="B21" s="40">
        <v>0.05865833333333332</v>
      </c>
      <c r="C21" s="1"/>
      <c r="D21" s="40">
        <v>0.1077</v>
      </c>
      <c r="E21" s="1"/>
      <c r="F21" s="40">
        <f t="shared" si="0"/>
        <v>0.049041666666666685</v>
      </c>
      <c r="G21" s="39"/>
    </row>
    <row r="22" spans="1:7" ht="15">
      <c r="A22">
        <v>2000</v>
      </c>
      <c r="B22" s="40">
        <v>0.05942499999999999</v>
      </c>
      <c r="C22" s="1"/>
      <c r="D22" s="40">
        <v>0.1143</v>
      </c>
      <c r="E22" s="1"/>
      <c r="F22" s="40">
        <f t="shared" si="0"/>
        <v>0.05487500000000001</v>
      </c>
      <c r="G22" s="39"/>
    </row>
    <row r="23" spans="1:7" ht="15">
      <c r="A23">
        <v>2001</v>
      </c>
      <c r="B23" s="40">
        <v>0.054933333333333334</v>
      </c>
      <c r="C23" s="1"/>
      <c r="D23" s="40">
        <v>0.1109</v>
      </c>
      <c r="E23" s="1"/>
      <c r="F23" s="40">
        <f t="shared" si="0"/>
        <v>0.055966666666666665</v>
      </c>
      <c r="G23" s="39"/>
    </row>
    <row r="24" spans="1:7" ht="15">
      <c r="A24">
        <v>2002</v>
      </c>
      <c r="B24" s="40">
        <v>0.054299999999999994</v>
      </c>
      <c r="C24" s="1"/>
      <c r="D24" s="42">
        <v>0.1116</v>
      </c>
      <c r="E24" s="1"/>
      <c r="F24" s="40">
        <f t="shared" si="0"/>
        <v>0.05730000000000001</v>
      </c>
      <c r="G24" s="39"/>
    </row>
    <row r="25" spans="1:7" ht="15">
      <c r="A25" s="41">
        <v>2003</v>
      </c>
      <c r="B25" s="40">
        <v>0.04957500000000001</v>
      </c>
      <c r="C25" s="1"/>
      <c r="D25" s="42">
        <v>0.1097</v>
      </c>
      <c r="E25" s="1"/>
      <c r="F25" s="40">
        <f t="shared" si="0"/>
        <v>0.060125</v>
      </c>
      <c r="G25" s="39"/>
    </row>
    <row r="26" spans="1:7" ht="15">
      <c r="A26" s="43">
        <v>2004</v>
      </c>
      <c r="B26" s="40">
        <v>0.05046666666666667</v>
      </c>
      <c r="C26" s="1"/>
      <c r="D26" s="42">
        <v>0.1075</v>
      </c>
      <c r="E26" s="1"/>
      <c r="F26" s="40">
        <f t="shared" si="0"/>
        <v>0.05703333333333333</v>
      </c>
      <c r="G26" s="39"/>
    </row>
    <row r="27" spans="1:7" ht="15">
      <c r="A27" s="41">
        <v>2005</v>
      </c>
      <c r="B27" s="42">
        <v>0.04645833333333333</v>
      </c>
      <c r="C27" s="8"/>
      <c r="D27" s="42">
        <v>0.1054</v>
      </c>
      <c r="E27" s="1"/>
      <c r="F27" s="40">
        <f t="shared" si="0"/>
        <v>0.05894166666666666</v>
      </c>
      <c r="G27" s="39"/>
    </row>
    <row r="28" spans="1:7" ht="15">
      <c r="A28" s="43">
        <v>2006</v>
      </c>
      <c r="B28" s="42">
        <v>0.049925</v>
      </c>
      <c r="C28" s="8"/>
      <c r="D28" s="42">
        <v>0.1036</v>
      </c>
      <c r="E28" s="1"/>
      <c r="F28" s="40">
        <f t="shared" si="0"/>
        <v>0.053675</v>
      </c>
      <c r="G28" s="39"/>
    </row>
    <row r="29" spans="1:7" ht="15">
      <c r="A29" s="41">
        <v>2007</v>
      </c>
      <c r="B29" s="42">
        <v>0.04834166666666667</v>
      </c>
      <c r="C29" s="8"/>
      <c r="D29" s="42">
        <v>0.1036</v>
      </c>
      <c r="E29" s="1"/>
      <c r="F29" s="40">
        <f t="shared" si="0"/>
        <v>0.055258333333333326</v>
      </c>
      <c r="G29" s="39"/>
    </row>
    <row r="30" spans="1:7" ht="15">
      <c r="A30" s="43">
        <v>2008</v>
      </c>
      <c r="B30" s="42">
        <v>0.042791666666666665</v>
      </c>
      <c r="C30" s="8"/>
      <c r="D30" s="42">
        <v>0.1046</v>
      </c>
      <c r="E30" s="1"/>
      <c r="F30" s="40">
        <f t="shared" si="0"/>
        <v>0.06180833333333333</v>
      </c>
      <c r="G30" s="39"/>
    </row>
    <row r="31" spans="1:7" ht="15">
      <c r="A31" s="41">
        <v>2009</v>
      </c>
      <c r="B31" s="42">
        <v>0.04069166666666667</v>
      </c>
      <c r="C31" s="8"/>
      <c r="D31" s="42">
        <v>0.1048</v>
      </c>
      <c r="E31" s="1"/>
      <c r="F31" s="40">
        <f t="shared" si="0"/>
        <v>0.06410833333333334</v>
      </c>
      <c r="G31" s="39"/>
    </row>
    <row r="32" spans="1:7" ht="15">
      <c r="A32" s="43">
        <v>2010</v>
      </c>
      <c r="B32" s="42">
        <v>0.042508333333333335</v>
      </c>
      <c r="C32" s="8"/>
      <c r="D32" s="42">
        <v>0.1034</v>
      </c>
      <c r="E32" s="1"/>
      <c r="F32" s="40">
        <f t="shared" si="0"/>
        <v>0.06089166666666667</v>
      </c>
      <c r="G32" s="39"/>
    </row>
    <row r="33" spans="1:7" ht="15">
      <c r="A33" s="41">
        <v>2011</v>
      </c>
      <c r="B33" s="42">
        <v>0.03910833333333333</v>
      </c>
      <c r="C33" s="8"/>
      <c r="D33" s="42">
        <v>0.1022</v>
      </c>
      <c r="E33" s="1"/>
      <c r="F33" s="40">
        <f t="shared" si="0"/>
        <v>0.06309166666666667</v>
      </c>
      <c r="G33" s="39"/>
    </row>
    <row r="34" spans="1:7" ht="15">
      <c r="A34" s="44" t="s">
        <v>24</v>
      </c>
      <c r="B34" s="45">
        <f>AVERAGE(B8:B33)</f>
        <v>0.06217435897435897</v>
      </c>
      <c r="D34" s="45">
        <f>AVERAGE(D8:D33)</f>
        <v>0.11450000000000002</v>
      </c>
      <c r="F34" s="45">
        <f>AVERAGE(F8:F33)</f>
        <v>0.05232564102564103</v>
      </c>
      <c r="G34" s="1"/>
    </row>
    <row r="35" spans="1:7" ht="15">
      <c r="A35"/>
      <c r="F35" s="1"/>
      <c r="G35" s="1"/>
    </row>
    <row r="36" ht="15.75">
      <c r="A36" s="46" t="s">
        <v>25</v>
      </c>
    </row>
    <row r="37" spans="1:6" ht="15">
      <c r="A37" s="81" t="s">
        <v>224</v>
      </c>
      <c r="F37" s="8">
        <v>0.039</v>
      </c>
    </row>
    <row r="38" spans="1:6" ht="15">
      <c r="A38" s="81" t="s">
        <v>251</v>
      </c>
      <c r="F38" s="40">
        <f>B34</f>
        <v>0.06217435897435897</v>
      </c>
    </row>
    <row r="39" spans="1:6" ht="15">
      <c r="A39" s="47" t="s">
        <v>27</v>
      </c>
      <c r="F39" s="45">
        <f>F37-F38</f>
        <v>-0.023174358974358968</v>
      </c>
    </row>
    <row r="40" spans="1:6" ht="15">
      <c r="A40"/>
      <c r="F40" s="1"/>
    </row>
    <row r="41" spans="1:6" ht="15">
      <c r="A41" s="47" t="s">
        <v>28</v>
      </c>
      <c r="F41" s="40">
        <f>'Page 5 (RP-Treas)'!B48</f>
        <v>-0.42743333555842633</v>
      </c>
    </row>
    <row r="42" spans="1:6" ht="15">
      <c r="A42" s="81" t="s">
        <v>252</v>
      </c>
      <c r="F42" s="45">
        <f>F41*F39</f>
        <v>0.009905493555838606</v>
      </c>
    </row>
    <row r="43" spans="1:6" ht="15">
      <c r="A43"/>
      <c r="F43" s="1"/>
    </row>
    <row r="44" spans="1:6" ht="15">
      <c r="A44" s="47" t="s">
        <v>29</v>
      </c>
      <c r="F44" s="1">
        <f>F34</f>
        <v>0.05232564102564103</v>
      </c>
    </row>
    <row r="45" spans="1:6" ht="15">
      <c r="A45" s="47" t="s">
        <v>30</v>
      </c>
      <c r="F45" s="21">
        <f>F42</f>
        <v>0.009905493555838606</v>
      </c>
    </row>
    <row r="46" spans="1:6" ht="15">
      <c r="A46" s="47" t="s">
        <v>31</v>
      </c>
      <c r="F46" s="48">
        <f>F44+F45</f>
        <v>0.062231134581479636</v>
      </c>
    </row>
    <row r="47" ht="15">
      <c r="A47" s="32"/>
    </row>
    <row r="48" spans="1:6" ht="15">
      <c r="A48" s="47" t="str">
        <f>A37</f>
        <v>PROJECTED TREASURY BOND YIELD*</v>
      </c>
      <c r="F48" s="8">
        <f>F37</f>
        <v>0.039</v>
      </c>
    </row>
    <row r="49" spans="1:6" ht="16.5" thickBot="1">
      <c r="A49" s="49" t="s">
        <v>32</v>
      </c>
      <c r="B49" s="49"/>
      <c r="C49" s="49"/>
      <c r="D49" s="49"/>
      <c r="E49" s="49"/>
      <c r="F49" s="50">
        <f>F48+F46</f>
        <v>0.10123113458147964</v>
      </c>
    </row>
    <row r="50" spans="1:6" ht="16.5" thickTop="1">
      <c r="A50" s="49"/>
      <c r="B50" s="49"/>
      <c r="C50" s="49"/>
      <c r="D50" s="49"/>
      <c r="E50" s="49"/>
      <c r="F50" s="51"/>
    </row>
    <row r="51" spans="2:6" ht="15.75">
      <c r="B51" s="49"/>
      <c r="C51" s="49"/>
      <c r="D51" s="49"/>
      <c r="E51" s="49"/>
      <c r="F51" s="51"/>
    </row>
    <row r="52" spans="1:6" ht="15.75">
      <c r="A52" s="13" t="s">
        <v>14</v>
      </c>
      <c r="B52" s="49"/>
      <c r="C52" s="49"/>
      <c r="D52" s="49"/>
      <c r="E52" s="49"/>
      <c r="F52" s="51"/>
    </row>
    <row r="53" spans="1:6" ht="15.75">
      <c r="A53" s="82" t="s">
        <v>330</v>
      </c>
      <c r="B53" s="49"/>
      <c r="C53" s="49"/>
      <c r="D53" s="49"/>
      <c r="E53" s="49"/>
      <c r="F53" s="51"/>
    </row>
    <row r="54" spans="1:6" s="54" customFormat="1" ht="15.75">
      <c r="A54" s="83" t="s">
        <v>331</v>
      </c>
      <c r="B54" s="52"/>
      <c r="C54" s="52"/>
      <c r="D54" s="52"/>
      <c r="E54" s="52"/>
      <c r="F54" s="53"/>
    </row>
    <row r="55" spans="1:6" s="54" customFormat="1" ht="15.75">
      <c r="A55" s="83" t="s">
        <v>332</v>
      </c>
      <c r="B55" s="52"/>
      <c r="C55" s="52"/>
      <c r="D55" s="52"/>
      <c r="E55" s="52"/>
      <c r="F55" s="53"/>
    </row>
  </sheetData>
  <sheetProtection/>
  <printOptions/>
  <pageMargins left="1.5" right="0.5" top="1" bottom="0.5" header="0.5" footer="0.5"/>
  <pageSetup firstPageNumber="3" useFirstPageNumber="1" fitToHeight="1" fitToWidth="1" horizontalDpi="300" verticalDpi="300" orientation="portrait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showOutlineSymbols="0" view="pageLayout" zoomScaleNormal="70" workbookViewId="0" topLeftCell="A15">
      <selection activeCell="A1" sqref="A1:G1"/>
    </sheetView>
  </sheetViews>
  <sheetFormatPr defaultColWidth="9.6640625" defaultRowHeight="15"/>
  <cols>
    <col min="1" max="1" width="17.77734375" style="33" customWidth="1"/>
    <col min="2" max="2" width="17.5546875" style="33" bestFit="1" customWidth="1"/>
    <col min="3" max="3" width="12.88671875" style="33" customWidth="1"/>
    <col min="4" max="4" width="11.77734375" style="33" customWidth="1"/>
    <col min="5" max="5" width="12.4453125" style="33" bestFit="1" customWidth="1"/>
    <col min="6" max="6" width="15.21484375" style="33" customWidth="1"/>
    <col min="7" max="7" width="9.77734375" style="33" bestFit="1" customWidth="1"/>
    <col min="8" max="8" width="11.88671875" style="33" customWidth="1"/>
    <col min="9" max="9" width="11.10546875" style="33" customWidth="1"/>
    <col min="10" max="16384" width="9.6640625" style="33" customWidth="1"/>
  </cols>
  <sheetData>
    <row r="1" spans="1:7" ht="20.25">
      <c r="A1" s="122" t="str">
        <f>'Page 4 (RP-Treas)'!A1</f>
        <v>Rocky Mountain Power</v>
      </c>
      <c r="B1" s="123"/>
      <c r="C1" s="123"/>
      <c r="D1" s="123"/>
      <c r="E1" s="123"/>
      <c r="F1" s="123"/>
      <c r="G1" s="123"/>
    </row>
    <row r="2" spans="1:7" ht="18">
      <c r="A2" s="124" t="s">
        <v>17</v>
      </c>
      <c r="B2" s="125"/>
      <c r="C2" s="125"/>
      <c r="D2" s="125"/>
      <c r="E2" s="125"/>
      <c r="F2" s="125"/>
      <c r="G2" s="125"/>
    </row>
    <row r="3" spans="1:7" ht="15">
      <c r="A3" s="126"/>
      <c r="B3" s="126"/>
      <c r="C3" s="126"/>
      <c r="D3" s="126"/>
      <c r="E3" s="126"/>
      <c r="F3" s="126"/>
      <c r="G3" s="126"/>
    </row>
    <row r="31" spans="1:9" ht="15">
      <c r="A31" t="s">
        <v>33</v>
      </c>
      <c r="B31"/>
      <c r="C31"/>
      <c r="D31"/>
      <c r="E31"/>
      <c r="F31"/>
      <c r="G31"/>
      <c r="H31"/>
      <c r="I31"/>
    </row>
    <row r="32" spans="1:9" ht="15.75" thickBot="1">
      <c r="A32"/>
      <c r="B32"/>
      <c r="C32"/>
      <c r="D32"/>
      <c r="E32"/>
      <c r="F32"/>
      <c r="G32"/>
      <c r="H32"/>
      <c r="I32"/>
    </row>
    <row r="33" spans="1:9" ht="15">
      <c r="A33" s="75" t="s">
        <v>34</v>
      </c>
      <c r="B33" s="75"/>
      <c r="C33"/>
      <c r="D33"/>
      <c r="E33"/>
      <c r="F33"/>
      <c r="G33"/>
      <c r="H33"/>
      <c r="I33"/>
    </row>
    <row r="34" spans="1:9" ht="15">
      <c r="A34" s="72" t="s">
        <v>35</v>
      </c>
      <c r="B34" s="72">
        <v>0.8446615450032876</v>
      </c>
      <c r="C34"/>
      <c r="D34"/>
      <c r="E34"/>
      <c r="F34"/>
      <c r="G34"/>
      <c r="H34"/>
      <c r="I34"/>
    </row>
    <row r="35" spans="1:9" ht="15">
      <c r="A35" s="72" t="s">
        <v>36</v>
      </c>
      <c r="B35" s="72">
        <v>0.7134531256073409</v>
      </c>
      <c r="C35"/>
      <c r="D35"/>
      <c r="E35"/>
      <c r="F35"/>
      <c r="G35"/>
      <c r="H35"/>
      <c r="I35"/>
    </row>
    <row r="36" spans="1:9" ht="15">
      <c r="A36" s="72" t="s">
        <v>37</v>
      </c>
      <c r="B36" s="72">
        <v>0.7015136725076467</v>
      </c>
      <c r="C36"/>
      <c r="D36"/>
      <c r="E36"/>
      <c r="F36"/>
      <c r="G36"/>
      <c r="H36"/>
      <c r="I36"/>
    </row>
    <row r="37" spans="1:9" ht="15">
      <c r="A37" s="72" t="s">
        <v>38</v>
      </c>
      <c r="B37" s="72">
        <v>0.004377951480556533</v>
      </c>
      <c r="C37"/>
      <c r="D37"/>
      <c r="E37"/>
      <c r="F37"/>
      <c r="G37"/>
      <c r="H37"/>
      <c r="I37"/>
    </row>
    <row r="38" spans="1:9" ht="15.75" thickBot="1">
      <c r="A38" s="73" t="s">
        <v>39</v>
      </c>
      <c r="B38" s="73">
        <v>26</v>
      </c>
      <c r="C38"/>
      <c r="D38"/>
      <c r="E38"/>
      <c r="F38"/>
      <c r="G38"/>
      <c r="H38"/>
      <c r="I38"/>
    </row>
    <row r="39" spans="1:9" ht="15">
      <c r="A39"/>
      <c r="B39"/>
      <c r="C39"/>
      <c r="D39"/>
      <c r="E39"/>
      <c r="F39"/>
      <c r="G39"/>
      <c r="H39"/>
      <c r="I39"/>
    </row>
    <row r="40" spans="1:9" ht="15.75" thickBot="1">
      <c r="A40" t="s">
        <v>40</v>
      </c>
      <c r="B40"/>
      <c r="C40"/>
      <c r="D40"/>
      <c r="E40"/>
      <c r="F40"/>
      <c r="G40"/>
      <c r="H40"/>
      <c r="I40"/>
    </row>
    <row r="41" spans="1:9" ht="15">
      <c r="A41" s="74"/>
      <c r="B41" s="74" t="s">
        <v>41</v>
      </c>
      <c r="C41" s="74" t="s">
        <v>42</v>
      </c>
      <c r="D41" s="74" t="s">
        <v>43</v>
      </c>
      <c r="E41" s="74" t="s">
        <v>44</v>
      </c>
      <c r="F41" s="74" t="s">
        <v>45</v>
      </c>
      <c r="G41"/>
      <c r="H41"/>
      <c r="I41"/>
    </row>
    <row r="42" spans="1:9" ht="15">
      <c r="A42" s="72" t="s">
        <v>46</v>
      </c>
      <c r="B42" s="72">
        <v>1</v>
      </c>
      <c r="C42" s="72">
        <v>0.0011453095953980442</v>
      </c>
      <c r="D42" s="72">
        <v>0.0011453095953980442</v>
      </c>
      <c r="E42" s="72">
        <v>59.75593016279939</v>
      </c>
      <c r="F42" s="72">
        <v>5.7609114282495765E-08</v>
      </c>
      <c r="G42"/>
      <c r="H42"/>
      <c r="I42"/>
    </row>
    <row r="43" spans="1:9" ht="15">
      <c r="A43" s="72" t="s">
        <v>47</v>
      </c>
      <c r="B43" s="72">
        <v>24</v>
      </c>
      <c r="C43" s="72">
        <v>0.0004599950199865713</v>
      </c>
      <c r="D43" s="72">
        <v>1.9166459166107137E-05</v>
      </c>
      <c r="E43" s="72"/>
      <c r="F43" s="72"/>
      <c r="G43"/>
      <c r="H43"/>
      <c r="I43"/>
    </row>
    <row r="44" spans="1:9" ht="15.75" thickBot="1">
      <c r="A44" s="73" t="s">
        <v>48</v>
      </c>
      <c r="B44" s="73">
        <v>25</v>
      </c>
      <c r="C44" s="73">
        <v>0.0016053046153846156</v>
      </c>
      <c r="D44" s="73"/>
      <c r="E44" s="73"/>
      <c r="F44" s="73"/>
      <c r="G44"/>
      <c r="H44"/>
      <c r="I44"/>
    </row>
    <row r="45" spans="1:9" ht="15.75" thickBot="1">
      <c r="A45"/>
      <c r="B45"/>
      <c r="C45"/>
      <c r="D45"/>
      <c r="E45"/>
      <c r="F45"/>
      <c r="G45"/>
      <c r="H45"/>
      <c r="I45"/>
    </row>
    <row r="46" spans="1:9" ht="15">
      <c r="A46" s="74"/>
      <c r="B46" s="74" t="s">
        <v>49</v>
      </c>
      <c r="C46" s="74" t="s">
        <v>38</v>
      </c>
      <c r="D46" s="74" t="s">
        <v>50</v>
      </c>
      <c r="E46" s="74" t="s">
        <v>51</v>
      </c>
      <c r="F46" s="74" t="s">
        <v>52</v>
      </c>
      <c r="G46" s="74" t="s">
        <v>53</v>
      </c>
      <c r="H46" s="74" t="s">
        <v>54</v>
      </c>
      <c r="I46" s="74" t="s">
        <v>55</v>
      </c>
    </row>
    <row r="47" spans="1:9" ht="15">
      <c r="A47" s="72" t="s">
        <v>56</v>
      </c>
      <c r="B47" s="72">
        <v>0.07891277962547757</v>
      </c>
      <c r="C47" s="72">
        <v>0.0035423594737778092</v>
      </c>
      <c r="D47" s="72">
        <v>22.276897703247407</v>
      </c>
      <c r="E47" s="72">
        <v>1.5298574370103825E-17</v>
      </c>
      <c r="F47" s="72">
        <v>0.07160170905346916</v>
      </c>
      <c r="G47" s="72">
        <v>0.08622385019748599</v>
      </c>
      <c r="H47" s="72">
        <v>0.07160170905346916</v>
      </c>
      <c r="I47" s="72">
        <v>0.08622385019748599</v>
      </c>
    </row>
    <row r="48" spans="1:9" ht="15.75" thickBot="1">
      <c r="A48" s="73" t="s">
        <v>57</v>
      </c>
      <c r="B48" s="73">
        <v>-0.42743333555842633</v>
      </c>
      <c r="C48" s="73">
        <v>0.05529398422573101</v>
      </c>
      <c r="D48" s="73">
        <v>-7.730195997696266</v>
      </c>
      <c r="E48" s="73">
        <v>5.7609114282495765E-08</v>
      </c>
      <c r="F48" s="73">
        <v>-0.5415545092773407</v>
      </c>
      <c r="G48" s="73">
        <v>-0.31331216183951194</v>
      </c>
      <c r="H48" s="73">
        <v>-0.5415545092773407</v>
      </c>
      <c r="I48" s="73">
        <v>-0.31331216183951194</v>
      </c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</sheetData>
  <sheetProtection/>
  <mergeCells count="3">
    <mergeCell ref="A1:G1"/>
    <mergeCell ref="A2:G2"/>
    <mergeCell ref="A3:G3"/>
  </mergeCells>
  <printOptions/>
  <pageMargins left="1.5" right="0.5" top="1" bottom="0.5" header="0.5" footer="0.5"/>
  <pageSetup firstPageNumber="3" useFirstPageNumber="1" fitToHeight="1" fitToWidth="1" horizontalDpi="300" verticalDpi="300" orientation="portrait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showOutlineSymbols="0" view="pageLayout" zoomScaleNormal="70" workbookViewId="0" topLeftCell="A19">
      <selection activeCell="A1" sqref="A1"/>
    </sheetView>
  </sheetViews>
  <sheetFormatPr defaultColWidth="9.6640625" defaultRowHeight="15"/>
  <cols>
    <col min="1" max="1" width="10.10546875" style="33" customWidth="1"/>
    <col min="2" max="2" width="17.4453125" style="33" bestFit="1" customWidth="1"/>
    <col min="3" max="16384" width="9.6640625" style="33" customWidth="1"/>
  </cols>
  <sheetData>
    <row r="1" spans="1:7" ht="20.25">
      <c r="A1" s="86" t="str">
        <f>'Page 1 (Summary)'!A1</f>
        <v>Rocky Mountain Power</v>
      </c>
      <c r="B1" s="31"/>
      <c r="C1" s="31"/>
      <c r="D1" s="31"/>
      <c r="E1" s="31"/>
      <c r="F1" s="31"/>
      <c r="G1" s="32"/>
    </row>
    <row r="2" spans="1:6" ht="18">
      <c r="A2" s="34" t="s">
        <v>60</v>
      </c>
      <c r="B2" s="35"/>
      <c r="C2" s="35"/>
      <c r="D2" s="35"/>
      <c r="E2" s="35"/>
      <c r="F2" s="35"/>
    </row>
    <row r="3" spans="1:6" ht="18">
      <c r="A3" s="34"/>
      <c r="B3" s="35"/>
      <c r="C3" s="35"/>
      <c r="D3" s="35"/>
      <c r="E3" s="35"/>
      <c r="F3" s="35"/>
    </row>
    <row r="4" spans="1:6" ht="15">
      <c r="A4" s="32"/>
      <c r="B4" s="79">
        <v>-1</v>
      </c>
      <c r="D4" s="27">
        <v>-2</v>
      </c>
      <c r="F4" s="27">
        <v>-3</v>
      </c>
    </row>
    <row r="5" spans="1:6" ht="15">
      <c r="A5" s="32"/>
      <c r="B5" s="36" t="s">
        <v>59</v>
      </c>
      <c r="D5" s="36" t="s">
        <v>18</v>
      </c>
      <c r="F5" s="36" t="s">
        <v>19</v>
      </c>
    </row>
    <row r="6" spans="1:6" ht="15">
      <c r="A6" s="32"/>
      <c r="B6" s="36" t="s">
        <v>58</v>
      </c>
      <c r="D6" s="36" t="s">
        <v>21</v>
      </c>
      <c r="F6" s="36" t="s">
        <v>22</v>
      </c>
    </row>
    <row r="7" spans="1:6" ht="15">
      <c r="A7" s="37"/>
      <c r="B7" s="38" t="s">
        <v>221</v>
      </c>
      <c r="C7" s="37"/>
      <c r="D7" s="38" t="s">
        <v>222</v>
      </c>
      <c r="E7" s="37"/>
      <c r="F7" s="38" t="s">
        <v>23</v>
      </c>
    </row>
    <row r="8" spans="1:7" ht="15">
      <c r="A8">
        <v>1986</v>
      </c>
      <c r="B8" s="1">
        <v>0.0958</v>
      </c>
      <c r="C8" s="1"/>
      <c r="D8" s="1">
        <v>0.1393</v>
      </c>
      <c r="E8" s="1"/>
      <c r="F8" s="1">
        <f aca="true" t="shared" si="0" ref="F8:F33">D8-B8</f>
        <v>0.04350000000000001</v>
      </c>
      <c r="G8" s="39"/>
    </row>
    <row r="9" spans="1:7" ht="15">
      <c r="A9">
        <v>1987</v>
      </c>
      <c r="B9" s="1">
        <v>0.101</v>
      </c>
      <c r="C9" s="1"/>
      <c r="D9" s="1">
        <v>0.1299</v>
      </c>
      <c r="E9" s="1"/>
      <c r="F9" s="1">
        <f t="shared" si="0"/>
        <v>0.02889999999999998</v>
      </c>
      <c r="G9" s="39"/>
    </row>
    <row r="10" spans="1:7" ht="15">
      <c r="A10">
        <v>1988</v>
      </c>
      <c r="B10" s="1">
        <v>0.1049</v>
      </c>
      <c r="C10" s="1"/>
      <c r="D10" s="1">
        <v>0.1279</v>
      </c>
      <c r="E10" s="1"/>
      <c r="F10" s="1">
        <f t="shared" si="0"/>
        <v>0.02300000000000002</v>
      </c>
      <c r="G10" s="39"/>
    </row>
    <row r="11" spans="1:7" ht="15">
      <c r="A11">
        <v>1989</v>
      </c>
      <c r="B11" s="1">
        <v>0.0977</v>
      </c>
      <c r="C11" s="1"/>
      <c r="D11" s="1">
        <v>0.1297</v>
      </c>
      <c r="E11" s="1"/>
      <c r="F11" s="1">
        <f t="shared" si="0"/>
        <v>0.032000000000000015</v>
      </c>
      <c r="G11" s="39"/>
    </row>
    <row r="12" spans="1:7" ht="15">
      <c r="A12">
        <v>1990</v>
      </c>
      <c r="B12" s="1">
        <v>0.0986</v>
      </c>
      <c r="C12" s="1"/>
      <c r="D12" s="1">
        <v>0.127</v>
      </c>
      <c r="E12" s="1"/>
      <c r="F12" s="1">
        <f t="shared" si="0"/>
        <v>0.02840000000000001</v>
      </c>
      <c r="G12" s="39"/>
    </row>
    <row r="13" spans="1:7" ht="15">
      <c r="A13">
        <v>1991</v>
      </c>
      <c r="B13" s="1">
        <v>0.0936</v>
      </c>
      <c r="C13" s="1"/>
      <c r="D13" s="1">
        <v>0.1255</v>
      </c>
      <c r="E13" s="1"/>
      <c r="F13" s="1">
        <f t="shared" si="0"/>
        <v>0.0319</v>
      </c>
      <c r="G13" s="39"/>
    </row>
    <row r="14" spans="1:7" ht="15">
      <c r="A14">
        <v>1992</v>
      </c>
      <c r="B14" s="1">
        <v>0.0869</v>
      </c>
      <c r="C14" s="1"/>
      <c r="D14" s="1">
        <v>0.1209</v>
      </c>
      <c r="E14" s="1"/>
      <c r="F14" s="1">
        <f t="shared" si="0"/>
        <v>0.03399999999999999</v>
      </c>
      <c r="G14" s="39"/>
    </row>
    <row r="15" spans="1:7" ht="15">
      <c r="A15">
        <v>1993</v>
      </c>
      <c r="B15" s="1">
        <v>0.0759</v>
      </c>
      <c r="C15" s="1"/>
      <c r="D15" s="1">
        <v>0.1141</v>
      </c>
      <c r="E15" s="1"/>
      <c r="F15" s="1">
        <f t="shared" si="0"/>
        <v>0.0382</v>
      </c>
      <c r="G15" s="39"/>
    </row>
    <row r="16" spans="1:7" ht="15">
      <c r="A16">
        <v>1994</v>
      </c>
      <c r="B16" s="1">
        <v>0.0831</v>
      </c>
      <c r="C16" s="1"/>
      <c r="D16" s="1">
        <v>0.1134</v>
      </c>
      <c r="E16" s="1"/>
      <c r="F16" s="1">
        <f t="shared" si="0"/>
        <v>0.030300000000000007</v>
      </c>
      <c r="G16" s="39"/>
    </row>
    <row r="17" spans="1:7" ht="15">
      <c r="A17">
        <v>1995</v>
      </c>
      <c r="B17" s="1">
        <v>0.0789</v>
      </c>
      <c r="C17" s="1"/>
      <c r="D17" s="1">
        <v>0.1155</v>
      </c>
      <c r="E17" s="1"/>
      <c r="F17" s="1">
        <f t="shared" si="0"/>
        <v>0.03660000000000001</v>
      </c>
      <c r="G17" s="39"/>
    </row>
    <row r="18" spans="1:7" ht="15">
      <c r="A18">
        <v>1996</v>
      </c>
      <c r="B18" s="40">
        <v>0.0775</v>
      </c>
      <c r="C18" s="1"/>
      <c r="D18" s="40">
        <v>0.1139</v>
      </c>
      <c r="E18" s="1"/>
      <c r="F18" s="40">
        <f t="shared" si="0"/>
        <v>0.0364</v>
      </c>
      <c r="G18" s="39"/>
    </row>
    <row r="19" spans="1:7" ht="15">
      <c r="A19">
        <v>1997</v>
      </c>
      <c r="B19" s="40">
        <v>0.076</v>
      </c>
      <c r="C19" s="1"/>
      <c r="D19" s="40">
        <v>0.114</v>
      </c>
      <c r="E19" s="1"/>
      <c r="F19" s="40">
        <f t="shared" si="0"/>
        <v>0.038000000000000006</v>
      </c>
      <c r="G19" s="39"/>
    </row>
    <row r="20" spans="1:7" ht="15">
      <c r="A20">
        <v>1998</v>
      </c>
      <c r="B20" s="40">
        <v>0.0704</v>
      </c>
      <c r="C20" s="1"/>
      <c r="D20" s="40">
        <v>0.1166</v>
      </c>
      <c r="E20" s="1"/>
      <c r="F20" s="40">
        <f t="shared" si="0"/>
        <v>0.04619999999999999</v>
      </c>
      <c r="G20" s="39"/>
    </row>
    <row r="21" spans="1:7" ht="15">
      <c r="A21" s="41">
        <v>1999</v>
      </c>
      <c r="B21" s="40">
        <v>0.0762</v>
      </c>
      <c r="C21" s="1"/>
      <c r="D21" s="40">
        <v>0.1077</v>
      </c>
      <c r="E21" s="1"/>
      <c r="F21" s="40">
        <f t="shared" si="0"/>
        <v>0.0315</v>
      </c>
      <c r="G21" s="39"/>
    </row>
    <row r="22" spans="1:7" ht="15">
      <c r="A22">
        <v>2000</v>
      </c>
      <c r="B22" s="40">
        <v>0.08244166666666666</v>
      </c>
      <c r="C22" s="1"/>
      <c r="D22" s="40">
        <v>0.1143</v>
      </c>
      <c r="E22" s="1"/>
      <c r="F22" s="40">
        <f t="shared" si="0"/>
        <v>0.031858333333333336</v>
      </c>
      <c r="G22" s="39"/>
    </row>
    <row r="23" spans="1:7" ht="15">
      <c r="A23">
        <v>2001</v>
      </c>
      <c r="B23" s="40">
        <v>0.077625</v>
      </c>
      <c r="C23" s="1"/>
      <c r="D23" s="40">
        <v>0.1109</v>
      </c>
      <c r="E23" s="1"/>
      <c r="F23" s="40">
        <f t="shared" si="0"/>
        <v>0.033275</v>
      </c>
      <c r="G23" s="39"/>
    </row>
    <row r="24" spans="1:7" ht="15">
      <c r="A24">
        <v>2002</v>
      </c>
      <c r="B24" s="40">
        <v>0.073725</v>
      </c>
      <c r="C24" s="1"/>
      <c r="D24" s="42">
        <v>0.1116</v>
      </c>
      <c r="E24" s="1"/>
      <c r="F24" s="40">
        <f t="shared" si="0"/>
        <v>0.037875000000000006</v>
      </c>
      <c r="G24" s="39"/>
    </row>
    <row r="25" spans="1:7" ht="15">
      <c r="A25" s="41">
        <v>2003</v>
      </c>
      <c r="B25" s="40">
        <v>0.06580833333333334</v>
      </c>
      <c r="C25" s="1"/>
      <c r="D25" s="42">
        <v>0.1097</v>
      </c>
      <c r="E25" s="1"/>
      <c r="F25" s="40">
        <f t="shared" si="0"/>
        <v>0.04389166666666666</v>
      </c>
      <c r="G25" s="39"/>
    </row>
    <row r="26" spans="1:7" ht="15">
      <c r="A26" s="43">
        <v>2004</v>
      </c>
      <c r="B26" s="40">
        <v>0.061600833333333334</v>
      </c>
      <c r="C26" s="1"/>
      <c r="D26" s="42">
        <v>0.1075</v>
      </c>
      <c r="E26" s="1"/>
      <c r="F26" s="40">
        <f t="shared" si="0"/>
        <v>0.045899166666666665</v>
      </c>
      <c r="G26" s="39"/>
    </row>
    <row r="27" spans="1:7" ht="15">
      <c r="A27" s="41">
        <v>2005</v>
      </c>
      <c r="B27" s="42">
        <v>0.05649166666666666</v>
      </c>
      <c r="C27" s="8"/>
      <c r="D27" s="42">
        <v>0.1054</v>
      </c>
      <c r="E27" s="1"/>
      <c r="F27" s="40">
        <f t="shared" si="0"/>
        <v>0.04890833333333333</v>
      </c>
      <c r="G27" s="39"/>
    </row>
    <row r="28" spans="1:7" ht="15">
      <c r="A28" s="43">
        <v>2006</v>
      </c>
      <c r="B28" s="42">
        <v>0.060683333333333325</v>
      </c>
      <c r="C28" s="8"/>
      <c r="D28" s="42">
        <v>0.1036</v>
      </c>
      <c r="E28" s="1"/>
      <c r="F28" s="40">
        <f t="shared" si="0"/>
        <v>0.04291666666666667</v>
      </c>
      <c r="G28" s="39"/>
    </row>
    <row r="29" spans="1:7" ht="15">
      <c r="A29" s="41">
        <v>2007</v>
      </c>
      <c r="B29" s="42">
        <v>0.060733333333333334</v>
      </c>
      <c r="C29" s="8"/>
      <c r="D29" s="42">
        <v>0.1036</v>
      </c>
      <c r="E29" s="1"/>
      <c r="F29" s="40">
        <f t="shared" si="0"/>
        <v>0.042866666666666664</v>
      </c>
      <c r="G29" s="39"/>
    </row>
    <row r="30" spans="1:7" ht="15">
      <c r="A30" s="43">
        <v>2008</v>
      </c>
      <c r="B30" s="42">
        <v>0.06528333333333333</v>
      </c>
      <c r="C30" s="8"/>
      <c r="D30" s="42">
        <v>0.1046</v>
      </c>
      <c r="E30" s="1"/>
      <c r="F30" s="40">
        <f t="shared" si="0"/>
        <v>0.039316666666666666</v>
      </c>
      <c r="G30" s="39"/>
    </row>
    <row r="31" spans="1:7" ht="15">
      <c r="A31" s="41">
        <v>2009</v>
      </c>
      <c r="B31" s="42">
        <v>0.0603673650271512</v>
      </c>
      <c r="C31" s="8"/>
      <c r="D31" s="42">
        <v>0.1048</v>
      </c>
      <c r="E31" s="1"/>
      <c r="F31" s="40">
        <f t="shared" si="0"/>
        <v>0.04443263497284881</v>
      </c>
      <c r="G31" s="39"/>
    </row>
    <row r="32" spans="1:7" ht="15">
      <c r="A32" s="43">
        <v>2010</v>
      </c>
      <c r="B32" s="42">
        <v>0.05461255755811095</v>
      </c>
      <c r="C32" s="8"/>
      <c r="D32" s="42">
        <v>0.1034</v>
      </c>
      <c r="E32" s="1"/>
      <c r="F32" s="40">
        <f t="shared" si="0"/>
        <v>0.04878744244188905</v>
      </c>
      <c r="G32" s="39"/>
    </row>
    <row r="33" spans="1:7" ht="15">
      <c r="A33" s="41">
        <v>2011</v>
      </c>
      <c r="B33" s="42">
        <v>0.050411142903926134</v>
      </c>
      <c r="C33" s="8"/>
      <c r="D33" s="42">
        <v>0.1022</v>
      </c>
      <c r="E33" s="1"/>
      <c r="F33" s="40">
        <f t="shared" si="0"/>
        <v>0.051788857096073865</v>
      </c>
      <c r="G33" s="39"/>
    </row>
    <row r="34" spans="1:7" ht="15">
      <c r="A34" s="44" t="s">
        <v>24</v>
      </c>
      <c r="B34" s="45">
        <f>AVERAGE(B8:B33)</f>
        <v>0.07639552174958417</v>
      </c>
      <c r="D34" s="45">
        <f>AVERAGE(D8:D33)</f>
        <v>0.11450000000000002</v>
      </c>
      <c r="F34" s="45">
        <f>AVERAGE(F8:F33)</f>
        <v>0.03810447825041584</v>
      </c>
      <c r="G34" s="1"/>
    </row>
    <row r="35" spans="1:7" ht="15">
      <c r="A35"/>
      <c r="F35" s="1"/>
      <c r="G35" s="1"/>
    </row>
    <row r="36" ht="15.75">
      <c r="A36" s="46" t="s">
        <v>25</v>
      </c>
    </row>
    <row r="37" spans="1:6" ht="15">
      <c r="A37" s="81" t="s">
        <v>313</v>
      </c>
      <c r="F37" s="8">
        <v>0.044</v>
      </c>
    </row>
    <row r="38" spans="1:6" ht="15">
      <c r="A38" s="47" t="s">
        <v>26</v>
      </c>
      <c r="F38" s="40">
        <f>B34</f>
        <v>0.07639552174958417</v>
      </c>
    </row>
    <row r="39" spans="1:6" ht="15">
      <c r="A39" s="47" t="s">
        <v>27</v>
      </c>
      <c r="F39" s="45">
        <f>F37-F38</f>
        <v>-0.03239552174958417</v>
      </c>
    </row>
    <row r="40" spans="1:6" ht="15">
      <c r="A40"/>
      <c r="F40" s="1"/>
    </row>
    <row r="41" spans="1:6" ht="15">
      <c r="A41" s="47" t="s">
        <v>28</v>
      </c>
      <c r="F41" s="40">
        <f>'Page 7 (RP-Util)'!B48</f>
        <v>-0.40469179409248923</v>
      </c>
    </row>
    <row r="42" spans="1:6" ht="15">
      <c r="A42" s="81" t="s">
        <v>252</v>
      </c>
      <c r="F42" s="45">
        <f>F41*F39</f>
        <v>0.013110201817401473</v>
      </c>
    </row>
    <row r="43" spans="1:6" ht="15">
      <c r="A43"/>
      <c r="F43" s="1"/>
    </row>
    <row r="44" spans="1:6" ht="15">
      <c r="A44" s="47" t="s">
        <v>29</v>
      </c>
      <c r="F44" s="1">
        <f>F34</f>
        <v>0.03810447825041584</v>
      </c>
    </row>
    <row r="45" spans="1:6" ht="15">
      <c r="A45" s="47" t="s">
        <v>30</v>
      </c>
      <c r="F45" s="21">
        <f>F42</f>
        <v>0.013110201817401473</v>
      </c>
    </row>
    <row r="46" spans="1:6" ht="15">
      <c r="A46" s="47" t="s">
        <v>31</v>
      </c>
      <c r="F46" s="48">
        <f>F44+F45</f>
        <v>0.05121468006781731</v>
      </c>
    </row>
    <row r="47" ht="15">
      <c r="A47" s="32"/>
    </row>
    <row r="48" spans="1:6" ht="15">
      <c r="A48" s="47" t="str">
        <f>A37</f>
        <v>CURRENT "A" UTILITY BOND YIELD*</v>
      </c>
      <c r="F48" s="8">
        <f>F37</f>
        <v>0.044</v>
      </c>
    </row>
    <row r="49" spans="1:6" ht="16.5" thickBot="1">
      <c r="A49" s="49" t="s">
        <v>32</v>
      </c>
      <c r="B49" s="49"/>
      <c r="C49" s="49"/>
      <c r="D49" s="49"/>
      <c r="E49" s="49"/>
      <c r="F49" s="50">
        <f>F48+F46</f>
        <v>0.0952146800678173</v>
      </c>
    </row>
    <row r="50" spans="1:6" ht="16.5" thickTop="1">
      <c r="A50" s="49"/>
      <c r="B50" s="49"/>
      <c r="C50" s="49"/>
      <c r="D50" s="49"/>
      <c r="E50" s="49"/>
      <c r="F50" s="51"/>
    </row>
    <row r="51" spans="2:6" ht="15.75">
      <c r="B51" s="49"/>
      <c r="C51" s="49"/>
      <c r="D51" s="49"/>
      <c r="E51" s="49"/>
      <c r="F51" s="51"/>
    </row>
    <row r="52" spans="1:6" ht="15.75">
      <c r="A52" s="13" t="s">
        <v>14</v>
      </c>
      <c r="B52" s="49"/>
      <c r="C52" s="49"/>
      <c r="D52" s="49"/>
      <c r="E52" s="49"/>
      <c r="F52" s="51"/>
    </row>
    <row r="53" spans="1:6" ht="15.75">
      <c r="A53" s="82" t="s">
        <v>335</v>
      </c>
      <c r="B53" s="49"/>
      <c r="C53" s="49"/>
      <c r="D53" s="49"/>
      <c r="E53" s="49"/>
      <c r="F53" s="51"/>
    </row>
    <row r="54" spans="1:6" s="54" customFormat="1" ht="15.75">
      <c r="A54" s="83" t="s">
        <v>333</v>
      </c>
      <c r="B54" s="52"/>
      <c r="C54" s="52"/>
      <c r="D54" s="52"/>
      <c r="E54" s="52"/>
      <c r="F54" s="53"/>
    </row>
    <row r="55" spans="1:6" s="54" customFormat="1" ht="15.75">
      <c r="A55" s="83" t="s">
        <v>334</v>
      </c>
      <c r="B55" s="52"/>
      <c r="C55" s="52"/>
      <c r="D55" s="52"/>
      <c r="E55" s="52"/>
      <c r="F55" s="53"/>
    </row>
  </sheetData>
  <sheetProtection/>
  <printOptions/>
  <pageMargins left="1.5" right="0.5" top="1" bottom="0.5" header="0.5" footer="0.5"/>
  <pageSetup firstPageNumber="5" useFirstPageNumber="1" fitToHeight="1" fitToWidth="1" horizontalDpi="300" verticalDpi="300" orientation="portrait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showOutlineSymbols="0" view="pageLayout" zoomScaleNormal="70" workbookViewId="0" topLeftCell="A4">
      <selection activeCell="A1" sqref="A1:G1"/>
    </sheetView>
  </sheetViews>
  <sheetFormatPr defaultColWidth="9.6640625" defaultRowHeight="15"/>
  <cols>
    <col min="1" max="1" width="16.88671875" style="33" customWidth="1"/>
    <col min="2" max="2" width="17.4453125" style="33" bestFit="1" customWidth="1"/>
    <col min="3" max="5" width="9.6640625" style="33" customWidth="1"/>
    <col min="6" max="6" width="13.6640625" style="33" customWidth="1"/>
    <col min="7" max="7" width="11.88671875" style="33" customWidth="1"/>
    <col min="8" max="8" width="11.99609375" style="33" customWidth="1"/>
    <col min="9" max="9" width="13.10546875" style="33" customWidth="1"/>
    <col min="10" max="16384" width="9.6640625" style="33" customWidth="1"/>
  </cols>
  <sheetData>
    <row r="1" spans="1:7" ht="20.25">
      <c r="A1" s="122" t="str">
        <f>'Page 6 (RP-Util)'!A1</f>
        <v>Rocky Mountain Power</v>
      </c>
      <c r="B1" s="123"/>
      <c r="C1" s="123"/>
      <c r="D1" s="123"/>
      <c r="E1" s="123"/>
      <c r="F1" s="123"/>
      <c r="G1" s="123"/>
    </row>
    <row r="2" spans="1:7" ht="18">
      <c r="A2" s="125" t="str">
        <f>'Page 6 (RP-Util)'!A2</f>
        <v>Update of Gorman Risk Premium Analysis - Utility Bond</v>
      </c>
      <c r="B2" s="125"/>
      <c r="C2" s="125"/>
      <c r="D2" s="125"/>
      <c r="E2" s="125"/>
      <c r="F2" s="125"/>
      <c r="G2" s="125"/>
    </row>
    <row r="3" spans="1:7" ht="15">
      <c r="A3" s="126"/>
      <c r="B3" s="126"/>
      <c r="C3" s="126"/>
      <c r="D3" s="126"/>
      <c r="E3" s="126"/>
      <c r="F3" s="126"/>
      <c r="G3" s="126"/>
    </row>
    <row r="31" spans="1:9" ht="15">
      <c r="A31" t="s">
        <v>33</v>
      </c>
      <c r="B31"/>
      <c r="C31"/>
      <c r="D31"/>
      <c r="E31"/>
      <c r="F31"/>
      <c r="G31"/>
      <c r="H31"/>
      <c r="I31"/>
    </row>
    <row r="32" spans="1:9" ht="15.75" thickBot="1">
      <c r="A32"/>
      <c r="B32"/>
      <c r="C32"/>
      <c r="D32"/>
      <c r="E32"/>
      <c r="F32"/>
      <c r="G32"/>
      <c r="H32"/>
      <c r="I32"/>
    </row>
    <row r="33" spans="1:9" ht="15">
      <c r="A33" s="75" t="s">
        <v>34</v>
      </c>
      <c r="B33" s="75"/>
      <c r="C33"/>
      <c r="D33"/>
      <c r="E33"/>
      <c r="F33"/>
      <c r="G33"/>
      <c r="H33"/>
      <c r="I33"/>
    </row>
    <row r="34" spans="1:9" ht="15">
      <c r="A34" s="72" t="s">
        <v>35</v>
      </c>
      <c r="B34" s="72">
        <v>0.8504625943534517</v>
      </c>
      <c r="C34"/>
      <c r="D34"/>
      <c r="E34"/>
      <c r="F34"/>
      <c r="G34"/>
      <c r="H34"/>
      <c r="I34"/>
    </row>
    <row r="35" spans="1:9" ht="15">
      <c r="A35" s="72" t="s">
        <v>36</v>
      </c>
      <c r="B35" s="72">
        <v>0.7232866243944038</v>
      </c>
      <c r="C35"/>
      <c r="D35"/>
      <c r="E35"/>
      <c r="F35"/>
      <c r="G35"/>
      <c r="H35"/>
      <c r="I35"/>
    </row>
    <row r="36" spans="1:9" ht="15">
      <c r="A36" s="72" t="s">
        <v>37</v>
      </c>
      <c r="B36" s="72">
        <v>0.7117569004108373</v>
      </c>
      <c r="C36"/>
      <c r="D36"/>
      <c r="E36"/>
      <c r="F36"/>
      <c r="G36"/>
      <c r="H36"/>
      <c r="I36"/>
    </row>
    <row r="37" spans="1:9" ht="15">
      <c r="A37" s="72" t="s">
        <v>38</v>
      </c>
      <c r="B37" s="72">
        <v>0.003967935501613172</v>
      </c>
      <c r="C37"/>
      <c r="D37"/>
      <c r="E37"/>
      <c r="F37"/>
      <c r="G37"/>
      <c r="H37"/>
      <c r="I37"/>
    </row>
    <row r="38" spans="1:9" ht="15.75" thickBot="1">
      <c r="A38" s="73" t="s">
        <v>39</v>
      </c>
      <c r="B38" s="73">
        <v>26</v>
      </c>
      <c r="C38"/>
      <c r="D38"/>
      <c r="E38"/>
      <c r="F38"/>
      <c r="G38"/>
      <c r="H38"/>
      <c r="I38"/>
    </row>
    <row r="39" spans="1:9" ht="15">
      <c r="A39"/>
      <c r="B39"/>
      <c r="C39"/>
      <c r="D39"/>
      <c r="E39"/>
      <c r="F39"/>
      <c r="G39"/>
      <c r="H39"/>
      <c r="I39"/>
    </row>
    <row r="40" spans="1:9" ht="15.75" thickBot="1">
      <c r="A40" t="s">
        <v>40</v>
      </c>
      <c r="B40"/>
      <c r="C40"/>
      <c r="D40"/>
      <c r="E40"/>
      <c r="F40"/>
      <c r="G40"/>
      <c r="H40"/>
      <c r="I40"/>
    </row>
    <row r="41" spans="1:9" ht="15">
      <c r="A41" s="74"/>
      <c r="B41" s="74" t="s">
        <v>41</v>
      </c>
      <c r="C41" s="74" t="s">
        <v>42</v>
      </c>
      <c r="D41" s="74" t="s">
        <v>43</v>
      </c>
      <c r="E41" s="74" t="s">
        <v>44</v>
      </c>
      <c r="F41" s="74" t="s">
        <v>45</v>
      </c>
      <c r="G41"/>
      <c r="H41"/>
      <c r="I41"/>
    </row>
    <row r="42" spans="1:9" ht="15">
      <c r="A42" s="72" t="s">
        <v>46</v>
      </c>
      <c r="B42" s="72">
        <v>1</v>
      </c>
      <c r="C42" s="72">
        <v>0.0009876901700593685</v>
      </c>
      <c r="D42" s="72">
        <v>0.0009876901700593685</v>
      </c>
      <c r="E42" s="72">
        <v>62.73234514766489</v>
      </c>
      <c r="F42" s="72">
        <v>3.765569438357217E-08</v>
      </c>
      <c r="G42"/>
      <c r="H42"/>
      <c r="I42"/>
    </row>
    <row r="43" spans="1:9" ht="15">
      <c r="A43" s="72" t="s">
        <v>47</v>
      </c>
      <c r="B43" s="72">
        <v>24</v>
      </c>
      <c r="C43" s="72">
        <v>0.0003778682914790921</v>
      </c>
      <c r="D43" s="72">
        <v>1.574451214496217E-05</v>
      </c>
      <c r="E43" s="72"/>
      <c r="F43" s="72"/>
      <c r="G43"/>
      <c r="H43"/>
      <c r="I43"/>
    </row>
    <row r="44" spans="1:9" ht="15.75" thickBot="1">
      <c r="A44" s="73" t="s">
        <v>48</v>
      </c>
      <c r="B44" s="73">
        <v>25</v>
      </c>
      <c r="C44" s="73">
        <v>0.0013655584615384607</v>
      </c>
      <c r="D44" s="73"/>
      <c r="E44" s="73"/>
      <c r="F44" s="73"/>
      <c r="G44"/>
      <c r="H44"/>
      <c r="I44"/>
    </row>
    <row r="45" spans="1:9" ht="15.75" thickBot="1">
      <c r="A45"/>
      <c r="B45"/>
      <c r="C45"/>
      <c r="D45"/>
      <c r="E45"/>
      <c r="F45"/>
      <c r="G45"/>
      <c r="H45"/>
      <c r="I45"/>
    </row>
    <row r="46" spans="1:9" ht="15">
      <c r="A46" s="74"/>
      <c r="B46" s="74" t="s">
        <v>49</v>
      </c>
      <c r="C46" s="74" t="s">
        <v>38</v>
      </c>
      <c r="D46" s="74" t="s">
        <v>50</v>
      </c>
      <c r="E46" s="74" t="s">
        <v>51</v>
      </c>
      <c r="F46" s="74" t="s">
        <v>52</v>
      </c>
      <c r="G46" s="74" t="s">
        <v>53</v>
      </c>
      <c r="H46" s="74" t="s">
        <v>54</v>
      </c>
      <c r="I46" s="74" t="s">
        <v>55</v>
      </c>
    </row>
    <row r="47" spans="1:9" ht="15">
      <c r="A47" s="72" t="s">
        <v>56</v>
      </c>
      <c r="B47" s="72">
        <v>0.06902303236255779</v>
      </c>
      <c r="C47" s="72">
        <v>0.0039800818938973016</v>
      </c>
      <c r="D47" s="72">
        <v>17.342113605348544</v>
      </c>
      <c r="E47" s="72">
        <v>4.432232184779209E-15</v>
      </c>
      <c r="F47" s="72">
        <v>0.0608085471235362</v>
      </c>
      <c r="G47" s="72">
        <v>0.07723751760157938</v>
      </c>
      <c r="H47" s="72">
        <v>0.0608085471235362</v>
      </c>
      <c r="I47" s="72">
        <v>0.07723751760157938</v>
      </c>
    </row>
    <row r="48" spans="1:9" ht="15.75" thickBot="1">
      <c r="A48" s="73" t="s">
        <v>57</v>
      </c>
      <c r="B48" s="73">
        <v>-0.40469179409248923</v>
      </c>
      <c r="C48" s="73">
        <v>0.05109502743772421</v>
      </c>
      <c r="D48" s="73">
        <v>-7.920375316086029</v>
      </c>
      <c r="E48" s="73">
        <v>3.765569438357237E-08</v>
      </c>
      <c r="F48" s="73">
        <v>-0.5101467469963851</v>
      </c>
      <c r="G48" s="73">
        <v>-0.2992368411885934</v>
      </c>
      <c r="H48" s="73">
        <v>-0.5101467469963851</v>
      </c>
      <c r="I48" s="73">
        <v>-0.2992368411885934</v>
      </c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</sheetData>
  <sheetProtection/>
  <mergeCells count="3">
    <mergeCell ref="A1:G1"/>
    <mergeCell ref="A2:G2"/>
    <mergeCell ref="A3:G3"/>
  </mergeCells>
  <printOptions/>
  <pageMargins left="1.5" right="0.5" top="1" bottom="0.5" header="0.5" footer="0.5"/>
  <pageSetup firstPageNumber="5" useFirstPageNumber="1" fitToHeight="1" fitToWidth="1" horizontalDpi="300" verticalDpi="300" orientation="portrait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23"/>
  <sheetViews>
    <sheetView zoomScalePageLayoutView="0" workbookViewId="0" topLeftCell="A1">
      <selection activeCell="A1" sqref="A1"/>
    </sheetView>
  </sheetViews>
  <sheetFormatPr defaultColWidth="7.10546875" defaultRowHeight="15"/>
  <cols>
    <col min="1" max="1" width="7.10546875" style="55" customWidth="1"/>
    <col min="2" max="2" width="16.21484375" style="55" bestFit="1" customWidth="1"/>
    <col min="3" max="3" width="7.10546875" style="55" customWidth="1"/>
    <col min="4" max="205" width="8.6640625" style="55" customWidth="1"/>
    <col min="206" max="16384" width="7.10546875" style="55" customWidth="1"/>
  </cols>
  <sheetData>
    <row r="1" spans="1:15" ht="15.75">
      <c r="A1" s="58" t="s">
        <v>254</v>
      </c>
      <c r="C1" s="56"/>
      <c r="D1" s="56"/>
      <c r="O1" s="57" t="s">
        <v>64</v>
      </c>
    </row>
    <row r="2" spans="1:17" ht="15.75">
      <c r="A2" s="58"/>
      <c r="B2" s="59"/>
      <c r="C2" s="60"/>
      <c r="P2" s="61">
        <f>'Page 3 (MStage DCF)'!K9</f>
        <v>0.057</v>
      </c>
      <c r="Q2" s="61"/>
    </row>
    <row r="3" spans="1:5" ht="15">
      <c r="A3" s="59"/>
      <c r="B3" s="59"/>
      <c r="E3" s="55">
        <v>2012</v>
      </c>
    </row>
    <row r="4" spans="1:205" ht="15">
      <c r="A4" s="62"/>
      <c r="B4" s="63" t="s">
        <v>9</v>
      </c>
      <c r="D4" s="64" t="s">
        <v>65</v>
      </c>
      <c r="E4" s="64" t="s">
        <v>66</v>
      </c>
      <c r="F4" s="102" t="s">
        <v>67</v>
      </c>
      <c r="G4" s="102" t="s">
        <v>68</v>
      </c>
      <c r="H4" s="102" t="s">
        <v>69</v>
      </c>
      <c r="I4" s="102" t="s">
        <v>70</v>
      </c>
      <c r="J4" s="102" t="s">
        <v>71</v>
      </c>
      <c r="K4" s="103" t="s">
        <v>72</v>
      </c>
      <c r="L4" s="103" t="s">
        <v>73</v>
      </c>
      <c r="M4" s="103" t="s">
        <v>74</v>
      </c>
      <c r="N4" s="103" t="s">
        <v>75</v>
      </c>
      <c r="O4" s="103" t="s">
        <v>76</v>
      </c>
      <c r="P4" s="64" t="s">
        <v>77</v>
      </c>
      <c r="Q4" s="64" t="s">
        <v>78</v>
      </c>
      <c r="R4" s="64" t="s">
        <v>79</v>
      </c>
      <c r="S4" s="64" t="s">
        <v>80</v>
      </c>
      <c r="T4" s="64" t="s">
        <v>81</v>
      </c>
      <c r="U4" s="64" t="s">
        <v>82</v>
      </c>
      <c r="V4" s="64" t="s">
        <v>83</v>
      </c>
      <c r="W4" s="64" t="s">
        <v>84</v>
      </c>
      <c r="X4" s="64" t="s">
        <v>85</v>
      </c>
      <c r="Y4" s="64" t="s">
        <v>86</v>
      </c>
      <c r="Z4" s="64" t="s">
        <v>87</v>
      </c>
      <c r="AA4" s="64" t="s">
        <v>88</v>
      </c>
      <c r="AB4" s="64" t="s">
        <v>89</v>
      </c>
      <c r="AC4" s="64" t="s">
        <v>90</v>
      </c>
      <c r="AD4" s="64" t="s">
        <v>91</v>
      </c>
      <c r="AE4" s="64" t="s">
        <v>92</v>
      </c>
      <c r="AF4" s="64" t="s">
        <v>93</v>
      </c>
      <c r="AG4" s="64" t="s">
        <v>94</v>
      </c>
      <c r="AH4" s="64" t="s">
        <v>95</v>
      </c>
      <c r="AI4" s="64" t="s">
        <v>96</v>
      </c>
      <c r="AJ4" s="64" t="s">
        <v>97</v>
      </c>
      <c r="AK4" s="64" t="s">
        <v>98</v>
      </c>
      <c r="AL4" s="64" t="s">
        <v>99</v>
      </c>
      <c r="AM4" s="64" t="s">
        <v>100</v>
      </c>
      <c r="AN4" s="64" t="s">
        <v>101</v>
      </c>
      <c r="AO4" s="64" t="s">
        <v>102</v>
      </c>
      <c r="AP4" s="64" t="s">
        <v>103</v>
      </c>
      <c r="AQ4" s="64" t="s">
        <v>104</v>
      </c>
      <c r="AR4" s="64" t="s">
        <v>105</v>
      </c>
      <c r="AS4" s="64" t="s">
        <v>106</v>
      </c>
      <c r="AT4" s="64" t="s">
        <v>107</v>
      </c>
      <c r="AU4" s="64" t="s">
        <v>108</v>
      </c>
      <c r="AV4" s="64" t="s">
        <v>109</v>
      </c>
      <c r="AW4" s="64" t="s">
        <v>110</v>
      </c>
      <c r="AX4" s="64" t="s">
        <v>111</v>
      </c>
      <c r="AY4" s="64" t="s">
        <v>112</v>
      </c>
      <c r="AZ4" s="64" t="s">
        <v>113</v>
      </c>
      <c r="BA4" s="64" t="s">
        <v>114</v>
      </c>
      <c r="BB4" s="64" t="s">
        <v>115</v>
      </c>
      <c r="BC4" s="64" t="s">
        <v>116</v>
      </c>
      <c r="BD4" s="64" t="s">
        <v>117</v>
      </c>
      <c r="BE4" s="64" t="s">
        <v>118</v>
      </c>
      <c r="BF4" s="64" t="s">
        <v>119</v>
      </c>
      <c r="BG4" s="64" t="s">
        <v>120</v>
      </c>
      <c r="BH4" s="64" t="s">
        <v>121</v>
      </c>
      <c r="BI4" s="64" t="s">
        <v>122</v>
      </c>
      <c r="BJ4" s="64" t="s">
        <v>123</v>
      </c>
      <c r="BK4" s="64" t="s">
        <v>124</v>
      </c>
      <c r="BL4" s="64" t="s">
        <v>125</v>
      </c>
      <c r="BM4" s="64" t="s">
        <v>126</v>
      </c>
      <c r="BN4" s="64" t="s">
        <v>127</v>
      </c>
      <c r="BO4" s="64" t="s">
        <v>128</v>
      </c>
      <c r="BP4" s="64" t="s">
        <v>129</v>
      </c>
      <c r="BQ4" s="64" t="s">
        <v>130</v>
      </c>
      <c r="BR4" s="64" t="s">
        <v>131</v>
      </c>
      <c r="BS4" s="64" t="s">
        <v>132</v>
      </c>
      <c r="BT4" s="64" t="s">
        <v>133</v>
      </c>
      <c r="BU4" s="64" t="s">
        <v>134</v>
      </c>
      <c r="BV4" s="64" t="s">
        <v>135</v>
      </c>
      <c r="BW4" s="64" t="s">
        <v>136</v>
      </c>
      <c r="BX4" s="64" t="s">
        <v>137</v>
      </c>
      <c r="BY4" s="64" t="s">
        <v>138</v>
      </c>
      <c r="BZ4" s="64" t="s">
        <v>139</v>
      </c>
      <c r="CA4" s="64" t="s">
        <v>140</v>
      </c>
      <c r="CB4" s="64" t="s">
        <v>141</v>
      </c>
      <c r="CC4" s="64" t="s">
        <v>142</v>
      </c>
      <c r="CD4" s="64" t="s">
        <v>143</v>
      </c>
      <c r="CE4" s="64" t="s">
        <v>144</v>
      </c>
      <c r="CF4" s="64" t="s">
        <v>145</v>
      </c>
      <c r="CG4" s="64" t="s">
        <v>146</v>
      </c>
      <c r="CH4" s="64" t="s">
        <v>147</v>
      </c>
      <c r="CI4" s="64" t="s">
        <v>148</v>
      </c>
      <c r="CJ4" s="64" t="s">
        <v>149</v>
      </c>
      <c r="CK4" s="64" t="s">
        <v>150</v>
      </c>
      <c r="CL4" s="64" t="s">
        <v>151</v>
      </c>
      <c r="CM4" s="64" t="s">
        <v>152</v>
      </c>
      <c r="CN4" s="64" t="s">
        <v>153</v>
      </c>
      <c r="CO4" s="64" t="s">
        <v>154</v>
      </c>
      <c r="CP4" s="64" t="s">
        <v>155</v>
      </c>
      <c r="CQ4" s="64" t="s">
        <v>156</v>
      </c>
      <c r="CR4" s="64" t="s">
        <v>157</v>
      </c>
      <c r="CS4" s="64" t="s">
        <v>158</v>
      </c>
      <c r="CT4" s="64" t="s">
        <v>159</v>
      </c>
      <c r="CU4" s="64" t="s">
        <v>160</v>
      </c>
      <c r="CV4" s="64" t="s">
        <v>161</v>
      </c>
      <c r="CW4" s="64" t="s">
        <v>162</v>
      </c>
      <c r="CX4" s="64" t="s">
        <v>163</v>
      </c>
      <c r="CY4" s="64" t="s">
        <v>164</v>
      </c>
      <c r="CZ4" s="64" t="s">
        <v>165</v>
      </c>
      <c r="DA4" s="64" t="s">
        <v>166</v>
      </c>
      <c r="DB4" s="64" t="s">
        <v>167</v>
      </c>
      <c r="DC4" s="64" t="s">
        <v>168</v>
      </c>
      <c r="DD4" s="64" t="s">
        <v>169</v>
      </c>
      <c r="DE4" s="64" t="s">
        <v>170</v>
      </c>
      <c r="DF4" s="64" t="s">
        <v>171</v>
      </c>
      <c r="DG4" s="64" t="s">
        <v>172</v>
      </c>
      <c r="DH4" s="64" t="s">
        <v>173</v>
      </c>
      <c r="DI4" s="64" t="s">
        <v>174</v>
      </c>
      <c r="DJ4" s="64" t="s">
        <v>175</v>
      </c>
      <c r="DK4" s="64" t="s">
        <v>176</v>
      </c>
      <c r="DL4" s="64" t="s">
        <v>177</v>
      </c>
      <c r="DM4" s="64" t="s">
        <v>178</v>
      </c>
      <c r="DN4" s="64" t="s">
        <v>179</v>
      </c>
      <c r="DO4" s="64" t="s">
        <v>180</v>
      </c>
      <c r="DP4" s="64" t="s">
        <v>181</v>
      </c>
      <c r="DQ4" s="64" t="s">
        <v>182</v>
      </c>
      <c r="DR4" s="64" t="s">
        <v>183</v>
      </c>
      <c r="DS4" s="64" t="s">
        <v>184</v>
      </c>
      <c r="DT4" s="64" t="s">
        <v>185</v>
      </c>
      <c r="DU4" s="64" t="s">
        <v>186</v>
      </c>
      <c r="DV4" s="64" t="s">
        <v>187</v>
      </c>
      <c r="DW4" s="64" t="s">
        <v>188</v>
      </c>
      <c r="DX4" s="64" t="s">
        <v>189</v>
      </c>
      <c r="DY4" s="64" t="s">
        <v>190</v>
      </c>
      <c r="DZ4" s="64" t="s">
        <v>191</v>
      </c>
      <c r="EA4" s="64" t="s">
        <v>192</v>
      </c>
      <c r="EB4" s="64" t="s">
        <v>193</v>
      </c>
      <c r="EC4" s="64" t="s">
        <v>194</v>
      </c>
      <c r="ED4" s="64" t="s">
        <v>195</v>
      </c>
      <c r="EE4" s="64" t="s">
        <v>196</v>
      </c>
      <c r="EF4" s="64" t="s">
        <v>197</v>
      </c>
      <c r="EG4" s="64" t="s">
        <v>198</v>
      </c>
      <c r="EH4" s="64" t="s">
        <v>199</v>
      </c>
      <c r="EI4" s="64" t="s">
        <v>200</v>
      </c>
      <c r="EJ4" s="64" t="s">
        <v>201</v>
      </c>
      <c r="EK4" s="64" t="s">
        <v>202</v>
      </c>
      <c r="EL4" s="64" t="s">
        <v>203</v>
      </c>
      <c r="EM4" s="64" t="s">
        <v>204</v>
      </c>
      <c r="EN4" s="64" t="s">
        <v>205</v>
      </c>
      <c r="EO4" s="64" t="s">
        <v>206</v>
      </c>
      <c r="EP4" s="64" t="s">
        <v>207</v>
      </c>
      <c r="EQ4" s="64" t="s">
        <v>208</v>
      </c>
      <c r="ER4" s="64" t="s">
        <v>209</v>
      </c>
      <c r="ES4" s="64" t="s">
        <v>210</v>
      </c>
      <c r="ET4" s="64" t="s">
        <v>211</v>
      </c>
      <c r="EU4" s="64" t="s">
        <v>212</v>
      </c>
      <c r="EV4" s="64" t="s">
        <v>213</v>
      </c>
      <c r="EW4" s="64" t="s">
        <v>214</v>
      </c>
      <c r="EX4" s="64" t="s">
        <v>215</v>
      </c>
      <c r="EY4" s="64" t="s">
        <v>216</v>
      </c>
      <c r="EZ4" s="64" t="s">
        <v>255</v>
      </c>
      <c r="FA4" s="64" t="s">
        <v>256</v>
      </c>
      <c r="FB4" s="64" t="s">
        <v>257</v>
      </c>
      <c r="FC4" s="64" t="s">
        <v>258</v>
      </c>
      <c r="FD4" s="64" t="s">
        <v>259</v>
      </c>
      <c r="FE4" s="64" t="s">
        <v>260</v>
      </c>
      <c r="FF4" s="64" t="s">
        <v>261</v>
      </c>
      <c r="FG4" s="64" t="s">
        <v>262</v>
      </c>
      <c r="FH4" s="64" t="s">
        <v>263</v>
      </c>
      <c r="FI4" s="64" t="s">
        <v>264</v>
      </c>
      <c r="FJ4" s="64" t="s">
        <v>265</v>
      </c>
      <c r="FK4" s="64" t="s">
        <v>266</v>
      </c>
      <c r="FL4" s="64" t="s">
        <v>267</v>
      </c>
      <c r="FM4" s="64" t="s">
        <v>268</v>
      </c>
      <c r="FN4" s="64" t="s">
        <v>269</v>
      </c>
      <c r="FO4" s="64" t="s">
        <v>270</v>
      </c>
      <c r="FP4" s="64" t="s">
        <v>271</v>
      </c>
      <c r="FQ4" s="64" t="s">
        <v>272</v>
      </c>
      <c r="FR4" s="64" t="s">
        <v>273</v>
      </c>
      <c r="FS4" s="64" t="s">
        <v>274</v>
      </c>
      <c r="FT4" s="64" t="s">
        <v>275</v>
      </c>
      <c r="FU4" s="64" t="s">
        <v>276</v>
      </c>
      <c r="FV4" s="64" t="s">
        <v>277</v>
      </c>
      <c r="FW4" s="64" t="s">
        <v>278</v>
      </c>
      <c r="FX4" s="64" t="s">
        <v>279</v>
      </c>
      <c r="FY4" s="64" t="s">
        <v>280</v>
      </c>
      <c r="FZ4" s="64" t="s">
        <v>281</v>
      </c>
      <c r="GA4" s="64" t="s">
        <v>282</v>
      </c>
      <c r="GB4" s="64" t="s">
        <v>283</v>
      </c>
      <c r="GC4" s="64" t="s">
        <v>284</v>
      </c>
      <c r="GD4" s="64" t="s">
        <v>285</v>
      </c>
      <c r="GE4" s="64" t="s">
        <v>286</v>
      </c>
      <c r="GF4" s="64" t="s">
        <v>287</v>
      </c>
      <c r="GG4" s="64" t="s">
        <v>288</v>
      </c>
      <c r="GH4" s="64" t="s">
        <v>289</v>
      </c>
      <c r="GI4" s="64" t="s">
        <v>290</v>
      </c>
      <c r="GJ4" s="64" t="s">
        <v>291</v>
      </c>
      <c r="GK4" s="64" t="s">
        <v>292</v>
      </c>
      <c r="GL4" s="64" t="s">
        <v>293</v>
      </c>
      <c r="GM4" s="64" t="s">
        <v>294</v>
      </c>
      <c r="GN4" s="64" t="s">
        <v>295</v>
      </c>
      <c r="GO4" s="64" t="s">
        <v>296</v>
      </c>
      <c r="GP4" s="64" t="s">
        <v>297</v>
      </c>
      <c r="GQ4" s="64" t="s">
        <v>298</v>
      </c>
      <c r="GR4" s="64" t="s">
        <v>299</v>
      </c>
      <c r="GS4" s="64" t="s">
        <v>300</v>
      </c>
      <c r="GT4" s="64" t="s">
        <v>301</v>
      </c>
      <c r="GU4" s="64" t="s">
        <v>302</v>
      </c>
      <c r="GV4" s="64" t="s">
        <v>303</v>
      </c>
      <c r="GW4" s="64" t="s">
        <v>304</v>
      </c>
    </row>
    <row r="5" spans="1:205" ht="15">
      <c r="A5" s="9">
        <v>1</v>
      </c>
      <c r="B5" s="1" t="str">
        <f>'Page 3 (MStage DCF)'!B9</f>
        <v>ALLETE</v>
      </c>
      <c r="C5" s="66"/>
      <c r="D5" s="66">
        <f>IRR(E5:GW5)</f>
        <v>0.1033253469361175</v>
      </c>
      <c r="E5" s="67">
        <f>-'Page 3 (MStage DCF)'!C9</f>
        <v>-41.20692307692308</v>
      </c>
      <c r="F5" s="67">
        <f>'Page 3 (MStage DCF)'!D9*(1+'Page 3 (MStage DCF)'!$E9)</f>
        <v>1.9393600000000002</v>
      </c>
      <c r="G5" s="67">
        <f>F5*(1+'Page 3 (MStage DCF)'!$E9)</f>
        <v>2.0440854400000004</v>
      </c>
      <c r="H5" s="67">
        <f>G5*(1+'Page 3 (MStage DCF)'!$E9)</f>
        <v>2.1544660537600007</v>
      </c>
      <c r="I5" s="67">
        <f>H5*(1+'Page 3 (MStage DCF)'!$E9)</f>
        <v>2.2708072206630407</v>
      </c>
      <c r="J5" s="67">
        <f>I5*(1+'Page 3 (MStage DCF)'!$E9)</f>
        <v>2.393430810578845</v>
      </c>
      <c r="K5" s="94">
        <f>J5*(1+'Page 3 (MStage DCF)'!F9)</f>
        <v>2.523872789755392</v>
      </c>
      <c r="L5" s="67">
        <f>K5*(1+'Page 3 (MStage DCF)'!G9)</f>
        <v>2.6626857931919385</v>
      </c>
      <c r="M5" s="67">
        <f>L5*(1+'Page 3 (MStage DCF)'!H9)</f>
        <v>2.8104648547140916</v>
      </c>
      <c r="N5" s="67">
        <f>M5*(1+'Page 3 (MStage DCF)'!I9)</f>
        <v>2.967850886578081</v>
      </c>
      <c r="O5" s="67">
        <f>N5*(1+'Page 3 (MStage DCF)'!J9)</f>
        <v>3.1355344616697427</v>
      </c>
      <c r="P5" s="67">
        <f aca="true" t="shared" si="0" ref="P5:AU5">O5*(1+$P$2)</f>
        <v>3.314259925984918</v>
      </c>
      <c r="Q5" s="67">
        <f t="shared" si="0"/>
        <v>3.503172741766058</v>
      </c>
      <c r="R5" s="67">
        <f t="shared" si="0"/>
        <v>3.702853588046723</v>
      </c>
      <c r="S5" s="67">
        <f t="shared" si="0"/>
        <v>3.913916242565386</v>
      </c>
      <c r="T5" s="67">
        <f t="shared" si="0"/>
        <v>4.1370094683916125</v>
      </c>
      <c r="U5" s="67">
        <f t="shared" si="0"/>
        <v>4.372819008089934</v>
      </c>
      <c r="V5" s="67">
        <f t="shared" si="0"/>
        <v>4.62206969155106</v>
      </c>
      <c r="W5" s="67">
        <f t="shared" si="0"/>
        <v>4.88552766396947</v>
      </c>
      <c r="X5" s="67">
        <f t="shared" si="0"/>
        <v>5.16400274081573</v>
      </c>
      <c r="Y5" s="67">
        <f t="shared" si="0"/>
        <v>5.458350897042226</v>
      </c>
      <c r="Z5" s="67">
        <f t="shared" si="0"/>
        <v>5.769476898173632</v>
      </c>
      <c r="AA5" s="67">
        <f t="shared" si="0"/>
        <v>6.098337081369529</v>
      </c>
      <c r="AB5" s="67">
        <f t="shared" si="0"/>
        <v>6.445942295007591</v>
      </c>
      <c r="AC5" s="67">
        <f t="shared" si="0"/>
        <v>6.813361005823023</v>
      </c>
      <c r="AD5" s="67">
        <f t="shared" si="0"/>
        <v>7.201722583154935</v>
      </c>
      <c r="AE5" s="67">
        <f t="shared" si="0"/>
        <v>7.612220770394766</v>
      </c>
      <c r="AF5" s="67">
        <f t="shared" si="0"/>
        <v>8.046117354307267</v>
      </c>
      <c r="AG5" s="67">
        <f t="shared" si="0"/>
        <v>8.50474604350278</v>
      </c>
      <c r="AH5" s="67">
        <f t="shared" si="0"/>
        <v>8.989516567982438</v>
      </c>
      <c r="AI5" s="67">
        <f t="shared" si="0"/>
        <v>9.501919012357437</v>
      </c>
      <c r="AJ5" s="67">
        <f t="shared" si="0"/>
        <v>10.04352839606181</v>
      </c>
      <c r="AK5" s="67">
        <f t="shared" si="0"/>
        <v>10.616009514637332</v>
      </c>
      <c r="AL5" s="67">
        <f t="shared" si="0"/>
        <v>11.221122056971659</v>
      </c>
      <c r="AM5" s="67">
        <f t="shared" si="0"/>
        <v>11.860726014219043</v>
      </c>
      <c r="AN5" s="67">
        <f t="shared" si="0"/>
        <v>12.536787397029528</v>
      </c>
      <c r="AO5" s="67">
        <f t="shared" si="0"/>
        <v>13.25138427866021</v>
      </c>
      <c r="AP5" s="67">
        <f t="shared" si="0"/>
        <v>14.006713182543841</v>
      </c>
      <c r="AQ5" s="67">
        <f t="shared" si="0"/>
        <v>14.805095833948839</v>
      </c>
      <c r="AR5" s="67">
        <f t="shared" si="0"/>
        <v>15.64898629648392</v>
      </c>
      <c r="AS5" s="67">
        <f t="shared" si="0"/>
        <v>16.540978515383504</v>
      </c>
      <c r="AT5" s="67">
        <f t="shared" si="0"/>
        <v>17.483814290760364</v>
      </c>
      <c r="AU5" s="67">
        <f t="shared" si="0"/>
        <v>18.480391705333705</v>
      </c>
      <c r="AV5" s="67">
        <f aca="true" t="shared" si="1" ref="AV5:CA5">AU5*(1+$P$2)</f>
        <v>19.533774032537725</v>
      </c>
      <c r="AW5" s="67">
        <f t="shared" si="1"/>
        <v>20.647199152392375</v>
      </c>
      <c r="AX5" s="67">
        <f t="shared" si="1"/>
        <v>21.82408950407874</v>
      </c>
      <c r="AY5" s="67">
        <f t="shared" si="1"/>
        <v>23.068062605811225</v>
      </c>
      <c r="AZ5" s="67">
        <f t="shared" si="1"/>
        <v>24.382942174342464</v>
      </c>
      <c r="BA5" s="67">
        <f t="shared" si="1"/>
        <v>25.772769878279984</v>
      </c>
      <c r="BB5" s="67">
        <f t="shared" si="1"/>
        <v>27.24181776134194</v>
      </c>
      <c r="BC5" s="67">
        <f t="shared" si="1"/>
        <v>28.79460137373843</v>
      </c>
      <c r="BD5" s="67">
        <f t="shared" si="1"/>
        <v>30.435893652041518</v>
      </c>
      <c r="BE5" s="67">
        <f t="shared" si="1"/>
        <v>32.17073959020788</v>
      </c>
      <c r="BF5" s="67">
        <f t="shared" si="1"/>
        <v>34.004471746849724</v>
      </c>
      <c r="BG5" s="67">
        <f t="shared" si="1"/>
        <v>35.942726636420154</v>
      </c>
      <c r="BH5" s="67">
        <f t="shared" si="1"/>
        <v>37.9914620546961</v>
      </c>
      <c r="BI5" s="67">
        <f t="shared" si="1"/>
        <v>40.15697539181377</v>
      </c>
      <c r="BJ5" s="67">
        <f t="shared" si="1"/>
        <v>42.44592298914716</v>
      </c>
      <c r="BK5" s="67">
        <f t="shared" si="1"/>
        <v>44.865340599528544</v>
      </c>
      <c r="BL5" s="67">
        <f t="shared" si="1"/>
        <v>47.42266501370167</v>
      </c>
      <c r="BM5" s="67">
        <f t="shared" si="1"/>
        <v>50.12575691948266</v>
      </c>
      <c r="BN5" s="67">
        <f t="shared" si="1"/>
        <v>52.98292506389317</v>
      </c>
      <c r="BO5" s="67">
        <f t="shared" si="1"/>
        <v>56.00295179253508</v>
      </c>
      <c r="BP5" s="67">
        <f t="shared" si="1"/>
        <v>59.195120044709576</v>
      </c>
      <c r="BQ5" s="67">
        <f t="shared" si="1"/>
        <v>62.569241887258016</v>
      </c>
      <c r="BR5" s="67">
        <f t="shared" si="1"/>
        <v>66.13568867483173</v>
      </c>
      <c r="BS5" s="67">
        <f t="shared" si="1"/>
        <v>69.90542292929713</v>
      </c>
      <c r="BT5" s="67">
        <f t="shared" si="1"/>
        <v>73.89003203626706</v>
      </c>
      <c r="BU5" s="67">
        <f t="shared" si="1"/>
        <v>78.10176386233428</v>
      </c>
      <c r="BV5" s="67">
        <f t="shared" si="1"/>
        <v>82.55356440248732</v>
      </c>
      <c r="BW5" s="67">
        <f t="shared" si="1"/>
        <v>87.2591175734291</v>
      </c>
      <c r="BX5" s="67">
        <f t="shared" si="1"/>
        <v>92.23288727511455</v>
      </c>
      <c r="BY5" s="67">
        <f t="shared" si="1"/>
        <v>97.49016184979607</v>
      </c>
      <c r="BZ5" s="67">
        <f t="shared" si="1"/>
        <v>103.04710107523444</v>
      </c>
      <c r="CA5" s="67">
        <f t="shared" si="1"/>
        <v>108.9207858365228</v>
      </c>
      <c r="CB5" s="67">
        <f aca="true" t="shared" si="2" ref="CB5:DG5">CA5*(1+$P$2)</f>
        <v>115.12927062920458</v>
      </c>
      <c r="CC5" s="67">
        <f t="shared" si="2"/>
        <v>121.69163905506923</v>
      </c>
      <c r="CD5" s="67">
        <f t="shared" si="2"/>
        <v>128.62806248120816</v>
      </c>
      <c r="CE5" s="67">
        <f t="shared" si="2"/>
        <v>135.959862042637</v>
      </c>
      <c r="CF5" s="67">
        <f t="shared" si="2"/>
        <v>143.70957417906732</v>
      </c>
      <c r="CG5" s="67">
        <f t="shared" si="2"/>
        <v>151.90101990727413</v>
      </c>
      <c r="CH5" s="67">
        <f t="shared" si="2"/>
        <v>160.55937804198874</v>
      </c>
      <c r="CI5" s="67">
        <f t="shared" si="2"/>
        <v>169.7112625903821</v>
      </c>
      <c r="CJ5" s="67">
        <f t="shared" si="2"/>
        <v>179.38480455803386</v>
      </c>
      <c r="CK5" s="67">
        <f t="shared" si="2"/>
        <v>189.60973841784178</v>
      </c>
      <c r="CL5" s="67">
        <f t="shared" si="2"/>
        <v>200.41749350765875</v>
      </c>
      <c r="CM5" s="67">
        <f t="shared" si="2"/>
        <v>211.84129063759528</v>
      </c>
      <c r="CN5" s="67">
        <f t="shared" si="2"/>
        <v>223.9162442039382</v>
      </c>
      <c r="CO5" s="67">
        <f t="shared" si="2"/>
        <v>236.67947012356265</v>
      </c>
      <c r="CP5" s="67">
        <f t="shared" si="2"/>
        <v>250.1701999206057</v>
      </c>
      <c r="CQ5" s="67">
        <f t="shared" si="2"/>
        <v>264.42990131608025</v>
      </c>
      <c r="CR5" s="67">
        <f t="shared" si="2"/>
        <v>279.5024056910968</v>
      </c>
      <c r="CS5" s="67">
        <f t="shared" si="2"/>
        <v>295.4340428154893</v>
      </c>
      <c r="CT5" s="67">
        <f t="shared" si="2"/>
        <v>312.2737832559722</v>
      </c>
      <c r="CU5" s="67">
        <f t="shared" si="2"/>
        <v>330.0733889015626</v>
      </c>
      <c r="CV5" s="67">
        <f t="shared" si="2"/>
        <v>348.88757206895167</v>
      </c>
      <c r="CW5" s="67">
        <f t="shared" si="2"/>
        <v>368.77416367688187</v>
      </c>
      <c r="CX5" s="67">
        <f t="shared" si="2"/>
        <v>389.7942910064641</v>
      </c>
      <c r="CY5" s="67">
        <f t="shared" si="2"/>
        <v>412.01256559383256</v>
      </c>
      <c r="CZ5" s="67">
        <f t="shared" si="2"/>
        <v>435.497281832681</v>
      </c>
      <c r="DA5" s="67">
        <f t="shared" si="2"/>
        <v>460.32062689714377</v>
      </c>
      <c r="DB5" s="67">
        <f t="shared" si="2"/>
        <v>486.55890263028095</v>
      </c>
      <c r="DC5" s="67">
        <f t="shared" si="2"/>
        <v>514.2927600802069</v>
      </c>
      <c r="DD5" s="67">
        <f t="shared" si="2"/>
        <v>543.6074474047787</v>
      </c>
      <c r="DE5" s="67">
        <f t="shared" si="2"/>
        <v>574.593071906851</v>
      </c>
      <c r="DF5" s="67">
        <f t="shared" si="2"/>
        <v>607.3448770055415</v>
      </c>
      <c r="DG5" s="67">
        <f t="shared" si="2"/>
        <v>641.9635349948574</v>
      </c>
      <c r="DH5" s="67">
        <f aca="true" t="shared" si="3" ref="DH5:EM5">DG5*(1+$P$2)</f>
        <v>678.5554564895642</v>
      </c>
      <c r="DI5" s="67">
        <f t="shared" si="3"/>
        <v>717.2331175094694</v>
      </c>
      <c r="DJ5" s="67">
        <f t="shared" si="3"/>
        <v>758.1154052075091</v>
      </c>
      <c r="DK5" s="67">
        <f t="shared" si="3"/>
        <v>801.3279833043371</v>
      </c>
      <c r="DL5" s="67">
        <f t="shared" si="3"/>
        <v>847.0036783526842</v>
      </c>
      <c r="DM5" s="67">
        <f t="shared" si="3"/>
        <v>895.2828880187872</v>
      </c>
      <c r="DN5" s="67">
        <f t="shared" si="3"/>
        <v>946.3140126358579</v>
      </c>
      <c r="DO5" s="67">
        <f t="shared" si="3"/>
        <v>1000.2539113561018</v>
      </c>
      <c r="DP5" s="67">
        <f t="shared" si="3"/>
        <v>1057.2683843033994</v>
      </c>
      <c r="DQ5" s="67">
        <f t="shared" si="3"/>
        <v>1117.5326822086931</v>
      </c>
      <c r="DR5" s="67">
        <f t="shared" si="3"/>
        <v>1181.2320450945886</v>
      </c>
      <c r="DS5" s="67">
        <f t="shared" si="3"/>
        <v>1248.56227166498</v>
      </c>
      <c r="DT5" s="67">
        <f t="shared" si="3"/>
        <v>1319.7303211498838</v>
      </c>
      <c r="DU5" s="67">
        <f t="shared" si="3"/>
        <v>1394.9549494554271</v>
      </c>
      <c r="DV5" s="67">
        <f t="shared" si="3"/>
        <v>1474.4673815743863</v>
      </c>
      <c r="DW5" s="67">
        <f t="shared" si="3"/>
        <v>1558.5120223241263</v>
      </c>
      <c r="DX5" s="67">
        <f t="shared" si="3"/>
        <v>1647.3472075966015</v>
      </c>
      <c r="DY5" s="67">
        <f t="shared" si="3"/>
        <v>1741.2459984296077</v>
      </c>
      <c r="DZ5" s="67">
        <f t="shared" si="3"/>
        <v>1840.497020340095</v>
      </c>
      <c r="EA5" s="67">
        <f t="shared" si="3"/>
        <v>1945.4053504994804</v>
      </c>
      <c r="EB5" s="67">
        <f t="shared" si="3"/>
        <v>2056.293455477951</v>
      </c>
      <c r="EC5" s="67">
        <f t="shared" si="3"/>
        <v>2173.502182440194</v>
      </c>
      <c r="ED5" s="67">
        <f t="shared" si="3"/>
        <v>2297.3918068392845</v>
      </c>
      <c r="EE5" s="67">
        <f t="shared" si="3"/>
        <v>2428.3431398291236</v>
      </c>
      <c r="EF5" s="67">
        <f t="shared" si="3"/>
        <v>2566.7586987993836</v>
      </c>
      <c r="EG5" s="67">
        <f t="shared" si="3"/>
        <v>2713.0639446309483</v>
      </c>
      <c r="EH5" s="67">
        <f t="shared" si="3"/>
        <v>2867.708589474912</v>
      </c>
      <c r="EI5" s="67">
        <f t="shared" si="3"/>
        <v>3031.1679790749818</v>
      </c>
      <c r="EJ5" s="67">
        <f t="shared" si="3"/>
        <v>3203.9445538822556</v>
      </c>
      <c r="EK5" s="67">
        <f t="shared" si="3"/>
        <v>3386.569393453544</v>
      </c>
      <c r="EL5" s="67">
        <f t="shared" si="3"/>
        <v>3579.6038488803956</v>
      </c>
      <c r="EM5" s="67">
        <f t="shared" si="3"/>
        <v>3783.6412682665778</v>
      </c>
      <c r="EN5" s="67">
        <f aca="true" t="shared" si="4" ref="EN5:EY5">EM5*(1+$P$2)</f>
        <v>3999.3088205577724</v>
      </c>
      <c r="EO5" s="67">
        <f t="shared" si="4"/>
        <v>4227.269423329565</v>
      </c>
      <c r="EP5" s="67">
        <f t="shared" si="4"/>
        <v>4468.22378045935</v>
      </c>
      <c r="EQ5" s="67">
        <f t="shared" si="4"/>
        <v>4722.912535945532</v>
      </c>
      <c r="ER5" s="67">
        <f t="shared" si="4"/>
        <v>4992.118550494427</v>
      </c>
      <c r="ES5" s="67">
        <f t="shared" si="4"/>
        <v>5276.669307872609</v>
      </c>
      <c r="ET5" s="67">
        <f t="shared" si="4"/>
        <v>5577.439458421348</v>
      </c>
      <c r="EU5" s="67">
        <f t="shared" si="4"/>
        <v>5895.353507551365</v>
      </c>
      <c r="EV5" s="67">
        <f t="shared" si="4"/>
        <v>6231.388657481792</v>
      </c>
      <c r="EW5" s="67">
        <f t="shared" si="4"/>
        <v>6586.577810958253</v>
      </c>
      <c r="EX5" s="67">
        <f t="shared" si="4"/>
        <v>6962.012746182873</v>
      </c>
      <c r="EY5" s="67">
        <f t="shared" si="4"/>
        <v>7358.847472715297</v>
      </c>
      <c r="EZ5" s="67">
        <f aca="true" t="shared" si="5" ref="EZ5:EZ18">EY5*(1+$P$2)</f>
        <v>7778.3017786600685</v>
      </c>
      <c r="FA5" s="67">
        <f aca="true" t="shared" si="6" ref="FA5:FA18">EZ5*(1+$P$2)</f>
        <v>8221.664980043692</v>
      </c>
      <c r="FB5" s="67">
        <f aca="true" t="shared" si="7" ref="FB5:FB18">FA5*(1+$P$2)</f>
        <v>8690.299883906182</v>
      </c>
      <c r="FC5" s="67">
        <f aca="true" t="shared" si="8" ref="FC5:FC18">FB5*(1+$P$2)</f>
        <v>9185.646977288834</v>
      </c>
      <c r="FD5" s="67">
        <f aca="true" t="shared" si="9" ref="FD5:FD18">FC5*(1+$P$2)</f>
        <v>9709.228854994297</v>
      </c>
      <c r="FE5" s="67">
        <f aca="true" t="shared" si="10" ref="FE5:FE18">FD5*(1+$P$2)</f>
        <v>10262.654899728972</v>
      </c>
      <c r="FF5" s="67">
        <f aca="true" t="shared" si="11" ref="FF5:FF18">FE5*(1+$P$2)</f>
        <v>10847.626229013522</v>
      </c>
      <c r="FG5" s="67">
        <f aca="true" t="shared" si="12" ref="FG5:FG18">FF5*(1+$P$2)</f>
        <v>11465.940924067292</v>
      </c>
      <c r="FH5" s="67">
        <f aca="true" t="shared" si="13" ref="FH5:FH18">FG5*(1+$P$2)</f>
        <v>12119.499556739127</v>
      </c>
      <c r="FI5" s="67">
        <f aca="true" t="shared" si="14" ref="FI5:FI18">FH5*(1+$P$2)</f>
        <v>12810.311031473257</v>
      </c>
      <c r="FJ5" s="67">
        <f aca="true" t="shared" si="15" ref="FJ5:FJ18">FI5*(1+$P$2)</f>
        <v>13540.498760267232</v>
      </c>
      <c r="FK5" s="67">
        <f aca="true" t="shared" si="16" ref="FK5:FK18">FJ5*(1+$P$2)</f>
        <v>14312.307189602463</v>
      </c>
      <c r="FL5" s="67">
        <f aca="true" t="shared" si="17" ref="FL5:FL18">FK5*(1+$P$2)</f>
        <v>15128.108699409802</v>
      </c>
      <c r="FM5" s="67">
        <f aca="true" t="shared" si="18" ref="FM5:FM18">FL5*(1+$P$2)</f>
        <v>15990.41089527616</v>
      </c>
      <c r="FN5" s="67">
        <f aca="true" t="shared" si="19" ref="FN5:FN18">FM5*(1+$P$2)</f>
        <v>16901.8643163069</v>
      </c>
      <c r="FO5" s="67">
        <f aca="true" t="shared" si="20" ref="FO5:FO18">FN5*(1+$P$2)</f>
        <v>17865.27058233639</v>
      </c>
      <c r="FP5" s="67">
        <f aca="true" t="shared" si="21" ref="FP5:FP18">FO5*(1+$P$2)</f>
        <v>18883.591005529564</v>
      </c>
      <c r="FQ5" s="67">
        <f aca="true" t="shared" si="22" ref="FQ5:FQ18">FP5*(1+$P$2)</f>
        <v>19959.95569284475</v>
      </c>
      <c r="FR5" s="67">
        <f aca="true" t="shared" si="23" ref="FR5:FR18">FQ5*(1+$P$2)</f>
        <v>21097.6731673369</v>
      </c>
      <c r="FS5" s="67">
        <f aca="true" t="shared" si="24" ref="FS5:FS18">FR5*(1+$P$2)</f>
        <v>22300.240537875103</v>
      </c>
      <c r="FT5" s="67">
        <f aca="true" t="shared" si="25" ref="FT5:FT18">FS5*(1+$P$2)</f>
        <v>23571.354248533982</v>
      </c>
      <c r="FU5" s="67">
        <f aca="true" t="shared" si="26" ref="FU5:FU18">FT5*(1+$P$2)</f>
        <v>24914.92144070042</v>
      </c>
      <c r="FV5" s="67">
        <f aca="true" t="shared" si="27" ref="FV5:FV18">FU5*(1+$P$2)</f>
        <v>26335.07196282034</v>
      </c>
      <c r="FW5" s="67">
        <f aca="true" t="shared" si="28" ref="FW5:FW18">FV5*(1+$P$2)</f>
        <v>27836.1710647011</v>
      </c>
      <c r="FX5" s="67">
        <f aca="true" t="shared" si="29" ref="FX5:FX18">FW5*(1+$P$2)</f>
        <v>29422.832815389058</v>
      </c>
      <c r="FY5" s="67">
        <f aca="true" t="shared" si="30" ref="FY5:FY18">FX5*(1+$P$2)</f>
        <v>31099.93428586623</v>
      </c>
      <c r="FZ5" s="67">
        <f aca="true" t="shared" si="31" ref="FZ5:FZ18">FY5*(1+$P$2)</f>
        <v>32872.63054016061</v>
      </c>
      <c r="GA5" s="67">
        <f aca="true" t="shared" si="32" ref="GA5:GA18">FZ5*(1+$P$2)</f>
        <v>34746.37048094976</v>
      </c>
      <c r="GB5" s="67">
        <f aca="true" t="shared" si="33" ref="GB5:GB18">GA5*(1+$P$2)</f>
        <v>36726.91359836389</v>
      </c>
      <c r="GC5" s="67">
        <f aca="true" t="shared" si="34" ref="GC5:GC18">GB5*(1+$P$2)</f>
        <v>38820.347673470635</v>
      </c>
      <c r="GD5" s="67">
        <f aca="true" t="shared" si="35" ref="GD5:GD18">GC5*(1+$P$2)</f>
        <v>41033.107490858456</v>
      </c>
      <c r="GE5" s="67">
        <f aca="true" t="shared" si="36" ref="GE5:GE18">GD5*(1+$P$2)</f>
        <v>43371.99461783739</v>
      </c>
      <c r="GF5" s="67">
        <f aca="true" t="shared" si="37" ref="GF5:GF18">GE5*(1+$P$2)</f>
        <v>45844.19831105411</v>
      </c>
      <c r="GG5" s="67">
        <f aca="true" t="shared" si="38" ref="GG5:GG18">GF5*(1+$P$2)</f>
        <v>48457.317614784195</v>
      </c>
      <c r="GH5" s="67">
        <f aca="true" t="shared" si="39" ref="GH5:GH18">GG5*(1+$P$2)</f>
        <v>51219.38471882689</v>
      </c>
      <c r="GI5" s="67">
        <f aca="true" t="shared" si="40" ref="GI5:GI18">GH5*(1+$P$2)</f>
        <v>54138.889647800024</v>
      </c>
      <c r="GJ5" s="67">
        <f aca="true" t="shared" si="41" ref="GJ5:GJ18">GI5*(1+$P$2)</f>
        <v>57224.80635772462</v>
      </c>
      <c r="GK5" s="67">
        <f aca="true" t="shared" si="42" ref="GK5:GK18">GJ5*(1+$P$2)</f>
        <v>60486.62032011492</v>
      </c>
      <c r="GL5" s="67">
        <f aca="true" t="shared" si="43" ref="GL5:GL18">GK5*(1+$P$2)</f>
        <v>63934.35767836146</v>
      </c>
      <c r="GM5" s="67">
        <f aca="true" t="shared" si="44" ref="GM5:GM18">GL5*(1+$P$2)</f>
        <v>67578.61606602806</v>
      </c>
      <c r="GN5" s="67">
        <f aca="true" t="shared" si="45" ref="GN5:GN18">GM5*(1+$P$2)</f>
        <v>71430.59718179166</v>
      </c>
      <c r="GO5" s="67">
        <f aca="true" t="shared" si="46" ref="GO5:GO18">GN5*(1+$P$2)</f>
        <v>75502.14122115378</v>
      </c>
      <c r="GP5" s="67">
        <f aca="true" t="shared" si="47" ref="GP5:GP18">GO5*(1+$P$2)</f>
        <v>79805.76327075955</v>
      </c>
      <c r="GQ5" s="67">
        <f aca="true" t="shared" si="48" ref="GQ5:GQ18">GP5*(1+$P$2)</f>
        <v>84354.69177719284</v>
      </c>
      <c r="GR5" s="67">
        <f aca="true" t="shared" si="49" ref="GR5:GR18">GQ5*(1+$P$2)</f>
        <v>89162.90920849283</v>
      </c>
      <c r="GS5" s="67">
        <f aca="true" t="shared" si="50" ref="GS5:GS18">GR5*(1+$P$2)</f>
        <v>94245.19503337692</v>
      </c>
      <c r="GT5" s="67">
        <f aca="true" t="shared" si="51" ref="GT5:GT18">GS5*(1+$P$2)</f>
        <v>99617.1711502794</v>
      </c>
      <c r="GU5" s="67">
        <f aca="true" t="shared" si="52" ref="GU5:GU18">GT5*(1+$P$2)</f>
        <v>105295.34990584533</v>
      </c>
      <c r="GV5" s="67">
        <f aca="true" t="shared" si="53" ref="GV5:GV18">GU5*(1+$P$2)</f>
        <v>111297.1848504785</v>
      </c>
      <c r="GW5" s="67">
        <f aca="true" t="shared" si="54" ref="GW5:GW18">GV5*(1+$P$2)</f>
        <v>117641.12438695577</v>
      </c>
    </row>
    <row r="6" spans="1:205" ht="15">
      <c r="A6" s="9">
        <v>2</v>
      </c>
      <c r="B6" s="1" t="str">
        <f>'Page 3 (MStage DCF)'!B10</f>
        <v>Alliant Energy Co.</v>
      </c>
      <c r="C6" s="66"/>
      <c r="D6" s="66">
        <f aca="true" t="shared" si="55" ref="D6:D18">IRR(E6:GW6)</f>
        <v>0.10206016281305469</v>
      </c>
      <c r="E6" s="67">
        <f>-'Page 3 (MStage DCF)'!C10</f>
        <v>-43.26884615384615</v>
      </c>
      <c r="F6" s="67">
        <f>'Page 3 (MStage DCF)'!D10*(1+'Page 3 (MStage DCF)'!$E10)</f>
        <v>1.9098</v>
      </c>
      <c r="G6" s="67">
        <f>F6*(1+'Page 3 (MStage DCF)'!$E10)</f>
        <v>2.0262978</v>
      </c>
      <c r="H6" s="67">
        <f>G6*(1+'Page 3 (MStage DCF)'!$E10)</f>
        <v>2.1499019658</v>
      </c>
      <c r="I6" s="67">
        <f>H6*(1+'Page 3 (MStage DCF)'!$E10)</f>
        <v>2.2810459857137997</v>
      </c>
      <c r="J6" s="67">
        <f>I6*(1+'Page 3 (MStage DCF)'!$E10)</f>
        <v>2.4201897908423415</v>
      </c>
      <c r="K6" s="94">
        <f>J6*(1+'Page 3 (MStage DCF)'!F10)</f>
        <v>2.566207908223163</v>
      </c>
      <c r="L6" s="67">
        <f>K6*(1+'Page 3 (MStage DCF)'!G10)</f>
        <v>2.7193249800804784</v>
      </c>
      <c r="M6" s="67">
        <f>L6*(1+'Page 3 (MStage DCF)'!H10)</f>
        <v>2.8797651539052262</v>
      </c>
      <c r="N6" s="67">
        <f>M6*(1+'Page 3 (MStage DCF)'!I10)</f>
        <v>3.0477514545496978</v>
      </c>
      <c r="O6" s="67">
        <f>N6*(1+'Page 3 (MStage DCF)'!J10)</f>
        <v>3.223505121762064</v>
      </c>
      <c r="P6" s="67">
        <f aca="true" t="shared" si="56" ref="P6:P18">O6*(1+$P$2)</f>
        <v>3.407244913702501</v>
      </c>
      <c r="Q6" s="67">
        <f aca="true" t="shared" si="57" ref="Q6:Q18">P6*(1+$P$2)</f>
        <v>3.6014578737835437</v>
      </c>
      <c r="R6" s="67">
        <f aca="true" t="shared" si="58" ref="R6:R18">Q6*(1+$P$2)</f>
        <v>3.8067409725892056</v>
      </c>
      <c r="S6" s="67">
        <f aca="true" t="shared" si="59" ref="S6:S18">R6*(1+$P$2)</f>
        <v>4.02372520802679</v>
      </c>
      <c r="T6" s="67">
        <f aca="true" t="shared" si="60" ref="T6:T18">S6*(1+$P$2)</f>
        <v>4.253077544884317</v>
      </c>
      <c r="U6" s="67">
        <f aca="true" t="shared" si="61" ref="U6:U18">T6*(1+$P$2)</f>
        <v>4.495502964942723</v>
      </c>
      <c r="V6" s="67">
        <f aca="true" t="shared" si="62" ref="V6:V18">U6*(1+$P$2)</f>
        <v>4.7517466339444585</v>
      </c>
      <c r="W6" s="67">
        <f aca="true" t="shared" si="63" ref="W6:W18">V6*(1+$P$2)</f>
        <v>5.022596192079292</v>
      </c>
      <c r="X6" s="67">
        <f aca="true" t="shared" si="64" ref="X6:X18">W6*(1+$P$2)</f>
        <v>5.308884175027812</v>
      </c>
      <c r="Y6" s="67">
        <f aca="true" t="shared" si="65" ref="Y6:Y18">X6*(1+$P$2)</f>
        <v>5.611490573004397</v>
      </c>
      <c r="Z6" s="67">
        <f aca="true" t="shared" si="66" ref="Z6:Z18">Y6*(1+$P$2)</f>
        <v>5.931345535665647</v>
      </c>
      <c r="AA6" s="67">
        <f aca="true" t="shared" si="67" ref="AA6:AA18">Z6*(1+$P$2)</f>
        <v>6.269432231198588</v>
      </c>
      <c r="AB6" s="67">
        <f aca="true" t="shared" si="68" ref="AB6:AB18">AA6*(1+$P$2)</f>
        <v>6.626789868376908</v>
      </c>
      <c r="AC6" s="67">
        <f aca="true" t="shared" si="69" ref="AC6:AC18">AB6*(1+$P$2)</f>
        <v>7.004516890874391</v>
      </c>
      <c r="AD6" s="67">
        <f aca="true" t="shared" si="70" ref="AD6:AD18">AC6*(1+$P$2)</f>
        <v>7.403774353654231</v>
      </c>
      <c r="AE6" s="67">
        <f aca="true" t="shared" si="71" ref="AE6:AE18">AD6*(1+$P$2)</f>
        <v>7.825789491812522</v>
      </c>
      <c r="AF6" s="67">
        <f aca="true" t="shared" si="72" ref="AF6:AF18">AE6*(1+$P$2)</f>
        <v>8.271859492845834</v>
      </c>
      <c r="AG6" s="67">
        <f aca="true" t="shared" si="73" ref="AG6:AG18">AF6*(1+$P$2)</f>
        <v>8.743355483938046</v>
      </c>
      <c r="AH6" s="67">
        <f aca="true" t="shared" si="74" ref="AH6:AH18">AG6*(1+$P$2)</f>
        <v>9.241726746522515</v>
      </c>
      <c r="AI6" s="67">
        <f aca="true" t="shared" si="75" ref="AI6:AI18">AH6*(1+$P$2)</f>
        <v>9.768505171074297</v>
      </c>
      <c r="AJ6" s="67">
        <f aca="true" t="shared" si="76" ref="AJ6:AJ18">AI6*(1+$P$2)</f>
        <v>10.325309965825532</v>
      </c>
      <c r="AK6" s="67">
        <f aca="true" t="shared" si="77" ref="AK6:AK18">AJ6*(1+$P$2)</f>
        <v>10.913852633877587</v>
      </c>
      <c r="AL6" s="67">
        <f aca="true" t="shared" si="78" ref="AL6:AL18">AK6*(1+$P$2)</f>
        <v>11.535942234008608</v>
      </c>
      <c r="AM6" s="67">
        <f aca="true" t="shared" si="79" ref="AM6:AM18">AL6*(1+$P$2)</f>
        <v>12.193490941347099</v>
      </c>
      <c r="AN6" s="67">
        <f aca="true" t="shared" si="80" ref="AN6:AN18">AM6*(1+$P$2)</f>
        <v>12.888519925003882</v>
      </c>
      <c r="AO6" s="67">
        <f aca="true" t="shared" si="81" ref="AO6:AO18">AN6*(1+$P$2)</f>
        <v>13.623165560729102</v>
      </c>
      <c r="AP6" s="67">
        <f aca="true" t="shared" si="82" ref="AP6:AP18">AO6*(1+$P$2)</f>
        <v>14.39968599769066</v>
      </c>
      <c r="AQ6" s="67">
        <f aca="true" t="shared" si="83" ref="AQ6:AQ18">AP6*(1+$P$2)</f>
        <v>15.220468099559028</v>
      </c>
      <c r="AR6" s="67">
        <f aca="true" t="shared" si="84" ref="AR6:AR18">AQ6*(1+$P$2)</f>
        <v>16.08803478123389</v>
      </c>
      <c r="AS6" s="67">
        <f aca="true" t="shared" si="85" ref="AS6:AS18">AR6*(1+$P$2)</f>
        <v>17.005052763764223</v>
      </c>
      <c r="AT6" s="67">
        <f aca="true" t="shared" si="86" ref="AT6:AT18">AS6*(1+$P$2)</f>
        <v>17.97434077129878</v>
      </c>
      <c r="AU6" s="67">
        <f aca="true" t="shared" si="87" ref="AU6:AU18">AT6*(1+$P$2)</f>
        <v>18.99887819526281</v>
      </c>
      <c r="AV6" s="67">
        <f aca="true" t="shared" si="88" ref="AV6:AV18">AU6*(1+$P$2)</f>
        <v>20.081814252392792</v>
      </c>
      <c r="AW6" s="67">
        <f aca="true" t="shared" si="89" ref="AW6:AW18">AV6*(1+$P$2)</f>
        <v>21.226477664779182</v>
      </c>
      <c r="AX6" s="67">
        <f aca="true" t="shared" si="90" ref="AX6:AX18">AW6*(1+$P$2)</f>
        <v>22.436386891671592</v>
      </c>
      <c r="AY6" s="67">
        <f aca="true" t="shared" si="91" ref="AY6:AY18">AX6*(1+$P$2)</f>
        <v>23.715260944496872</v>
      </c>
      <c r="AZ6" s="67">
        <f aca="true" t="shared" si="92" ref="AZ6:AZ18">AY6*(1+$P$2)</f>
        <v>25.067030818333194</v>
      </c>
      <c r="BA6" s="67">
        <f aca="true" t="shared" si="93" ref="BA6:BA18">AZ6*(1+$P$2)</f>
        <v>26.495851574978186</v>
      </c>
      <c r="BB6" s="67">
        <f aca="true" t="shared" si="94" ref="BB6:BB18">BA6*(1+$P$2)</f>
        <v>28.006115114751942</v>
      </c>
      <c r="BC6" s="67">
        <f aca="true" t="shared" si="95" ref="BC6:BC18">BB6*(1+$P$2)</f>
        <v>29.602463676292803</v>
      </c>
      <c r="BD6" s="67">
        <f aca="true" t="shared" si="96" ref="BD6:BD18">BC6*(1+$P$2)</f>
        <v>31.28980410584149</v>
      </c>
      <c r="BE6" s="67">
        <f aca="true" t="shared" si="97" ref="BE6:BE18">BD6*(1+$P$2)</f>
        <v>33.07332293987445</v>
      </c>
      <c r="BF6" s="67">
        <f aca="true" t="shared" si="98" ref="BF6:BF18">BE6*(1+$P$2)</f>
        <v>34.95850234744729</v>
      </c>
      <c r="BG6" s="67">
        <f aca="true" t="shared" si="99" ref="BG6:BG18">BF6*(1+$P$2)</f>
        <v>36.951136981251786</v>
      </c>
      <c r="BH6" s="67">
        <f aca="true" t="shared" si="100" ref="BH6:BH18">BG6*(1+$P$2)</f>
        <v>39.05735178918314</v>
      </c>
      <c r="BI6" s="67">
        <f aca="true" t="shared" si="101" ref="BI6:BI18">BH6*(1+$P$2)</f>
        <v>41.283620841166574</v>
      </c>
      <c r="BJ6" s="67">
        <f aca="true" t="shared" si="102" ref="BJ6:BJ18">BI6*(1+$P$2)</f>
        <v>43.63678722911307</v>
      </c>
      <c r="BK6" s="67">
        <f aca="true" t="shared" si="103" ref="BK6:BK18">BJ6*(1+$P$2)</f>
        <v>46.124084101172514</v>
      </c>
      <c r="BL6" s="67">
        <f aca="true" t="shared" si="104" ref="BL6:BL18">BK6*(1+$P$2)</f>
        <v>48.753156894939345</v>
      </c>
      <c r="BM6" s="67">
        <f aca="true" t="shared" si="105" ref="BM6:BM18">BL6*(1+$P$2)</f>
        <v>51.532086837950885</v>
      </c>
      <c r="BN6" s="67">
        <f aca="true" t="shared" si="106" ref="BN6:BN18">BM6*(1+$P$2)</f>
        <v>54.469415787714084</v>
      </c>
      <c r="BO6" s="67">
        <f aca="true" t="shared" si="107" ref="BO6:BO18">BN6*(1+$P$2)</f>
        <v>57.57417248761379</v>
      </c>
      <c r="BP6" s="67">
        <f aca="true" t="shared" si="108" ref="BP6:BP18">BO6*(1+$P$2)</f>
        <v>60.855900319407766</v>
      </c>
      <c r="BQ6" s="67">
        <f aca="true" t="shared" si="109" ref="BQ6:BQ18">BP6*(1+$P$2)</f>
        <v>64.32468663761401</v>
      </c>
      <c r="BR6" s="67">
        <f aca="true" t="shared" si="110" ref="BR6:BR18">BQ6*(1+$P$2)</f>
        <v>67.991193775958</v>
      </c>
      <c r="BS6" s="67">
        <f aca="true" t="shared" si="111" ref="BS6:BS18">BR6*(1+$P$2)</f>
        <v>71.8666918211876</v>
      </c>
      <c r="BT6" s="67">
        <f aca="true" t="shared" si="112" ref="BT6:BT18">BS6*(1+$P$2)</f>
        <v>75.96309325499529</v>
      </c>
      <c r="BU6" s="67">
        <f aca="true" t="shared" si="113" ref="BU6:BU18">BT6*(1+$P$2)</f>
        <v>80.29298957053001</v>
      </c>
      <c r="BV6" s="67">
        <f aca="true" t="shared" si="114" ref="BV6:BV18">BU6*(1+$P$2)</f>
        <v>84.86968997605021</v>
      </c>
      <c r="BW6" s="67">
        <f aca="true" t="shared" si="115" ref="BW6:BW18">BV6*(1+$P$2)</f>
        <v>89.70726230468507</v>
      </c>
      <c r="BX6" s="67">
        <f aca="true" t="shared" si="116" ref="BX6:BX18">BW6*(1+$P$2)</f>
        <v>94.82057625605212</v>
      </c>
      <c r="BY6" s="67">
        <f aca="true" t="shared" si="117" ref="BY6:BY18">BX6*(1+$P$2)</f>
        <v>100.22534910264709</v>
      </c>
      <c r="BZ6" s="67">
        <f aca="true" t="shared" si="118" ref="BZ6:BZ18">BY6*(1+$P$2)</f>
        <v>105.93819400149796</v>
      </c>
      <c r="CA6" s="67">
        <f aca="true" t="shared" si="119" ref="CA6:CA18">BZ6*(1+$P$2)</f>
        <v>111.97667105958334</v>
      </c>
      <c r="CB6" s="67">
        <f aca="true" t="shared" si="120" ref="CB6:CB18">CA6*(1+$P$2)</f>
        <v>118.35934130997958</v>
      </c>
      <c r="CC6" s="67">
        <f aca="true" t="shared" si="121" ref="CC6:CC18">CB6*(1+$P$2)</f>
        <v>125.10582376464842</v>
      </c>
      <c r="CD6" s="67">
        <f aca="true" t="shared" si="122" ref="CD6:CD18">CC6*(1+$P$2)</f>
        <v>132.23685571923338</v>
      </c>
      <c r="CE6" s="67">
        <f aca="true" t="shared" si="123" ref="CE6:CE18">CD6*(1+$P$2)</f>
        <v>139.77435649522968</v>
      </c>
      <c r="CF6" s="67">
        <f aca="true" t="shared" si="124" ref="CF6:CF18">CE6*(1+$P$2)</f>
        <v>147.74149481545777</v>
      </c>
      <c r="CG6" s="67">
        <f aca="true" t="shared" si="125" ref="CG6:CG18">CF6*(1+$P$2)</f>
        <v>156.16276001993884</v>
      </c>
      <c r="CH6" s="67">
        <f aca="true" t="shared" si="126" ref="CH6:CH18">CG6*(1+$P$2)</f>
        <v>165.06403734107536</v>
      </c>
      <c r="CI6" s="67">
        <f aca="true" t="shared" si="127" ref="CI6:CI18">CH6*(1+$P$2)</f>
        <v>174.47268746951664</v>
      </c>
      <c r="CJ6" s="67">
        <f aca="true" t="shared" si="128" ref="CJ6:CJ18">CI6*(1+$P$2)</f>
        <v>184.41763065527908</v>
      </c>
      <c r="CK6" s="67">
        <f aca="true" t="shared" si="129" ref="CK6:CK18">CJ6*(1+$P$2)</f>
        <v>194.92943560262998</v>
      </c>
      <c r="CL6" s="67">
        <f aca="true" t="shared" si="130" ref="CL6:CL18">CK6*(1+$P$2)</f>
        <v>206.04041343197989</v>
      </c>
      <c r="CM6" s="67">
        <f aca="true" t="shared" si="131" ref="CM6:CM18">CL6*(1+$P$2)</f>
        <v>217.78471699760271</v>
      </c>
      <c r="CN6" s="67">
        <f aca="true" t="shared" si="132" ref="CN6:CN18">CM6*(1+$P$2)</f>
        <v>230.19844586646605</v>
      </c>
      <c r="CO6" s="67">
        <f aca="true" t="shared" si="133" ref="CO6:CO18">CN6*(1+$P$2)</f>
        <v>243.3197572808546</v>
      </c>
      <c r="CP6" s="67">
        <f aca="true" t="shared" si="134" ref="CP6:CP18">CO6*(1+$P$2)</f>
        <v>257.1889834458633</v>
      </c>
      <c r="CQ6" s="67">
        <f aca="true" t="shared" si="135" ref="CQ6:CQ18">CP6*(1+$P$2)</f>
        <v>271.84875550227747</v>
      </c>
      <c r="CR6" s="67">
        <f aca="true" t="shared" si="136" ref="CR6:CR18">CQ6*(1+$P$2)</f>
        <v>287.34413456590727</v>
      </c>
      <c r="CS6" s="67">
        <f aca="true" t="shared" si="137" ref="CS6:CS18">CR6*(1+$P$2)</f>
        <v>303.72275023616396</v>
      </c>
      <c r="CT6" s="67">
        <f aca="true" t="shared" si="138" ref="CT6:CT18">CS6*(1+$P$2)</f>
        <v>321.0349469996253</v>
      </c>
      <c r="CU6" s="67">
        <f aca="true" t="shared" si="139" ref="CU6:CU18">CT6*(1+$P$2)</f>
        <v>339.3339389786039</v>
      </c>
      <c r="CV6" s="67">
        <f aca="true" t="shared" si="140" ref="CV6:CV18">CU6*(1+$P$2)</f>
        <v>358.6759735003843</v>
      </c>
      <c r="CW6" s="67">
        <f aca="true" t="shared" si="141" ref="CW6:CW18">CV6*(1+$P$2)</f>
        <v>379.1205039899062</v>
      </c>
      <c r="CX6" s="67">
        <f aca="true" t="shared" si="142" ref="CX6:CX18">CW6*(1+$P$2)</f>
        <v>400.7303727173308</v>
      </c>
      <c r="CY6" s="67">
        <f aca="true" t="shared" si="143" ref="CY6:CY18">CX6*(1+$P$2)</f>
        <v>423.5720039622186</v>
      </c>
      <c r="CZ6" s="67">
        <f aca="true" t="shared" si="144" ref="CZ6:CZ18">CY6*(1+$P$2)</f>
        <v>447.71560818806506</v>
      </c>
      <c r="DA6" s="67">
        <f aca="true" t="shared" si="145" ref="DA6:DA18">CZ6*(1+$P$2)</f>
        <v>473.23539785478476</v>
      </c>
      <c r="DB6" s="67">
        <f aca="true" t="shared" si="146" ref="DB6:DB18">DA6*(1+$P$2)</f>
        <v>500.2098155325075</v>
      </c>
      <c r="DC6" s="67">
        <f aca="true" t="shared" si="147" ref="DC6:DC18">DB6*(1+$P$2)</f>
        <v>528.7217750178604</v>
      </c>
      <c r="DD6" s="67">
        <f aca="true" t="shared" si="148" ref="DD6:DD18">DC6*(1+$P$2)</f>
        <v>558.8589161938784</v>
      </c>
      <c r="DE6" s="67">
        <f aca="true" t="shared" si="149" ref="DE6:DE18">DD6*(1+$P$2)</f>
        <v>590.7138744169295</v>
      </c>
      <c r="DF6" s="67">
        <f aca="true" t="shared" si="150" ref="DF6:DF18">DE6*(1+$P$2)</f>
        <v>624.3845652586944</v>
      </c>
      <c r="DG6" s="67">
        <f aca="true" t="shared" si="151" ref="DG6:DG18">DF6*(1+$P$2)</f>
        <v>659.9744854784399</v>
      </c>
      <c r="DH6" s="67">
        <f aca="true" t="shared" si="152" ref="DH6:DH18">DG6*(1+$P$2)</f>
        <v>697.5930311507109</v>
      </c>
      <c r="DI6" s="67">
        <f aca="true" t="shared" si="153" ref="DI6:DI18">DH6*(1+$P$2)</f>
        <v>737.3558339263013</v>
      </c>
      <c r="DJ6" s="67">
        <f aca="true" t="shared" si="154" ref="DJ6:DJ18">DI6*(1+$P$2)</f>
        <v>779.3851164601004</v>
      </c>
      <c r="DK6" s="67">
        <f aca="true" t="shared" si="155" ref="DK6:DK18">DJ6*(1+$P$2)</f>
        <v>823.8100680983262</v>
      </c>
      <c r="DL6" s="67">
        <f aca="true" t="shared" si="156" ref="DL6:DL18">DK6*(1+$P$2)</f>
        <v>870.7672419799306</v>
      </c>
      <c r="DM6" s="67">
        <f aca="true" t="shared" si="157" ref="DM6:DM18">DL6*(1+$P$2)</f>
        <v>920.4009747727866</v>
      </c>
      <c r="DN6" s="67">
        <f aca="true" t="shared" si="158" ref="DN6:DN18">DM6*(1+$P$2)</f>
        <v>972.8638303348354</v>
      </c>
      <c r="DO6" s="67">
        <f aca="true" t="shared" si="159" ref="DO6:DO18">DN6*(1+$P$2)</f>
        <v>1028.317068663921</v>
      </c>
      <c r="DP6" s="67">
        <f aca="true" t="shared" si="160" ref="DP6:DP18">DO6*(1+$P$2)</f>
        <v>1086.9311415777645</v>
      </c>
      <c r="DQ6" s="67">
        <f aca="true" t="shared" si="161" ref="DQ6:DQ18">DP6*(1+$P$2)</f>
        <v>1148.886216647697</v>
      </c>
      <c r="DR6" s="67">
        <f aca="true" t="shared" si="162" ref="DR6:DR18">DQ6*(1+$P$2)</f>
        <v>1214.3727309966157</v>
      </c>
      <c r="DS6" s="67">
        <f aca="true" t="shared" si="163" ref="DS6:DS18">DR6*(1+$P$2)</f>
        <v>1283.5919766634227</v>
      </c>
      <c r="DT6" s="67">
        <f aca="true" t="shared" si="164" ref="DT6:DT18">DS6*(1+$P$2)</f>
        <v>1356.7567193332377</v>
      </c>
      <c r="DU6" s="67">
        <f aca="true" t="shared" si="165" ref="DU6:DU18">DT6*(1+$P$2)</f>
        <v>1434.0918523352323</v>
      </c>
      <c r="DV6" s="67">
        <f aca="true" t="shared" si="166" ref="DV6:DV18">DU6*(1+$P$2)</f>
        <v>1515.8350879183404</v>
      </c>
      <c r="DW6" s="67">
        <f aca="true" t="shared" si="167" ref="DW6:DW18">DV6*(1+$P$2)</f>
        <v>1602.2376879296858</v>
      </c>
      <c r="DX6" s="67">
        <f aca="true" t="shared" si="168" ref="DX6:DX18">DW6*(1+$P$2)</f>
        <v>1693.5652361416778</v>
      </c>
      <c r="DY6" s="67">
        <f aca="true" t="shared" si="169" ref="DY6:DY18">DX6*(1+$P$2)</f>
        <v>1790.0984546017532</v>
      </c>
      <c r="DZ6" s="67">
        <f aca="true" t="shared" si="170" ref="DZ6:DZ18">DY6*(1+$P$2)</f>
        <v>1892.134066514053</v>
      </c>
      <c r="EA6" s="67">
        <f aca="true" t="shared" si="171" ref="EA6:EA18">DZ6*(1+$P$2)</f>
        <v>1999.985708305354</v>
      </c>
      <c r="EB6" s="67">
        <f aca="true" t="shared" si="172" ref="EB6:EB18">EA6*(1+$P$2)</f>
        <v>2113.984893678759</v>
      </c>
      <c r="EC6" s="67">
        <f aca="true" t="shared" si="173" ref="EC6:EC18">EB6*(1+$P$2)</f>
        <v>2234.482032618448</v>
      </c>
      <c r="ED6" s="67">
        <f aca="true" t="shared" si="174" ref="ED6:ED18">EC6*(1+$P$2)</f>
        <v>2361.8475084776996</v>
      </c>
      <c r="EE6" s="67">
        <f aca="true" t="shared" si="175" ref="EE6:EE18">ED6*(1+$P$2)</f>
        <v>2496.4728164609282</v>
      </c>
      <c r="EF6" s="67">
        <f aca="true" t="shared" si="176" ref="EF6:EF18">EE6*(1+$P$2)</f>
        <v>2638.771766999201</v>
      </c>
      <c r="EG6" s="67">
        <f aca="true" t="shared" si="177" ref="EG6:EG18">EF6*(1+$P$2)</f>
        <v>2789.1817577181555</v>
      </c>
      <c r="EH6" s="67">
        <f aca="true" t="shared" si="178" ref="EH6:EH18">EG6*(1+$P$2)</f>
        <v>2948.16511790809</v>
      </c>
      <c r="EI6" s="67">
        <f aca="true" t="shared" si="179" ref="EI6:EI18">EH6*(1+$P$2)</f>
        <v>3116.210529628851</v>
      </c>
      <c r="EJ6" s="67">
        <f aca="true" t="shared" si="180" ref="EJ6:EJ18">EI6*(1+$P$2)</f>
        <v>3293.834529817695</v>
      </c>
      <c r="EK6" s="67">
        <f aca="true" t="shared" si="181" ref="EK6:EK18">EJ6*(1+$P$2)</f>
        <v>3481.5830980173037</v>
      </c>
      <c r="EL6" s="67">
        <f aca="true" t="shared" si="182" ref="EL6:EL18">EK6*(1+$P$2)</f>
        <v>3680.03333460429</v>
      </c>
      <c r="EM6" s="67">
        <f aca="true" t="shared" si="183" ref="EM6:EM18">EL6*(1+$P$2)</f>
        <v>3889.7952346767343</v>
      </c>
      <c r="EN6" s="67">
        <f aca="true" t="shared" si="184" ref="EN6:EN18">EM6*(1+$P$2)</f>
        <v>4111.513563053308</v>
      </c>
      <c r="EO6" s="67">
        <f aca="true" t="shared" si="185" ref="EO6:EO18">EN6*(1+$P$2)</f>
        <v>4345.869836147346</v>
      </c>
      <c r="EP6" s="67">
        <f aca="true" t="shared" si="186" ref="EP6:EP18">EO6*(1+$P$2)</f>
        <v>4593.584416807745</v>
      </c>
      <c r="EQ6" s="67">
        <f aca="true" t="shared" si="187" ref="EQ6:EQ18">EP6*(1+$P$2)</f>
        <v>4855.418728565786</v>
      </c>
      <c r="ER6" s="67">
        <f aca="true" t="shared" si="188" ref="ER6:ER18">EQ6*(1+$P$2)</f>
        <v>5132.177596094036</v>
      </c>
      <c r="ES6" s="67">
        <f aca="true" t="shared" si="189" ref="ES6:ES18">ER6*(1+$P$2)</f>
        <v>5424.711719071395</v>
      </c>
      <c r="ET6" s="67">
        <f aca="true" t="shared" si="190" ref="ET6:ET18">ES6*(1+$P$2)</f>
        <v>5733.920287058464</v>
      </c>
      <c r="EU6" s="67">
        <f aca="true" t="shared" si="191" ref="EU6:EU18">ET6*(1+$P$2)</f>
        <v>6060.753743420796</v>
      </c>
      <c r="EV6" s="67">
        <f aca="true" t="shared" si="192" ref="EV6:EV18">EU6*(1+$P$2)</f>
        <v>6406.216706795781</v>
      </c>
      <c r="EW6" s="67">
        <f aca="true" t="shared" si="193" ref="EW6:EW18">EV6*(1+$P$2)</f>
        <v>6771.37105908314</v>
      </c>
      <c r="EX6" s="67">
        <f aca="true" t="shared" si="194" ref="EX6:EX18">EW6*(1+$P$2)</f>
        <v>7157.339209450878</v>
      </c>
      <c r="EY6" s="67">
        <f aca="true" t="shared" si="195" ref="EY6:EY18">EX6*(1+$P$2)</f>
        <v>7565.307544389578</v>
      </c>
      <c r="EZ6" s="67">
        <f t="shared" si="5"/>
        <v>7996.530074419783</v>
      </c>
      <c r="FA6" s="67">
        <f t="shared" si="6"/>
        <v>8452.33228866171</v>
      </c>
      <c r="FB6" s="67">
        <f t="shared" si="7"/>
        <v>8934.115229115427</v>
      </c>
      <c r="FC6" s="67">
        <f t="shared" si="8"/>
        <v>9443.359797175006</v>
      </c>
      <c r="FD6" s="67">
        <f t="shared" si="9"/>
        <v>9981.63130561398</v>
      </c>
      <c r="FE6" s="67">
        <f t="shared" si="10"/>
        <v>10550.584290033978</v>
      </c>
      <c r="FF6" s="67">
        <f t="shared" si="11"/>
        <v>11151.967594565913</v>
      </c>
      <c r="FG6" s="67">
        <f t="shared" si="12"/>
        <v>11787.629747456169</v>
      </c>
      <c r="FH6" s="67">
        <f t="shared" si="13"/>
        <v>12459.52464306117</v>
      </c>
      <c r="FI6" s="67">
        <f t="shared" si="14"/>
        <v>13169.717547715656</v>
      </c>
      <c r="FJ6" s="67">
        <f t="shared" si="15"/>
        <v>13920.391447935448</v>
      </c>
      <c r="FK6" s="67">
        <f t="shared" si="16"/>
        <v>14713.853760467768</v>
      </c>
      <c r="FL6" s="67">
        <f t="shared" si="17"/>
        <v>15552.54342481443</v>
      </c>
      <c r="FM6" s="67">
        <f t="shared" si="18"/>
        <v>16439.03840002885</v>
      </c>
      <c r="FN6" s="67">
        <f t="shared" si="19"/>
        <v>17376.063588830493</v>
      </c>
      <c r="FO6" s="67">
        <f t="shared" si="20"/>
        <v>18366.49921339383</v>
      </c>
      <c r="FP6" s="67">
        <f t="shared" si="21"/>
        <v>19413.389668557276</v>
      </c>
      <c r="FQ6" s="67">
        <f t="shared" si="22"/>
        <v>20519.95287966504</v>
      </c>
      <c r="FR6" s="67">
        <f t="shared" si="23"/>
        <v>21689.590193805947</v>
      </c>
      <c r="FS6" s="67">
        <f t="shared" si="24"/>
        <v>22925.896834852883</v>
      </c>
      <c r="FT6" s="67">
        <f t="shared" si="25"/>
        <v>24232.672954439495</v>
      </c>
      <c r="FU6" s="67">
        <f t="shared" si="26"/>
        <v>25613.935312842543</v>
      </c>
      <c r="FV6" s="67">
        <f t="shared" si="27"/>
        <v>27073.929625674566</v>
      </c>
      <c r="FW6" s="67">
        <f t="shared" si="28"/>
        <v>28617.143614338012</v>
      </c>
      <c r="FX6" s="67">
        <f t="shared" si="29"/>
        <v>30248.32080035528</v>
      </c>
      <c r="FY6" s="67">
        <f t="shared" si="30"/>
        <v>31972.47508597553</v>
      </c>
      <c r="FZ6" s="67">
        <f t="shared" si="31"/>
        <v>33794.906165876135</v>
      </c>
      <c r="GA6" s="67">
        <f t="shared" si="32"/>
        <v>35721.215817331075</v>
      </c>
      <c r="GB6" s="67">
        <f t="shared" si="33"/>
        <v>37757.32511891895</v>
      </c>
      <c r="GC6" s="67">
        <f t="shared" si="34"/>
        <v>39909.49265069733</v>
      </c>
      <c r="GD6" s="67">
        <f t="shared" si="35"/>
        <v>42184.333731787076</v>
      </c>
      <c r="GE6" s="67">
        <f t="shared" si="36"/>
        <v>44588.84075449894</v>
      </c>
      <c r="GF6" s="67">
        <f t="shared" si="37"/>
        <v>47130.40467750537</v>
      </c>
      <c r="GG6" s="67">
        <f t="shared" si="38"/>
        <v>49816.83774412318</v>
      </c>
      <c r="GH6" s="67">
        <f t="shared" si="39"/>
        <v>52656.3974955382</v>
      </c>
      <c r="GI6" s="67">
        <f t="shared" si="40"/>
        <v>55657.812152783874</v>
      </c>
      <c r="GJ6" s="67">
        <f t="shared" si="41"/>
        <v>58830.30744549255</v>
      </c>
      <c r="GK6" s="67">
        <f t="shared" si="42"/>
        <v>62183.63496988562</v>
      </c>
      <c r="GL6" s="67">
        <f t="shared" si="43"/>
        <v>65728.1021631691</v>
      </c>
      <c r="GM6" s="67">
        <f t="shared" si="44"/>
        <v>69474.60398646974</v>
      </c>
      <c r="GN6" s="67">
        <f t="shared" si="45"/>
        <v>73434.65641369851</v>
      </c>
      <c r="GO6" s="67">
        <f t="shared" si="46"/>
        <v>77620.43182927932</v>
      </c>
      <c r="GP6" s="67">
        <f t="shared" si="47"/>
        <v>82044.79644354823</v>
      </c>
      <c r="GQ6" s="67">
        <f t="shared" si="48"/>
        <v>86721.34984083047</v>
      </c>
      <c r="GR6" s="67">
        <f t="shared" si="49"/>
        <v>91664.4667817578</v>
      </c>
      <c r="GS6" s="67">
        <f t="shared" si="50"/>
        <v>96889.34138831799</v>
      </c>
      <c r="GT6" s="67">
        <f t="shared" si="51"/>
        <v>102412.03384745211</v>
      </c>
      <c r="GU6" s="67">
        <f t="shared" si="52"/>
        <v>108249.51977675688</v>
      </c>
      <c r="GV6" s="67">
        <f t="shared" si="53"/>
        <v>114419.742404032</v>
      </c>
      <c r="GW6" s="67">
        <f t="shared" si="54"/>
        <v>120941.66772106182</v>
      </c>
    </row>
    <row r="7" spans="1:205" ht="15">
      <c r="A7" s="9">
        <v>3</v>
      </c>
      <c r="B7" s="1" t="str">
        <f>'Page 3 (MStage DCF)'!B11</f>
        <v>Avista Corp</v>
      </c>
      <c r="C7" s="66"/>
      <c r="D7" s="66">
        <f t="shared" si="55"/>
        <v>0.10226398938924473</v>
      </c>
      <c r="E7" s="67">
        <f>-'Page 3 (MStage DCF)'!C11</f>
        <v>-25.494999999999997</v>
      </c>
      <c r="F7" s="67">
        <f>'Page 3 (MStage DCF)'!D11*(1+'Page 3 (MStage DCF)'!$E11)</f>
        <v>1.2147906666666666</v>
      </c>
      <c r="G7" s="67">
        <f>F7*(1+'Page 3 (MStage DCF)'!$E11)</f>
        <v>1.2721692791555554</v>
      </c>
      <c r="H7" s="67">
        <f>G7*(1+'Page 3 (MStage DCF)'!$E11)</f>
        <v>1.332258074774336</v>
      </c>
      <c r="I7" s="67">
        <f>H7*(1+'Page 3 (MStage DCF)'!$E11)</f>
        <v>1.395185064506177</v>
      </c>
      <c r="J7" s="67">
        <f>I7*(1+'Page 3 (MStage DCF)'!$E11)</f>
        <v>1.4610843057196852</v>
      </c>
      <c r="K7" s="94">
        <f>J7*(1+'Page 3 (MStage DCF)'!F11)</f>
        <v>1.532474508324155</v>
      </c>
      <c r="L7" s="67">
        <f>K7*(1+'Page 3 (MStage DCF)'!G11)</f>
        <v>1.6098474434999879</v>
      </c>
      <c r="M7" s="67">
        <f>L7*(1+'Page 3 (MStage DCF)'!H11)</f>
        <v>1.6937473260970621</v>
      </c>
      <c r="N7" s="67">
        <f>M7*(1+'Page 3 (MStage DCF)'!I11)</f>
        <v>1.7847768351674118</v>
      </c>
      <c r="O7" s="67">
        <f>N7*(1+'Page 3 (MStage DCF)'!J11)</f>
        <v>1.883603894701376</v>
      </c>
      <c r="P7" s="67">
        <f t="shared" si="56"/>
        <v>1.9909693166993543</v>
      </c>
      <c r="Q7" s="67">
        <f t="shared" si="57"/>
        <v>2.104454567751217</v>
      </c>
      <c r="R7" s="67">
        <f t="shared" si="58"/>
        <v>2.2244084781130367</v>
      </c>
      <c r="S7" s="67">
        <f t="shared" si="59"/>
        <v>2.35119976136548</v>
      </c>
      <c r="T7" s="67">
        <f t="shared" si="60"/>
        <v>2.485218147763312</v>
      </c>
      <c r="U7" s="67">
        <f t="shared" si="61"/>
        <v>2.6268755821858205</v>
      </c>
      <c r="V7" s="67">
        <f t="shared" si="62"/>
        <v>2.776607490370412</v>
      </c>
      <c r="W7" s="67">
        <f t="shared" si="63"/>
        <v>2.9348741173215256</v>
      </c>
      <c r="X7" s="67">
        <f t="shared" si="64"/>
        <v>3.1021619420088524</v>
      </c>
      <c r="Y7" s="67">
        <f t="shared" si="65"/>
        <v>3.278985172703357</v>
      </c>
      <c r="Z7" s="67">
        <f t="shared" si="66"/>
        <v>3.465887327547448</v>
      </c>
      <c r="AA7" s="67">
        <f t="shared" si="67"/>
        <v>3.6634429052176527</v>
      </c>
      <c r="AB7" s="67">
        <f t="shared" si="68"/>
        <v>3.872259150815059</v>
      </c>
      <c r="AC7" s="67">
        <f t="shared" si="69"/>
        <v>4.092977922411517</v>
      </c>
      <c r="AD7" s="67">
        <f t="shared" si="70"/>
        <v>4.326277663988973</v>
      </c>
      <c r="AE7" s="67">
        <f t="shared" si="71"/>
        <v>4.572875490836345</v>
      </c>
      <c r="AF7" s="67">
        <f t="shared" si="72"/>
        <v>4.8335293938140165</v>
      </c>
      <c r="AG7" s="67">
        <f t="shared" si="73"/>
        <v>5.109040569261415</v>
      </c>
      <c r="AH7" s="67">
        <f t="shared" si="74"/>
        <v>5.400255881709316</v>
      </c>
      <c r="AI7" s="67">
        <f t="shared" si="75"/>
        <v>5.708070466966746</v>
      </c>
      <c r="AJ7" s="67">
        <f t="shared" si="76"/>
        <v>6.03343048358385</v>
      </c>
      <c r="AK7" s="67">
        <f t="shared" si="77"/>
        <v>6.377336021148129</v>
      </c>
      <c r="AL7" s="67">
        <f t="shared" si="78"/>
        <v>6.7408441743535725</v>
      </c>
      <c r="AM7" s="67">
        <f t="shared" si="79"/>
        <v>7.125072292291725</v>
      </c>
      <c r="AN7" s="67">
        <f t="shared" si="80"/>
        <v>7.5312014129523535</v>
      </c>
      <c r="AO7" s="67">
        <f t="shared" si="81"/>
        <v>7.960479893490637</v>
      </c>
      <c r="AP7" s="67">
        <f t="shared" si="82"/>
        <v>8.414227247419603</v>
      </c>
      <c r="AQ7" s="67">
        <f t="shared" si="83"/>
        <v>8.89383820052252</v>
      </c>
      <c r="AR7" s="67">
        <f t="shared" si="84"/>
        <v>9.400786977952302</v>
      </c>
      <c r="AS7" s="67">
        <f t="shared" si="85"/>
        <v>9.936631835695582</v>
      </c>
      <c r="AT7" s="67">
        <f t="shared" si="86"/>
        <v>10.50301985033023</v>
      </c>
      <c r="AU7" s="67">
        <f t="shared" si="87"/>
        <v>11.101691981799052</v>
      </c>
      <c r="AV7" s="67">
        <f t="shared" si="88"/>
        <v>11.734488424761597</v>
      </c>
      <c r="AW7" s="67">
        <f t="shared" si="89"/>
        <v>12.403354264973007</v>
      </c>
      <c r="AX7" s="67">
        <f t="shared" si="90"/>
        <v>13.110345458076468</v>
      </c>
      <c r="AY7" s="67">
        <f t="shared" si="91"/>
        <v>13.857635149186827</v>
      </c>
      <c r="AZ7" s="67">
        <f t="shared" si="92"/>
        <v>14.647520352690474</v>
      </c>
      <c r="BA7" s="67">
        <f t="shared" si="93"/>
        <v>15.48242901279383</v>
      </c>
      <c r="BB7" s="67">
        <f t="shared" si="94"/>
        <v>16.364927466523078</v>
      </c>
      <c r="BC7" s="67">
        <f t="shared" si="95"/>
        <v>17.297728332114893</v>
      </c>
      <c r="BD7" s="67">
        <f t="shared" si="96"/>
        <v>18.28369884704544</v>
      </c>
      <c r="BE7" s="67">
        <f t="shared" si="97"/>
        <v>19.325869681327028</v>
      </c>
      <c r="BF7" s="67">
        <f t="shared" si="98"/>
        <v>20.427444253162665</v>
      </c>
      <c r="BG7" s="67">
        <f t="shared" si="99"/>
        <v>21.591808575592935</v>
      </c>
      <c r="BH7" s="67">
        <f t="shared" si="100"/>
        <v>22.822541664401733</v>
      </c>
      <c r="BI7" s="67">
        <f t="shared" si="101"/>
        <v>24.12342653927263</v>
      </c>
      <c r="BJ7" s="67">
        <f t="shared" si="102"/>
        <v>25.498461852011168</v>
      </c>
      <c r="BK7" s="67">
        <f t="shared" si="103"/>
        <v>26.951874177575803</v>
      </c>
      <c r="BL7" s="67">
        <f t="shared" si="104"/>
        <v>28.48813100569762</v>
      </c>
      <c r="BM7" s="67">
        <f t="shared" si="105"/>
        <v>30.111954473022383</v>
      </c>
      <c r="BN7" s="67">
        <f t="shared" si="106"/>
        <v>31.828335877984657</v>
      </c>
      <c r="BO7" s="67">
        <f t="shared" si="107"/>
        <v>33.64255102302978</v>
      </c>
      <c r="BP7" s="67">
        <f t="shared" si="108"/>
        <v>35.56017643134248</v>
      </c>
      <c r="BQ7" s="67">
        <f t="shared" si="109"/>
        <v>37.587106487929</v>
      </c>
      <c r="BR7" s="67">
        <f t="shared" si="110"/>
        <v>39.72957155774095</v>
      </c>
      <c r="BS7" s="67">
        <f t="shared" si="111"/>
        <v>41.99415713653218</v>
      </c>
      <c r="BT7" s="67">
        <f t="shared" si="112"/>
        <v>44.387824093314514</v>
      </c>
      <c r="BU7" s="67">
        <f t="shared" si="113"/>
        <v>46.91793006663344</v>
      </c>
      <c r="BV7" s="67">
        <f t="shared" si="114"/>
        <v>49.59225208043154</v>
      </c>
      <c r="BW7" s="67">
        <f t="shared" si="115"/>
        <v>52.419010449016135</v>
      </c>
      <c r="BX7" s="67">
        <f t="shared" si="116"/>
        <v>55.40689404461005</v>
      </c>
      <c r="BY7" s="67">
        <f t="shared" si="117"/>
        <v>58.56508700515282</v>
      </c>
      <c r="BZ7" s="67">
        <f t="shared" si="118"/>
        <v>61.903296964446525</v>
      </c>
      <c r="CA7" s="67">
        <f t="shared" si="119"/>
        <v>65.43178489141998</v>
      </c>
      <c r="CB7" s="67">
        <f t="shared" si="120"/>
        <v>69.16139663023091</v>
      </c>
      <c r="CC7" s="67">
        <f t="shared" si="121"/>
        <v>73.10359623815407</v>
      </c>
      <c r="CD7" s="67">
        <f t="shared" si="122"/>
        <v>77.27050122372884</v>
      </c>
      <c r="CE7" s="67">
        <f t="shared" si="123"/>
        <v>81.67491979348138</v>
      </c>
      <c r="CF7" s="67">
        <f t="shared" si="124"/>
        <v>86.33039022170982</v>
      </c>
      <c r="CG7" s="67">
        <f t="shared" si="125"/>
        <v>91.25122246434728</v>
      </c>
      <c r="CH7" s="67">
        <f t="shared" si="126"/>
        <v>96.45254214481507</v>
      </c>
      <c r="CI7" s="67">
        <f t="shared" si="127"/>
        <v>101.95033704706952</v>
      </c>
      <c r="CJ7" s="67">
        <f t="shared" si="128"/>
        <v>107.76150625875248</v>
      </c>
      <c r="CK7" s="67">
        <f t="shared" si="129"/>
        <v>113.90391211550136</v>
      </c>
      <c r="CL7" s="67">
        <f t="shared" si="130"/>
        <v>120.39643510608492</v>
      </c>
      <c r="CM7" s="67">
        <f t="shared" si="131"/>
        <v>127.25903190713176</v>
      </c>
      <c r="CN7" s="67">
        <f t="shared" si="132"/>
        <v>134.51279672583826</v>
      </c>
      <c r="CO7" s="67">
        <f t="shared" si="133"/>
        <v>142.18002613921104</v>
      </c>
      <c r="CP7" s="67">
        <f t="shared" si="134"/>
        <v>150.28428762914606</v>
      </c>
      <c r="CQ7" s="67">
        <f t="shared" si="135"/>
        <v>158.8504920240074</v>
      </c>
      <c r="CR7" s="67">
        <f t="shared" si="136"/>
        <v>167.9049700693758</v>
      </c>
      <c r="CS7" s="67">
        <f t="shared" si="137"/>
        <v>177.4755533633302</v>
      </c>
      <c r="CT7" s="67">
        <f t="shared" si="138"/>
        <v>187.59165990504</v>
      </c>
      <c r="CU7" s="67">
        <f t="shared" si="139"/>
        <v>198.28438451962725</v>
      </c>
      <c r="CV7" s="67">
        <f t="shared" si="140"/>
        <v>209.586594437246</v>
      </c>
      <c r="CW7" s="67">
        <f t="shared" si="141"/>
        <v>221.533030320169</v>
      </c>
      <c r="CX7" s="67">
        <f t="shared" si="142"/>
        <v>234.1604130484186</v>
      </c>
      <c r="CY7" s="67">
        <f t="shared" si="143"/>
        <v>247.50755659217845</v>
      </c>
      <c r="CZ7" s="67">
        <f t="shared" si="144"/>
        <v>261.6154873179326</v>
      </c>
      <c r="DA7" s="67">
        <f t="shared" si="145"/>
        <v>276.5275700950547</v>
      </c>
      <c r="DB7" s="67">
        <f t="shared" si="146"/>
        <v>292.28964159047285</v>
      </c>
      <c r="DC7" s="67">
        <f t="shared" si="147"/>
        <v>308.9501511611298</v>
      </c>
      <c r="DD7" s="67">
        <f t="shared" si="148"/>
        <v>326.56030977731416</v>
      </c>
      <c r="DE7" s="67">
        <f t="shared" si="149"/>
        <v>345.17424743462107</v>
      </c>
      <c r="DF7" s="67">
        <f t="shared" si="150"/>
        <v>364.8491795383944</v>
      </c>
      <c r="DG7" s="67">
        <f t="shared" si="151"/>
        <v>385.6455827720829</v>
      </c>
      <c r="DH7" s="67">
        <f t="shared" si="152"/>
        <v>407.6273809900916</v>
      </c>
      <c r="DI7" s="67">
        <f t="shared" si="153"/>
        <v>430.86214170652676</v>
      </c>
      <c r="DJ7" s="67">
        <f t="shared" si="154"/>
        <v>455.42128378379874</v>
      </c>
      <c r="DK7" s="67">
        <f t="shared" si="155"/>
        <v>481.38029695947523</v>
      </c>
      <c r="DL7" s="67">
        <f t="shared" si="156"/>
        <v>508.8189738861653</v>
      </c>
      <c r="DM7" s="67">
        <f t="shared" si="157"/>
        <v>537.8216553976766</v>
      </c>
      <c r="DN7" s="67">
        <f t="shared" si="158"/>
        <v>568.4774897553442</v>
      </c>
      <c r="DO7" s="67">
        <f t="shared" si="159"/>
        <v>600.8807066713988</v>
      </c>
      <c r="DP7" s="67">
        <f t="shared" si="160"/>
        <v>635.1309069516685</v>
      </c>
      <c r="DQ7" s="67">
        <f t="shared" si="161"/>
        <v>671.3333686479136</v>
      </c>
      <c r="DR7" s="67">
        <f t="shared" si="162"/>
        <v>709.5993706608447</v>
      </c>
      <c r="DS7" s="67">
        <f t="shared" si="163"/>
        <v>750.0465347885128</v>
      </c>
      <c r="DT7" s="67">
        <f t="shared" si="164"/>
        <v>792.799187271458</v>
      </c>
      <c r="DU7" s="67">
        <f t="shared" si="165"/>
        <v>837.988740945931</v>
      </c>
      <c r="DV7" s="67">
        <f t="shared" si="166"/>
        <v>885.754099179849</v>
      </c>
      <c r="DW7" s="67">
        <f t="shared" si="167"/>
        <v>936.2420828331004</v>
      </c>
      <c r="DX7" s="67">
        <f t="shared" si="168"/>
        <v>989.607881554587</v>
      </c>
      <c r="DY7" s="67">
        <f t="shared" si="169"/>
        <v>1046.0155308031985</v>
      </c>
      <c r="DZ7" s="67">
        <f t="shared" si="170"/>
        <v>1105.6384160589807</v>
      </c>
      <c r="EA7" s="67">
        <f t="shared" si="171"/>
        <v>1168.6598057743427</v>
      </c>
      <c r="EB7" s="67">
        <f t="shared" si="172"/>
        <v>1235.27341470348</v>
      </c>
      <c r="EC7" s="67">
        <f t="shared" si="173"/>
        <v>1305.6839993415783</v>
      </c>
      <c r="ED7" s="67">
        <f t="shared" si="174"/>
        <v>1380.1079873040483</v>
      </c>
      <c r="EE7" s="67">
        <f t="shared" si="175"/>
        <v>1458.774142580379</v>
      </c>
      <c r="EF7" s="67">
        <f t="shared" si="176"/>
        <v>1541.9242687074604</v>
      </c>
      <c r="EG7" s="67">
        <f t="shared" si="177"/>
        <v>1629.8139520237855</v>
      </c>
      <c r="EH7" s="67">
        <f t="shared" si="178"/>
        <v>1722.7133472891412</v>
      </c>
      <c r="EI7" s="67">
        <f t="shared" si="179"/>
        <v>1820.9080080846222</v>
      </c>
      <c r="EJ7" s="67">
        <f t="shared" si="180"/>
        <v>1924.6997645454455</v>
      </c>
      <c r="EK7" s="67">
        <f t="shared" si="181"/>
        <v>2034.4076511245357</v>
      </c>
      <c r="EL7" s="67">
        <f t="shared" si="182"/>
        <v>2150.368887238634</v>
      </c>
      <c r="EM7" s="67">
        <f t="shared" si="183"/>
        <v>2272.9399138112362</v>
      </c>
      <c r="EN7" s="67">
        <f t="shared" si="184"/>
        <v>2402.4974888984766</v>
      </c>
      <c r="EO7" s="67">
        <f t="shared" si="185"/>
        <v>2539.43984576569</v>
      </c>
      <c r="EP7" s="67">
        <f t="shared" si="186"/>
        <v>2684.187916974334</v>
      </c>
      <c r="EQ7" s="67">
        <f t="shared" si="187"/>
        <v>2837.1866282418705</v>
      </c>
      <c r="ER7" s="67">
        <f t="shared" si="188"/>
        <v>2998.906266051657</v>
      </c>
      <c r="ES7" s="67">
        <f t="shared" si="189"/>
        <v>3169.843923216601</v>
      </c>
      <c r="ET7" s="67">
        <f t="shared" si="190"/>
        <v>3350.5250268399473</v>
      </c>
      <c r="EU7" s="67">
        <f t="shared" si="191"/>
        <v>3541.504953369824</v>
      </c>
      <c r="EV7" s="67">
        <f t="shared" si="192"/>
        <v>3743.3707357119038</v>
      </c>
      <c r="EW7" s="67">
        <f t="shared" si="193"/>
        <v>3956.742867647482</v>
      </c>
      <c r="EX7" s="67">
        <f t="shared" si="194"/>
        <v>4182.277211103388</v>
      </c>
      <c r="EY7" s="67">
        <f t="shared" si="195"/>
        <v>4420.667012136281</v>
      </c>
      <c r="EZ7" s="67">
        <f t="shared" si="5"/>
        <v>4672.6450318280495</v>
      </c>
      <c r="FA7" s="67">
        <f t="shared" si="6"/>
        <v>4938.985798642248</v>
      </c>
      <c r="FB7" s="67">
        <f t="shared" si="7"/>
        <v>5220.507989164856</v>
      </c>
      <c r="FC7" s="67">
        <f t="shared" si="8"/>
        <v>5518.076944547252</v>
      </c>
      <c r="FD7" s="67">
        <f t="shared" si="9"/>
        <v>5832.607330386445</v>
      </c>
      <c r="FE7" s="67">
        <f t="shared" si="10"/>
        <v>6165.065948218472</v>
      </c>
      <c r="FF7" s="67">
        <f t="shared" si="11"/>
        <v>6516.474707266924</v>
      </c>
      <c r="FG7" s="67">
        <f t="shared" si="12"/>
        <v>6887.913765581138</v>
      </c>
      <c r="FH7" s="67">
        <f t="shared" si="13"/>
        <v>7280.524850219263</v>
      </c>
      <c r="FI7" s="67">
        <f t="shared" si="14"/>
        <v>7695.51476668176</v>
      </c>
      <c r="FJ7" s="67">
        <f t="shared" si="15"/>
        <v>8134.15910838262</v>
      </c>
      <c r="FK7" s="67">
        <f t="shared" si="16"/>
        <v>8597.80617756043</v>
      </c>
      <c r="FL7" s="67">
        <f t="shared" si="17"/>
        <v>9087.881129681373</v>
      </c>
      <c r="FM7" s="67">
        <f t="shared" si="18"/>
        <v>9605.89035407321</v>
      </c>
      <c r="FN7" s="67">
        <f t="shared" si="19"/>
        <v>10153.426104255383</v>
      </c>
      <c r="FO7" s="67">
        <f t="shared" si="20"/>
        <v>10732.171392197939</v>
      </c>
      <c r="FP7" s="67">
        <f t="shared" si="21"/>
        <v>11343.90516155322</v>
      </c>
      <c r="FQ7" s="67">
        <f t="shared" si="22"/>
        <v>11990.507755761753</v>
      </c>
      <c r="FR7" s="67">
        <f t="shared" si="23"/>
        <v>12673.966697840173</v>
      </c>
      <c r="FS7" s="67">
        <f t="shared" si="24"/>
        <v>13396.382799617062</v>
      </c>
      <c r="FT7" s="67">
        <f t="shared" si="25"/>
        <v>14159.976619195233</v>
      </c>
      <c r="FU7" s="67">
        <f t="shared" si="26"/>
        <v>14967.09528648936</v>
      </c>
      <c r="FV7" s="67">
        <f t="shared" si="27"/>
        <v>15820.219717819253</v>
      </c>
      <c r="FW7" s="67">
        <f t="shared" si="28"/>
        <v>16721.972241734948</v>
      </c>
      <c r="FX7" s="67">
        <f t="shared" si="29"/>
        <v>17675.12465951384</v>
      </c>
      <c r="FY7" s="67">
        <f t="shared" si="30"/>
        <v>18682.606765106128</v>
      </c>
      <c r="FZ7" s="67">
        <f t="shared" si="31"/>
        <v>19747.515350717174</v>
      </c>
      <c r="GA7" s="67">
        <f t="shared" si="32"/>
        <v>20873.123725708054</v>
      </c>
      <c r="GB7" s="67">
        <f t="shared" si="33"/>
        <v>22062.891778073412</v>
      </c>
      <c r="GC7" s="67">
        <f t="shared" si="34"/>
        <v>23320.476609423597</v>
      </c>
      <c r="GD7" s="67">
        <f t="shared" si="35"/>
        <v>24649.74377616074</v>
      </c>
      <c r="GE7" s="67">
        <f t="shared" si="36"/>
        <v>26054.7791714019</v>
      </c>
      <c r="GF7" s="67">
        <f t="shared" si="37"/>
        <v>27539.901584171806</v>
      </c>
      <c r="GG7" s="67">
        <f t="shared" si="38"/>
        <v>29109.6759744696</v>
      </c>
      <c r="GH7" s="67">
        <f t="shared" si="39"/>
        <v>30768.927505014366</v>
      </c>
      <c r="GI7" s="67">
        <f t="shared" si="40"/>
        <v>32522.756372800184</v>
      </c>
      <c r="GJ7" s="67">
        <f t="shared" si="41"/>
        <v>34376.553486049794</v>
      </c>
      <c r="GK7" s="67">
        <f t="shared" si="42"/>
        <v>36336.01703475463</v>
      </c>
      <c r="GL7" s="67">
        <f t="shared" si="43"/>
        <v>38407.17000573564</v>
      </c>
      <c r="GM7" s="67">
        <f t="shared" si="44"/>
        <v>40596.37869606257</v>
      </c>
      <c r="GN7" s="67">
        <f t="shared" si="45"/>
        <v>42910.372281738135</v>
      </c>
      <c r="GO7" s="67">
        <f t="shared" si="46"/>
        <v>45356.263501797206</v>
      </c>
      <c r="GP7" s="67">
        <f t="shared" si="47"/>
        <v>47941.57052139964</v>
      </c>
      <c r="GQ7" s="67">
        <f t="shared" si="48"/>
        <v>50674.24004111942</v>
      </c>
      <c r="GR7" s="67">
        <f t="shared" si="49"/>
        <v>53562.67172346322</v>
      </c>
      <c r="GS7" s="67">
        <f t="shared" si="50"/>
        <v>56615.744011700626</v>
      </c>
      <c r="GT7" s="67">
        <f t="shared" si="51"/>
        <v>59842.84142036756</v>
      </c>
      <c r="GU7" s="67">
        <f t="shared" si="52"/>
        <v>63253.8833813285</v>
      </c>
      <c r="GV7" s="67">
        <f t="shared" si="53"/>
        <v>66859.35473406423</v>
      </c>
      <c r="GW7" s="67">
        <f t="shared" si="54"/>
        <v>70670.33795390588</v>
      </c>
    </row>
    <row r="8" spans="1:205" ht="15">
      <c r="A8" s="9">
        <v>4</v>
      </c>
      <c r="B8" s="1" t="str">
        <f>'Page 3 (MStage DCF)'!B12</f>
        <v>Black Hills Corp</v>
      </c>
      <c r="C8" s="66"/>
      <c r="D8" s="66">
        <f t="shared" si="55"/>
        <v>0.1045781038373422</v>
      </c>
      <c r="E8" s="67">
        <f>-'Page 3 (MStage DCF)'!C12</f>
        <v>-33.48500000000001</v>
      </c>
      <c r="F8" s="67">
        <f>'Page 3 (MStage DCF)'!D12*(1+'Page 3 (MStage DCF)'!$E12)</f>
        <v>1.5688</v>
      </c>
      <c r="G8" s="67">
        <f>F8*(1+'Page 3 (MStage DCF)'!$E12)</f>
        <v>1.662928</v>
      </c>
      <c r="H8" s="67">
        <f>G8*(1+'Page 3 (MStage DCF)'!$E12)</f>
        <v>1.76270368</v>
      </c>
      <c r="I8" s="67">
        <f>H8*(1+'Page 3 (MStage DCF)'!$E12)</f>
        <v>1.8684659008000002</v>
      </c>
      <c r="J8" s="67">
        <f>I8*(1+'Page 3 (MStage DCF)'!$E12)</f>
        <v>1.9805738548480003</v>
      </c>
      <c r="K8" s="94">
        <f>J8*(1+'Page 3 (MStage DCF)'!F12)</f>
        <v>2.098417999211456</v>
      </c>
      <c r="L8" s="67">
        <f>K8*(1+'Page 3 (MStage DCF)'!G12)</f>
        <v>2.222224661164932</v>
      </c>
      <c r="M8" s="67">
        <f>L8*(1+'Page 3 (MStage DCF)'!H12)</f>
        <v>2.35222480384308</v>
      </c>
      <c r="N8" s="67">
        <f>M8*(1+'Page 3 (MStage DCF)'!I12)</f>
        <v>2.488653842465979</v>
      </c>
      <c r="O8" s="67">
        <f>N8*(1+'Page 3 (MStage DCF)'!J12)</f>
        <v>2.631751438407773</v>
      </c>
      <c r="P8" s="67">
        <f t="shared" si="56"/>
        <v>2.7817612703970163</v>
      </c>
      <c r="Q8" s="67">
        <f t="shared" si="57"/>
        <v>2.9403216628096462</v>
      </c>
      <c r="R8" s="67">
        <f t="shared" si="58"/>
        <v>3.107919997589796</v>
      </c>
      <c r="S8" s="67">
        <f t="shared" si="59"/>
        <v>3.285071437452414</v>
      </c>
      <c r="T8" s="67">
        <f t="shared" si="60"/>
        <v>3.4723205093872016</v>
      </c>
      <c r="U8" s="67">
        <f t="shared" si="61"/>
        <v>3.670242778422272</v>
      </c>
      <c r="V8" s="67">
        <f t="shared" si="62"/>
        <v>3.8794466167923414</v>
      </c>
      <c r="W8" s="67">
        <f t="shared" si="63"/>
        <v>4.100575073949504</v>
      </c>
      <c r="X8" s="67">
        <f t="shared" si="64"/>
        <v>4.334307853164626</v>
      </c>
      <c r="Y8" s="67">
        <f t="shared" si="65"/>
        <v>4.581363400795009</v>
      </c>
      <c r="Z8" s="67">
        <f t="shared" si="66"/>
        <v>4.842501114640324</v>
      </c>
      <c r="AA8" s="67">
        <f t="shared" si="67"/>
        <v>5.118523678174823</v>
      </c>
      <c r="AB8" s="67">
        <f t="shared" si="68"/>
        <v>5.410279527830787</v>
      </c>
      <c r="AC8" s="67">
        <f t="shared" si="69"/>
        <v>5.7186654609171415</v>
      </c>
      <c r="AD8" s="67">
        <f t="shared" si="70"/>
        <v>6.044629392189418</v>
      </c>
      <c r="AE8" s="67">
        <f t="shared" si="71"/>
        <v>6.389173267544215</v>
      </c>
      <c r="AF8" s="67">
        <f t="shared" si="72"/>
        <v>6.753356143794234</v>
      </c>
      <c r="AG8" s="67">
        <f t="shared" si="73"/>
        <v>7.138297443990505</v>
      </c>
      <c r="AH8" s="67">
        <f t="shared" si="74"/>
        <v>7.545180398297964</v>
      </c>
      <c r="AI8" s="67">
        <f t="shared" si="75"/>
        <v>7.975255681000947</v>
      </c>
      <c r="AJ8" s="67">
        <f t="shared" si="76"/>
        <v>8.429845254818</v>
      </c>
      <c r="AK8" s="67">
        <f t="shared" si="77"/>
        <v>8.910346434342625</v>
      </c>
      <c r="AL8" s="67">
        <f t="shared" si="78"/>
        <v>9.418236181100154</v>
      </c>
      <c r="AM8" s="67">
        <f t="shared" si="79"/>
        <v>9.955075643422862</v>
      </c>
      <c r="AN8" s="67">
        <f t="shared" si="80"/>
        <v>10.522514955097964</v>
      </c>
      <c r="AO8" s="67">
        <f t="shared" si="81"/>
        <v>11.122298307538548</v>
      </c>
      <c r="AP8" s="67">
        <f t="shared" si="82"/>
        <v>11.756269311068245</v>
      </c>
      <c r="AQ8" s="67">
        <f t="shared" si="83"/>
        <v>12.426376661799134</v>
      </c>
      <c r="AR8" s="67">
        <f t="shared" si="84"/>
        <v>13.134680131521684</v>
      </c>
      <c r="AS8" s="67">
        <f t="shared" si="85"/>
        <v>13.88335689901842</v>
      </c>
      <c r="AT8" s="67">
        <f t="shared" si="86"/>
        <v>14.674708242262469</v>
      </c>
      <c r="AU8" s="67">
        <f t="shared" si="87"/>
        <v>15.51116661207143</v>
      </c>
      <c r="AV8" s="67">
        <f t="shared" si="88"/>
        <v>16.3953031089595</v>
      </c>
      <c r="AW8" s="67">
        <f t="shared" si="89"/>
        <v>17.32983538617019</v>
      </c>
      <c r="AX8" s="67">
        <f t="shared" si="90"/>
        <v>18.31763600318189</v>
      </c>
      <c r="AY8" s="67">
        <f t="shared" si="91"/>
        <v>19.361741255363256</v>
      </c>
      <c r="AZ8" s="67">
        <f t="shared" si="92"/>
        <v>20.465360506918962</v>
      </c>
      <c r="BA8" s="67">
        <f t="shared" si="93"/>
        <v>21.631886055813343</v>
      </c>
      <c r="BB8" s="67">
        <f t="shared" si="94"/>
        <v>22.8649035609947</v>
      </c>
      <c r="BC8" s="67">
        <f t="shared" si="95"/>
        <v>24.168203063971397</v>
      </c>
      <c r="BD8" s="67">
        <f t="shared" si="96"/>
        <v>25.545790638617767</v>
      </c>
      <c r="BE8" s="67">
        <f t="shared" si="97"/>
        <v>27.00190070501898</v>
      </c>
      <c r="BF8" s="67">
        <f t="shared" si="98"/>
        <v>28.541009045205058</v>
      </c>
      <c r="BG8" s="67">
        <f t="shared" si="99"/>
        <v>30.167846560781744</v>
      </c>
      <c r="BH8" s="67">
        <f t="shared" si="100"/>
        <v>31.887413814746303</v>
      </c>
      <c r="BI8" s="67">
        <f t="shared" si="101"/>
        <v>33.70499640218684</v>
      </c>
      <c r="BJ8" s="67">
        <f t="shared" si="102"/>
        <v>35.62618119711149</v>
      </c>
      <c r="BK8" s="67">
        <f t="shared" si="103"/>
        <v>37.656873525346846</v>
      </c>
      <c r="BL8" s="67">
        <f t="shared" si="104"/>
        <v>39.80331531629162</v>
      </c>
      <c r="BM8" s="67">
        <f t="shared" si="105"/>
        <v>42.07210428932024</v>
      </c>
      <c r="BN8" s="67">
        <f t="shared" si="106"/>
        <v>44.47021423381149</v>
      </c>
      <c r="BO8" s="67">
        <f t="shared" si="107"/>
        <v>47.00501644513874</v>
      </c>
      <c r="BP8" s="67">
        <f t="shared" si="108"/>
        <v>49.684302382511646</v>
      </c>
      <c r="BQ8" s="67">
        <f t="shared" si="109"/>
        <v>52.516307618314805</v>
      </c>
      <c r="BR8" s="67">
        <f t="shared" si="110"/>
        <v>55.50973715255875</v>
      </c>
      <c r="BS8" s="67">
        <f t="shared" si="111"/>
        <v>58.67379217025459</v>
      </c>
      <c r="BT8" s="67">
        <f t="shared" si="112"/>
        <v>62.018198323959105</v>
      </c>
      <c r="BU8" s="67">
        <f t="shared" si="113"/>
        <v>65.55323562842477</v>
      </c>
      <c r="BV8" s="67">
        <f t="shared" si="114"/>
        <v>69.28977005924499</v>
      </c>
      <c r="BW8" s="67">
        <f t="shared" si="115"/>
        <v>73.23928695262195</v>
      </c>
      <c r="BX8" s="67">
        <f t="shared" si="116"/>
        <v>77.4139263089214</v>
      </c>
      <c r="BY8" s="67">
        <f t="shared" si="117"/>
        <v>81.82652010852992</v>
      </c>
      <c r="BZ8" s="67">
        <f t="shared" si="118"/>
        <v>86.49063175471612</v>
      </c>
      <c r="CA8" s="67">
        <f t="shared" si="119"/>
        <v>91.42059776473494</v>
      </c>
      <c r="CB8" s="67">
        <f t="shared" si="120"/>
        <v>96.63157183732483</v>
      </c>
      <c r="CC8" s="67">
        <f t="shared" si="121"/>
        <v>102.13957143205234</v>
      </c>
      <c r="CD8" s="67">
        <f t="shared" si="122"/>
        <v>107.96152700367931</v>
      </c>
      <c r="CE8" s="67">
        <f t="shared" si="123"/>
        <v>114.11533404288902</v>
      </c>
      <c r="CF8" s="67">
        <f t="shared" si="124"/>
        <v>120.61990808333368</v>
      </c>
      <c r="CG8" s="67">
        <f t="shared" si="125"/>
        <v>127.49524284408369</v>
      </c>
      <c r="CH8" s="67">
        <f t="shared" si="126"/>
        <v>134.76247168619645</v>
      </c>
      <c r="CI8" s="67">
        <f t="shared" si="127"/>
        <v>142.44393257230965</v>
      </c>
      <c r="CJ8" s="67">
        <f t="shared" si="128"/>
        <v>150.5632367289313</v>
      </c>
      <c r="CK8" s="67">
        <f t="shared" si="129"/>
        <v>159.14534122248037</v>
      </c>
      <c r="CL8" s="67">
        <f t="shared" si="130"/>
        <v>168.21662567216174</v>
      </c>
      <c r="CM8" s="67">
        <f t="shared" si="131"/>
        <v>177.80497333547495</v>
      </c>
      <c r="CN8" s="67">
        <f t="shared" si="132"/>
        <v>187.939856815597</v>
      </c>
      <c r="CO8" s="67">
        <f t="shared" si="133"/>
        <v>198.65242865408604</v>
      </c>
      <c r="CP8" s="67">
        <f t="shared" si="134"/>
        <v>209.97561708736893</v>
      </c>
      <c r="CQ8" s="67">
        <f t="shared" si="135"/>
        <v>221.94422726134894</v>
      </c>
      <c r="CR8" s="67">
        <f t="shared" si="136"/>
        <v>234.5950482152458</v>
      </c>
      <c r="CS8" s="67">
        <f t="shared" si="137"/>
        <v>247.9669659635148</v>
      </c>
      <c r="CT8" s="67">
        <f t="shared" si="138"/>
        <v>262.10108302343514</v>
      </c>
      <c r="CU8" s="67">
        <f t="shared" si="139"/>
        <v>277.04084475577093</v>
      </c>
      <c r="CV8" s="67">
        <f t="shared" si="140"/>
        <v>292.83217290684985</v>
      </c>
      <c r="CW8" s="67">
        <f t="shared" si="141"/>
        <v>309.5236067625403</v>
      </c>
      <c r="CX8" s="67">
        <f t="shared" si="142"/>
        <v>327.16645234800507</v>
      </c>
      <c r="CY8" s="67">
        <f t="shared" si="143"/>
        <v>345.81494013184135</v>
      </c>
      <c r="CZ8" s="67">
        <f t="shared" si="144"/>
        <v>365.5263917193563</v>
      </c>
      <c r="DA8" s="67">
        <f t="shared" si="145"/>
        <v>386.36139604735956</v>
      </c>
      <c r="DB8" s="67">
        <f t="shared" si="146"/>
        <v>408.38399562205905</v>
      </c>
      <c r="DC8" s="67">
        <f t="shared" si="147"/>
        <v>431.6618833725164</v>
      </c>
      <c r="DD8" s="67">
        <f t="shared" si="148"/>
        <v>456.2666107247498</v>
      </c>
      <c r="DE8" s="67">
        <f t="shared" si="149"/>
        <v>482.27380753606053</v>
      </c>
      <c r="DF8" s="67">
        <f t="shared" si="150"/>
        <v>509.76341456561596</v>
      </c>
      <c r="DG8" s="67">
        <f t="shared" si="151"/>
        <v>538.819929195856</v>
      </c>
      <c r="DH8" s="67">
        <f t="shared" si="152"/>
        <v>569.5326651600199</v>
      </c>
      <c r="DI8" s="67">
        <f t="shared" si="153"/>
        <v>601.996027074141</v>
      </c>
      <c r="DJ8" s="67">
        <f t="shared" si="154"/>
        <v>636.309800617367</v>
      </c>
      <c r="DK8" s="67">
        <f t="shared" si="155"/>
        <v>672.579459252557</v>
      </c>
      <c r="DL8" s="67">
        <f t="shared" si="156"/>
        <v>710.9164884299527</v>
      </c>
      <c r="DM8" s="67">
        <f t="shared" si="157"/>
        <v>751.4387282704599</v>
      </c>
      <c r="DN8" s="67">
        <f t="shared" si="158"/>
        <v>794.270735781876</v>
      </c>
      <c r="DO8" s="67">
        <f t="shared" si="159"/>
        <v>839.5441677214429</v>
      </c>
      <c r="DP8" s="67">
        <f t="shared" si="160"/>
        <v>887.3981852815651</v>
      </c>
      <c r="DQ8" s="67">
        <f t="shared" si="161"/>
        <v>937.9798818426143</v>
      </c>
      <c r="DR8" s="67">
        <f t="shared" si="162"/>
        <v>991.4447351076433</v>
      </c>
      <c r="DS8" s="67">
        <f t="shared" si="163"/>
        <v>1047.957085008779</v>
      </c>
      <c r="DT8" s="67">
        <f t="shared" si="164"/>
        <v>1107.6906388542793</v>
      </c>
      <c r="DU8" s="67">
        <f t="shared" si="165"/>
        <v>1170.829005268973</v>
      </c>
      <c r="DV8" s="67">
        <f t="shared" si="166"/>
        <v>1237.5662585693044</v>
      </c>
      <c r="DW8" s="67">
        <f t="shared" si="167"/>
        <v>1308.1075353077547</v>
      </c>
      <c r="DX8" s="67">
        <f t="shared" si="168"/>
        <v>1382.6696648202967</v>
      </c>
      <c r="DY8" s="67">
        <f t="shared" si="169"/>
        <v>1461.4818357150534</v>
      </c>
      <c r="DZ8" s="67">
        <f t="shared" si="170"/>
        <v>1544.7863003508114</v>
      </c>
      <c r="EA8" s="67">
        <f t="shared" si="171"/>
        <v>1632.8391194708076</v>
      </c>
      <c r="EB8" s="67">
        <f t="shared" si="172"/>
        <v>1725.9109492806435</v>
      </c>
      <c r="EC8" s="67">
        <f t="shared" si="173"/>
        <v>1824.28787338964</v>
      </c>
      <c r="ED8" s="67">
        <f t="shared" si="174"/>
        <v>1928.2722821728494</v>
      </c>
      <c r="EE8" s="67">
        <f t="shared" si="175"/>
        <v>2038.1838022567017</v>
      </c>
      <c r="EF8" s="67">
        <f t="shared" si="176"/>
        <v>2154.3602789853335</v>
      </c>
      <c r="EG8" s="67">
        <f t="shared" si="177"/>
        <v>2277.1588148874976</v>
      </c>
      <c r="EH8" s="67">
        <f t="shared" si="178"/>
        <v>2406.956867336085</v>
      </c>
      <c r="EI8" s="67">
        <f t="shared" si="179"/>
        <v>2544.1534087742416</v>
      </c>
      <c r="EJ8" s="67">
        <f t="shared" si="180"/>
        <v>2689.170153074373</v>
      </c>
      <c r="EK8" s="67">
        <f t="shared" si="181"/>
        <v>2842.4528517996123</v>
      </c>
      <c r="EL8" s="67">
        <f t="shared" si="182"/>
        <v>3004.47266435219</v>
      </c>
      <c r="EM8" s="67">
        <f t="shared" si="183"/>
        <v>3175.7276062202645</v>
      </c>
      <c r="EN8" s="67">
        <f t="shared" si="184"/>
        <v>3356.7440797748195</v>
      </c>
      <c r="EO8" s="67">
        <f t="shared" si="185"/>
        <v>3548.078492321984</v>
      </c>
      <c r="EP8" s="67">
        <f t="shared" si="186"/>
        <v>3750.318966384337</v>
      </c>
      <c r="EQ8" s="67">
        <f t="shared" si="187"/>
        <v>3964.087147468244</v>
      </c>
      <c r="ER8" s="67">
        <f t="shared" si="188"/>
        <v>4190.040114873934</v>
      </c>
      <c r="ES8" s="67">
        <f t="shared" si="189"/>
        <v>4428.872401421748</v>
      </c>
      <c r="ET8" s="67">
        <f t="shared" si="190"/>
        <v>4681.318128302787</v>
      </c>
      <c r="EU8" s="67">
        <f t="shared" si="191"/>
        <v>4948.153261616046</v>
      </c>
      <c r="EV8" s="67">
        <f t="shared" si="192"/>
        <v>5230.19799752816</v>
      </c>
      <c r="EW8" s="67">
        <f t="shared" si="193"/>
        <v>5528.319283387265</v>
      </c>
      <c r="EX8" s="67">
        <f t="shared" si="194"/>
        <v>5843.433482540339</v>
      </c>
      <c r="EY8" s="67">
        <f t="shared" si="195"/>
        <v>6176.509191045138</v>
      </c>
      <c r="EZ8" s="67">
        <f t="shared" si="5"/>
        <v>6528.570214934711</v>
      </c>
      <c r="FA8" s="67">
        <f t="shared" si="6"/>
        <v>6900.698717185989</v>
      </c>
      <c r="FB8" s="67">
        <f t="shared" si="7"/>
        <v>7294.03854406559</v>
      </c>
      <c r="FC8" s="67">
        <f t="shared" si="8"/>
        <v>7709.7987410773285</v>
      </c>
      <c r="FD8" s="67">
        <f t="shared" si="9"/>
        <v>8149.257269318736</v>
      </c>
      <c r="FE8" s="67">
        <f t="shared" si="10"/>
        <v>8613.764933669903</v>
      </c>
      <c r="FF8" s="67">
        <f t="shared" si="11"/>
        <v>9104.749534889088</v>
      </c>
      <c r="FG8" s="67">
        <f t="shared" si="12"/>
        <v>9623.720258377765</v>
      </c>
      <c r="FH8" s="67">
        <f t="shared" si="13"/>
        <v>10172.272313105297</v>
      </c>
      <c r="FI8" s="67">
        <f t="shared" si="14"/>
        <v>10752.091834952298</v>
      </c>
      <c r="FJ8" s="67">
        <f t="shared" si="15"/>
        <v>11364.961069544579</v>
      </c>
      <c r="FK8" s="67">
        <f t="shared" si="16"/>
        <v>12012.76385050862</v>
      </c>
      <c r="FL8" s="67">
        <f t="shared" si="17"/>
        <v>12697.49138998761</v>
      </c>
      <c r="FM8" s="67">
        <f t="shared" si="18"/>
        <v>13421.248399216904</v>
      </c>
      <c r="FN8" s="67">
        <f t="shared" si="19"/>
        <v>14186.259557972266</v>
      </c>
      <c r="FO8" s="67">
        <f t="shared" si="20"/>
        <v>14994.876352776684</v>
      </c>
      <c r="FP8" s="67">
        <f t="shared" si="21"/>
        <v>15849.584304884955</v>
      </c>
      <c r="FQ8" s="67">
        <f t="shared" si="22"/>
        <v>16753.010610263394</v>
      </c>
      <c r="FR8" s="67">
        <f t="shared" si="23"/>
        <v>17707.932215048408</v>
      </c>
      <c r="FS8" s="67">
        <f t="shared" si="24"/>
        <v>18717.284351306167</v>
      </c>
      <c r="FT8" s="67">
        <f t="shared" si="25"/>
        <v>19784.169559330618</v>
      </c>
      <c r="FU8" s="67">
        <f t="shared" si="26"/>
        <v>20911.867224212463</v>
      </c>
      <c r="FV8" s="67">
        <f t="shared" si="27"/>
        <v>22103.843655992572</v>
      </c>
      <c r="FW8" s="67">
        <f t="shared" si="28"/>
        <v>23363.76274438415</v>
      </c>
      <c r="FX8" s="67">
        <f t="shared" si="29"/>
        <v>24695.497220814043</v>
      </c>
      <c r="FY8" s="67">
        <f t="shared" si="30"/>
        <v>26103.14056240044</v>
      </c>
      <c r="FZ8" s="67">
        <f t="shared" si="31"/>
        <v>27591.019574457263</v>
      </c>
      <c r="GA8" s="67">
        <f t="shared" si="32"/>
        <v>29163.707690201325</v>
      </c>
      <c r="GB8" s="67">
        <f t="shared" si="33"/>
        <v>30826.0390285428</v>
      </c>
      <c r="GC8" s="67">
        <f t="shared" si="34"/>
        <v>32583.12325316974</v>
      </c>
      <c r="GD8" s="67">
        <f t="shared" si="35"/>
        <v>34440.36127860041</v>
      </c>
      <c r="GE8" s="67">
        <f t="shared" si="36"/>
        <v>36403.46187148063</v>
      </c>
      <c r="GF8" s="67">
        <f t="shared" si="37"/>
        <v>38478.45919815502</v>
      </c>
      <c r="GG8" s="67">
        <f t="shared" si="38"/>
        <v>40671.73137244985</v>
      </c>
      <c r="GH8" s="67">
        <f t="shared" si="39"/>
        <v>42990.02006067949</v>
      </c>
      <c r="GI8" s="67">
        <f t="shared" si="40"/>
        <v>45440.45120413822</v>
      </c>
      <c r="GJ8" s="67">
        <f t="shared" si="41"/>
        <v>48030.55692277409</v>
      </c>
      <c r="GK8" s="67">
        <f t="shared" si="42"/>
        <v>50768.29866737221</v>
      </c>
      <c r="GL8" s="67">
        <f t="shared" si="43"/>
        <v>53662.091691412425</v>
      </c>
      <c r="GM8" s="67">
        <f t="shared" si="44"/>
        <v>56720.83091782293</v>
      </c>
      <c r="GN8" s="67">
        <f t="shared" si="45"/>
        <v>59953.91828013884</v>
      </c>
      <c r="GO8" s="67">
        <f t="shared" si="46"/>
        <v>63371.29162210675</v>
      </c>
      <c r="GP8" s="67">
        <f t="shared" si="47"/>
        <v>66983.45524456684</v>
      </c>
      <c r="GQ8" s="67">
        <f t="shared" si="48"/>
        <v>70801.51219350714</v>
      </c>
      <c r="GR8" s="67">
        <f t="shared" si="49"/>
        <v>74837.19838853704</v>
      </c>
      <c r="GS8" s="67">
        <f t="shared" si="50"/>
        <v>79102.91869668366</v>
      </c>
      <c r="GT8" s="67">
        <f t="shared" si="51"/>
        <v>83611.78506239461</v>
      </c>
      <c r="GU8" s="67">
        <f t="shared" si="52"/>
        <v>88377.6568109511</v>
      </c>
      <c r="GV8" s="67">
        <f t="shared" si="53"/>
        <v>93415.1832491753</v>
      </c>
      <c r="GW8" s="67">
        <f t="shared" si="54"/>
        <v>98739.84869437829</v>
      </c>
    </row>
    <row r="9" spans="1:205" ht="15">
      <c r="A9" s="9">
        <v>5</v>
      </c>
      <c r="B9" s="1" t="str">
        <f>'Page 3 (MStage DCF)'!B13</f>
        <v>DTE Energy Co.</v>
      </c>
      <c r="C9" s="66"/>
      <c r="D9" s="66">
        <f t="shared" si="55"/>
        <v>0.09822466069077132</v>
      </c>
      <c r="E9" s="67">
        <f>-'Page 3 (MStage DCF)'!C13</f>
        <v>-54.77923076923077</v>
      </c>
      <c r="F9" s="67">
        <f>'Page 3 (MStage DCF)'!D13*(1+'Page 3 (MStage DCF)'!$E13)</f>
        <v>2.448386666666667</v>
      </c>
      <c r="G9" s="67">
        <f>F9*(1+'Page 3 (MStage DCF)'!$E13)</f>
        <v>2.5508924551111116</v>
      </c>
      <c r="H9" s="67">
        <f>G9*(1+'Page 3 (MStage DCF)'!$E13)</f>
        <v>2.6576898192317637</v>
      </c>
      <c r="I9" s="67">
        <f>H9*(1+'Page 3 (MStage DCF)'!$E13)</f>
        <v>2.768958432996934</v>
      </c>
      <c r="J9" s="67">
        <f>I9*(1+'Page 3 (MStage DCF)'!$E13)</f>
        <v>2.8848854927250724</v>
      </c>
      <c r="K9" s="94">
        <f>J9*(1+'Page 3 (MStage DCF)'!F13)</f>
        <v>3.0129423543188127</v>
      </c>
      <c r="L9" s="67">
        <f>K9*(1+'Page 3 (MStage DCF)'!G13)</f>
        <v>3.1542828278736352</v>
      </c>
      <c r="M9" s="67">
        <f>L9*(1+'Page 3 (MStage DCF)'!H13)</f>
        <v>3.3102095423315223</v>
      </c>
      <c r="N9" s="67">
        <f>M9*(1+'Page 3 (MStage DCF)'!I13)</f>
        <v>3.4821933181086577</v>
      </c>
      <c r="O9" s="67">
        <f>N9*(1+'Page 3 (MStage DCF)'!J13)</f>
        <v>3.671895471871844</v>
      </c>
      <c r="P9" s="67">
        <f t="shared" si="56"/>
        <v>3.881193513768539</v>
      </c>
      <c r="Q9" s="67">
        <f t="shared" si="57"/>
        <v>4.102421544053345</v>
      </c>
      <c r="R9" s="67">
        <f t="shared" si="58"/>
        <v>4.336259572064385</v>
      </c>
      <c r="S9" s="67">
        <f t="shared" si="59"/>
        <v>4.583426367672055</v>
      </c>
      <c r="T9" s="67">
        <f t="shared" si="60"/>
        <v>4.844681670629361</v>
      </c>
      <c r="U9" s="67">
        <f t="shared" si="61"/>
        <v>5.120828525855234</v>
      </c>
      <c r="V9" s="67">
        <f t="shared" si="62"/>
        <v>5.412715751828983</v>
      </c>
      <c r="W9" s="67">
        <f t="shared" si="63"/>
        <v>5.721240549683234</v>
      </c>
      <c r="X9" s="67">
        <f t="shared" si="64"/>
        <v>6.047351261015178</v>
      </c>
      <c r="Y9" s="67">
        <f t="shared" si="65"/>
        <v>6.3920502828930434</v>
      </c>
      <c r="Z9" s="67">
        <f t="shared" si="66"/>
        <v>6.756397149017946</v>
      </c>
      <c r="AA9" s="67">
        <f t="shared" si="67"/>
        <v>7.141511786511969</v>
      </c>
      <c r="AB9" s="67">
        <f t="shared" si="68"/>
        <v>7.5485779583431505</v>
      </c>
      <c r="AC9" s="67">
        <f t="shared" si="69"/>
        <v>7.978846901968709</v>
      </c>
      <c r="AD9" s="67">
        <f t="shared" si="70"/>
        <v>8.433641175380926</v>
      </c>
      <c r="AE9" s="67">
        <f t="shared" si="71"/>
        <v>8.914358722377639</v>
      </c>
      <c r="AF9" s="67">
        <f t="shared" si="72"/>
        <v>9.422477169553163</v>
      </c>
      <c r="AG9" s="67">
        <f t="shared" si="73"/>
        <v>9.959558368217692</v>
      </c>
      <c r="AH9" s="67">
        <f t="shared" si="74"/>
        <v>10.5272531952061</v>
      </c>
      <c r="AI9" s="67">
        <f t="shared" si="75"/>
        <v>11.127306627332848</v>
      </c>
      <c r="AJ9" s="67">
        <f t="shared" si="76"/>
        <v>11.76156310509082</v>
      </c>
      <c r="AK9" s="67">
        <f t="shared" si="77"/>
        <v>12.431972202080996</v>
      </c>
      <c r="AL9" s="67">
        <f t="shared" si="78"/>
        <v>13.14059461759961</v>
      </c>
      <c r="AM9" s="67">
        <f t="shared" si="79"/>
        <v>13.889608510802788</v>
      </c>
      <c r="AN9" s="67">
        <f t="shared" si="80"/>
        <v>14.681316195918546</v>
      </c>
      <c r="AO9" s="67">
        <f t="shared" si="81"/>
        <v>15.518151219085903</v>
      </c>
      <c r="AP9" s="67">
        <f t="shared" si="82"/>
        <v>16.4026858385738</v>
      </c>
      <c r="AQ9" s="67">
        <f t="shared" si="83"/>
        <v>17.337638931372503</v>
      </c>
      <c r="AR9" s="67">
        <f t="shared" si="84"/>
        <v>18.325884350460733</v>
      </c>
      <c r="AS9" s="67">
        <f t="shared" si="85"/>
        <v>19.370459758436994</v>
      </c>
      <c r="AT9" s="67">
        <f t="shared" si="86"/>
        <v>20.474575964667903</v>
      </c>
      <c r="AU9" s="67">
        <f t="shared" si="87"/>
        <v>21.641626794653973</v>
      </c>
      <c r="AV9" s="67">
        <f t="shared" si="88"/>
        <v>22.87519952194925</v>
      </c>
      <c r="AW9" s="67">
        <f t="shared" si="89"/>
        <v>24.179085894700354</v>
      </c>
      <c r="AX9" s="67">
        <f t="shared" si="90"/>
        <v>25.55729379069827</v>
      </c>
      <c r="AY9" s="67">
        <f t="shared" si="91"/>
        <v>27.01405953676807</v>
      </c>
      <c r="AZ9" s="67">
        <f t="shared" si="92"/>
        <v>28.553860930363847</v>
      </c>
      <c r="BA9" s="67">
        <f t="shared" si="93"/>
        <v>30.181431003394586</v>
      </c>
      <c r="BB9" s="67">
        <f t="shared" si="94"/>
        <v>31.901772570588076</v>
      </c>
      <c r="BC9" s="67">
        <f t="shared" si="95"/>
        <v>33.7201736071116</v>
      </c>
      <c r="BD9" s="67">
        <f t="shared" si="96"/>
        <v>35.64222350271696</v>
      </c>
      <c r="BE9" s="67">
        <f t="shared" si="97"/>
        <v>37.67383024237182</v>
      </c>
      <c r="BF9" s="67">
        <f t="shared" si="98"/>
        <v>39.82123856618701</v>
      </c>
      <c r="BG9" s="67">
        <f t="shared" si="99"/>
        <v>42.09104916445967</v>
      </c>
      <c r="BH9" s="67">
        <f t="shared" si="100"/>
        <v>44.490238966833864</v>
      </c>
      <c r="BI9" s="67">
        <f t="shared" si="101"/>
        <v>47.02618258794339</v>
      </c>
      <c r="BJ9" s="67">
        <f t="shared" si="102"/>
        <v>49.70667499545616</v>
      </c>
      <c r="BK9" s="67">
        <f t="shared" si="103"/>
        <v>52.53995547019716</v>
      </c>
      <c r="BL9" s="67">
        <f t="shared" si="104"/>
        <v>55.53473293199839</v>
      </c>
      <c r="BM9" s="67">
        <f t="shared" si="105"/>
        <v>58.7002127091223</v>
      </c>
      <c r="BN9" s="67">
        <f t="shared" si="106"/>
        <v>62.046124833542265</v>
      </c>
      <c r="BO9" s="67">
        <f t="shared" si="107"/>
        <v>65.58275394905417</v>
      </c>
      <c r="BP9" s="67">
        <f t="shared" si="108"/>
        <v>69.32097092415025</v>
      </c>
      <c r="BQ9" s="67">
        <f t="shared" si="109"/>
        <v>73.2722662668268</v>
      </c>
      <c r="BR9" s="67">
        <f t="shared" si="110"/>
        <v>77.44878544403593</v>
      </c>
      <c r="BS9" s="67">
        <f t="shared" si="111"/>
        <v>81.86336621434597</v>
      </c>
      <c r="BT9" s="67">
        <f t="shared" si="112"/>
        <v>86.52957808856368</v>
      </c>
      <c r="BU9" s="67">
        <f t="shared" si="113"/>
        <v>91.46176403961181</v>
      </c>
      <c r="BV9" s="67">
        <f t="shared" si="114"/>
        <v>96.67508458986967</v>
      </c>
      <c r="BW9" s="67">
        <f t="shared" si="115"/>
        <v>102.18556441149224</v>
      </c>
      <c r="BX9" s="67">
        <f t="shared" si="116"/>
        <v>108.01014158294728</v>
      </c>
      <c r="BY9" s="67">
        <f t="shared" si="117"/>
        <v>114.16671965317528</v>
      </c>
      <c r="BZ9" s="67">
        <f t="shared" si="118"/>
        <v>120.67422267340626</v>
      </c>
      <c r="CA9" s="67">
        <f t="shared" si="119"/>
        <v>127.5526533657904</v>
      </c>
      <c r="CB9" s="67">
        <f t="shared" si="120"/>
        <v>134.82315460764045</v>
      </c>
      <c r="CC9" s="67">
        <f t="shared" si="121"/>
        <v>142.50807442027593</v>
      </c>
      <c r="CD9" s="67">
        <f t="shared" si="122"/>
        <v>150.63103466223166</v>
      </c>
      <c r="CE9" s="67">
        <f t="shared" si="123"/>
        <v>159.21700363797885</v>
      </c>
      <c r="CF9" s="67">
        <f t="shared" si="124"/>
        <v>168.29237284534364</v>
      </c>
      <c r="CG9" s="67">
        <f t="shared" si="125"/>
        <v>177.88503809752822</v>
      </c>
      <c r="CH9" s="67">
        <f t="shared" si="126"/>
        <v>188.0244852690873</v>
      </c>
      <c r="CI9" s="67">
        <f t="shared" si="127"/>
        <v>198.74188092942526</v>
      </c>
      <c r="CJ9" s="67">
        <f t="shared" si="128"/>
        <v>210.07016814240248</v>
      </c>
      <c r="CK9" s="67">
        <f t="shared" si="129"/>
        <v>222.04416772651942</v>
      </c>
      <c r="CL9" s="67">
        <f t="shared" si="130"/>
        <v>234.70068528693102</v>
      </c>
      <c r="CM9" s="67">
        <f t="shared" si="131"/>
        <v>248.07862434828607</v>
      </c>
      <c r="CN9" s="67">
        <f t="shared" si="132"/>
        <v>262.21910593613836</v>
      </c>
      <c r="CO9" s="67">
        <f t="shared" si="133"/>
        <v>277.1655949744982</v>
      </c>
      <c r="CP9" s="67">
        <f t="shared" si="134"/>
        <v>292.9640338880446</v>
      </c>
      <c r="CQ9" s="67">
        <f t="shared" si="135"/>
        <v>309.6629838196631</v>
      </c>
      <c r="CR9" s="67">
        <f t="shared" si="136"/>
        <v>327.3137738973839</v>
      </c>
      <c r="CS9" s="67">
        <f t="shared" si="137"/>
        <v>345.97065900953476</v>
      </c>
      <c r="CT9" s="67">
        <f t="shared" si="138"/>
        <v>365.6909865730782</v>
      </c>
      <c r="CU9" s="67">
        <f t="shared" si="139"/>
        <v>386.5353728077436</v>
      </c>
      <c r="CV9" s="67">
        <f t="shared" si="140"/>
        <v>408.56788905778495</v>
      </c>
      <c r="CW9" s="67">
        <f t="shared" si="141"/>
        <v>431.85625873407866</v>
      </c>
      <c r="CX9" s="67">
        <f t="shared" si="142"/>
        <v>456.4720654819211</v>
      </c>
      <c r="CY9" s="67">
        <f t="shared" si="143"/>
        <v>482.4909732143906</v>
      </c>
      <c r="CZ9" s="67">
        <f t="shared" si="144"/>
        <v>509.99295868761084</v>
      </c>
      <c r="DA9" s="67">
        <f t="shared" si="145"/>
        <v>539.0625573328047</v>
      </c>
      <c r="DB9" s="67">
        <f t="shared" si="146"/>
        <v>569.7891231007745</v>
      </c>
      <c r="DC9" s="67">
        <f t="shared" si="147"/>
        <v>602.2671031175187</v>
      </c>
      <c r="DD9" s="67">
        <f t="shared" si="148"/>
        <v>636.5963279952172</v>
      </c>
      <c r="DE9" s="67">
        <f t="shared" si="149"/>
        <v>672.8823186909445</v>
      </c>
      <c r="DF9" s="67">
        <f t="shared" si="150"/>
        <v>711.2366108563283</v>
      </c>
      <c r="DG9" s="67">
        <f t="shared" si="151"/>
        <v>751.777097675139</v>
      </c>
      <c r="DH9" s="67">
        <f t="shared" si="152"/>
        <v>794.6283922426219</v>
      </c>
      <c r="DI9" s="67">
        <f t="shared" si="153"/>
        <v>839.9222106004513</v>
      </c>
      <c r="DJ9" s="67">
        <f t="shared" si="154"/>
        <v>887.797776604677</v>
      </c>
      <c r="DK9" s="67">
        <f t="shared" si="155"/>
        <v>938.4022498711436</v>
      </c>
      <c r="DL9" s="67">
        <f t="shared" si="156"/>
        <v>991.8911781137987</v>
      </c>
      <c r="DM9" s="67">
        <f t="shared" si="157"/>
        <v>1048.428975266285</v>
      </c>
      <c r="DN9" s="67">
        <f t="shared" si="158"/>
        <v>1108.1894268564633</v>
      </c>
      <c r="DO9" s="67">
        <f t="shared" si="159"/>
        <v>1171.3562241872817</v>
      </c>
      <c r="DP9" s="67">
        <f t="shared" si="160"/>
        <v>1238.1235289659567</v>
      </c>
      <c r="DQ9" s="67">
        <f t="shared" si="161"/>
        <v>1308.696570117016</v>
      </c>
      <c r="DR9" s="67">
        <f t="shared" si="162"/>
        <v>1383.292274613686</v>
      </c>
      <c r="DS9" s="67">
        <f t="shared" si="163"/>
        <v>1462.139934266666</v>
      </c>
      <c r="DT9" s="67">
        <f t="shared" si="164"/>
        <v>1545.4819105198658</v>
      </c>
      <c r="DU9" s="67">
        <f t="shared" si="165"/>
        <v>1633.574379419498</v>
      </c>
      <c r="DV9" s="67">
        <f t="shared" si="166"/>
        <v>1726.6881190464092</v>
      </c>
      <c r="DW9" s="67">
        <f t="shared" si="167"/>
        <v>1825.1093418320543</v>
      </c>
      <c r="DX9" s="67">
        <f t="shared" si="168"/>
        <v>1929.1405743164812</v>
      </c>
      <c r="DY9" s="67">
        <f t="shared" si="169"/>
        <v>2039.1015870525205</v>
      </c>
      <c r="DZ9" s="67">
        <f t="shared" si="170"/>
        <v>2155.330377514514</v>
      </c>
      <c r="EA9" s="67">
        <f t="shared" si="171"/>
        <v>2278.1842090328414</v>
      </c>
      <c r="EB9" s="67">
        <f t="shared" si="172"/>
        <v>2408.040708947713</v>
      </c>
      <c r="EC9" s="67">
        <f t="shared" si="173"/>
        <v>2545.2990293577327</v>
      </c>
      <c r="ED9" s="67">
        <f t="shared" si="174"/>
        <v>2690.3810740311233</v>
      </c>
      <c r="EE9" s="67">
        <f t="shared" si="175"/>
        <v>2843.732795250897</v>
      </c>
      <c r="EF9" s="67">
        <f t="shared" si="176"/>
        <v>3005.8255645801983</v>
      </c>
      <c r="EG9" s="67">
        <f t="shared" si="177"/>
        <v>3177.157621761269</v>
      </c>
      <c r="EH9" s="67">
        <f t="shared" si="178"/>
        <v>3358.2556062016615</v>
      </c>
      <c r="EI9" s="67">
        <f t="shared" si="179"/>
        <v>3549.6761757551562</v>
      </c>
      <c r="EJ9" s="67">
        <f t="shared" si="180"/>
        <v>3752.0077177732</v>
      </c>
      <c r="EK9" s="67">
        <f t="shared" si="181"/>
        <v>3965.872157686272</v>
      </c>
      <c r="EL9" s="67">
        <f t="shared" si="182"/>
        <v>4191.92687067439</v>
      </c>
      <c r="EM9" s="67">
        <f t="shared" si="183"/>
        <v>4430.866702302829</v>
      </c>
      <c r="EN9" s="67">
        <f t="shared" si="184"/>
        <v>4683.42610433409</v>
      </c>
      <c r="EO9" s="67">
        <f t="shared" si="185"/>
        <v>4950.381392281133</v>
      </c>
      <c r="EP9" s="67">
        <f t="shared" si="186"/>
        <v>5232.553131641158</v>
      </c>
      <c r="EQ9" s="67">
        <f t="shared" si="187"/>
        <v>5530.808660144704</v>
      </c>
      <c r="ER9" s="67">
        <f t="shared" si="188"/>
        <v>5846.064753772952</v>
      </c>
      <c r="ES9" s="67">
        <f t="shared" si="189"/>
        <v>6179.29044473801</v>
      </c>
      <c r="ET9" s="67">
        <f t="shared" si="190"/>
        <v>6531.510000088076</v>
      </c>
      <c r="EU9" s="67">
        <f t="shared" si="191"/>
        <v>6903.8060700930955</v>
      </c>
      <c r="EV9" s="67">
        <f t="shared" si="192"/>
        <v>7297.323016088401</v>
      </c>
      <c r="EW9" s="67">
        <f t="shared" si="193"/>
        <v>7713.2704280054395</v>
      </c>
      <c r="EX9" s="67">
        <f t="shared" si="194"/>
        <v>8152.926842401749</v>
      </c>
      <c r="EY9" s="67">
        <f t="shared" si="195"/>
        <v>8617.643672418648</v>
      </c>
      <c r="EZ9" s="67">
        <f t="shared" si="5"/>
        <v>9108.84936174651</v>
      </c>
      <c r="FA9" s="67">
        <f t="shared" si="6"/>
        <v>9628.053775366061</v>
      </c>
      <c r="FB9" s="67">
        <f t="shared" si="7"/>
        <v>10176.852840561925</v>
      </c>
      <c r="FC9" s="67">
        <f t="shared" si="8"/>
        <v>10756.933452473955</v>
      </c>
      <c r="FD9" s="67">
        <f t="shared" si="9"/>
        <v>11370.07865926497</v>
      </c>
      <c r="FE9" s="67">
        <f t="shared" si="10"/>
        <v>12018.173142843072</v>
      </c>
      <c r="FF9" s="67">
        <f t="shared" si="11"/>
        <v>12703.209011985127</v>
      </c>
      <c r="FG9" s="67">
        <f t="shared" si="12"/>
        <v>13427.291925668278</v>
      </c>
      <c r="FH9" s="67">
        <f t="shared" si="13"/>
        <v>14192.647565431369</v>
      </c>
      <c r="FI9" s="67">
        <f t="shared" si="14"/>
        <v>15001.628476660957</v>
      </c>
      <c r="FJ9" s="67">
        <f t="shared" si="15"/>
        <v>15856.721299830631</v>
      </c>
      <c r="FK9" s="67">
        <f t="shared" si="16"/>
        <v>16760.554413920978</v>
      </c>
      <c r="FL9" s="67">
        <f t="shared" si="17"/>
        <v>17715.906015514473</v>
      </c>
      <c r="FM9" s="67">
        <f t="shared" si="18"/>
        <v>18725.712658398796</v>
      </c>
      <c r="FN9" s="67">
        <f t="shared" si="19"/>
        <v>19793.078279927526</v>
      </c>
      <c r="FO9" s="67">
        <f t="shared" si="20"/>
        <v>20921.283741883395</v>
      </c>
      <c r="FP9" s="67">
        <f t="shared" si="21"/>
        <v>22113.796915170748</v>
      </c>
      <c r="FQ9" s="67">
        <f t="shared" si="22"/>
        <v>23374.283339335478</v>
      </c>
      <c r="FR9" s="67">
        <f t="shared" si="23"/>
        <v>24706.6174896776</v>
      </c>
      <c r="FS9" s="67">
        <f t="shared" si="24"/>
        <v>26114.89468658922</v>
      </c>
      <c r="FT9" s="67">
        <f t="shared" si="25"/>
        <v>27603.443683724807</v>
      </c>
      <c r="FU9" s="67">
        <f t="shared" si="26"/>
        <v>29176.83997369712</v>
      </c>
      <c r="FV9" s="67">
        <f t="shared" si="27"/>
        <v>30839.919852197854</v>
      </c>
      <c r="FW9" s="67">
        <f t="shared" si="28"/>
        <v>32597.79528377313</v>
      </c>
      <c r="FX9" s="67">
        <f t="shared" si="29"/>
        <v>34455.8696149482</v>
      </c>
      <c r="FY9" s="67">
        <f t="shared" si="30"/>
        <v>36419.85418300024</v>
      </c>
      <c r="FZ9" s="67">
        <f t="shared" si="31"/>
        <v>38495.78587143125</v>
      </c>
      <c r="GA9" s="67">
        <f t="shared" si="32"/>
        <v>40690.04566610283</v>
      </c>
      <c r="GB9" s="67">
        <f t="shared" si="33"/>
        <v>43009.37826907069</v>
      </c>
      <c r="GC9" s="67">
        <f t="shared" si="34"/>
        <v>45460.91283040772</v>
      </c>
      <c r="GD9" s="67">
        <f t="shared" si="35"/>
        <v>48052.184861740956</v>
      </c>
      <c r="GE9" s="67">
        <f t="shared" si="36"/>
        <v>50791.15939886019</v>
      </c>
      <c r="GF9" s="67">
        <f t="shared" si="37"/>
        <v>53686.25548459522</v>
      </c>
      <c r="GG9" s="67">
        <f t="shared" si="38"/>
        <v>56746.37204721714</v>
      </c>
      <c r="GH9" s="67">
        <f t="shared" si="39"/>
        <v>59980.91525390851</v>
      </c>
      <c r="GI9" s="67">
        <f t="shared" si="40"/>
        <v>63399.82742338129</v>
      </c>
      <c r="GJ9" s="67">
        <f t="shared" si="41"/>
        <v>67013.61758651402</v>
      </c>
      <c r="GK9" s="67">
        <f t="shared" si="42"/>
        <v>70833.39378894532</v>
      </c>
      <c r="GL9" s="67">
        <f t="shared" si="43"/>
        <v>74870.8972349152</v>
      </c>
      <c r="GM9" s="67">
        <f t="shared" si="44"/>
        <v>79138.53837730536</v>
      </c>
      <c r="GN9" s="67">
        <f t="shared" si="45"/>
        <v>83649.43506481177</v>
      </c>
      <c r="GO9" s="67">
        <f t="shared" si="46"/>
        <v>88417.45286350604</v>
      </c>
      <c r="GP9" s="67">
        <f t="shared" si="47"/>
        <v>93457.24767672588</v>
      </c>
      <c r="GQ9" s="67">
        <f t="shared" si="48"/>
        <v>98784.31079429925</v>
      </c>
      <c r="GR9" s="67">
        <f t="shared" si="49"/>
        <v>104415.0165095743</v>
      </c>
      <c r="GS9" s="67">
        <f t="shared" si="50"/>
        <v>110366.67245062003</v>
      </c>
      <c r="GT9" s="67">
        <f t="shared" si="51"/>
        <v>116657.57278030536</v>
      </c>
      <c r="GU9" s="67">
        <f t="shared" si="52"/>
        <v>123307.05442878277</v>
      </c>
      <c r="GV9" s="67">
        <f t="shared" si="53"/>
        <v>130335.55653122338</v>
      </c>
      <c r="GW9" s="67">
        <f t="shared" si="54"/>
        <v>137764.6832535031</v>
      </c>
    </row>
    <row r="10" spans="1:205" ht="15">
      <c r="A10" s="9">
        <v>6</v>
      </c>
      <c r="B10" s="1" t="str">
        <f>'Page 3 (MStage DCF)'!B14</f>
        <v>Edison Internat.</v>
      </c>
      <c r="C10" s="66"/>
      <c r="D10" s="66">
        <f t="shared" si="55"/>
        <v>0.08301213448491014</v>
      </c>
      <c r="E10" s="67">
        <f>-'Page 3 (MStage DCF)'!C14</f>
        <v>-42.43807692307693</v>
      </c>
      <c r="F10" s="67">
        <f>'Page 3 (MStage DCF)'!D14*(1+'Page 3 (MStage DCF)'!$E14)</f>
        <v>1.3324133333333332</v>
      </c>
      <c r="G10" s="67">
        <f>F10*(1+'Page 3 (MStage DCF)'!$E14)</f>
        <v>1.3656348391111108</v>
      </c>
      <c r="H10" s="67">
        <f>G10*(1+'Page 3 (MStage DCF)'!$E14)</f>
        <v>1.399684667766281</v>
      </c>
      <c r="I10" s="67">
        <f>H10*(1+'Page 3 (MStage DCF)'!$E14)</f>
        <v>1.4345834721492536</v>
      </c>
      <c r="J10" s="67">
        <f>I10*(1+'Page 3 (MStage DCF)'!$E14)</f>
        <v>1.4703524200548417</v>
      </c>
      <c r="K10" s="94">
        <f>J10*(1+'Page 3 (MStage DCF)'!F14)</f>
        <v>1.51487142388428</v>
      </c>
      <c r="L10" s="67">
        <f>K10*(1+'Page 3 (MStage DCF)'!G14)</f>
        <v>1.56883451038398</v>
      </c>
      <c r="M10" s="67">
        <f>L10*(1+'Page 3 (MStage DCF)'!H14)</f>
        <v>1.6331044308260436</v>
      </c>
      <c r="N10" s="67">
        <f>M10*(1+'Page 3 (MStage DCF)'!I14)</f>
        <v>1.7087353115780766</v>
      </c>
      <c r="O10" s="67">
        <f>N10*(1+'Page 3 (MStage DCF)'!J14)</f>
        <v>1.7970009833950376</v>
      </c>
      <c r="P10" s="67">
        <f t="shared" si="56"/>
        <v>1.8994300394485546</v>
      </c>
      <c r="Q10" s="67">
        <f t="shared" si="57"/>
        <v>2.007697551697122</v>
      </c>
      <c r="R10" s="67">
        <f t="shared" si="58"/>
        <v>2.1221363121438577</v>
      </c>
      <c r="S10" s="67">
        <f t="shared" si="59"/>
        <v>2.2430980819360573</v>
      </c>
      <c r="T10" s="67">
        <f t="shared" si="60"/>
        <v>2.3709546726064126</v>
      </c>
      <c r="U10" s="67">
        <f t="shared" si="61"/>
        <v>2.506099088944978</v>
      </c>
      <c r="V10" s="67">
        <f t="shared" si="62"/>
        <v>2.6489467370148416</v>
      </c>
      <c r="W10" s="67">
        <f t="shared" si="63"/>
        <v>2.7999367010246874</v>
      </c>
      <c r="X10" s="67">
        <f t="shared" si="64"/>
        <v>2.9595330929830945</v>
      </c>
      <c r="Y10" s="67">
        <f t="shared" si="65"/>
        <v>3.1282264792831307</v>
      </c>
      <c r="Z10" s="67">
        <f t="shared" si="66"/>
        <v>3.306535388602269</v>
      </c>
      <c r="AA10" s="67">
        <f t="shared" si="67"/>
        <v>3.495007905752598</v>
      </c>
      <c r="AB10" s="67">
        <f t="shared" si="68"/>
        <v>3.694223356380496</v>
      </c>
      <c r="AC10" s="67">
        <f t="shared" si="69"/>
        <v>3.904794087694184</v>
      </c>
      <c r="AD10" s="67">
        <f t="shared" si="70"/>
        <v>4.127367350692752</v>
      </c>
      <c r="AE10" s="67">
        <f t="shared" si="71"/>
        <v>4.362627289682238</v>
      </c>
      <c r="AF10" s="67">
        <f t="shared" si="72"/>
        <v>4.611297045194125</v>
      </c>
      <c r="AG10" s="67">
        <f t="shared" si="73"/>
        <v>4.87414097677019</v>
      </c>
      <c r="AH10" s="67">
        <f t="shared" si="74"/>
        <v>5.15196701244609</v>
      </c>
      <c r="AI10" s="67">
        <f t="shared" si="75"/>
        <v>5.445629132155517</v>
      </c>
      <c r="AJ10" s="67">
        <f t="shared" si="76"/>
        <v>5.756029992688381</v>
      </c>
      <c r="AK10" s="67">
        <f t="shared" si="77"/>
        <v>6.084123702271619</v>
      </c>
      <c r="AL10" s="67">
        <f t="shared" si="78"/>
        <v>6.430918753301101</v>
      </c>
      <c r="AM10" s="67">
        <f t="shared" si="79"/>
        <v>6.7974811222392635</v>
      </c>
      <c r="AN10" s="67">
        <f t="shared" si="80"/>
        <v>7.184937546206901</v>
      </c>
      <c r="AO10" s="67">
        <f t="shared" si="81"/>
        <v>7.594478986340694</v>
      </c>
      <c r="AP10" s="67">
        <f t="shared" si="82"/>
        <v>8.027364288562113</v>
      </c>
      <c r="AQ10" s="67">
        <f t="shared" si="83"/>
        <v>8.484924053010154</v>
      </c>
      <c r="AR10" s="67">
        <f t="shared" si="84"/>
        <v>8.968564724031733</v>
      </c>
      <c r="AS10" s="67">
        <f t="shared" si="85"/>
        <v>9.479772913301542</v>
      </c>
      <c r="AT10" s="67">
        <f t="shared" si="86"/>
        <v>10.02011996935973</v>
      </c>
      <c r="AU10" s="67">
        <f t="shared" si="87"/>
        <v>10.591266807613234</v>
      </c>
      <c r="AV10" s="67">
        <f t="shared" si="88"/>
        <v>11.194969015647187</v>
      </c>
      <c r="AW10" s="67">
        <f t="shared" si="89"/>
        <v>11.833082249539077</v>
      </c>
      <c r="AX10" s="67">
        <f t="shared" si="90"/>
        <v>12.507567937762802</v>
      </c>
      <c r="AY10" s="67">
        <f t="shared" si="91"/>
        <v>13.220499310215281</v>
      </c>
      <c r="AZ10" s="67">
        <f t="shared" si="92"/>
        <v>13.974067770897552</v>
      </c>
      <c r="BA10" s="67">
        <f t="shared" si="93"/>
        <v>14.77058963383871</v>
      </c>
      <c r="BB10" s="67">
        <f t="shared" si="94"/>
        <v>15.612513242967516</v>
      </c>
      <c r="BC10" s="67">
        <f t="shared" si="95"/>
        <v>16.502426497816664</v>
      </c>
      <c r="BD10" s="67">
        <f t="shared" si="96"/>
        <v>17.44306480819221</v>
      </c>
      <c r="BE10" s="67">
        <f t="shared" si="97"/>
        <v>18.437319502259168</v>
      </c>
      <c r="BF10" s="67">
        <f t="shared" si="98"/>
        <v>19.48824671388794</v>
      </c>
      <c r="BG10" s="67">
        <f t="shared" si="99"/>
        <v>20.59907677657955</v>
      </c>
      <c r="BH10" s="67">
        <f t="shared" si="100"/>
        <v>21.773224152844584</v>
      </c>
      <c r="BI10" s="67">
        <f t="shared" si="101"/>
        <v>23.014297929556722</v>
      </c>
      <c r="BJ10" s="67">
        <f t="shared" si="102"/>
        <v>24.326112911541454</v>
      </c>
      <c r="BK10" s="67">
        <f t="shared" si="103"/>
        <v>25.712701347499316</v>
      </c>
      <c r="BL10" s="67">
        <f t="shared" si="104"/>
        <v>27.178325324306776</v>
      </c>
      <c r="BM10" s="67">
        <f t="shared" si="105"/>
        <v>28.72748986779226</v>
      </c>
      <c r="BN10" s="67">
        <f t="shared" si="106"/>
        <v>30.364956790256418</v>
      </c>
      <c r="BO10" s="67">
        <f t="shared" si="107"/>
        <v>32.09575932730103</v>
      </c>
      <c r="BP10" s="67">
        <f t="shared" si="108"/>
        <v>33.92521760895719</v>
      </c>
      <c r="BQ10" s="67">
        <f t="shared" si="109"/>
        <v>35.85895501266775</v>
      </c>
      <c r="BR10" s="67">
        <f t="shared" si="110"/>
        <v>37.90291544838981</v>
      </c>
      <c r="BS10" s="67">
        <f t="shared" si="111"/>
        <v>40.06338162894803</v>
      </c>
      <c r="BT10" s="67">
        <f t="shared" si="112"/>
        <v>42.34699438179806</v>
      </c>
      <c r="BU10" s="67">
        <f t="shared" si="113"/>
        <v>44.76077306156055</v>
      </c>
      <c r="BV10" s="67">
        <f t="shared" si="114"/>
        <v>47.312137126069494</v>
      </c>
      <c r="BW10" s="67">
        <f t="shared" si="115"/>
        <v>50.00892894225545</v>
      </c>
      <c r="BX10" s="67">
        <f t="shared" si="116"/>
        <v>52.859437891964006</v>
      </c>
      <c r="BY10" s="67">
        <f t="shared" si="117"/>
        <v>55.87242585180595</v>
      </c>
      <c r="BZ10" s="67">
        <f t="shared" si="118"/>
        <v>59.057154125358885</v>
      </c>
      <c r="CA10" s="67">
        <f t="shared" si="119"/>
        <v>62.423411910504335</v>
      </c>
      <c r="CB10" s="67">
        <f t="shared" si="120"/>
        <v>65.98154638940308</v>
      </c>
      <c r="CC10" s="67">
        <f t="shared" si="121"/>
        <v>69.74249453359904</v>
      </c>
      <c r="CD10" s="67">
        <f t="shared" si="122"/>
        <v>73.71781672201418</v>
      </c>
      <c r="CE10" s="67">
        <f t="shared" si="123"/>
        <v>77.91973227516898</v>
      </c>
      <c r="CF10" s="67">
        <f t="shared" si="124"/>
        <v>82.3611570148536</v>
      </c>
      <c r="CG10" s="67">
        <f t="shared" si="125"/>
        <v>87.05574296470026</v>
      </c>
      <c r="CH10" s="67">
        <f t="shared" si="126"/>
        <v>92.01792031368817</v>
      </c>
      <c r="CI10" s="67">
        <f t="shared" si="127"/>
        <v>97.26294177156838</v>
      </c>
      <c r="CJ10" s="67">
        <f t="shared" si="128"/>
        <v>102.80692945254778</v>
      </c>
      <c r="CK10" s="67">
        <f t="shared" si="129"/>
        <v>108.66692443134299</v>
      </c>
      <c r="CL10" s="67">
        <f t="shared" si="130"/>
        <v>114.86093912392954</v>
      </c>
      <c r="CM10" s="67">
        <f t="shared" si="131"/>
        <v>121.40801265399352</v>
      </c>
      <c r="CN10" s="67">
        <f t="shared" si="132"/>
        <v>128.32826937527113</v>
      </c>
      <c r="CO10" s="67">
        <f t="shared" si="133"/>
        <v>135.6429807296616</v>
      </c>
      <c r="CP10" s="67">
        <f t="shared" si="134"/>
        <v>143.3746306312523</v>
      </c>
      <c r="CQ10" s="67">
        <f t="shared" si="135"/>
        <v>151.54698457723367</v>
      </c>
      <c r="CR10" s="67">
        <f t="shared" si="136"/>
        <v>160.18516269813597</v>
      </c>
      <c r="CS10" s="67">
        <f t="shared" si="137"/>
        <v>169.3157169719297</v>
      </c>
      <c r="CT10" s="67">
        <f t="shared" si="138"/>
        <v>178.9667128393297</v>
      </c>
      <c r="CU10" s="67">
        <f t="shared" si="139"/>
        <v>189.16781547117148</v>
      </c>
      <c r="CV10" s="67">
        <f t="shared" si="140"/>
        <v>199.95038095302823</v>
      </c>
      <c r="CW10" s="67">
        <f t="shared" si="141"/>
        <v>211.34755266735084</v>
      </c>
      <c r="CX10" s="67">
        <f t="shared" si="142"/>
        <v>223.39436316938983</v>
      </c>
      <c r="CY10" s="67">
        <f t="shared" si="143"/>
        <v>236.12784187004505</v>
      </c>
      <c r="CZ10" s="67">
        <f t="shared" si="144"/>
        <v>249.5871288566376</v>
      </c>
      <c r="DA10" s="67">
        <f t="shared" si="145"/>
        <v>263.81359520146594</v>
      </c>
      <c r="DB10" s="67">
        <f t="shared" si="146"/>
        <v>278.8509701279495</v>
      </c>
      <c r="DC10" s="67">
        <f t="shared" si="147"/>
        <v>294.7454754252426</v>
      </c>
      <c r="DD10" s="67">
        <f t="shared" si="148"/>
        <v>311.5459675244814</v>
      </c>
      <c r="DE10" s="67">
        <f t="shared" si="149"/>
        <v>329.30408767337684</v>
      </c>
      <c r="DF10" s="67">
        <f t="shared" si="150"/>
        <v>348.0744206707593</v>
      </c>
      <c r="DG10" s="67">
        <f t="shared" si="151"/>
        <v>367.9146626489926</v>
      </c>
      <c r="DH10" s="67">
        <f t="shared" si="152"/>
        <v>388.8857984199851</v>
      </c>
      <c r="DI10" s="67">
        <f t="shared" si="153"/>
        <v>411.05228892992426</v>
      </c>
      <c r="DJ10" s="67">
        <f t="shared" si="154"/>
        <v>434.48226939892993</v>
      </c>
      <c r="DK10" s="67">
        <f t="shared" si="155"/>
        <v>459.2477587546689</v>
      </c>
      <c r="DL10" s="67">
        <f t="shared" si="156"/>
        <v>485.424881003685</v>
      </c>
      <c r="DM10" s="67">
        <f t="shared" si="157"/>
        <v>513.094099220895</v>
      </c>
      <c r="DN10" s="67">
        <f t="shared" si="158"/>
        <v>542.3404628764861</v>
      </c>
      <c r="DO10" s="67">
        <f t="shared" si="159"/>
        <v>573.2538692604458</v>
      </c>
      <c r="DP10" s="67">
        <f t="shared" si="160"/>
        <v>605.9293398082912</v>
      </c>
      <c r="DQ10" s="67">
        <f t="shared" si="161"/>
        <v>640.4673121773637</v>
      </c>
      <c r="DR10" s="67">
        <f t="shared" si="162"/>
        <v>676.9739489714734</v>
      </c>
      <c r="DS10" s="67">
        <f t="shared" si="163"/>
        <v>715.5614640628473</v>
      </c>
      <c r="DT10" s="67">
        <f t="shared" si="164"/>
        <v>756.3484675144296</v>
      </c>
      <c r="DU10" s="67">
        <f t="shared" si="165"/>
        <v>799.460330162752</v>
      </c>
      <c r="DV10" s="67">
        <f t="shared" si="166"/>
        <v>845.0295689820289</v>
      </c>
      <c r="DW10" s="67">
        <f t="shared" si="167"/>
        <v>893.1962544140044</v>
      </c>
      <c r="DX10" s="67">
        <f t="shared" si="168"/>
        <v>944.1084409156026</v>
      </c>
      <c r="DY10" s="67">
        <f t="shared" si="169"/>
        <v>997.922622047792</v>
      </c>
      <c r="DZ10" s="67">
        <f t="shared" si="170"/>
        <v>1054.804211504516</v>
      </c>
      <c r="EA10" s="67">
        <f t="shared" si="171"/>
        <v>1114.9280515602734</v>
      </c>
      <c r="EB10" s="67">
        <f t="shared" si="172"/>
        <v>1178.4789504992088</v>
      </c>
      <c r="EC10" s="67">
        <f t="shared" si="173"/>
        <v>1245.6522506776637</v>
      </c>
      <c r="ED10" s="67">
        <f t="shared" si="174"/>
        <v>1316.6544289662904</v>
      </c>
      <c r="EE10" s="67">
        <f t="shared" si="175"/>
        <v>1391.703731417369</v>
      </c>
      <c r="EF10" s="67">
        <f t="shared" si="176"/>
        <v>1471.030844108159</v>
      </c>
      <c r="EG10" s="67">
        <f t="shared" si="177"/>
        <v>1554.879602222324</v>
      </c>
      <c r="EH10" s="67">
        <f t="shared" si="178"/>
        <v>1643.5077395489964</v>
      </c>
      <c r="EI10" s="67">
        <f t="shared" si="179"/>
        <v>1737.187680703289</v>
      </c>
      <c r="EJ10" s="67">
        <f t="shared" si="180"/>
        <v>1836.2073785033765</v>
      </c>
      <c r="EK10" s="67">
        <f t="shared" si="181"/>
        <v>1940.871199078069</v>
      </c>
      <c r="EL10" s="67">
        <f t="shared" si="182"/>
        <v>2051.500857425519</v>
      </c>
      <c r="EM10" s="67">
        <f t="shared" si="183"/>
        <v>2168.4364062987734</v>
      </c>
      <c r="EN10" s="67">
        <f t="shared" si="184"/>
        <v>2292.037281457803</v>
      </c>
      <c r="EO10" s="67">
        <f t="shared" si="185"/>
        <v>2422.683406500898</v>
      </c>
      <c r="EP10" s="67">
        <f t="shared" si="186"/>
        <v>2560.776360671449</v>
      </c>
      <c r="EQ10" s="67">
        <f t="shared" si="187"/>
        <v>2706.7406132297215</v>
      </c>
      <c r="ER10" s="67">
        <f t="shared" si="188"/>
        <v>2861.0248281838153</v>
      </c>
      <c r="ES10" s="67">
        <f t="shared" si="189"/>
        <v>3024.1032433902924</v>
      </c>
      <c r="ET10" s="67">
        <f t="shared" si="190"/>
        <v>3196.477128263539</v>
      </c>
      <c r="EU10" s="67">
        <f t="shared" si="191"/>
        <v>3378.67632457456</v>
      </c>
      <c r="EV10" s="67">
        <f t="shared" si="192"/>
        <v>3571.2608750753097</v>
      </c>
      <c r="EW10" s="67">
        <f t="shared" si="193"/>
        <v>3774.822744954602</v>
      </c>
      <c r="EX10" s="67">
        <f t="shared" si="194"/>
        <v>3989.987641417014</v>
      </c>
      <c r="EY10" s="67">
        <f t="shared" si="195"/>
        <v>4217.416936977784</v>
      </c>
      <c r="EZ10" s="67">
        <f t="shared" si="5"/>
        <v>4457.809702385517</v>
      </c>
      <c r="FA10" s="67">
        <f t="shared" si="6"/>
        <v>4711.904855421491</v>
      </c>
      <c r="FB10" s="67">
        <f t="shared" si="7"/>
        <v>4980.4834321805165</v>
      </c>
      <c r="FC10" s="67">
        <f t="shared" si="8"/>
        <v>5264.370987814806</v>
      </c>
      <c r="FD10" s="67">
        <f t="shared" si="9"/>
        <v>5564.440134120249</v>
      </c>
      <c r="FE10" s="67">
        <f t="shared" si="10"/>
        <v>5881.613221765103</v>
      </c>
      <c r="FF10" s="67">
        <f t="shared" si="11"/>
        <v>6216.865175405714</v>
      </c>
      <c r="FG10" s="67">
        <f t="shared" si="12"/>
        <v>6571.226490403839</v>
      </c>
      <c r="FH10" s="67">
        <f t="shared" si="13"/>
        <v>6945.7864003568575</v>
      </c>
      <c r="FI10" s="67">
        <f t="shared" si="14"/>
        <v>7341.696225177198</v>
      </c>
      <c r="FJ10" s="67">
        <f t="shared" si="15"/>
        <v>7760.172910012298</v>
      </c>
      <c r="FK10" s="67">
        <f t="shared" si="16"/>
        <v>8202.502765882999</v>
      </c>
      <c r="FL10" s="67">
        <f t="shared" si="17"/>
        <v>8670.04542353833</v>
      </c>
      <c r="FM10" s="67">
        <f t="shared" si="18"/>
        <v>9164.238012680014</v>
      </c>
      <c r="FN10" s="67">
        <f t="shared" si="19"/>
        <v>9686.599579402775</v>
      </c>
      <c r="FO10" s="67">
        <f t="shared" si="20"/>
        <v>10238.735755428732</v>
      </c>
      <c r="FP10" s="67">
        <f t="shared" si="21"/>
        <v>10822.343693488168</v>
      </c>
      <c r="FQ10" s="67">
        <f t="shared" si="22"/>
        <v>11439.217284016993</v>
      </c>
      <c r="FR10" s="67">
        <f t="shared" si="23"/>
        <v>12091.252669205962</v>
      </c>
      <c r="FS10" s="67">
        <f t="shared" si="24"/>
        <v>12780.454071350701</v>
      </c>
      <c r="FT10" s="67">
        <f t="shared" si="25"/>
        <v>13508.93995341769</v>
      </c>
      <c r="FU10" s="67">
        <f t="shared" si="26"/>
        <v>14278.949530762498</v>
      </c>
      <c r="FV10" s="67">
        <f t="shared" si="27"/>
        <v>15092.84965401596</v>
      </c>
      <c r="FW10" s="67">
        <f t="shared" si="28"/>
        <v>15953.142084294868</v>
      </c>
      <c r="FX10" s="67">
        <f t="shared" si="29"/>
        <v>16862.471183099675</v>
      </c>
      <c r="FY10" s="67">
        <f t="shared" si="30"/>
        <v>17823.632040536355</v>
      </c>
      <c r="FZ10" s="67">
        <f t="shared" si="31"/>
        <v>18839.579066846927</v>
      </c>
      <c r="GA10" s="67">
        <f t="shared" si="32"/>
        <v>19913.4350736572</v>
      </c>
      <c r="GB10" s="67">
        <f t="shared" si="33"/>
        <v>21048.50087285566</v>
      </c>
      <c r="GC10" s="67">
        <f t="shared" si="34"/>
        <v>22248.26542260843</v>
      </c>
      <c r="GD10" s="67">
        <f t="shared" si="35"/>
        <v>23516.416551697108</v>
      </c>
      <c r="GE10" s="67">
        <f t="shared" si="36"/>
        <v>24856.852295143843</v>
      </c>
      <c r="GF10" s="67">
        <f t="shared" si="37"/>
        <v>26273.69287596704</v>
      </c>
      <c r="GG10" s="67">
        <f t="shared" si="38"/>
        <v>27771.29336989716</v>
      </c>
      <c r="GH10" s="67">
        <f t="shared" si="39"/>
        <v>29354.257091981297</v>
      </c>
      <c r="GI10" s="67">
        <f t="shared" si="40"/>
        <v>31027.44974622423</v>
      </c>
      <c r="GJ10" s="67">
        <f t="shared" si="41"/>
        <v>32796.01438175901</v>
      </c>
      <c r="GK10" s="67">
        <f t="shared" si="42"/>
        <v>34665.38720151927</v>
      </c>
      <c r="GL10" s="67">
        <f t="shared" si="43"/>
        <v>36641.31427200587</v>
      </c>
      <c r="GM10" s="67">
        <f t="shared" si="44"/>
        <v>38729.8691855102</v>
      </c>
      <c r="GN10" s="67">
        <f t="shared" si="45"/>
        <v>40937.47172908428</v>
      </c>
      <c r="GO10" s="67">
        <f t="shared" si="46"/>
        <v>43270.907617642086</v>
      </c>
      <c r="GP10" s="67">
        <f t="shared" si="47"/>
        <v>45737.34935184768</v>
      </c>
      <c r="GQ10" s="67">
        <f t="shared" si="48"/>
        <v>48344.378264902996</v>
      </c>
      <c r="GR10" s="67">
        <f t="shared" si="49"/>
        <v>51100.00782600247</v>
      </c>
      <c r="GS10" s="67">
        <f t="shared" si="50"/>
        <v>54012.70827208461</v>
      </c>
      <c r="GT10" s="67">
        <f t="shared" si="51"/>
        <v>57091.43264359343</v>
      </c>
      <c r="GU10" s="67">
        <f t="shared" si="52"/>
        <v>60345.64430427825</v>
      </c>
      <c r="GV10" s="67">
        <f t="shared" si="53"/>
        <v>63785.3460296221</v>
      </c>
      <c r="GW10" s="67">
        <f t="shared" si="54"/>
        <v>67421.11075331055</v>
      </c>
    </row>
    <row r="11" spans="1:205" ht="15">
      <c r="A11" s="9">
        <v>7</v>
      </c>
      <c r="B11" s="1" t="str">
        <f>'Page 3 (MStage DCF)'!B15</f>
        <v>IDACORP</v>
      </c>
      <c r="C11" s="66"/>
      <c r="D11" s="66">
        <f t="shared" si="55"/>
        <v>0.08896240361389289</v>
      </c>
      <c r="E11" s="67">
        <f>-'Page 3 (MStage DCF)'!C15</f>
        <v>-40.73923076923077</v>
      </c>
      <c r="F11" s="67">
        <f>'Page 3 (MStage DCF)'!D15*(1+'Page 3 (MStage DCF)'!$E15)</f>
        <v>1.3816</v>
      </c>
      <c r="G11" s="67">
        <f>F11*(1+'Page 3 (MStage DCF)'!$E15)</f>
        <v>1.4460746666666666</v>
      </c>
      <c r="H11" s="67">
        <f>G11*(1+'Page 3 (MStage DCF)'!$E15)</f>
        <v>1.513558151111111</v>
      </c>
      <c r="I11" s="67">
        <f>H11*(1+'Page 3 (MStage DCF)'!$E15)</f>
        <v>1.5841908648296295</v>
      </c>
      <c r="J11" s="67">
        <f>I11*(1+'Page 3 (MStage DCF)'!$E15)</f>
        <v>1.658119771855012</v>
      </c>
      <c r="K11" s="94">
        <f>J11*(1+'Page 3 (MStage DCF)'!F15)</f>
        <v>1.7383543452597738</v>
      </c>
      <c r="L11" s="67">
        <f>K11*(1+'Page 3 (MStage DCF)'!G15)</f>
        <v>1.8254652130055693</v>
      </c>
      <c r="M11" s="67">
        <f>L11*(1+'Page 3 (MStage DCF)'!H15)</f>
        <v>1.9200851598796915</v>
      </c>
      <c r="N11" s="67">
        <f>M11*(1+'Page 3 (MStage DCF)'!I15)</f>
        <v>2.0229163873310263</v>
      </c>
      <c r="O11" s="67">
        <f>N11*(1+'Page 3 (MStage DCF)'!J15)</f>
        <v>2.1347387098529356</v>
      </c>
      <c r="P11" s="67">
        <f t="shared" si="56"/>
        <v>2.256418816314553</v>
      </c>
      <c r="Q11" s="67">
        <f t="shared" si="57"/>
        <v>2.3850346888444824</v>
      </c>
      <c r="R11" s="67">
        <f t="shared" si="58"/>
        <v>2.520981666108618</v>
      </c>
      <c r="S11" s="67">
        <f t="shared" si="59"/>
        <v>2.664677621076809</v>
      </c>
      <c r="T11" s="67">
        <f t="shared" si="60"/>
        <v>2.8165642454781867</v>
      </c>
      <c r="U11" s="67">
        <f t="shared" si="61"/>
        <v>2.977108407470443</v>
      </c>
      <c r="V11" s="67">
        <f t="shared" si="62"/>
        <v>3.146803586696258</v>
      </c>
      <c r="W11" s="67">
        <f t="shared" si="63"/>
        <v>3.3261713911379447</v>
      </c>
      <c r="X11" s="67">
        <f t="shared" si="64"/>
        <v>3.5157631604328072</v>
      </c>
      <c r="Y11" s="67">
        <f t="shared" si="65"/>
        <v>3.716161660577477</v>
      </c>
      <c r="Z11" s="67">
        <f t="shared" si="66"/>
        <v>3.927982875230393</v>
      </c>
      <c r="AA11" s="67">
        <f t="shared" si="67"/>
        <v>4.151877899118525</v>
      </c>
      <c r="AB11" s="67">
        <f t="shared" si="68"/>
        <v>4.388534939368281</v>
      </c>
      <c r="AC11" s="67">
        <f t="shared" si="69"/>
        <v>4.638681430912273</v>
      </c>
      <c r="AD11" s="67">
        <f t="shared" si="70"/>
        <v>4.9030862724742725</v>
      </c>
      <c r="AE11" s="67">
        <f t="shared" si="71"/>
        <v>5.182562190005306</v>
      </c>
      <c r="AF11" s="67">
        <f t="shared" si="72"/>
        <v>5.477968234835608</v>
      </c>
      <c r="AG11" s="67">
        <f t="shared" si="73"/>
        <v>5.790212424221237</v>
      </c>
      <c r="AH11" s="67">
        <f t="shared" si="74"/>
        <v>6.120254532401847</v>
      </c>
      <c r="AI11" s="67">
        <f t="shared" si="75"/>
        <v>6.469109040748752</v>
      </c>
      <c r="AJ11" s="67">
        <f t="shared" si="76"/>
        <v>6.837848256071431</v>
      </c>
      <c r="AK11" s="67">
        <f t="shared" si="77"/>
        <v>7.227605606667502</v>
      </c>
      <c r="AL11" s="67">
        <f t="shared" si="78"/>
        <v>7.639579126247549</v>
      </c>
      <c r="AM11" s="67">
        <f t="shared" si="79"/>
        <v>8.075035136443658</v>
      </c>
      <c r="AN11" s="67">
        <f t="shared" si="80"/>
        <v>8.535312139220945</v>
      </c>
      <c r="AO11" s="67">
        <f t="shared" si="81"/>
        <v>9.021824931156539</v>
      </c>
      <c r="AP11" s="67">
        <f t="shared" si="82"/>
        <v>9.536068952232462</v>
      </c>
      <c r="AQ11" s="67">
        <f t="shared" si="83"/>
        <v>10.079624882509712</v>
      </c>
      <c r="AR11" s="67">
        <f t="shared" si="84"/>
        <v>10.654163500812766</v>
      </c>
      <c r="AS11" s="67">
        <f t="shared" si="85"/>
        <v>11.261450820359093</v>
      </c>
      <c r="AT11" s="67">
        <f t="shared" si="86"/>
        <v>11.90335351711956</v>
      </c>
      <c r="AU11" s="67">
        <f t="shared" si="87"/>
        <v>12.581844667595375</v>
      </c>
      <c r="AV11" s="67">
        <f t="shared" si="88"/>
        <v>13.299009813648311</v>
      </c>
      <c r="AW11" s="67">
        <f t="shared" si="89"/>
        <v>14.057053373026264</v>
      </c>
      <c r="AX11" s="67">
        <f t="shared" si="90"/>
        <v>14.85830541528876</v>
      </c>
      <c r="AY11" s="67">
        <f t="shared" si="91"/>
        <v>15.705228823960217</v>
      </c>
      <c r="AZ11" s="67">
        <f t="shared" si="92"/>
        <v>16.60042686692595</v>
      </c>
      <c r="BA11" s="67">
        <f t="shared" si="93"/>
        <v>17.54665119834073</v>
      </c>
      <c r="BB11" s="67">
        <f t="shared" si="94"/>
        <v>18.546810316646148</v>
      </c>
      <c r="BC11" s="67">
        <f t="shared" si="95"/>
        <v>19.60397850469498</v>
      </c>
      <c r="BD11" s="67">
        <f t="shared" si="96"/>
        <v>20.72140527946259</v>
      </c>
      <c r="BE11" s="67">
        <f t="shared" si="97"/>
        <v>21.902525380391957</v>
      </c>
      <c r="BF11" s="67">
        <f t="shared" si="98"/>
        <v>23.150969327074296</v>
      </c>
      <c r="BG11" s="67">
        <f t="shared" si="99"/>
        <v>24.470574578717528</v>
      </c>
      <c r="BH11" s="67">
        <f t="shared" si="100"/>
        <v>25.865397329704425</v>
      </c>
      <c r="BI11" s="67">
        <f t="shared" si="101"/>
        <v>27.339724977497575</v>
      </c>
      <c r="BJ11" s="67">
        <f t="shared" si="102"/>
        <v>28.898089301214934</v>
      </c>
      <c r="BK11" s="67">
        <f t="shared" si="103"/>
        <v>30.545280391384185</v>
      </c>
      <c r="BL11" s="67">
        <f t="shared" si="104"/>
        <v>32.28636137369308</v>
      </c>
      <c r="BM11" s="67">
        <f t="shared" si="105"/>
        <v>34.126683971993586</v>
      </c>
      <c r="BN11" s="67">
        <f t="shared" si="106"/>
        <v>36.07190495839722</v>
      </c>
      <c r="BO11" s="67">
        <f t="shared" si="107"/>
        <v>38.12800354102586</v>
      </c>
      <c r="BP11" s="67">
        <f t="shared" si="108"/>
        <v>40.30129974286433</v>
      </c>
      <c r="BQ11" s="67">
        <f t="shared" si="109"/>
        <v>42.598473828207595</v>
      </c>
      <c r="BR11" s="67">
        <f t="shared" si="110"/>
        <v>45.026586836415426</v>
      </c>
      <c r="BS11" s="67">
        <f t="shared" si="111"/>
        <v>47.5931022860911</v>
      </c>
      <c r="BT11" s="67">
        <f t="shared" si="112"/>
        <v>50.30590911639829</v>
      </c>
      <c r="BU11" s="67">
        <f t="shared" si="113"/>
        <v>53.17334593603299</v>
      </c>
      <c r="BV11" s="67">
        <f t="shared" si="114"/>
        <v>56.204226654386865</v>
      </c>
      <c r="BW11" s="67">
        <f t="shared" si="115"/>
        <v>59.407867573686914</v>
      </c>
      <c r="BX11" s="67">
        <f t="shared" si="116"/>
        <v>62.79411602538706</v>
      </c>
      <c r="BY11" s="67">
        <f t="shared" si="117"/>
        <v>66.37338063883412</v>
      </c>
      <c r="BZ11" s="67">
        <f t="shared" si="118"/>
        <v>70.15666333524766</v>
      </c>
      <c r="CA11" s="67">
        <f t="shared" si="119"/>
        <v>74.15559314535678</v>
      </c>
      <c r="CB11" s="67">
        <f t="shared" si="120"/>
        <v>78.38246195464211</v>
      </c>
      <c r="CC11" s="67">
        <f t="shared" si="121"/>
        <v>82.8502622860567</v>
      </c>
      <c r="CD11" s="67">
        <f t="shared" si="122"/>
        <v>87.57272723636193</v>
      </c>
      <c r="CE11" s="67">
        <f t="shared" si="123"/>
        <v>92.56437268883455</v>
      </c>
      <c r="CF11" s="67">
        <f t="shared" si="124"/>
        <v>97.84054193209812</v>
      </c>
      <c r="CG11" s="67">
        <f t="shared" si="125"/>
        <v>103.4174528222277</v>
      </c>
      <c r="CH11" s="67">
        <f t="shared" si="126"/>
        <v>109.31224763309467</v>
      </c>
      <c r="CI11" s="67">
        <f t="shared" si="127"/>
        <v>115.54304574818106</v>
      </c>
      <c r="CJ11" s="67">
        <f t="shared" si="128"/>
        <v>122.12899935582737</v>
      </c>
      <c r="CK11" s="67">
        <f t="shared" si="129"/>
        <v>129.09035231910954</v>
      </c>
      <c r="CL11" s="67">
        <f t="shared" si="130"/>
        <v>136.44850240129878</v>
      </c>
      <c r="CM11" s="67">
        <f t="shared" si="131"/>
        <v>144.2260670381728</v>
      </c>
      <c r="CN11" s="67">
        <f t="shared" si="132"/>
        <v>152.44695285934864</v>
      </c>
      <c r="CO11" s="67">
        <f t="shared" si="133"/>
        <v>161.1364291723315</v>
      </c>
      <c r="CP11" s="67">
        <f t="shared" si="134"/>
        <v>170.3212056351544</v>
      </c>
      <c r="CQ11" s="67">
        <f t="shared" si="135"/>
        <v>180.0295143563582</v>
      </c>
      <c r="CR11" s="67">
        <f t="shared" si="136"/>
        <v>190.2911966746706</v>
      </c>
      <c r="CS11" s="67">
        <f t="shared" si="137"/>
        <v>201.13779488512682</v>
      </c>
      <c r="CT11" s="67">
        <f t="shared" si="138"/>
        <v>212.60264919357903</v>
      </c>
      <c r="CU11" s="67">
        <f t="shared" si="139"/>
        <v>224.72100019761302</v>
      </c>
      <c r="CV11" s="67">
        <f t="shared" si="140"/>
        <v>237.53009720887695</v>
      </c>
      <c r="CW11" s="67">
        <f t="shared" si="141"/>
        <v>251.06931274978294</v>
      </c>
      <c r="CX11" s="67">
        <f t="shared" si="142"/>
        <v>265.3802635765206</v>
      </c>
      <c r="CY11" s="67">
        <f t="shared" si="143"/>
        <v>280.5069386003822</v>
      </c>
      <c r="CZ11" s="67">
        <f t="shared" si="144"/>
        <v>296.495834100604</v>
      </c>
      <c r="DA11" s="67">
        <f t="shared" si="145"/>
        <v>313.3960966443384</v>
      </c>
      <c r="DB11" s="67">
        <f t="shared" si="146"/>
        <v>331.25967415306565</v>
      </c>
      <c r="DC11" s="67">
        <f t="shared" si="147"/>
        <v>350.1414755797904</v>
      </c>
      <c r="DD11" s="67">
        <f t="shared" si="148"/>
        <v>370.0995396878384</v>
      </c>
      <c r="DE11" s="67">
        <f t="shared" si="149"/>
        <v>391.1952134500452</v>
      </c>
      <c r="DF11" s="67">
        <f t="shared" si="150"/>
        <v>413.4933406166977</v>
      </c>
      <c r="DG11" s="67">
        <f t="shared" si="151"/>
        <v>437.06246103184947</v>
      </c>
      <c r="DH11" s="67">
        <f t="shared" si="152"/>
        <v>461.9750213106649</v>
      </c>
      <c r="DI11" s="67">
        <f t="shared" si="153"/>
        <v>488.3075975253728</v>
      </c>
      <c r="DJ11" s="67">
        <f t="shared" si="154"/>
        <v>516.1411305843191</v>
      </c>
      <c r="DK11" s="67">
        <f t="shared" si="155"/>
        <v>545.5611750276253</v>
      </c>
      <c r="DL11" s="67">
        <f t="shared" si="156"/>
        <v>576.6581620041999</v>
      </c>
      <c r="DM11" s="67">
        <f t="shared" si="157"/>
        <v>609.5276772384392</v>
      </c>
      <c r="DN11" s="67">
        <f t="shared" si="158"/>
        <v>644.2707548410302</v>
      </c>
      <c r="DO11" s="67">
        <f t="shared" si="159"/>
        <v>680.9941878669689</v>
      </c>
      <c r="DP11" s="67">
        <f t="shared" si="160"/>
        <v>719.8108565753861</v>
      </c>
      <c r="DQ11" s="67">
        <f t="shared" si="161"/>
        <v>760.8400754001831</v>
      </c>
      <c r="DR11" s="67">
        <f t="shared" si="162"/>
        <v>804.2079596979935</v>
      </c>
      <c r="DS11" s="67">
        <f t="shared" si="163"/>
        <v>850.0478134007791</v>
      </c>
      <c r="DT11" s="67">
        <f t="shared" si="164"/>
        <v>898.5005387646235</v>
      </c>
      <c r="DU11" s="67">
        <f t="shared" si="165"/>
        <v>949.715069474207</v>
      </c>
      <c r="DV11" s="67">
        <f t="shared" si="166"/>
        <v>1003.8488284342367</v>
      </c>
      <c r="DW11" s="67">
        <f t="shared" si="167"/>
        <v>1061.068211654988</v>
      </c>
      <c r="DX11" s="67">
        <f t="shared" si="168"/>
        <v>1121.5490997193224</v>
      </c>
      <c r="DY11" s="67">
        <f t="shared" si="169"/>
        <v>1185.4773984033236</v>
      </c>
      <c r="DZ11" s="67">
        <f t="shared" si="170"/>
        <v>1253.049610112313</v>
      </c>
      <c r="EA11" s="67">
        <f t="shared" si="171"/>
        <v>1324.473437888715</v>
      </c>
      <c r="EB11" s="67">
        <f t="shared" si="172"/>
        <v>1399.9684238483715</v>
      </c>
      <c r="EC11" s="67">
        <f t="shared" si="173"/>
        <v>1479.7666240077285</v>
      </c>
      <c r="ED11" s="67">
        <f t="shared" si="174"/>
        <v>1564.113321576169</v>
      </c>
      <c r="EE11" s="67">
        <f t="shared" si="175"/>
        <v>1653.2677809060106</v>
      </c>
      <c r="EF11" s="67">
        <f t="shared" si="176"/>
        <v>1747.504044417653</v>
      </c>
      <c r="EG11" s="67">
        <f t="shared" si="177"/>
        <v>1847.111774949459</v>
      </c>
      <c r="EH11" s="67">
        <f t="shared" si="178"/>
        <v>1952.397146121578</v>
      </c>
      <c r="EI11" s="67">
        <f t="shared" si="179"/>
        <v>2063.683783450508</v>
      </c>
      <c r="EJ11" s="67">
        <f t="shared" si="180"/>
        <v>2181.313759107187</v>
      </c>
      <c r="EK11" s="67">
        <f t="shared" si="181"/>
        <v>2305.648643376296</v>
      </c>
      <c r="EL11" s="67">
        <f t="shared" si="182"/>
        <v>2437.070616048745</v>
      </c>
      <c r="EM11" s="67">
        <f t="shared" si="183"/>
        <v>2575.9836411635233</v>
      </c>
      <c r="EN11" s="67">
        <f t="shared" si="184"/>
        <v>2722.814708709844</v>
      </c>
      <c r="EO11" s="67">
        <f t="shared" si="185"/>
        <v>2878.015147106305</v>
      </c>
      <c r="EP11" s="67">
        <f t="shared" si="186"/>
        <v>3042.062010491364</v>
      </c>
      <c r="EQ11" s="67">
        <f t="shared" si="187"/>
        <v>3215.4595450893717</v>
      </c>
      <c r="ER11" s="67">
        <f t="shared" si="188"/>
        <v>3398.7407391594656</v>
      </c>
      <c r="ES11" s="67">
        <f t="shared" si="189"/>
        <v>3592.468961291555</v>
      </c>
      <c r="ET11" s="67">
        <f t="shared" si="190"/>
        <v>3797.2396920851734</v>
      </c>
      <c r="EU11" s="67">
        <f t="shared" si="191"/>
        <v>4013.682354534028</v>
      </c>
      <c r="EV11" s="67">
        <f t="shared" si="192"/>
        <v>4242.462248742468</v>
      </c>
      <c r="EW11" s="67">
        <f t="shared" si="193"/>
        <v>4484.282596920788</v>
      </c>
      <c r="EX11" s="67">
        <f t="shared" si="194"/>
        <v>4739.886704945273</v>
      </c>
      <c r="EY11" s="67">
        <f t="shared" si="195"/>
        <v>5010.060247127153</v>
      </c>
      <c r="EZ11" s="67">
        <f t="shared" si="5"/>
        <v>5295.6336812134</v>
      </c>
      <c r="FA11" s="67">
        <f t="shared" si="6"/>
        <v>5597.484801042564</v>
      </c>
      <c r="FB11" s="67">
        <f t="shared" si="7"/>
        <v>5916.54143470199</v>
      </c>
      <c r="FC11" s="67">
        <f t="shared" si="8"/>
        <v>6253.784296480003</v>
      </c>
      <c r="FD11" s="67">
        <f t="shared" si="9"/>
        <v>6610.250001379362</v>
      </c>
      <c r="FE11" s="67">
        <f t="shared" si="10"/>
        <v>6987.034251457986</v>
      </c>
      <c r="FF11" s="67">
        <f t="shared" si="11"/>
        <v>7385.295203791091</v>
      </c>
      <c r="FG11" s="67">
        <f t="shared" si="12"/>
        <v>7806.257030407182</v>
      </c>
      <c r="FH11" s="67">
        <f t="shared" si="13"/>
        <v>8251.21368114039</v>
      </c>
      <c r="FI11" s="67">
        <f t="shared" si="14"/>
        <v>8721.532860965392</v>
      </c>
      <c r="FJ11" s="67">
        <f t="shared" si="15"/>
        <v>9218.660234040419</v>
      </c>
      <c r="FK11" s="67">
        <f t="shared" si="16"/>
        <v>9744.123867380722</v>
      </c>
      <c r="FL11" s="67">
        <f t="shared" si="17"/>
        <v>10299.538927821422</v>
      </c>
      <c r="FM11" s="67">
        <f t="shared" si="18"/>
        <v>10886.612646707243</v>
      </c>
      <c r="FN11" s="67">
        <f t="shared" si="19"/>
        <v>11507.149567569555</v>
      </c>
      <c r="FO11" s="67">
        <f t="shared" si="20"/>
        <v>12163.057092921019</v>
      </c>
      <c r="FP11" s="67">
        <f t="shared" si="21"/>
        <v>12856.351347217516</v>
      </c>
      <c r="FQ11" s="67">
        <f t="shared" si="22"/>
        <v>13589.163374008915</v>
      </c>
      <c r="FR11" s="67">
        <f t="shared" si="23"/>
        <v>14363.745686327422</v>
      </c>
      <c r="FS11" s="67">
        <f t="shared" si="24"/>
        <v>15182.479190448084</v>
      </c>
      <c r="FT11" s="67">
        <f t="shared" si="25"/>
        <v>16047.880504303625</v>
      </c>
      <c r="FU11" s="67">
        <f t="shared" si="26"/>
        <v>16962.60969304893</v>
      </c>
      <c r="FV11" s="67">
        <f t="shared" si="27"/>
        <v>17929.47844555272</v>
      </c>
      <c r="FW11" s="67">
        <f t="shared" si="28"/>
        <v>18951.458716949222</v>
      </c>
      <c r="FX11" s="67">
        <f t="shared" si="29"/>
        <v>20031.691863815326</v>
      </c>
      <c r="FY11" s="67">
        <f t="shared" si="30"/>
        <v>21173.498300052797</v>
      </c>
      <c r="FZ11" s="67">
        <f t="shared" si="31"/>
        <v>22380.387703155804</v>
      </c>
      <c r="GA11" s="67">
        <f t="shared" si="32"/>
        <v>23656.069802235685</v>
      </c>
      <c r="GB11" s="67">
        <f t="shared" si="33"/>
        <v>25004.465780963117</v>
      </c>
      <c r="GC11" s="67">
        <f t="shared" si="34"/>
        <v>26429.720330478012</v>
      </c>
      <c r="GD11" s="67">
        <f t="shared" si="35"/>
        <v>27936.214389315257</v>
      </c>
      <c r="GE11" s="67">
        <f t="shared" si="36"/>
        <v>29528.578609506225</v>
      </c>
      <c r="GF11" s="67">
        <f t="shared" si="37"/>
        <v>31211.70759024808</v>
      </c>
      <c r="GG11" s="67">
        <f t="shared" si="38"/>
        <v>32990.77492289222</v>
      </c>
      <c r="GH11" s="67">
        <f t="shared" si="39"/>
        <v>34871.24909349707</v>
      </c>
      <c r="GI11" s="67">
        <f t="shared" si="40"/>
        <v>36858.9102918264</v>
      </c>
      <c r="GJ11" s="67">
        <f t="shared" si="41"/>
        <v>38959.86817846051</v>
      </c>
      <c r="GK11" s="67">
        <f t="shared" si="42"/>
        <v>41180.580664632755</v>
      </c>
      <c r="GL11" s="67">
        <f t="shared" si="43"/>
        <v>43527.87376251682</v>
      </c>
      <c r="GM11" s="67">
        <f t="shared" si="44"/>
        <v>46008.96256698028</v>
      </c>
      <c r="GN11" s="67">
        <f t="shared" si="45"/>
        <v>48631.47343329815</v>
      </c>
      <c r="GO11" s="67">
        <f t="shared" si="46"/>
        <v>51403.467418996144</v>
      </c>
      <c r="GP11" s="67">
        <f t="shared" si="47"/>
        <v>54333.465061878924</v>
      </c>
      <c r="GQ11" s="67">
        <f t="shared" si="48"/>
        <v>57430.47257040602</v>
      </c>
      <c r="GR11" s="67">
        <f t="shared" si="49"/>
        <v>60704.00950691916</v>
      </c>
      <c r="GS11" s="67">
        <f t="shared" si="50"/>
        <v>64164.13804881355</v>
      </c>
      <c r="GT11" s="67">
        <f t="shared" si="51"/>
        <v>67821.49391759592</v>
      </c>
      <c r="GU11" s="67">
        <f t="shared" si="52"/>
        <v>71687.31907089888</v>
      </c>
      <c r="GV11" s="67">
        <f t="shared" si="53"/>
        <v>75773.49625794012</v>
      </c>
      <c r="GW11" s="67">
        <f t="shared" si="54"/>
        <v>80092.5855446427</v>
      </c>
    </row>
    <row r="12" spans="1:205" ht="15">
      <c r="A12" s="9">
        <v>8</v>
      </c>
      <c r="B12" s="1" t="str">
        <f>'Page 3 (MStage DCF)'!B16</f>
        <v>Portland General</v>
      </c>
      <c r="C12" s="66"/>
      <c r="D12" s="66">
        <f t="shared" si="55"/>
        <v>0.09948330262137199</v>
      </c>
      <c r="E12" s="67">
        <f>-'Page 3 (MStage DCF)'!C16</f>
        <v>-24.966538461538462</v>
      </c>
      <c r="F12" s="67">
        <f>'Page 3 (MStage DCF)'!D16*(1+'Page 3 (MStage DCF)'!$E16)</f>
        <v>1.1111626666666667</v>
      </c>
      <c r="G12" s="67">
        <f>F12*(1+'Page 3 (MStage DCF)'!$E16)</f>
        <v>1.1647947847111113</v>
      </c>
      <c r="H12" s="67">
        <f>G12*(1+'Page 3 (MStage DCF)'!$E16)</f>
        <v>1.2210155463198342</v>
      </c>
      <c r="I12" s="67">
        <f>H12*(1+'Page 3 (MStage DCF)'!$E16)</f>
        <v>1.2799498966888716</v>
      </c>
      <c r="J12" s="67">
        <f>I12*(1+'Page 3 (MStage DCF)'!$E16)</f>
        <v>1.3417288117023878</v>
      </c>
      <c r="K12" s="94">
        <f>J12*(1+'Page 3 (MStage DCF)'!F16)</f>
        <v>1.408442549839812</v>
      </c>
      <c r="L12" s="67">
        <f>K12*(1+'Page 3 (MStage DCF)'!G16)</f>
        <v>1.4805235096682807</v>
      </c>
      <c r="M12" s="67">
        <f>L12*(1+'Page 3 (MStage DCF)'!H16)</f>
        <v>1.5584483970604879</v>
      </c>
      <c r="N12" s="67">
        <f>M12*(1+'Page 3 (MStage DCF)'!I16)</f>
        <v>1.6427431392481595</v>
      </c>
      <c r="O12" s="67">
        <f>N12*(1+'Page 3 (MStage DCF)'!J16)</f>
        <v>1.733988394282621</v>
      </c>
      <c r="P12" s="67">
        <f t="shared" si="56"/>
        <v>1.8328257327567303</v>
      </c>
      <c r="Q12" s="67">
        <f t="shared" si="57"/>
        <v>1.937296799523864</v>
      </c>
      <c r="R12" s="67">
        <f t="shared" si="58"/>
        <v>2.047722717096724</v>
      </c>
      <c r="S12" s="67">
        <f t="shared" si="59"/>
        <v>2.1644429119712374</v>
      </c>
      <c r="T12" s="67">
        <f t="shared" si="60"/>
        <v>2.2878161579535976</v>
      </c>
      <c r="U12" s="67">
        <f t="shared" si="61"/>
        <v>2.4182216789569524</v>
      </c>
      <c r="V12" s="67">
        <f t="shared" si="62"/>
        <v>2.5560603146574987</v>
      </c>
      <c r="W12" s="67">
        <f t="shared" si="63"/>
        <v>2.701755752592976</v>
      </c>
      <c r="X12" s="67">
        <f t="shared" si="64"/>
        <v>2.8557558304907755</v>
      </c>
      <c r="Y12" s="67">
        <f t="shared" si="65"/>
        <v>3.0185339128287496</v>
      </c>
      <c r="Z12" s="67">
        <f t="shared" si="66"/>
        <v>3.190590345859988</v>
      </c>
      <c r="AA12" s="67">
        <f t="shared" si="67"/>
        <v>3.372453995574007</v>
      </c>
      <c r="AB12" s="67">
        <f t="shared" si="68"/>
        <v>3.564683873321725</v>
      </c>
      <c r="AC12" s="67">
        <f t="shared" si="69"/>
        <v>3.7678708541010635</v>
      </c>
      <c r="AD12" s="67">
        <f t="shared" si="70"/>
        <v>3.982639492784824</v>
      </c>
      <c r="AE12" s="67">
        <f t="shared" si="71"/>
        <v>4.209649943873559</v>
      </c>
      <c r="AF12" s="67">
        <f t="shared" si="72"/>
        <v>4.4495999906743515</v>
      </c>
      <c r="AG12" s="67">
        <f t="shared" si="73"/>
        <v>4.70322719014279</v>
      </c>
      <c r="AH12" s="67">
        <f t="shared" si="74"/>
        <v>4.971311139980928</v>
      </c>
      <c r="AI12" s="67">
        <f t="shared" si="75"/>
        <v>5.254675874959841</v>
      </c>
      <c r="AJ12" s="67">
        <f t="shared" si="76"/>
        <v>5.5541923998325515</v>
      </c>
      <c r="AK12" s="67">
        <f t="shared" si="77"/>
        <v>5.870781366623007</v>
      </c>
      <c r="AL12" s="67">
        <f t="shared" si="78"/>
        <v>6.2054159045205175</v>
      </c>
      <c r="AM12" s="67">
        <f t="shared" si="79"/>
        <v>6.559124611078187</v>
      </c>
      <c r="AN12" s="67">
        <f t="shared" si="80"/>
        <v>6.932994713909643</v>
      </c>
      <c r="AO12" s="67">
        <f t="shared" si="81"/>
        <v>7.3281754126024925</v>
      </c>
      <c r="AP12" s="67">
        <f t="shared" si="82"/>
        <v>7.745881411120834</v>
      </c>
      <c r="AQ12" s="67">
        <f t="shared" si="83"/>
        <v>8.187396651554721</v>
      </c>
      <c r="AR12" s="67">
        <f t="shared" si="84"/>
        <v>8.654078260693339</v>
      </c>
      <c r="AS12" s="67">
        <f t="shared" si="85"/>
        <v>9.14736072155286</v>
      </c>
      <c r="AT12" s="67">
        <f t="shared" si="86"/>
        <v>9.668760282681372</v>
      </c>
      <c r="AU12" s="67">
        <f t="shared" si="87"/>
        <v>10.21987961879421</v>
      </c>
      <c r="AV12" s="67">
        <f t="shared" si="88"/>
        <v>10.802412757065479</v>
      </c>
      <c r="AW12" s="67">
        <f t="shared" si="89"/>
        <v>11.41815028421821</v>
      </c>
      <c r="AX12" s="67">
        <f t="shared" si="90"/>
        <v>12.068984850418648</v>
      </c>
      <c r="AY12" s="67">
        <f t="shared" si="91"/>
        <v>12.75691698689251</v>
      </c>
      <c r="AZ12" s="67">
        <f t="shared" si="92"/>
        <v>13.484061255145381</v>
      </c>
      <c r="BA12" s="67">
        <f t="shared" si="93"/>
        <v>14.252652746688668</v>
      </c>
      <c r="BB12" s="67">
        <f t="shared" si="94"/>
        <v>15.06505395324992</v>
      </c>
      <c r="BC12" s="67">
        <f t="shared" si="95"/>
        <v>15.923762028585164</v>
      </c>
      <c r="BD12" s="67">
        <f t="shared" si="96"/>
        <v>16.831416464214517</v>
      </c>
      <c r="BE12" s="67">
        <f t="shared" si="97"/>
        <v>17.790807202674742</v>
      </c>
      <c r="BF12" s="67">
        <f t="shared" si="98"/>
        <v>18.8048832132272</v>
      </c>
      <c r="BG12" s="67">
        <f t="shared" si="99"/>
        <v>19.876761556381147</v>
      </c>
      <c r="BH12" s="67">
        <f t="shared" si="100"/>
        <v>21.00973696509487</v>
      </c>
      <c r="BI12" s="67">
        <f t="shared" si="101"/>
        <v>22.207291972105278</v>
      </c>
      <c r="BJ12" s="67">
        <f t="shared" si="102"/>
        <v>23.47310761451528</v>
      </c>
      <c r="BK12" s="67">
        <f t="shared" si="103"/>
        <v>24.811074748542648</v>
      </c>
      <c r="BL12" s="67">
        <f t="shared" si="104"/>
        <v>26.22530600920958</v>
      </c>
      <c r="BM12" s="67">
        <f t="shared" si="105"/>
        <v>27.720148451734524</v>
      </c>
      <c r="BN12" s="67">
        <f t="shared" si="106"/>
        <v>29.30019691348339</v>
      </c>
      <c r="BO12" s="67">
        <f t="shared" si="107"/>
        <v>30.970308137551942</v>
      </c>
      <c r="BP12" s="67">
        <f t="shared" si="108"/>
        <v>32.735615701392405</v>
      </c>
      <c r="BQ12" s="67">
        <f t="shared" si="109"/>
        <v>34.60154579637177</v>
      </c>
      <c r="BR12" s="67">
        <f t="shared" si="110"/>
        <v>36.57383390676495</v>
      </c>
      <c r="BS12" s="67">
        <f t="shared" si="111"/>
        <v>38.65854243945056</v>
      </c>
      <c r="BT12" s="67">
        <f t="shared" si="112"/>
        <v>40.86207935849924</v>
      </c>
      <c r="BU12" s="67">
        <f t="shared" si="113"/>
        <v>43.19121788193369</v>
      </c>
      <c r="BV12" s="67">
        <f t="shared" si="114"/>
        <v>45.653117301203906</v>
      </c>
      <c r="BW12" s="67">
        <f t="shared" si="115"/>
        <v>48.255344987372524</v>
      </c>
      <c r="BX12" s="67">
        <f t="shared" si="116"/>
        <v>51.005899651652754</v>
      </c>
      <c r="BY12" s="67">
        <f t="shared" si="117"/>
        <v>53.91323593179696</v>
      </c>
      <c r="BZ12" s="67">
        <f t="shared" si="118"/>
        <v>56.986290379909384</v>
      </c>
      <c r="CA12" s="67">
        <f t="shared" si="119"/>
        <v>60.234508931564214</v>
      </c>
      <c r="CB12" s="67">
        <f t="shared" si="120"/>
        <v>63.66787594066337</v>
      </c>
      <c r="CC12" s="67">
        <f t="shared" si="121"/>
        <v>67.29694486928118</v>
      </c>
      <c r="CD12" s="67">
        <f t="shared" si="122"/>
        <v>71.1328707268302</v>
      </c>
      <c r="CE12" s="67">
        <f t="shared" si="123"/>
        <v>75.18744435825953</v>
      </c>
      <c r="CF12" s="67">
        <f t="shared" si="124"/>
        <v>79.47312868668031</v>
      </c>
      <c r="CG12" s="67">
        <f t="shared" si="125"/>
        <v>84.00309702182109</v>
      </c>
      <c r="CH12" s="67">
        <f t="shared" si="126"/>
        <v>88.7912735520649</v>
      </c>
      <c r="CI12" s="67">
        <f t="shared" si="127"/>
        <v>93.85237614453258</v>
      </c>
      <c r="CJ12" s="67">
        <f t="shared" si="128"/>
        <v>99.20196158477094</v>
      </c>
      <c r="CK12" s="67">
        <f t="shared" si="129"/>
        <v>104.85647339510288</v>
      </c>
      <c r="CL12" s="67">
        <f t="shared" si="130"/>
        <v>110.83329237862374</v>
      </c>
      <c r="CM12" s="67">
        <f t="shared" si="131"/>
        <v>117.15079004420528</v>
      </c>
      <c r="CN12" s="67">
        <f t="shared" si="132"/>
        <v>123.82838507672497</v>
      </c>
      <c r="CO12" s="67">
        <f t="shared" si="133"/>
        <v>130.8866030260983</v>
      </c>
      <c r="CP12" s="67">
        <f t="shared" si="134"/>
        <v>138.34713939858588</v>
      </c>
      <c r="CQ12" s="67">
        <f t="shared" si="135"/>
        <v>146.23292634430527</v>
      </c>
      <c r="CR12" s="67">
        <f t="shared" si="136"/>
        <v>154.56820314593065</v>
      </c>
      <c r="CS12" s="67">
        <f t="shared" si="137"/>
        <v>163.3785907252487</v>
      </c>
      <c r="CT12" s="67">
        <f t="shared" si="138"/>
        <v>172.69117039658786</v>
      </c>
      <c r="CU12" s="67">
        <f t="shared" si="139"/>
        <v>182.53456710919338</v>
      </c>
      <c r="CV12" s="67">
        <f t="shared" si="140"/>
        <v>192.9390374344174</v>
      </c>
      <c r="CW12" s="67">
        <f t="shared" si="141"/>
        <v>203.93656256817917</v>
      </c>
      <c r="CX12" s="67">
        <f t="shared" si="142"/>
        <v>215.56094663456537</v>
      </c>
      <c r="CY12" s="67">
        <f t="shared" si="143"/>
        <v>227.8479205927356</v>
      </c>
      <c r="CZ12" s="67">
        <f t="shared" si="144"/>
        <v>240.83525206652152</v>
      </c>
      <c r="DA12" s="67">
        <f t="shared" si="145"/>
        <v>254.56286143431322</v>
      </c>
      <c r="DB12" s="67">
        <f t="shared" si="146"/>
        <v>269.07294453606903</v>
      </c>
      <c r="DC12" s="67">
        <f t="shared" si="147"/>
        <v>284.41010237462496</v>
      </c>
      <c r="DD12" s="67">
        <f t="shared" si="148"/>
        <v>300.62147820997853</v>
      </c>
      <c r="DE12" s="67">
        <f t="shared" si="149"/>
        <v>317.75690246794727</v>
      </c>
      <c r="DF12" s="67">
        <f t="shared" si="150"/>
        <v>335.86904590862025</v>
      </c>
      <c r="DG12" s="67">
        <f t="shared" si="151"/>
        <v>355.0135815254116</v>
      </c>
      <c r="DH12" s="67">
        <f t="shared" si="152"/>
        <v>375.24935567236</v>
      </c>
      <c r="DI12" s="67">
        <f t="shared" si="153"/>
        <v>396.63856894568454</v>
      </c>
      <c r="DJ12" s="67">
        <f t="shared" si="154"/>
        <v>419.24696737558855</v>
      </c>
      <c r="DK12" s="67">
        <f t="shared" si="155"/>
        <v>443.14404451599705</v>
      </c>
      <c r="DL12" s="67">
        <f t="shared" si="156"/>
        <v>468.4032550534089</v>
      </c>
      <c r="DM12" s="67">
        <f t="shared" si="157"/>
        <v>495.10224059145315</v>
      </c>
      <c r="DN12" s="67">
        <f t="shared" si="158"/>
        <v>523.323068305166</v>
      </c>
      <c r="DO12" s="67">
        <f t="shared" si="159"/>
        <v>553.1524831985604</v>
      </c>
      <c r="DP12" s="67">
        <f t="shared" si="160"/>
        <v>584.6821747408783</v>
      </c>
      <c r="DQ12" s="67">
        <f t="shared" si="161"/>
        <v>618.0090587011083</v>
      </c>
      <c r="DR12" s="67">
        <f t="shared" si="162"/>
        <v>653.2355750470714</v>
      </c>
      <c r="DS12" s="67">
        <f t="shared" si="163"/>
        <v>690.4700028247544</v>
      </c>
      <c r="DT12" s="67">
        <f t="shared" si="164"/>
        <v>729.8267929857653</v>
      </c>
      <c r="DU12" s="67">
        <f t="shared" si="165"/>
        <v>771.4269201859539</v>
      </c>
      <c r="DV12" s="67">
        <f t="shared" si="166"/>
        <v>815.3982546365532</v>
      </c>
      <c r="DW12" s="67">
        <f t="shared" si="167"/>
        <v>861.8759551508367</v>
      </c>
      <c r="DX12" s="67">
        <f t="shared" si="168"/>
        <v>911.0028845944344</v>
      </c>
      <c r="DY12" s="67">
        <f t="shared" si="169"/>
        <v>962.9300490163171</v>
      </c>
      <c r="DZ12" s="67">
        <f t="shared" si="170"/>
        <v>1017.8170618102471</v>
      </c>
      <c r="EA12" s="67">
        <f t="shared" si="171"/>
        <v>1075.832634333431</v>
      </c>
      <c r="EB12" s="67">
        <f t="shared" si="172"/>
        <v>1137.1550944904366</v>
      </c>
      <c r="EC12" s="67">
        <f t="shared" si="173"/>
        <v>1201.9729348763915</v>
      </c>
      <c r="ED12" s="67">
        <f t="shared" si="174"/>
        <v>1270.4853921643457</v>
      </c>
      <c r="EE12" s="67">
        <f t="shared" si="175"/>
        <v>1342.9030595177135</v>
      </c>
      <c r="EF12" s="67">
        <f t="shared" si="176"/>
        <v>1419.448533910223</v>
      </c>
      <c r="EG12" s="67">
        <f t="shared" si="177"/>
        <v>1500.3571003431057</v>
      </c>
      <c r="EH12" s="67">
        <f t="shared" si="178"/>
        <v>1585.8774550626626</v>
      </c>
      <c r="EI12" s="67">
        <f t="shared" si="179"/>
        <v>1676.2724700012343</v>
      </c>
      <c r="EJ12" s="67">
        <f t="shared" si="180"/>
        <v>1771.8200007913044</v>
      </c>
      <c r="EK12" s="67">
        <f t="shared" si="181"/>
        <v>1872.8137408364087</v>
      </c>
      <c r="EL12" s="67">
        <f t="shared" si="182"/>
        <v>1979.564124064084</v>
      </c>
      <c r="EM12" s="67">
        <f t="shared" si="183"/>
        <v>2092.3992791357364</v>
      </c>
      <c r="EN12" s="67">
        <f t="shared" si="184"/>
        <v>2211.666038046473</v>
      </c>
      <c r="EO12" s="67">
        <f t="shared" si="185"/>
        <v>2337.731002215122</v>
      </c>
      <c r="EP12" s="67">
        <f t="shared" si="186"/>
        <v>2470.9816693413836</v>
      </c>
      <c r="EQ12" s="67">
        <f t="shared" si="187"/>
        <v>2611.8276244938424</v>
      </c>
      <c r="ER12" s="67">
        <f t="shared" si="188"/>
        <v>2760.7017990899913</v>
      </c>
      <c r="ES12" s="67">
        <f t="shared" si="189"/>
        <v>2918.0618016381204</v>
      </c>
      <c r="ET12" s="67">
        <f t="shared" si="190"/>
        <v>3084.3913243314933</v>
      </c>
      <c r="EU12" s="67">
        <f t="shared" si="191"/>
        <v>3260.201629818388</v>
      </c>
      <c r="EV12" s="67">
        <f t="shared" si="192"/>
        <v>3446.033122718036</v>
      </c>
      <c r="EW12" s="67">
        <f t="shared" si="193"/>
        <v>3642.457010712964</v>
      </c>
      <c r="EX12" s="67">
        <f t="shared" si="194"/>
        <v>3850.077060323603</v>
      </c>
      <c r="EY12" s="67">
        <f t="shared" si="195"/>
        <v>4069.531452762048</v>
      </c>
      <c r="EZ12" s="67">
        <f t="shared" si="5"/>
        <v>4301.494745569485</v>
      </c>
      <c r="FA12" s="67">
        <f t="shared" si="6"/>
        <v>4546.679946066945</v>
      </c>
      <c r="FB12" s="67">
        <f t="shared" si="7"/>
        <v>4805.840702992761</v>
      </c>
      <c r="FC12" s="67">
        <f t="shared" si="8"/>
        <v>5079.773623063348</v>
      </c>
      <c r="FD12" s="67">
        <f t="shared" si="9"/>
        <v>5369.320719577959</v>
      </c>
      <c r="FE12" s="67">
        <f t="shared" si="10"/>
        <v>5675.372000593902</v>
      </c>
      <c r="FF12" s="67">
        <f t="shared" si="11"/>
        <v>5998.8682046277545</v>
      </c>
      <c r="FG12" s="67">
        <f t="shared" si="12"/>
        <v>6340.803692291536</v>
      </c>
      <c r="FH12" s="67">
        <f t="shared" si="13"/>
        <v>6702.229502752153</v>
      </c>
      <c r="FI12" s="67">
        <f t="shared" si="14"/>
        <v>7084.256584409026</v>
      </c>
      <c r="FJ12" s="67">
        <f t="shared" si="15"/>
        <v>7488.05920972034</v>
      </c>
      <c r="FK12" s="67">
        <f t="shared" si="16"/>
        <v>7914.878584674399</v>
      </c>
      <c r="FL12" s="67">
        <f t="shared" si="17"/>
        <v>8366.02666400084</v>
      </c>
      <c r="FM12" s="67">
        <f t="shared" si="18"/>
        <v>8842.890183848887</v>
      </c>
      <c r="FN12" s="67">
        <f t="shared" si="19"/>
        <v>9346.934924328274</v>
      </c>
      <c r="FO12" s="67">
        <f t="shared" si="20"/>
        <v>9879.710215014986</v>
      </c>
      <c r="FP12" s="67">
        <f t="shared" si="21"/>
        <v>10442.853697270839</v>
      </c>
      <c r="FQ12" s="67">
        <f t="shared" si="22"/>
        <v>11038.096358015277</v>
      </c>
      <c r="FR12" s="67">
        <f t="shared" si="23"/>
        <v>11667.267850422146</v>
      </c>
      <c r="FS12" s="67">
        <f t="shared" si="24"/>
        <v>12332.302117896208</v>
      </c>
      <c r="FT12" s="67">
        <f t="shared" si="25"/>
        <v>13035.243338616292</v>
      </c>
      <c r="FU12" s="67">
        <f t="shared" si="26"/>
        <v>13778.25220891742</v>
      </c>
      <c r="FV12" s="67">
        <f t="shared" si="27"/>
        <v>14563.612584825712</v>
      </c>
      <c r="FW12" s="67">
        <f t="shared" si="28"/>
        <v>15393.738502160777</v>
      </c>
      <c r="FX12" s="67">
        <f t="shared" si="29"/>
        <v>16271.181596783941</v>
      </c>
      <c r="FY12" s="67">
        <f t="shared" si="30"/>
        <v>17198.638947800624</v>
      </c>
      <c r="FZ12" s="67">
        <f t="shared" si="31"/>
        <v>18178.961367825257</v>
      </c>
      <c r="GA12" s="67">
        <f t="shared" si="32"/>
        <v>19215.162165791295</v>
      </c>
      <c r="GB12" s="67">
        <f t="shared" si="33"/>
        <v>20310.426409241398</v>
      </c>
      <c r="GC12" s="67">
        <f t="shared" si="34"/>
        <v>21468.120714568155</v>
      </c>
      <c r="GD12" s="67">
        <f t="shared" si="35"/>
        <v>22691.803595298537</v>
      </c>
      <c r="GE12" s="67">
        <f t="shared" si="36"/>
        <v>23985.23640023055</v>
      </c>
      <c r="GF12" s="67">
        <f t="shared" si="37"/>
        <v>25352.39487504369</v>
      </c>
      <c r="GG12" s="67">
        <f t="shared" si="38"/>
        <v>26797.481382921178</v>
      </c>
      <c r="GH12" s="67">
        <f t="shared" si="39"/>
        <v>28324.937821747684</v>
      </c>
      <c r="GI12" s="67">
        <f t="shared" si="40"/>
        <v>29939.4592775873</v>
      </c>
      <c r="GJ12" s="67">
        <f t="shared" si="41"/>
        <v>31646.008456409774</v>
      </c>
      <c r="GK12" s="67">
        <f t="shared" si="42"/>
        <v>33449.830938425126</v>
      </c>
      <c r="GL12" s="67">
        <f t="shared" si="43"/>
        <v>35356.47130191536</v>
      </c>
      <c r="GM12" s="67">
        <f t="shared" si="44"/>
        <v>37371.79016612453</v>
      </c>
      <c r="GN12" s="67">
        <f t="shared" si="45"/>
        <v>39501.982205593624</v>
      </c>
      <c r="GO12" s="67">
        <f t="shared" si="46"/>
        <v>41753.59519131246</v>
      </c>
      <c r="GP12" s="67">
        <f t="shared" si="47"/>
        <v>44133.550117217266</v>
      </c>
      <c r="GQ12" s="67">
        <f t="shared" si="48"/>
        <v>46649.16247389865</v>
      </c>
      <c r="GR12" s="67">
        <f t="shared" si="49"/>
        <v>49308.16473491087</v>
      </c>
      <c r="GS12" s="67">
        <f t="shared" si="50"/>
        <v>52118.730124800786</v>
      </c>
      <c r="GT12" s="67">
        <f t="shared" si="51"/>
        <v>55089.49774191443</v>
      </c>
      <c r="GU12" s="67">
        <f t="shared" si="52"/>
        <v>58229.59911320355</v>
      </c>
      <c r="GV12" s="67">
        <f t="shared" si="53"/>
        <v>61548.68626265615</v>
      </c>
      <c r="GW12" s="67">
        <f t="shared" si="54"/>
        <v>65056.961379627544</v>
      </c>
    </row>
    <row r="13" spans="1:205" ht="15">
      <c r="A13" s="9">
        <v>9</v>
      </c>
      <c r="B13" s="1" t="str">
        <f>'Page 3 (MStage DCF)'!B17</f>
        <v>SCANA Corp.</v>
      </c>
      <c r="C13" s="66"/>
      <c r="D13" s="66">
        <f t="shared" si="55"/>
        <v>0.10004432372370503</v>
      </c>
      <c r="E13" s="67">
        <f>-'Page 3 (MStage DCF)'!C17</f>
        <v>-45.049230769230775</v>
      </c>
      <c r="F13" s="67">
        <f>'Page 3 (MStage DCF)'!D17*(1+'Page 3 (MStage DCF)'!$E17)</f>
        <v>2.068704</v>
      </c>
      <c r="G13" s="67">
        <f>F13*(1+'Page 3 (MStage DCF)'!$E17)</f>
        <v>2.1613819392</v>
      </c>
      <c r="H13" s="67">
        <f>G13*(1+'Page 3 (MStage DCF)'!$E17)</f>
        <v>2.25821185007616</v>
      </c>
      <c r="I13" s="67">
        <f>H13*(1+'Page 3 (MStage DCF)'!$E17)</f>
        <v>2.3593797409595716</v>
      </c>
      <c r="J13" s="67">
        <f>I13*(1+'Page 3 (MStage DCF)'!$E17)</f>
        <v>2.4650799533545604</v>
      </c>
      <c r="K13" s="94">
        <f>J13*(1+'Page 3 (MStage DCF)'!F17)</f>
        <v>2.580527864503332</v>
      </c>
      <c r="L13" s="67">
        <f>K13*(1+'Page 3 (MStage DCF)'!G17)</f>
        <v>2.7066296594820614</v>
      </c>
      <c r="M13" s="67">
        <f>L13*(1+'Page 3 (MStage DCF)'!H17)</f>
        <v>2.844397109149698</v>
      </c>
      <c r="N13" s="67">
        <f>M13*(1+'Page 3 (MStage DCF)'!I17)</f>
        <v>2.9949605294606885</v>
      </c>
      <c r="O13" s="67">
        <f>N13*(1+'Page 3 (MStage DCF)'!J17)</f>
        <v>3.1595835265633774</v>
      </c>
      <c r="P13" s="67">
        <f t="shared" si="56"/>
        <v>3.3396797875774897</v>
      </c>
      <c r="Q13" s="67">
        <f t="shared" si="57"/>
        <v>3.5300415354694064</v>
      </c>
      <c r="R13" s="67">
        <f t="shared" si="58"/>
        <v>3.7312539029911624</v>
      </c>
      <c r="S13" s="67">
        <f t="shared" si="59"/>
        <v>3.9439353754616584</v>
      </c>
      <c r="T13" s="67">
        <f t="shared" si="60"/>
        <v>4.168739691862973</v>
      </c>
      <c r="U13" s="67">
        <f t="shared" si="61"/>
        <v>4.406357854299162</v>
      </c>
      <c r="V13" s="67">
        <f t="shared" si="62"/>
        <v>4.657520251994214</v>
      </c>
      <c r="W13" s="67">
        <f t="shared" si="63"/>
        <v>4.922998906357884</v>
      </c>
      <c r="X13" s="67">
        <f t="shared" si="64"/>
        <v>5.203609844020282</v>
      </c>
      <c r="Y13" s="67">
        <f t="shared" si="65"/>
        <v>5.500215605129438</v>
      </c>
      <c r="Z13" s="67">
        <f t="shared" si="66"/>
        <v>5.813727894621816</v>
      </c>
      <c r="AA13" s="67">
        <f t="shared" si="67"/>
        <v>6.145110384615259</v>
      </c>
      <c r="AB13" s="67">
        <f t="shared" si="68"/>
        <v>6.495381676538328</v>
      </c>
      <c r="AC13" s="67">
        <f t="shared" si="69"/>
        <v>6.865618432101012</v>
      </c>
      <c r="AD13" s="67">
        <f t="shared" si="70"/>
        <v>7.25695868273077</v>
      </c>
      <c r="AE13" s="67">
        <f t="shared" si="71"/>
        <v>7.670605327646423</v>
      </c>
      <c r="AF13" s="67">
        <f t="shared" si="72"/>
        <v>8.107829831322269</v>
      </c>
      <c r="AG13" s="67">
        <f t="shared" si="73"/>
        <v>8.569976131707637</v>
      </c>
      <c r="AH13" s="67">
        <f t="shared" si="74"/>
        <v>9.058464771214972</v>
      </c>
      <c r="AI13" s="67">
        <f t="shared" si="75"/>
        <v>9.574797263174224</v>
      </c>
      <c r="AJ13" s="67">
        <f t="shared" si="76"/>
        <v>10.120560707175153</v>
      </c>
      <c r="AK13" s="67">
        <f t="shared" si="77"/>
        <v>10.697432667484136</v>
      </c>
      <c r="AL13" s="67">
        <f t="shared" si="78"/>
        <v>11.307186329530731</v>
      </c>
      <c r="AM13" s="67">
        <f t="shared" si="79"/>
        <v>11.951695950313983</v>
      </c>
      <c r="AN13" s="67">
        <f t="shared" si="80"/>
        <v>12.632942619481879</v>
      </c>
      <c r="AO13" s="67">
        <f t="shared" si="81"/>
        <v>13.353020348792345</v>
      </c>
      <c r="AP13" s="67">
        <f t="shared" si="82"/>
        <v>14.114142508673508</v>
      </c>
      <c r="AQ13" s="67">
        <f t="shared" si="83"/>
        <v>14.918648631667898</v>
      </c>
      <c r="AR13" s="67">
        <f t="shared" si="84"/>
        <v>15.769011603672967</v>
      </c>
      <c r="AS13" s="67">
        <f t="shared" si="85"/>
        <v>16.667845265082324</v>
      </c>
      <c r="AT13" s="67">
        <f t="shared" si="86"/>
        <v>17.617912445192015</v>
      </c>
      <c r="AU13" s="67">
        <f t="shared" si="87"/>
        <v>18.622133454567958</v>
      </c>
      <c r="AV13" s="67">
        <f t="shared" si="88"/>
        <v>19.683595061478332</v>
      </c>
      <c r="AW13" s="67">
        <f t="shared" si="89"/>
        <v>20.805559979982597</v>
      </c>
      <c r="AX13" s="67">
        <f t="shared" si="90"/>
        <v>21.991476898841604</v>
      </c>
      <c r="AY13" s="67">
        <f t="shared" si="91"/>
        <v>23.244991082075575</v>
      </c>
      <c r="AZ13" s="67">
        <f t="shared" si="92"/>
        <v>24.56995557375388</v>
      </c>
      <c r="BA13" s="67">
        <f t="shared" si="93"/>
        <v>25.970443041457848</v>
      </c>
      <c r="BB13" s="67">
        <f t="shared" si="94"/>
        <v>27.450758294820943</v>
      </c>
      <c r="BC13" s="67">
        <f t="shared" si="95"/>
        <v>29.015451517625735</v>
      </c>
      <c r="BD13" s="67">
        <f t="shared" si="96"/>
        <v>30.6693322541304</v>
      </c>
      <c r="BE13" s="67">
        <f t="shared" si="97"/>
        <v>32.41748419261583</v>
      </c>
      <c r="BF13" s="67">
        <f t="shared" si="98"/>
        <v>34.26528079159493</v>
      </c>
      <c r="BG13" s="67">
        <f t="shared" si="99"/>
        <v>36.21840179671584</v>
      </c>
      <c r="BH13" s="67">
        <f t="shared" si="100"/>
        <v>38.28285069912864</v>
      </c>
      <c r="BI13" s="67">
        <f t="shared" si="101"/>
        <v>40.464973188978966</v>
      </c>
      <c r="BJ13" s="67">
        <f t="shared" si="102"/>
        <v>42.771476660750764</v>
      </c>
      <c r="BK13" s="67">
        <f t="shared" si="103"/>
        <v>45.20945083041355</v>
      </c>
      <c r="BL13" s="67">
        <f t="shared" si="104"/>
        <v>47.78638952774712</v>
      </c>
      <c r="BM13" s="67">
        <f t="shared" si="105"/>
        <v>50.5102137308287</v>
      </c>
      <c r="BN13" s="67">
        <f t="shared" si="106"/>
        <v>53.38929591348594</v>
      </c>
      <c r="BO13" s="67">
        <f t="shared" si="107"/>
        <v>56.432485780554636</v>
      </c>
      <c r="BP13" s="67">
        <f t="shared" si="108"/>
        <v>59.64913747004625</v>
      </c>
      <c r="BQ13" s="67">
        <f t="shared" si="109"/>
        <v>63.04913830583888</v>
      </c>
      <c r="BR13" s="67">
        <f t="shared" si="110"/>
        <v>66.64293918927169</v>
      </c>
      <c r="BS13" s="67">
        <f t="shared" si="111"/>
        <v>70.44158672306017</v>
      </c>
      <c r="BT13" s="67">
        <f t="shared" si="112"/>
        <v>74.4567571662746</v>
      </c>
      <c r="BU13" s="67">
        <f t="shared" si="113"/>
        <v>78.70079232475224</v>
      </c>
      <c r="BV13" s="67">
        <f t="shared" si="114"/>
        <v>83.18673748726312</v>
      </c>
      <c r="BW13" s="67">
        <f t="shared" si="115"/>
        <v>87.9283815240371</v>
      </c>
      <c r="BX13" s="67">
        <f t="shared" si="116"/>
        <v>92.94029927090722</v>
      </c>
      <c r="BY13" s="67">
        <f t="shared" si="117"/>
        <v>98.23789632934893</v>
      </c>
      <c r="BZ13" s="67">
        <f t="shared" si="118"/>
        <v>103.83745642012181</v>
      </c>
      <c r="CA13" s="67">
        <f t="shared" si="119"/>
        <v>109.75619143606875</v>
      </c>
      <c r="CB13" s="67">
        <f t="shared" si="120"/>
        <v>116.01229434792465</v>
      </c>
      <c r="CC13" s="67">
        <f t="shared" si="121"/>
        <v>122.62499512575636</v>
      </c>
      <c r="CD13" s="67">
        <f t="shared" si="122"/>
        <v>129.61461984792447</v>
      </c>
      <c r="CE13" s="67">
        <f t="shared" si="123"/>
        <v>137.00265317925616</v>
      </c>
      <c r="CF13" s="67">
        <f t="shared" si="124"/>
        <v>144.81180441047374</v>
      </c>
      <c r="CG13" s="67">
        <f t="shared" si="125"/>
        <v>153.06607726187073</v>
      </c>
      <c r="CH13" s="67">
        <f t="shared" si="126"/>
        <v>161.79084366579735</v>
      </c>
      <c r="CI13" s="67">
        <f t="shared" si="127"/>
        <v>171.0129217547478</v>
      </c>
      <c r="CJ13" s="67">
        <f t="shared" si="128"/>
        <v>180.7606582947684</v>
      </c>
      <c r="CK13" s="67">
        <f t="shared" si="129"/>
        <v>191.06401581757018</v>
      </c>
      <c r="CL13" s="67">
        <f t="shared" si="130"/>
        <v>201.95466471917166</v>
      </c>
      <c r="CM13" s="67">
        <f t="shared" si="131"/>
        <v>213.46608060816445</v>
      </c>
      <c r="CN13" s="67">
        <f t="shared" si="132"/>
        <v>225.63364720282982</v>
      </c>
      <c r="CO13" s="67">
        <f t="shared" si="133"/>
        <v>238.4947650933911</v>
      </c>
      <c r="CP13" s="67">
        <f t="shared" si="134"/>
        <v>252.08896670371436</v>
      </c>
      <c r="CQ13" s="67">
        <f t="shared" si="135"/>
        <v>266.45803780582605</v>
      </c>
      <c r="CR13" s="67">
        <f t="shared" si="136"/>
        <v>281.64614596075813</v>
      </c>
      <c r="CS13" s="67">
        <f t="shared" si="137"/>
        <v>297.69997628052135</v>
      </c>
      <c r="CT13" s="67">
        <f t="shared" si="138"/>
        <v>314.66887492851106</v>
      </c>
      <c r="CU13" s="67">
        <f t="shared" si="139"/>
        <v>332.6050007994362</v>
      </c>
      <c r="CV13" s="67">
        <f t="shared" si="140"/>
        <v>351.56348584500404</v>
      </c>
      <c r="CW13" s="67">
        <f t="shared" si="141"/>
        <v>371.60260453816926</v>
      </c>
      <c r="CX13" s="67">
        <f t="shared" si="142"/>
        <v>392.7839529968449</v>
      </c>
      <c r="CY13" s="67">
        <f t="shared" si="143"/>
        <v>415.172638317665</v>
      </c>
      <c r="CZ13" s="67">
        <f t="shared" si="144"/>
        <v>438.8374787017719</v>
      </c>
      <c r="DA13" s="67">
        <f t="shared" si="145"/>
        <v>463.85121498777283</v>
      </c>
      <c r="DB13" s="67">
        <f t="shared" si="146"/>
        <v>490.29073424207587</v>
      </c>
      <c r="DC13" s="67">
        <f t="shared" si="147"/>
        <v>518.2373060938742</v>
      </c>
      <c r="DD13" s="67">
        <f t="shared" si="148"/>
        <v>547.776832541225</v>
      </c>
      <c r="DE13" s="67">
        <f t="shared" si="149"/>
        <v>579.0001119960748</v>
      </c>
      <c r="DF13" s="67">
        <f t="shared" si="150"/>
        <v>612.003118379851</v>
      </c>
      <c r="DG13" s="67">
        <f t="shared" si="151"/>
        <v>646.8872961275025</v>
      </c>
      <c r="DH13" s="67">
        <f t="shared" si="152"/>
        <v>683.7598720067701</v>
      </c>
      <c r="DI13" s="67">
        <f t="shared" si="153"/>
        <v>722.734184711156</v>
      </c>
      <c r="DJ13" s="67">
        <f t="shared" si="154"/>
        <v>763.9300332396919</v>
      </c>
      <c r="DK13" s="67">
        <f t="shared" si="155"/>
        <v>807.4740451343542</v>
      </c>
      <c r="DL13" s="67">
        <f t="shared" si="156"/>
        <v>853.5000657070124</v>
      </c>
      <c r="DM13" s="67">
        <f t="shared" si="157"/>
        <v>902.149569452312</v>
      </c>
      <c r="DN13" s="67">
        <f t="shared" si="158"/>
        <v>953.5720949110937</v>
      </c>
      <c r="DO13" s="67">
        <f t="shared" si="159"/>
        <v>1007.9257043210259</v>
      </c>
      <c r="DP13" s="67">
        <f t="shared" si="160"/>
        <v>1065.3774694673243</v>
      </c>
      <c r="DQ13" s="67">
        <f t="shared" si="161"/>
        <v>1126.1039852269616</v>
      </c>
      <c r="DR13" s="67">
        <f t="shared" si="162"/>
        <v>1190.2919123848983</v>
      </c>
      <c r="DS13" s="67">
        <f t="shared" si="163"/>
        <v>1258.1385513908374</v>
      </c>
      <c r="DT13" s="67">
        <f t="shared" si="164"/>
        <v>1329.8524488201151</v>
      </c>
      <c r="DU13" s="67">
        <f t="shared" si="165"/>
        <v>1405.6540384028615</v>
      </c>
      <c r="DV13" s="67">
        <f t="shared" si="166"/>
        <v>1485.7763185918245</v>
      </c>
      <c r="DW13" s="67">
        <f t="shared" si="167"/>
        <v>1570.4655687515585</v>
      </c>
      <c r="DX13" s="67">
        <f t="shared" si="168"/>
        <v>1659.9821061703972</v>
      </c>
      <c r="DY13" s="67">
        <f t="shared" si="169"/>
        <v>1754.6010862221096</v>
      </c>
      <c r="DZ13" s="67">
        <f t="shared" si="170"/>
        <v>1854.6133481367697</v>
      </c>
      <c r="EA13" s="67">
        <f t="shared" si="171"/>
        <v>1960.3263089805655</v>
      </c>
      <c r="EB13" s="67">
        <f t="shared" si="172"/>
        <v>2072.0649085924574</v>
      </c>
      <c r="EC13" s="67">
        <f t="shared" si="173"/>
        <v>2190.1726083822273</v>
      </c>
      <c r="ED13" s="67">
        <f t="shared" si="174"/>
        <v>2315.012447060014</v>
      </c>
      <c r="EE13" s="67">
        <f t="shared" si="175"/>
        <v>2446.968156542435</v>
      </c>
      <c r="EF13" s="67">
        <f t="shared" si="176"/>
        <v>2586.4453414653535</v>
      </c>
      <c r="EG13" s="67">
        <f t="shared" si="177"/>
        <v>2733.8727259288785</v>
      </c>
      <c r="EH13" s="67">
        <f t="shared" si="178"/>
        <v>2889.703471306824</v>
      </c>
      <c r="EI13" s="67">
        <f t="shared" si="179"/>
        <v>3054.416569171313</v>
      </c>
      <c r="EJ13" s="67">
        <f t="shared" si="180"/>
        <v>3228.5183136140777</v>
      </c>
      <c r="EK13" s="67">
        <f t="shared" si="181"/>
        <v>3412.54385749008</v>
      </c>
      <c r="EL13" s="67">
        <f t="shared" si="182"/>
        <v>3607.0588573670143</v>
      </c>
      <c r="EM13" s="67">
        <f t="shared" si="183"/>
        <v>3812.661212236934</v>
      </c>
      <c r="EN13" s="67">
        <f t="shared" si="184"/>
        <v>4029.982901334439</v>
      </c>
      <c r="EO13" s="67">
        <f t="shared" si="185"/>
        <v>4259.691926710501</v>
      </c>
      <c r="EP13" s="67">
        <f t="shared" si="186"/>
        <v>4502.494366532999</v>
      </c>
      <c r="EQ13" s="67">
        <f t="shared" si="187"/>
        <v>4759.13654542538</v>
      </c>
      <c r="ER13" s="67">
        <f t="shared" si="188"/>
        <v>5030.407328514626</v>
      </c>
      <c r="ES13" s="67">
        <f t="shared" si="189"/>
        <v>5317.14054623996</v>
      </c>
      <c r="ET13" s="67">
        <f t="shared" si="190"/>
        <v>5620.217557375638</v>
      </c>
      <c r="EU13" s="67">
        <f t="shared" si="191"/>
        <v>5940.5699581460485</v>
      </c>
      <c r="EV13" s="67">
        <f t="shared" si="192"/>
        <v>6279.1824457603725</v>
      </c>
      <c r="EW13" s="67">
        <f t="shared" si="193"/>
        <v>6637.095845168713</v>
      </c>
      <c r="EX13" s="67">
        <f t="shared" si="194"/>
        <v>7015.410308343329</v>
      </c>
      <c r="EY13" s="67">
        <f t="shared" si="195"/>
        <v>7415.288695918898</v>
      </c>
      <c r="EZ13" s="67">
        <f t="shared" si="5"/>
        <v>7837.960151586275</v>
      </c>
      <c r="FA13" s="67">
        <f t="shared" si="6"/>
        <v>8284.723880226693</v>
      </c>
      <c r="FB13" s="67">
        <f t="shared" si="7"/>
        <v>8756.953141399614</v>
      </c>
      <c r="FC13" s="67">
        <f t="shared" si="8"/>
        <v>9256.09947045939</v>
      </c>
      <c r="FD13" s="67">
        <f t="shared" si="9"/>
        <v>9783.697140275575</v>
      </c>
      <c r="FE13" s="67">
        <f t="shared" si="10"/>
        <v>10341.367877271283</v>
      </c>
      <c r="FF13" s="67">
        <f t="shared" si="11"/>
        <v>10930.825846275746</v>
      </c>
      <c r="FG13" s="67">
        <f t="shared" si="12"/>
        <v>11553.882919513462</v>
      </c>
      <c r="FH13" s="67">
        <f t="shared" si="13"/>
        <v>12212.454245925728</v>
      </c>
      <c r="FI13" s="67">
        <f t="shared" si="14"/>
        <v>12908.564137943495</v>
      </c>
      <c r="FJ13" s="67">
        <f t="shared" si="15"/>
        <v>13644.352293806272</v>
      </c>
      <c r="FK13" s="67">
        <f t="shared" si="16"/>
        <v>14422.080374553228</v>
      </c>
      <c r="FL13" s="67">
        <f t="shared" si="17"/>
        <v>15244.138955902761</v>
      </c>
      <c r="FM13" s="67">
        <f t="shared" si="18"/>
        <v>16113.054876389218</v>
      </c>
      <c r="FN13" s="67">
        <f t="shared" si="19"/>
        <v>17031.499004343405</v>
      </c>
      <c r="FO13" s="67">
        <f t="shared" si="20"/>
        <v>18002.29444759098</v>
      </c>
      <c r="FP13" s="67">
        <f t="shared" si="21"/>
        <v>19028.425231103665</v>
      </c>
      <c r="FQ13" s="67">
        <f t="shared" si="22"/>
        <v>20113.045469276574</v>
      </c>
      <c r="FR13" s="67">
        <f t="shared" si="23"/>
        <v>21259.48906102534</v>
      </c>
      <c r="FS13" s="67">
        <f t="shared" si="24"/>
        <v>22471.279937503783</v>
      </c>
      <c r="FT13" s="67">
        <f t="shared" si="25"/>
        <v>23752.1428939415</v>
      </c>
      <c r="FU13" s="67">
        <f t="shared" si="26"/>
        <v>25106.015038896163</v>
      </c>
      <c r="FV13" s="67">
        <f t="shared" si="27"/>
        <v>26537.05789611324</v>
      </c>
      <c r="FW13" s="67">
        <f t="shared" si="28"/>
        <v>28049.670196191695</v>
      </c>
      <c r="FX13" s="67">
        <f t="shared" si="29"/>
        <v>29648.50139737462</v>
      </c>
      <c r="FY13" s="67">
        <f t="shared" si="30"/>
        <v>31338.46597702497</v>
      </c>
      <c r="FZ13" s="67">
        <f t="shared" si="31"/>
        <v>33124.758537715396</v>
      </c>
      <c r="GA13" s="67">
        <f t="shared" si="32"/>
        <v>35012.86977436517</v>
      </c>
      <c r="GB13" s="67">
        <f t="shared" si="33"/>
        <v>37008.60335150398</v>
      </c>
      <c r="GC13" s="67">
        <f t="shared" si="34"/>
        <v>39118.093742539706</v>
      </c>
      <c r="GD13" s="67">
        <f t="shared" si="35"/>
        <v>41347.82508586447</v>
      </c>
      <c r="GE13" s="67">
        <f t="shared" si="36"/>
        <v>43704.65111575874</v>
      </c>
      <c r="GF13" s="67">
        <f t="shared" si="37"/>
        <v>46195.816229356984</v>
      </c>
      <c r="GG13" s="67">
        <f t="shared" si="38"/>
        <v>48828.97775443033</v>
      </c>
      <c r="GH13" s="67">
        <f t="shared" si="39"/>
        <v>51612.22948643286</v>
      </c>
      <c r="GI13" s="67">
        <f t="shared" si="40"/>
        <v>54554.126567159525</v>
      </c>
      <c r="GJ13" s="67">
        <f t="shared" si="41"/>
        <v>57663.71178148761</v>
      </c>
      <c r="GK13" s="67">
        <f t="shared" si="42"/>
        <v>60950.5433530324</v>
      </c>
      <c r="GL13" s="67">
        <f t="shared" si="43"/>
        <v>64424.72432415524</v>
      </c>
      <c r="GM13" s="67">
        <f t="shared" si="44"/>
        <v>68096.93361063208</v>
      </c>
      <c r="GN13" s="67">
        <f t="shared" si="45"/>
        <v>71978.4588264381</v>
      </c>
      <c r="GO13" s="67">
        <f t="shared" si="46"/>
        <v>76081.23097954507</v>
      </c>
      <c r="GP13" s="67">
        <f t="shared" si="47"/>
        <v>80417.86114537914</v>
      </c>
      <c r="GQ13" s="67">
        <f t="shared" si="48"/>
        <v>85001.67923066574</v>
      </c>
      <c r="GR13" s="67">
        <f t="shared" si="49"/>
        <v>89846.77494681369</v>
      </c>
      <c r="GS13" s="67">
        <f t="shared" si="50"/>
        <v>94968.04111878207</v>
      </c>
      <c r="GT13" s="67">
        <f t="shared" si="51"/>
        <v>100381.21946255265</v>
      </c>
      <c r="GU13" s="67">
        <f t="shared" si="52"/>
        <v>106102.94897191814</v>
      </c>
      <c r="GV13" s="67">
        <f t="shared" si="53"/>
        <v>112150.81706331747</v>
      </c>
      <c r="GW13" s="67">
        <f t="shared" si="54"/>
        <v>118543.41363592657</v>
      </c>
    </row>
    <row r="14" spans="1:205" ht="15">
      <c r="A14" s="9">
        <v>10</v>
      </c>
      <c r="B14" s="1" t="str">
        <f>'Page 3 (MStage DCF)'!B18</f>
        <v>Sempra Energy</v>
      </c>
      <c r="C14" s="66"/>
      <c r="D14" s="66">
        <f t="shared" si="55"/>
        <v>0.10138686968481188</v>
      </c>
      <c r="E14" s="67">
        <f>-'Page 3 (MStage DCF)'!C18</f>
        <v>-60.28038461538461</v>
      </c>
      <c r="F14" s="67">
        <f>'Page 3 (MStage DCF)'!D18*(1+'Page 3 (MStage DCF)'!$E18)</f>
        <v>2.5576000000000003</v>
      </c>
      <c r="G14" s="67">
        <f>F14*(1+'Page 3 (MStage DCF)'!$E18)</f>
        <v>2.7255490666666673</v>
      </c>
      <c r="H14" s="67">
        <f>G14*(1+'Page 3 (MStage DCF)'!$E18)</f>
        <v>2.904526788711112</v>
      </c>
      <c r="I14" s="67">
        <f>H14*(1+'Page 3 (MStage DCF)'!$E18)</f>
        <v>3.0952573811698088</v>
      </c>
      <c r="J14" s="67">
        <f>I14*(1+'Page 3 (MStage DCF)'!$E18)</f>
        <v>3.2985126158666267</v>
      </c>
      <c r="K14" s="94">
        <f>J14*(1+'Page 3 (MStage DCF)'!F18)</f>
        <v>3.5103504260856164</v>
      </c>
      <c r="L14" s="67">
        <f>K14*(1+'Page 3 (MStage DCF)'!G18)</f>
        <v>3.730722425056547</v>
      </c>
      <c r="M14" s="67">
        <f>L14*(1+'Page 3 (MStage DCF)'!H18)</f>
        <v>3.9595400671266816</v>
      </c>
      <c r="N14" s="67">
        <f>M14*(1+'Page 3 (MStage DCF)'!I18)</f>
        <v>4.196672522257935</v>
      </c>
      <c r="O14" s="67">
        <f>N14*(1+'Page 3 (MStage DCF)'!J18)</f>
        <v>4.4419447163365655</v>
      </c>
      <c r="P14" s="67">
        <f t="shared" si="56"/>
        <v>4.6951355651677495</v>
      </c>
      <c r="Q14" s="67">
        <f t="shared" si="57"/>
        <v>4.962758292382311</v>
      </c>
      <c r="R14" s="67">
        <f t="shared" si="58"/>
        <v>5.245635515048103</v>
      </c>
      <c r="S14" s="67">
        <f t="shared" si="59"/>
        <v>5.544636739405845</v>
      </c>
      <c r="T14" s="67">
        <f t="shared" si="60"/>
        <v>5.860681033551978</v>
      </c>
      <c r="U14" s="67">
        <f t="shared" si="61"/>
        <v>6.19473985246444</v>
      </c>
      <c r="V14" s="67">
        <f t="shared" si="62"/>
        <v>6.547840024054913</v>
      </c>
      <c r="W14" s="67">
        <f t="shared" si="63"/>
        <v>6.921066905426042</v>
      </c>
      <c r="X14" s="67">
        <f t="shared" si="64"/>
        <v>7.315567719035326</v>
      </c>
      <c r="Y14" s="67">
        <f t="shared" si="65"/>
        <v>7.732555079020339</v>
      </c>
      <c r="Z14" s="67">
        <f t="shared" si="66"/>
        <v>8.173310718524498</v>
      </c>
      <c r="AA14" s="67">
        <f t="shared" si="67"/>
        <v>8.639189429480393</v>
      </c>
      <c r="AB14" s="67">
        <f t="shared" si="68"/>
        <v>9.131623226960775</v>
      </c>
      <c r="AC14" s="67">
        <f t="shared" si="69"/>
        <v>9.652125750897538</v>
      </c>
      <c r="AD14" s="67">
        <f t="shared" si="70"/>
        <v>10.202296918698696</v>
      </c>
      <c r="AE14" s="67">
        <f t="shared" si="71"/>
        <v>10.783827843064522</v>
      </c>
      <c r="AF14" s="67">
        <f t="shared" si="72"/>
        <v>11.398506030119199</v>
      </c>
      <c r="AG14" s="67">
        <f t="shared" si="73"/>
        <v>12.048220873835993</v>
      </c>
      <c r="AH14" s="67">
        <f t="shared" si="74"/>
        <v>12.734969463644644</v>
      </c>
      <c r="AI14" s="67">
        <f t="shared" si="75"/>
        <v>13.460862723072388</v>
      </c>
      <c r="AJ14" s="67">
        <f t="shared" si="76"/>
        <v>14.228131898287513</v>
      </c>
      <c r="AK14" s="67">
        <f t="shared" si="77"/>
        <v>15.0391354164899</v>
      </c>
      <c r="AL14" s="67">
        <f t="shared" si="78"/>
        <v>15.896366135229824</v>
      </c>
      <c r="AM14" s="67">
        <f t="shared" si="79"/>
        <v>16.802459004937923</v>
      </c>
      <c r="AN14" s="67">
        <f t="shared" si="80"/>
        <v>17.760199168219383</v>
      </c>
      <c r="AO14" s="67">
        <f t="shared" si="81"/>
        <v>18.772530520807887</v>
      </c>
      <c r="AP14" s="67">
        <f t="shared" si="82"/>
        <v>19.842564760493936</v>
      </c>
      <c r="AQ14" s="67">
        <f t="shared" si="83"/>
        <v>20.973590951842088</v>
      </c>
      <c r="AR14" s="67">
        <f t="shared" si="84"/>
        <v>22.169085636097087</v>
      </c>
      <c r="AS14" s="67">
        <f t="shared" si="85"/>
        <v>23.43272351735462</v>
      </c>
      <c r="AT14" s="67">
        <f t="shared" si="86"/>
        <v>24.768388757843834</v>
      </c>
      <c r="AU14" s="67">
        <f t="shared" si="87"/>
        <v>26.18018691704093</v>
      </c>
      <c r="AV14" s="67">
        <f t="shared" si="88"/>
        <v>27.67245757131226</v>
      </c>
      <c r="AW14" s="67">
        <f t="shared" si="89"/>
        <v>29.249787652877057</v>
      </c>
      <c r="AX14" s="67">
        <f t="shared" si="90"/>
        <v>30.917025549091047</v>
      </c>
      <c r="AY14" s="67">
        <f t="shared" si="91"/>
        <v>32.67929600538923</v>
      </c>
      <c r="AZ14" s="67">
        <f t="shared" si="92"/>
        <v>34.542015877696414</v>
      </c>
      <c r="BA14" s="67">
        <f t="shared" si="93"/>
        <v>36.510910782725105</v>
      </c>
      <c r="BB14" s="67">
        <f t="shared" si="94"/>
        <v>38.592032697340436</v>
      </c>
      <c r="BC14" s="67">
        <f t="shared" si="95"/>
        <v>40.79177856108884</v>
      </c>
      <c r="BD14" s="67">
        <f t="shared" si="96"/>
        <v>43.1169099390709</v>
      </c>
      <c r="BE14" s="67">
        <f t="shared" si="97"/>
        <v>45.57457380559794</v>
      </c>
      <c r="BF14" s="67">
        <f t="shared" si="98"/>
        <v>48.17232451251702</v>
      </c>
      <c r="BG14" s="67">
        <f t="shared" si="99"/>
        <v>50.91814700973049</v>
      </c>
      <c r="BH14" s="67">
        <f t="shared" si="100"/>
        <v>53.82048138928513</v>
      </c>
      <c r="BI14" s="67">
        <f t="shared" si="101"/>
        <v>56.888248828474374</v>
      </c>
      <c r="BJ14" s="67">
        <f t="shared" si="102"/>
        <v>60.13087901169741</v>
      </c>
      <c r="BK14" s="67">
        <f t="shared" si="103"/>
        <v>63.558339115364156</v>
      </c>
      <c r="BL14" s="67">
        <f t="shared" si="104"/>
        <v>67.18116444493991</v>
      </c>
      <c r="BM14" s="67">
        <f t="shared" si="105"/>
        <v>71.01049081830148</v>
      </c>
      <c r="BN14" s="67">
        <f t="shared" si="106"/>
        <v>75.05808879494465</v>
      </c>
      <c r="BO14" s="67">
        <f t="shared" si="107"/>
        <v>79.33639985625649</v>
      </c>
      <c r="BP14" s="67">
        <f t="shared" si="108"/>
        <v>83.85857464806311</v>
      </c>
      <c r="BQ14" s="67">
        <f t="shared" si="109"/>
        <v>88.6385134030027</v>
      </c>
      <c r="BR14" s="67">
        <f t="shared" si="110"/>
        <v>93.69090866697385</v>
      </c>
      <c r="BS14" s="67">
        <f t="shared" si="111"/>
        <v>99.03129046099136</v>
      </c>
      <c r="BT14" s="67">
        <f t="shared" si="112"/>
        <v>104.67607401726787</v>
      </c>
      <c r="BU14" s="67">
        <f t="shared" si="113"/>
        <v>110.64261023625212</v>
      </c>
      <c r="BV14" s="67">
        <f t="shared" si="114"/>
        <v>116.94923901971849</v>
      </c>
      <c r="BW14" s="67">
        <f t="shared" si="115"/>
        <v>123.61534564384243</v>
      </c>
      <c r="BX14" s="67">
        <f t="shared" si="116"/>
        <v>130.66142034554144</v>
      </c>
      <c r="BY14" s="67">
        <f t="shared" si="117"/>
        <v>138.1091213052373</v>
      </c>
      <c r="BZ14" s="67">
        <f t="shared" si="118"/>
        <v>145.98134121963582</v>
      </c>
      <c r="CA14" s="67">
        <f t="shared" si="119"/>
        <v>154.30227766915505</v>
      </c>
      <c r="CB14" s="67">
        <f t="shared" si="120"/>
        <v>163.09750749629688</v>
      </c>
      <c r="CC14" s="67">
        <f t="shared" si="121"/>
        <v>172.3940654235858</v>
      </c>
      <c r="CD14" s="67">
        <f t="shared" si="122"/>
        <v>182.22052715273017</v>
      </c>
      <c r="CE14" s="67">
        <f t="shared" si="123"/>
        <v>192.6070972004358</v>
      </c>
      <c r="CF14" s="67">
        <f t="shared" si="124"/>
        <v>203.58570174086063</v>
      </c>
      <c r="CG14" s="67">
        <f t="shared" si="125"/>
        <v>215.19008674008967</v>
      </c>
      <c r="CH14" s="67">
        <f t="shared" si="126"/>
        <v>227.45592168427476</v>
      </c>
      <c r="CI14" s="67">
        <f t="shared" si="127"/>
        <v>240.4209092202784</v>
      </c>
      <c r="CJ14" s="67">
        <f t="shared" si="128"/>
        <v>254.12490104583424</v>
      </c>
      <c r="CK14" s="67">
        <f t="shared" si="129"/>
        <v>268.6100204054468</v>
      </c>
      <c r="CL14" s="67">
        <f t="shared" si="130"/>
        <v>283.92079156855726</v>
      </c>
      <c r="CM14" s="67">
        <f t="shared" si="131"/>
        <v>300.104276687965</v>
      </c>
      <c r="CN14" s="67">
        <f t="shared" si="132"/>
        <v>317.210220459179</v>
      </c>
      <c r="CO14" s="67">
        <f t="shared" si="133"/>
        <v>335.2912030253522</v>
      </c>
      <c r="CP14" s="67">
        <f t="shared" si="134"/>
        <v>354.4028015977973</v>
      </c>
      <c r="CQ14" s="67">
        <f t="shared" si="135"/>
        <v>374.60376128887174</v>
      </c>
      <c r="CR14" s="67">
        <f t="shared" si="136"/>
        <v>395.9561756823374</v>
      </c>
      <c r="CS14" s="67">
        <f t="shared" si="137"/>
        <v>418.5256776962306</v>
      </c>
      <c r="CT14" s="67">
        <f t="shared" si="138"/>
        <v>442.38164132491573</v>
      </c>
      <c r="CU14" s="67">
        <f t="shared" si="139"/>
        <v>467.5973948804359</v>
      </c>
      <c r="CV14" s="67">
        <f t="shared" si="140"/>
        <v>494.25044638862073</v>
      </c>
      <c r="CW14" s="67">
        <f t="shared" si="141"/>
        <v>522.422721832772</v>
      </c>
      <c r="CX14" s="67">
        <f t="shared" si="142"/>
        <v>552.20081697724</v>
      </c>
      <c r="CY14" s="67">
        <f t="shared" si="143"/>
        <v>583.6762635449427</v>
      </c>
      <c r="CZ14" s="67">
        <f t="shared" si="144"/>
        <v>616.9458105670044</v>
      </c>
      <c r="DA14" s="67">
        <f t="shared" si="145"/>
        <v>652.1117217693236</v>
      </c>
      <c r="DB14" s="67">
        <f t="shared" si="146"/>
        <v>689.282089910175</v>
      </c>
      <c r="DC14" s="67">
        <f t="shared" si="147"/>
        <v>728.5711690350549</v>
      </c>
      <c r="DD14" s="67">
        <f t="shared" si="148"/>
        <v>770.099725670053</v>
      </c>
      <c r="DE14" s="67">
        <f t="shared" si="149"/>
        <v>813.995410033246</v>
      </c>
      <c r="DF14" s="67">
        <f t="shared" si="150"/>
        <v>860.393148405141</v>
      </c>
      <c r="DG14" s="67">
        <f t="shared" si="151"/>
        <v>909.4355578642339</v>
      </c>
      <c r="DH14" s="67">
        <f t="shared" si="152"/>
        <v>961.2733846624952</v>
      </c>
      <c r="DI14" s="67">
        <f t="shared" si="153"/>
        <v>1016.0659675882574</v>
      </c>
      <c r="DJ14" s="67">
        <f t="shared" si="154"/>
        <v>1073.981727740788</v>
      </c>
      <c r="DK14" s="67">
        <f t="shared" si="155"/>
        <v>1135.1986862220128</v>
      </c>
      <c r="DL14" s="67">
        <f t="shared" si="156"/>
        <v>1199.9050113366675</v>
      </c>
      <c r="DM14" s="67">
        <f t="shared" si="157"/>
        <v>1268.2995969828576</v>
      </c>
      <c r="DN14" s="67">
        <f t="shared" si="158"/>
        <v>1340.5926740108803</v>
      </c>
      <c r="DO14" s="67">
        <f t="shared" si="159"/>
        <v>1417.0064564295003</v>
      </c>
      <c r="DP14" s="67">
        <f t="shared" si="160"/>
        <v>1497.7758244459817</v>
      </c>
      <c r="DQ14" s="67">
        <f t="shared" si="161"/>
        <v>1583.1490464394026</v>
      </c>
      <c r="DR14" s="67">
        <f t="shared" si="162"/>
        <v>1673.3885420864485</v>
      </c>
      <c r="DS14" s="67">
        <f t="shared" si="163"/>
        <v>1768.771688985376</v>
      </c>
      <c r="DT14" s="67">
        <f t="shared" si="164"/>
        <v>1869.5916752575422</v>
      </c>
      <c r="DU14" s="67">
        <f t="shared" si="165"/>
        <v>1976.158400747222</v>
      </c>
      <c r="DV14" s="67">
        <f t="shared" si="166"/>
        <v>2088.7994295898134</v>
      </c>
      <c r="DW14" s="67">
        <f t="shared" si="167"/>
        <v>2207.860997076433</v>
      </c>
      <c r="DX14" s="67">
        <f t="shared" si="168"/>
        <v>2333.7090739097894</v>
      </c>
      <c r="DY14" s="67">
        <f t="shared" si="169"/>
        <v>2466.7304911226474</v>
      </c>
      <c r="DZ14" s="67">
        <f t="shared" si="170"/>
        <v>2607.334129116638</v>
      </c>
      <c r="EA14" s="67">
        <f t="shared" si="171"/>
        <v>2755.952174476286</v>
      </c>
      <c r="EB14" s="67">
        <f t="shared" si="172"/>
        <v>2913.0414484214343</v>
      </c>
      <c r="EC14" s="67">
        <f t="shared" si="173"/>
        <v>3079.084810981456</v>
      </c>
      <c r="ED14" s="67">
        <f t="shared" si="174"/>
        <v>3254.5926452073986</v>
      </c>
      <c r="EE14" s="67">
        <f t="shared" si="175"/>
        <v>3440.10442598422</v>
      </c>
      <c r="EF14" s="67">
        <f t="shared" si="176"/>
        <v>3636.1903782653203</v>
      </c>
      <c r="EG14" s="67">
        <f t="shared" si="177"/>
        <v>3843.4532298264435</v>
      </c>
      <c r="EH14" s="67">
        <f t="shared" si="178"/>
        <v>4062.5300639265506</v>
      </c>
      <c r="EI14" s="67">
        <f t="shared" si="179"/>
        <v>4294.094277570363</v>
      </c>
      <c r="EJ14" s="67">
        <f t="shared" si="180"/>
        <v>4538.857651391874</v>
      </c>
      <c r="EK14" s="67">
        <f t="shared" si="181"/>
        <v>4797.5725375212105</v>
      </c>
      <c r="EL14" s="67">
        <f t="shared" si="182"/>
        <v>5071.034172159919</v>
      </c>
      <c r="EM14" s="67">
        <f t="shared" si="183"/>
        <v>5360.083119973034</v>
      </c>
      <c r="EN14" s="67">
        <f t="shared" si="184"/>
        <v>5665.607857811497</v>
      </c>
      <c r="EO14" s="67">
        <f t="shared" si="185"/>
        <v>5988.5475057067515</v>
      </c>
      <c r="EP14" s="67">
        <f t="shared" si="186"/>
        <v>6329.894713532036</v>
      </c>
      <c r="EQ14" s="67">
        <f t="shared" si="187"/>
        <v>6690.6987122033615</v>
      </c>
      <c r="ER14" s="67">
        <f t="shared" si="188"/>
        <v>7072.068538798952</v>
      </c>
      <c r="ES14" s="67">
        <f t="shared" si="189"/>
        <v>7475.176445510492</v>
      </c>
      <c r="ET14" s="67">
        <f t="shared" si="190"/>
        <v>7901.26150290459</v>
      </c>
      <c r="EU14" s="67">
        <f t="shared" si="191"/>
        <v>8351.633408570151</v>
      </c>
      <c r="EV14" s="67">
        <f t="shared" si="192"/>
        <v>8827.676512858648</v>
      </c>
      <c r="EW14" s="67">
        <f t="shared" si="193"/>
        <v>9330.85407409159</v>
      </c>
      <c r="EX14" s="67">
        <f t="shared" si="194"/>
        <v>9862.712756314811</v>
      </c>
      <c r="EY14" s="67">
        <f t="shared" si="195"/>
        <v>10424.887383424755</v>
      </c>
      <c r="EZ14" s="67">
        <f t="shared" si="5"/>
        <v>11019.105964279966</v>
      </c>
      <c r="FA14" s="67">
        <f t="shared" si="6"/>
        <v>11647.195004243924</v>
      </c>
      <c r="FB14" s="67">
        <f t="shared" si="7"/>
        <v>12311.085119485826</v>
      </c>
      <c r="FC14" s="67">
        <f t="shared" si="8"/>
        <v>13012.816971296517</v>
      </c>
      <c r="FD14" s="67">
        <f t="shared" si="9"/>
        <v>13754.547538660418</v>
      </c>
      <c r="FE14" s="67">
        <f t="shared" si="10"/>
        <v>14538.55674836406</v>
      </c>
      <c r="FF14" s="67">
        <f t="shared" si="11"/>
        <v>15367.254483020812</v>
      </c>
      <c r="FG14" s="67">
        <f t="shared" si="12"/>
        <v>16243.187988552998</v>
      </c>
      <c r="FH14" s="67">
        <f t="shared" si="13"/>
        <v>17169.049703900517</v>
      </c>
      <c r="FI14" s="67">
        <f t="shared" si="14"/>
        <v>18147.685537022844</v>
      </c>
      <c r="FJ14" s="67">
        <f t="shared" si="15"/>
        <v>19182.103612633146</v>
      </c>
      <c r="FK14" s="67">
        <f t="shared" si="16"/>
        <v>20275.483518553232</v>
      </c>
      <c r="FL14" s="67">
        <f t="shared" si="17"/>
        <v>21431.186079110765</v>
      </c>
      <c r="FM14" s="67">
        <f t="shared" si="18"/>
        <v>22652.763685620077</v>
      </c>
      <c r="FN14" s="67">
        <f t="shared" si="19"/>
        <v>23943.97121570042</v>
      </c>
      <c r="FO14" s="67">
        <f t="shared" si="20"/>
        <v>25308.777574995343</v>
      </c>
      <c r="FP14" s="67">
        <f t="shared" si="21"/>
        <v>26751.37789677008</v>
      </c>
      <c r="FQ14" s="67">
        <f t="shared" si="22"/>
        <v>28276.206436885972</v>
      </c>
      <c r="FR14" s="67">
        <f t="shared" si="23"/>
        <v>29887.95020378847</v>
      </c>
      <c r="FS14" s="67">
        <f t="shared" si="24"/>
        <v>31591.56336540441</v>
      </c>
      <c r="FT14" s="67">
        <f t="shared" si="25"/>
        <v>33392.28247723246</v>
      </c>
      <c r="FU14" s="67">
        <f t="shared" si="26"/>
        <v>35295.64257843471</v>
      </c>
      <c r="FV14" s="67">
        <f t="shared" si="27"/>
        <v>37307.494205405485</v>
      </c>
      <c r="FW14" s="67">
        <f t="shared" si="28"/>
        <v>39434.021375113596</v>
      </c>
      <c r="FX14" s="67">
        <f t="shared" si="29"/>
        <v>41681.76059349507</v>
      </c>
      <c r="FY14" s="67">
        <f t="shared" si="30"/>
        <v>44057.620947324285</v>
      </c>
      <c r="FZ14" s="67">
        <f t="shared" si="31"/>
        <v>46568.90534132177</v>
      </c>
      <c r="GA14" s="67">
        <f t="shared" si="32"/>
        <v>49223.33294577711</v>
      </c>
      <c r="GB14" s="67">
        <f t="shared" si="33"/>
        <v>52029.062923686404</v>
      </c>
      <c r="GC14" s="67">
        <f t="shared" si="34"/>
        <v>54994.71951033652</v>
      </c>
      <c r="GD14" s="67">
        <f t="shared" si="35"/>
        <v>58129.4185224257</v>
      </c>
      <c r="GE14" s="67">
        <f t="shared" si="36"/>
        <v>61442.79537820396</v>
      </c>
      <c r="GF14" s="67">
        <f t="shared" si="37"/>
        <v>64945.03471476158</v>
      </c>
      <c r="GG14" s="67">
        <f t="shared" si="38"/>
        <v>68646.901693503</v>
      </c>
      <c r="GH14" s="67">
        <f t="shared" si="39"/>
        <v>72559.77509003266</v>
      </c>
      <c r="GI14" s="67">
        <f t="shared" si="40"/>
        <v>76695.68227016453</v>
      </c>
      <c r="GJ14" s="67">
        <f t="shared" si="41"/>
        <v>81067.3361595639</v>
      </c>
      <c r="GK14" s="67">
        <f t="shared" si="42"/>
        <v>85688.17432065903</v>
      </c>
      <c r="GL14" s="67">
        <f t="shared" si="43"/>
        <v>90572.4002569366</v>
      </c>
      <c r="GM14" s="67">
        <f t="shared" si="44"/>
        <v>95735.02707158198</v>
      </c>
      <c r="GN14" s="67">
        <f t="shared" si="45"/>
        <v>101191.92361466214</v>
      </c>
      <c r="GO14" s="67">
        <f t="shared" si="46"/>
        <v>106959.86326069788</v>
      </c>
      <c r="GP14" s="67">
        <f t="shared" si="47"/>
        <v>113056.57546655765</v>
      </c>
      <c r="GQ14" s="67">
        <f t="shared" si="48"/>
        <v>119500.80026815143</v>
      </c>
      <c r="GR14" s="67">
        <f t="shared" si="49"/>
        <v>126312.34588343606</v>
      </c>
      <c r="GS14" s="67">
        <f t="shared" si="50"/>
        <v>133512.1495987919</v>
      </c>
      <c r="GT14" s="67">
        <f t="shared" si="51"/>
        <v>141122.34212592302</v>
      </c>
      <c r="GU14" s="67">
        <f t="shared" si="52"/>
        <v>149166.31562710062</v>
      </c>
      <c r="GV14" s="67">
        <f t="shared" si="53"/>
        <v>157668.79561784535</v>
      </c>
      <c r="GW14" s="67">
        <f t="shared" si="54"/>
        <v>166655.91696806252</v>
      </c>
    </row>
    <row r="15" spans="1:205" ht="15">
      <c r="A15" s="9">
        <v>11</v>
      </c>
      <c r="B15" s="1" t="str">
        <f>'Page 3 (MStage DCF)'!B19</f>
        <v>Southern Co.</v>
      </c>
      <c r="C15" s="66"/>
      <c r="D15" s="66">
        <f t="shared" si="55"/>
        <v>0.10074608841691933</v>
      </c>
      <c r="E15" s="67">
        <f>-'Page 3 (MStage DCF)'!C19</f>
        <v>-44.755384615384614</v>
      </c>
      <c r="F15" s="67">
        <f>'Page 3 (MStage DCF)'!D19*(1+'Page 3 (MStage DCF)'!$E19)</f>
        <v>1.991682</v>
      </c>
      <c r="G15" s="67">
        <f>F15*(1+'Page 3 (MStage DCF)'!$E19)</f>
        <v>2.0988344916</v>
      </c>
      <c r="H15" s="67">
        <f>G15*(1+'Page 3 (MStage DCF)'!$E19)</f>
        <v>2.21175178724808</v>
      </c>
      <c r="I15" s="67">
        <f>H15*(1+'Page 3 (MStage DCF)'!$E19)</f>
        <v>2.330744033402027</v>
      </c>
      <c r="J15" s="67">
        <f>I15*(1+'Page 3 (MStage DCF)'!$E19)</f>
        <v>2.4561380623990563</v>
      </c>
      <c r="K15" s="94">
        <f>J15*(1+'Page 3 (MStage DCF)'!F19)</f>
        <v>2.5895882304560716</v>
      </c>
      <c r="L15" s="67">
        <f>K15*(1+'Page 3 (MStage DCF)'!G19)</f>
        <v>2.731670304700428</v>
      </c>
      <c r="M15" s="67">
        <f>L15*(1+'Page 3 (MStage DCF)'!H19)</f>
        <v>2.8830048395808316</v>
      </c>
      <c r="N15" s="67">
        <f>M15*(1+'Page 3 (MStage DCF)'!I19)</f>
        <v>3.0442609102747196</v>
      </c>
      <c r="O15" s="67">
        <f>N15*(1+'Page 3 (MStage DCF)'!J19)</f>
        <v>3.2161601763415653</v>
      </c>
      <c r="P15" s="67">
        <f t="shared" si="56"/>
        <v>3.3994813063930343</v>
      </c>
      <c r="Q15" s="67">
        <f t="shared" si="57"/>
        <v>3.593251740857437</v>
      </c>
      <c r="R15" s="67">
        <f t="shared" si="58"/>
        <v>3.798067090086311</v>
      </c>
      <c r="S15" s="67">
        <f t="shared" si="59"/>
        <v>4.01455691422123</v>
      </c>
      <c r="T15" s="67">
        <f t="shared" si="60"/>
        <v>4.24338665833184</v>
      </c>
      <c r="U15" s="67">
        <f t="shared" si="61"/>
        <v>4.485259697856755</v>
      </c>
      <c r="V15" s="67">
        <f t="shared" si="62"/>
        <v>4.74091950063459</v>
      </c>
      <c r="W15" s="67">
        <f t="shared" si="63"/>
        <v>5.011151912170761</v>
      </c>
      <c r="X15" s="67">
        <f t="shared" si="64"/>
        <v>5.2967875711644945</v>
      </c>
      <c r="Y15" s="67">
        <f t="shared" si="65"/>
        <v>5.59870446272087</v>
      </c>
      <c r="Z15" s="67">
        <f t="shared" si="66"/>
        <v>5.91783061709596</v>
      </c>
      <c r="AA15" s="67">
        <f t="shared" si="67"/>
        <v>6.2551469622704285</v>
      </c>
      <c r="AB15" s="67">
        <f t="shared" si="68"/>
        <v>6.611690339119843</v>
      </c>
      <c r="AC15" s="67">
        <f t="shared" si="69"/>
        <v>6.988556688449673</v>
      </c>
      <c r="AD15" s="67">
        <f t="shared" si="70"/>
        <v>7.386904419691304</v>
      </c>
      <c r="AE15" s="67">
        <f t="shared" si="71"/>
        <v>7.807957971613708</v>
      </c>
      <c r="AF15" s="67">
        <f t="shared" si="72"/>
        <v>8.25301157599569</v>
      </c>
      <c r="AG15" s="67">
        <f t="shared" si="73"/>
        <v>8.723433235827443</v>
      </c>
      <c r="AH15" s="67">
        <f t="shared" si="74"/>
        <v>9.220668930269607</v>
      </c>
      <c r="AI15" s="67">
        <f t="shared" si="75"/>
        <v>9.746247059294975</v>
      </c>
      <c r="AJ15" s="67">
        <f t="shared" si="76"/>
        <v>10.301783141674788</v>
      </c>
      <c r="AK15" s="67">
        <f t="shared" si="77"/>
        <v>10.888984780750251</v>
      </c>
      <c r="AL15" s="67">
        <f t="shared" si="78"/>
        <v>11.509656913253014</v>
      </c>
      <c r="AM15" s="67">
        <f t="shared" si="79"/>
        <v>12.165707357308435</v>
      </c>
      <c r="AN15" s="67">
        <f t="shared" si="80"/>
        <v>12.859152676675015</v>
      </c>
      <c r="AO15" s="67">
        <f t="shared" si="81"/>
        <v>13.59212437924549</v>
      </c>
      <c r="AP15" s="67">
        <f t="shared" si="82"/>
        <v>14.366875468862482</v>
      </c>
      <c r="AQ15" s="67">
        <f t="shared" si="83"/>
        <v>15.185787370587642</v>
      </c>
      <c r="AR15" s="67">
        <f t="shared" si="84"/>
        <v>16.051377250711138</v>
      </c>
      <c r="AS15" s="67">
        <f t="shared" si="85"/>
        <v>16.96630575400167</v>
      </c>
      <c r="AT15" s="67">
        <f t="shared" si="86"/>
        <v>17.933385181979766</v>
      </c>
      <c r="AU15" s="67">
        <f t="shared" si="87"/>
        <v>18.95558813735261</v>
      </c>
      <c r="AV15" s="67">
        <f t="shared" si="88"/>
        <v>20.036056661181707</v>
      </c>
      <c r="AW15" s="67">
        <f t="shared" si="89"/>
        <v>21.17811189086906</v>
      </c>
      <c r="AX15" s="67">
        <f t="shared" si="90"/>
        <v>22.385264268648598</v>
      </c>
      <c r="AY15" s="67">
        <f t="shared" si="91"/>
        <v>23.661224331961566</v>
      </c>
      <c r="AZ15" s="67">
        <f t="shared" si="92"/>
        <v>25.009914118883373</v>
      </c>
      <c r="BA15" s="67">
        <f t="shared" si="93"/>
        <v>26.435479223659723</v>
      </c>
      <c r="BB15" s="67">
        <f t="shared" si="94"/>
        <v>27.942301539408327</v>
      </c>
      <c r="BC15" s="67">
        <f t="shared" si="95"/>
        <v>29.535012727154598</v>
      </c>
      <c r="BD15" s="67">
        <f t="shared" si="96"/>
        <v>31.218508452602407</v>
      </c>
      <c r="BE15" s="67">
        <f t="shared" si="97"/>
        <v>32.997963434400745</v>
      </c>
      <c r="BF15" s="67">
        <f t="shared" si="98"/>
        <v>34.878847350161585</v>
      </c>
      <c r="BG15" s="67">
        <f t="shared" si="99"/>
        <v>36.8669416491208</v>
      </c>
      <c r="BH15" s="67">
        <f t="shared" si="100"/>
        <v>38.96835732312068</v>
      </c>
      <c r="BI15" s="67">
        <f t="shared" si="101"/>
        <v>41.18955369053855</v>
      </c>
      <c r="BJ15" s="67">
        <f t="shared" si="102"/>
        <v>43.537358250899246</v>
      </c>
      <c r="BK15" s="67">
        <f t="shared" si="103"/>
        <v>46.0189876712005</v>
      </c>
      <c r="BL15" s="67">
        <f t="shared" si="104"/>
        <v>48.64206996845893</v>
      </c>
      <c r="BM15" s="67">
        <f t="shared" si="105"/>
        <v>51.414667956661084</v>
      </c>
      <c r="BN15" s="67">
        <f t="shared" si="106"/>
        <v>54.34530403019076</v>
      </c>
      <c r="BO15" s="67">
        <f t="shared" si="107"/>
        <v>57.44298635991163</v>
      </c>
      <c r="BP15" s="67">
        <f t="shared" si="108"/>
        <v>60.71723658242659</v>
      </c>
      <c r="BQ15" s="67">
        <f t="shared" si="109"/>
        <v>64.1781190676249</v>
      </c>
      <c r="BR15" s="67">
        <f t="shared" si="110"/>
        <v>67.83627185447952</v>
      </c>
      <c r="BS15" s="67">
        <f t="shared" si="111"/>
        <v>71.70293935018485</v>
      </c>
      <c r="BT15" s="67">
        <f t="shared" si="112"/>
        <v>75.79000689314537</v>
      </c>
      <c r="BU15" s="67">
        <f t="shared" si="113"/>
        <v>80.11003728605466</v>
      </c>
      <c r="BV15" s="67">
        <f t="shared" si="114"/>
        <v>84.67630941135977</v>
      </c>
      <c r="BW15" s="67">
        <f t="shared" si="115"/>
        <v>89.50285904780726</v>
      </c>
      <c r="BX15" s="67">
        <f t="shared" si="116"/>
        <v>94.60452201353228</v>
      </c>
      <c r="BY15" s="67">
        <f t="shared" si="117"/>
        <v>99.9969797683036</v>
      </c>
      <c r="BZ15" s="67">
        <f t="shared" si="118"/>
        <v>105.6968076150969</v>
      </c>
      <c r="CA15" s="67">
        <f t="shared" si="119"/>
        <v>111.72152564915741</v>
      </c>
      <c r="CB15" s="67">
        <f t="shared" si="120"/>
        <v>118.08965261115938</v>
      </c>
      <c r="CC15" s="67">
        <f t="shared" si="121"/>
        <v>124.82076280999546</v>
      </c>
      <c r="CD15" s="67">
        <f t="shared" si="122"/>
        <v>131.93554629016518</v>
      </c>
      <c r="CE15" s="67">
        <f t="shared" si="123"/>
        <v>139.4558724287046</v>
      </c>
      <c r="CF15" s="67">
        <f t="shared" si="124"/>
        <v>147.40485715714075</v>
      </c>
      <c r="CG15" s="67">
        <f t="shared" si="125"/>
        <v>155.80693401509777</v>
      </c>
      <c r="CH15" s="67">
        <f t="shared" si="126"/>
        <v>164.68792925395832</v>
      </c>
      <c r="CI15" s="67">
        <f t="shared" si="127"/>
        <v>174.07514122143394</v>
      </c>
      <c r="CJ15" s="67">
        <f t="shared" si="128"/>
        <v>183.99742427105565</v>
      </c>
      <c r="CK15" s="67">
        <f t="shared" si="129"/>
        <v>194.48527745450582</v>
      </c>
      <c r="CL15" s="67">
        <f t="shared" si="130"/>
        <v>205.57093826941264</v>
      </c>
      <c r="CM15" s="67">
        <f t="shared" si="131"/>
        <v>217.28848175076914</v>
      </c>
      <c r="CN15" s="67">
        <f t="shared" si="132"/>
        <v>229.67392521056297</v>
      </c>
      <c r="CO15" s="67">
        <f t="shared" si="133"/>
        <v>242.76533894756506</v>
      </c>
      <c r="CP15" s="67">
        <f t="shared" si="134"/>
        <v>256.60296326757623</v>
      </c>
      <c r="CQ15" s="67">
        <f t="shared" si="135"/>
        <v>271.2293321738281</v>
      </c>
      <c r="CR15" s="67">
        <f t="shared" si="136"/>
        <v>286.68940410773627</v>
      </c>
      <c r="CS15" s="67">
        <f t="shared" si="137"/>
        <v>303.0307001418772</v>
      </c>
      <c r="CT15" s="67">
        <f t="shared" si="138"/>
        <v>320.3034500499642</v>
      </c>
      <c r="CU15" s="67">
        <f t="shared" si="139"/>
        <v>338.5607467028122</v>
      </c>
      <c r="CV15" s="67">
        <f t="shared" si="140"/>
        <v>357.85870926487246</v>
      </c>
      <c r="CW15" s="67">
        <f t="shared" si="141"/>
        <v>378.2566556929702</v>
      </c>
      <c r="CX15" s="67">
        <f t="shared" si="142"/>
        <v>399.81728506746947</v>
      </c>
      <c r="CY15" s="67">
        <f t="shared" si="143"/>
        <v>422.6068703163152</v>
      </c>
      <c r="CZ15" s="67">
        <f t="shared" si="144"/>
        <v>446.6954619243452</v>
      </c>
      <c r="DA15" s="67">
        <f t="shared" si="145"/>
        <v>472.15710325403285</v>
      </c>
      <c r="DB15" s="67">
        <f t="shared" si="146"/>
        <v>499.0700581395127</v>
      </c>
      <c r="DC15" s="67">
        <f t="shared" si="147"/>
        <v>527.5170514534649</v>
      </c>
      <c r="DD15" s="67">
        <f t="shared" si="148"/>
        <v>557.5855233863124</v>
      </c>
      <c r="DE15" s="67">
        <f t="shared" si="149"/>
        <v>589.3678982193321</v>
      </c>
      <c r="DF15" s="67">
        <f t="shared" si="150"/>
        <v>622.961868417834</v>
      </c>
      <c r="DG15" s="67">
        <f t="shared" si="151"/>
        <v>658.4706949176505</v>
      </c>
      <c r="DH15" s="67">
        <f t="shared" si="152"/>
        <v>696.0035245279565</v>
      </c>
      <c r="DI15" s="67">
        <f t="shared" si="153"/>
        <v>735.67572542605</v>
      </c>
      <c r="DJ15" s="67">
        <f t="shared" si="154"/>
        <v>777.6092417753348</v>
      </c>
      <c r="DK15" s="67">
        <f t="shared" si="155"/>
        <v>821.9329685565289</v>
      </c>
      <c r="DL15" s="67">
        <f t="shared" si="156"/>
        <v>868.783147764251</v>
      </c>
      <c r="DM15" s="67">
        <f t="shared" si="157"/>
        <v>918.3037871868132</v>
      </c>
      <c r="DN15" s="67">
        <f t="shared" si="158"/>
        <v>970.6471030564616</v>
      </c>
      <c r="DO15" s="67">
        <f t="shared" si="159"/>
        <v>1025.9739879306799</v>
      </c>
      <c r="DP15" s="67">
        <f t="shared" si="160"/>
        <v>1084.4545052427286</v>
      </c>
      <c r="DQ15" s="67">
        <f t="shared" si="161"/>
        <v>1146.268412041564</v>
      </c>
      <c r="DR15" s="67">
        <f t="shared" si="162"/>
        <v>1211.6057115279332</v>
      </c>
      <c r="DS15" s="67">
        <f t="shared" si="163"/>
        <v>1280.6672370850254</v>
      </c>
      <c r="DT15" s="67">
        <f t="shared" si="164"/>
        <v>1353.6652695988716</v>
      </c>
      <c r="DU15" s="67">
        <f t="shared" si="165"/>
        <v>1430.8241899660072</v>
      </c>
      <c r="DV15" s="67">
        <f t="shared" si="166"/>
        <v>1512.3811687940695</v>
      </c>
      <c r="DW15" s="67">
        <f t="shared" si="167"/>
        <v>1598.5868954153314</v>
      </c>
      <c r="DX15" s="67">
        <f t="shared" si="168"/>
        <v>1689.7063484540051</v>
      </c>
      <c r="DY15" s="67">
        <f t="shared" si="169"/>
        <v>1786.0196103158833</v>
      </c>
      <c r="DZ15" s="67">
        <f t="shared" si="170"/>
        <v>1887.8227281038885</v>
      </c>
      <c r="EA15" s="67">
        <f t="shared" si="171"/>
        <v>1995.4286236058101</v>
      </c>
      <c r="EB15" s="67">
        <f t="shared" si="172"/>
        <v>2109.1680551513414</v>
      </c>
      <c r="EC15" s="67">
        <f t="shared" si="173"/>
        <v>2229.3906342949676</v>
      </c>
      <c r="ED15" s="67">
        <f t="shared" si="174"/>
        <v>2356.4659004497807</v>
      </c>
      <c r="EE15" s="67">
        <f t="shared" si="175"/>
        <v>2490.784456775418</v>
      </c>
      <c r="EF15" s="67">
        <f t="shared" si="176"/>
        <v>2632.759170811617</v>
      </c>
      <c r="EG15" s="67">
        <f t="shared" si="177"/>
        <v>2782.826443547879</v>
      </c>
      <c r="EH15" s="67">
        <f t="shared" si="178"/>
        <v>2941.447550830108</v>
      </c>
      <c r="EI15" s="67">
        <f t="shared" si="179"/>
        <v>3109.110061227424</v>
      </c>
      <c r="EJ15" s="67">
        <f t="shared" si="180"/>
        <v>3286.329334717387</v>
      </c>
      <c r="EK15" s="67">
        <f t="shared" si="181"/>
        <v>3473.650106796278</v>
      </c>
      <c r="EL15" s="67">
        <f t="shared" si="182"/>
        <v>3671.648162883666</v>
      </c>
      <c r="EM15" s="67">
        <f t="shared" si="183"/>
        <v>3880.9321081680346</v>
      </c>
      <c r="EN15" s="67">
        <f t="shared" si="184"/>
        <v>4102.145238333613</v>
      </c>
      <c r="EO15" s="67">
        <f t="shared" si="185"/>
        <v>4335.9675169186285</v>
      </c>
      <c r="EP15" s="67">
        <f t="shared" si="186"/>
        <v>4583.11766538299</v>
      </c>
      <c r="EQ15" s="67">
        <f t="shared" si="187"/>
        <v>4844.35537230982</v>
      </c>
      <c r="ER15" s="67">
        <f t="shared" si="188"/>
        <v>5120.48362853148</v>
      </c>
      <c r="ES15" s="67">
        <f t="shared" si="189"/>
        <v>5412.351195357774</v>
      </c>
      <c r="ET15" s="67">
        <f t="shared" si="190"/>
        <v>5720.855213493166</v>
      </c>
      <c r="EU15" s="67">
        <f t="shared" si="191"/>
        <v>6046.943960662276</v>
      </c>
      <c r="EV15" s="67">
        <f t="shared" si="192"/>
        <v>6391.619766420025</v>
      </c>
      <c r="EW15" s="67">
        <f t="shared" si="193"/>
        <v>6755.942093105967</v>
      </c>
      <c r="EX15" s="67">
        <f t="shared" si="194"/>
        <v>7141.030792413007</v>
      </c>
      <c r="EY15" s="67">
        <f t="shared" si="195"/>
        <v>7548.069547580548</v>
      </c>
      <c r="EZ15" s="67">
        <f t="shared" si="5"/>
        <v>7978.309511792639</v>
      </c>
      <c r="FA15" s="67">
        <f t="shared" si="6"/>
        <v>8433.073153964819</v>
      </c>
      <c r="FB15" s="67">
        <f t="shared" si="7"/>
        <v>8913.758323740813</v>
      </c>
      <c r="FC15" s="67">
        <f t="shared" si="8"/>
        <v>9421.842548194038</v>
      </c>
      <c r="FD15" s="67">
        <f t="shared" si="9"/>
        <v>9958.887573441098</v>
      </c>
      <c r="FE15" s="67">
        <f t="shared" si="10"/>
        <v>10526.54416512724</v>
      </c>
      <c r="FF15" s="67">
        <f t="shared" si="11"/>
        <v>11126.55718253949</v>
      </c>
      <c r="FG15" s="67">
        <f t="shared" si="12"/>
        <v>11760.770941944242</v>
      </c>
      <c r="FH15" s="67">
        <f t="shared" si="13"/>
        <v>12431.134885635063</v>
      </c>
      <c r="FI15" s="67">
        <f t="shared" si="14"/>
        <v>13139.709574116261</v>
      </c>
      <c r="FJ15" s="67">
        <f t="shared" si="15"/>
        <v>13888.673019840888</v>
      </c>
      <c r="FK15" s="67">
        <f t="shared" si="16"/>
        <v>14680.327381971818</v>
      </c>
      <c r="FL15" s="67">
        <f t="shared" si="17"/>
        <v>15517.10604274421</v>
      </c>
      <c r="FM15" s="67">
        <f t="shared" si="18"/>
        <v>16401.581087180628</v>
      </c>
      <c r="FN15" s="67">
        <f t="shared" si="19"/>
        <v>17336.471209149924</v>
      </c>
      <c r="FO15" s="67">
        <f t="shared" si="20"/>
        <v>18324.650068071467</v>
      </c>
      <c r="FP15" s="67">
        <f t="shared" si="21"/>
        <v>19369.15512195154</v>
      </c>
      <c r="FQ15" s="67">
        <f t="shared" si="22"/>
        <v>20473.196963902774</v>
      </c>
      <c r="FR15" s="67">
        <f t="shared" si="23"/>
        <v>21640.16919084523</v>
      </c>
      <c r="FS15" s="67">
        <f t="shared" si="24"/>
        <v>22873.658834723406</v>
      </c>
      <c r="FT15" s="67">
        <f t="shared" si="25"/>
        <v>24177.45738830264</v>
      </c>
      <c r="FU15" s="67">
        <f t="shared" si="26"/>
        <v>25555.572459435887</v>
      </c>
      <c r="FV15" s="67">
        <f t="shared" si="27"/>
        <v>27012.24008962373</v>
      </c>
      <c r="FW15" s="67">
        <f t="shared" si="28"/>
        <v>28551.93777473228</v>
      </c>
      <c r="FX15" s="67">
        <f t="shared" si="29"/>
        <v>30179.39822789202</v>
      </c>
      <c r="FY15" s="67">
        <f t="shared" si="30"/>
        <v>31899.62392688186</v>
      </c>
      <c r="FZ15" s="67">
        <f t="shared" si="31"/>
        <v>33717.90249071413</v>
      </c>
      <c r="GA15" s="67">
        <f t="shared" si="32"/>
        <v>35639.82293268483</v>
      </c>
      <c r="GB15" s="67">
        <f t="shared" si="33"/>
        <v>37671.29283984786</v>
      </c>
      <c r="GC15" s="67">
        <f t="shared" si="34"/>
        <v>39818.55653171919</v>
      </c>
      <c r="GD15" s="67">
        <f t="shared" si="35"/>
        <v>42088.21425402718</v>
      </c>
      <c r="GE15" s="67">
        <f t="shared" si="36"/>
        <v>44487.24246650673</v>
      </c>
      <c r="GF15" s="67">
        <f t="shared" si="37"/>
        <v>47023.01528709761</v>
      </c>
      <c r="GG15" s="67">
        <f t="shared" si="38"/>
        <v>49703.32715846217</v>
      </c>
      <c r="GH15" s="67">
        <f t="shared" si="39"/>
        <v>52536.41680649451</v>
      </c>
      <c r="GI15" s="67">
        <f t="shared" si="40"/>
        <v>55530.992564464694</v>
      </c>
      <c r="GJ15" s="67">
        <f t="shared" si="41"/>
        <v>58696.25914063918</v>
      </c>
      <c r="GK15" s="67">
        <f t="shared" si="42"/>
        <v>62041.94591165561</v>
      </c>
      <c r="GL15" s="67">
        <f t="shared" si="43"/>
        <v>65578.33682861997</v>
      </c>
      <c r="GM15" s="67">
        <f t="shared" si="44"/>
        <v>69316.3020278513</v>
      </c>
      <c r="GN15" s="67">
        <f t="shared" si="45"/>
        <v>73267.33124343882</v>
      </c>
      <c r="GO15" s="67">
        <f t="shared" si="46"/>
        <v>77443.56912431483</v>
      </c>
      <c r="GP15" s="67">
        <f t="shared" si="47"/>
        <v>81857.85256440078</v>
      </c>
      <c r="GQ15" s="67">
        <f t="shared" si="48"/>
        <v>86523.75016057161</v>
      </c>
      <c r="GR15" s="67">
        <f t="shared" si="49"/>
        <v>91455.60391972419</v>
      </c>
      <c r="GS15" s="67">
        <f t="shared" si="50"/>
        <v>96668.57334314847</v>
      </c>
      <c r="GT15" s="67">
        <f t="shared" si="51"/>
        <v>102178.68202370792</v>
      </c>
      <c r="GU15" s="67">
        <f t="shared" si="52"/>
        <v>108002.86689905927</v>
      </c>
      <c r="GV15" s="67">
        <f t="shared" si="53"/>
        <v>114159.03031230564</v>
      </c>
      <c r="GW15" s="67">
        <f t="shared" si="54"/>
        <v>120666.09504010704</v>
      </c>
    </row>
    <row r="16" spans="1:205" ht="15">
      <c r="A16" s="9">
        <v>12</v>
      </c>
      <c r="B16" s="1" t="str">
        <f>'Page 3 (MStage DCF)'!B20</f>
        <v>Vectren Corp.</v>
      </c>
      <c r="C16" s="66"/>
      <c r="D16" s="66">
        <f t="shared" si="55"/>
        <v>0.10560052178182142</v>
      </c>
      <c r="E16" s="67">
        <f>-'Page 3 (MStage DCF)'!C20</f>
        <v>-29.066538461538464</v>
      </c>
      <c r="F16" s="67">
        <f>'Page 3 (MStage DCF)'!D20*(1+'Page 3 (MStage DCF)'!$E20)</f>
        <v>1.4692066666666668</v>
      </c>
      <c r="G16" s="67">
        <f>F16*(1+'Page 3 (MStage DCF)'!$E20)</f>
        <v>1.5418344495555558</v>
      </c>
      <c r="H16" s="67">
        <f>G16*(1+'Page 3 (MStage DCF)'!$E20)</f>
        <v>1.6180524658452522</v>
      </c>
      <c r="I16" s="67">
        <f>H16*(1+'Page 3 (MStage DCF)'!$E20)</f>
        <v>1.6980381927402026</v>
      </c>
      <c r="J16" s="67">
        <f>I16*(1+'Page 3 (MStage DCF)'!$E20)</f>
        <v>1.7819778807346602</v>
      </c>
      <c r="K16" s="94">
        <f>J16*(1+'Page 3 (MStage DCF)'!F20)</f>
        <v>1.8723142594107922</v>
      </c>
      <c r="L16" s="67">
        <f>K16*(1+'Page 3 (MStage DCF)'!G20)</f>
        <v>1.9695913869330683</v>
      </c>
      <c r="M16" s="67">
        <f>L16*(1+'Page 3 (MStage DCF)'!H20)</f>
        <v>2.074406475241023</v>
      </c>
      <c r="N16" s="67">
        <f>M16*(1+'Page 3 (MStage DCF)'!I20)</f>
        <v>2.187415530219987</v>
      </c>
      <c r="O16" s="67">
        <f>N16*(1+'Page 3 (MStage DCF)'!J20)</f>
        <v>2.309339641412749</v>
      </c>
      <c r="P16" s="67">
        <f t="shared" si="56"/>
        <v>2.4409720009732756</v>
      </c>
      <c r="Q16" s="67">
        <f t="shared" si="57"/>
        <v>2.5801074050287522</v>
      </c>
      <c r="R16" s="67">
        <f t="shared" si="58"/>
        <v>2.727173527115391</v>
      </c>
      <c r="S16" s="67">
        <f t="shared" si="59"/>
        <v>2.882622418160968</v>
      </c>
      <c r="T16" s="67">
        <f t="shared" si="60"/>
        <v>3.046931895996143</v>
      </c>
      <c r="U16" s="67">
        <f t="shared" si="61"/>
        <v>3.220607014067923</v>
      </c>
      <c r="V16" s="67">
        <f t="shared" si="62"/>
        <v>3.4041816138697945</v>
      </c>
      <c r="W16" s="67">
        <f t="shared" si="63"/>
        <v>3.5982199658603724</v>
      </c>
      <c r="X16" s="67">
        <f t="shared" si="64"/>
        <v>3.8033185039144133</v>
      </c>
      <c r="Y16" s="67">
        <f t="shared" si="65"/>
        <v>4.020107658637535</v>
      </c>
      <c r="Z16" s="67">
        <f t="shared" si="66"/>
        <v>4.249253795179874</v>
      </c>
      <c r="AA16" s="67">
        <f t="shared" si="67"/>
        <v>4.491461261505127</v>
      </c>
      <c r="AB16" s="67">
        <f t="shared" si="68"/>
        <v>4.747474553410919</v>
      </c>
      <c r="AC16" s="67">
        <f t="shared" si="69"/>
        <v>5.018080602955341</v>
      </c>
      <c r="AD16" s="67">
        <f t="shared" si="70"/>
        <v>5.304111197323795</v>
      </c>
      <c r="AE16" s="67">
        <f t="shared" si="71"/>
        <v>5.606445535571251</v>
      </c>
      <c r="AF16" s="67">
        <f t="shared" si="72"/>
        <v>5.926012931098812</v>
      </c>
      <c r="AG16" s="67">
        <f t="shared" si="73"/>
        <v>6.263795668171444</v>
      </c>
      <c r="AH16" s="67">
        <f t="shared" si="74"/>
        <v>6.6208320212572165</v>
      </c>
      <c r="AI16" s="67">
        <f t="shared" si="75"/>
        <v>6.998219446468878</v>
      </c>
      <c r="AJ16" s="67">
        <f t="shared" si="76"/>
        <v>7.397117954917603</v>
      </c>
      <c r="AK16" s="67">
        <f t="shared" si="77"/>
        <v>7.818753678347906</v>
      </c>
      <c r="AL16" s="67">
        <f t="shared" si="78"/>
        <v>8.264422638013736</v>
      </c>
      <c r="AM16" s="67">
        <f t="shared" si="79"/>
        <v>8.735494728380518</v>
      </c>
      <c r="AN16" s="67">
        <f t="shared" si="80"/>
        <v>9.233417927898207</v>
      </c>
      <c r="AO16" s="67">
        <f t="shared" si="81"/>
        <v>9.759722749788404</v>
      </c>
      <c r="AP16" s="67">
        <f t="shared" si="82"/>
        <v>10.316026946526343</v>
      </c>
      <c r="AQ16" s="67">
        <f t="shared" si="83"/>
        <v>10.904040482478344</v>
      </c>
      <c r="AR16" s="67">
        <f t="shared" si="84"/>
        <v>11.525570789979609</v>
      </c>
      <c r="AS16" s="67">
        <f t="shared" si="85"/>
        <v>12.182528325008446</v>
      </c>
      <c r="AT16" s="67">
        <f t="shared" si="86"/>
        <v>12.876932439533928</v>
      </c>
      <c r="AU16" s="67">
        <f t="shared" si="87"/>
        <v>13.61091758858736</v>
      </c>
      <c r="AV16" s="67">
        <f t="shared" si="88"/>
        <v>14.38673989113684</v>
      </c>
      <c r="AW16" s="67">
        <f t="shared" si="89"/>
        <v>15.206784064931638</v>
      </c>
      <c r="AX16" s="67">
        <f t="shared" si="90"/>
        <v>16.07357075663274</v>
      </c>
      <c r="AY16" s="67">
        <f t="shared" si="91"/>
        <v>16.989764289760807</v>
      </c>
      <c r="AZ16" s="67">
        <f t="shared" si="92"/>
        <v>17.95818085427717</v>
      </c>
      <c r="BA16" s="67">
        <f t="shared" si="93"/>
        <v>18.981797162970967</v>
      </c>
      <c r="BB16" s="67">
        <f t="shared" si="94"/>
        <v>20.063759601260312</v>
      </c>
      <c r="BC16" s="67">
        <f t="shared" si="95"/>
        <v>21.20739389853215</v>
      </c>
      <c r="BD16" s="67">
        <f t="shared" si="96"/>
        <v>22.41621535074848</v>
      </c>
      <c r="BE16" s="67">
        <f t="shared" si="97"/>
        <v>23.69393962574114</v>
      </c>
      <c r="BF16" s="67">
        <f t="shared" si="98"/>
        <v>25.044494184408386</v>
      </c>
      <c r="BG16" s="67">
        <f t="shared" si="99"/>
        <v>26.472030352919663</v>
      </c>
      <c r="BH16" s="67">
        <f t="shared" si="100"/>
        <v>27.98093608303608</v>
      </c>
      <c r="BI16" s="67">
        <f t="shared" si="101"/>
        <v>29.575849439769136</v>
      </c>
      <c r="BJ16" s="67">
        <f t="shared" si="102"/>
        <v>31.261672857835975</v>
      </c>
      <c r="BK16" s="67">
        <f t="shared" si="103"/>
        <v>33.04358821073262</v>
      </c>
      <c r="BL16" s="67">
        <f t="shared" si="104"/>
        <v>34.92707273874438</v>
      </c>
      <c r="BM16" s="67">
        <f t="shared" si="105"/>
        <v>36.9179158848528</v>
      </c>
      <c r="BN16" s="67">
        <f t="shared" si="106"/>
        <v>39.02223709028941</v>
      </c>
      <c r="BO16" s="67">
        <f t="shared" si="107"/>
        <v>41.246504604435906</v>
      </c>
      <c r="BP16" s="67">
        <f t="shared" si="108"/>
        <v>43.59755536688875</v>
      </c>
      <c r="BQ16" s="67">
        <f t="shared" si="109"/>
        <v>46.0826160228014</v>
      </c>
      <c r="BR16" s="67">
        <f t="shared" si="110"/>
        <v>48.70932513610108</v>
      </c>
      <c r="BS16" s="67">
        <f t="shared" si="111"/>
        <v>51.48575666885884</v>
      </c>
      <c r="BT16" s="67">
        <f t="shared" si="112"/>
        <v>54.420444798983794</v>
      </c>
      <c r="BU16" s="67">
        <f t="shared" si="113"/>
        <v>57.522410152525865</v>
      </c>
      <c r="BV16" s="67">
        <f t="shared" si="114"/>
        <v>60.80118753121984</v>
      </c>
      <c r="BW16" s="67">
        <f t="shared" si="115"/>
        <v>64.26685522049937</v>
      </c>
      <c r="BX16" s="67">
        <f t="shared" si="116"/>
        <v>67.93006596806782</v>
      </c>
      <c r="BY16" s="67">
        <f t="shared" si="117"/>
        <v>71.80207972824769</v>
      </c>
      <c r="BZ16" s="67">
        <f t="shared" si="118"/>
        <v>75.89479827275781</v>
      </c>
      <c r="CA16" s="67">
        <f t="shared" si="119"/>
        <v>80.220801774305</v>
      </c>
      <c r="CB16" s="67">
        <f t="shared" si="120"/>
        <v>84.79338747544038</v>
      </c>
      <c r="CC16" s="67">
        <f t="shared" si="121"/>
        <v>89.62661056154047</v>
      </c>
      <c r="CD16" s="67">
        <f t="shared" si="122"/>
        <v>94.73532736354828</v>
      </c>
      <c r="CE16" s="67">
        <f t="shared" si="123"/>
        <v>100.13524102327052</v>
      </c>
      <c r="CF16" s="67">
        <f t="shared" si="124"/>
        <v>105.84294976159694</v>
      </c>
      <c r="CG16" s="67">
        <f t="shared" si="125"/>
        <v>111.87599789800797</v>
      </c>
      <c r="CH16" s="67">
        <f t="shared" si="126"/>
        <v>118.25292977819441</v>
      </c>
      <c r="CI16" s="67">
        <f t="shared" si="127"/>
        <v>124.99334677555149</v>
      </c>
      <c r="CJ16" s="67">
        <f t="shared" si="128"/>
        <v>132.1179675417579</v>
      </c>
      <c r="CK16" s="67">
        <f t="shared" si="129"/>
        <v>139.6486916916381</v>
      </c>
      <c r="CL16" s="67">
        <f t="shared" si="130"/>
        <v>147.60866711806148</v>
      </c>
      <c r="CM16" s="67">
        <f t="shared" si="131"/>
        <v>156.02236114379096</v>
      </c>
      <c r="CN16" s="67">
        <f t="shared" si="132"/>
        <v>164.91563572898704</v>
      </c>
      <c r="CO16" s="67">
        <f t="shared" si="133"/>
        <v>174.3158269655393</v>
      </c>
      <c r="CP16" s="67">
        <f t="shared" si="134"/>
        <v>184.25182910257502</v>
      </c>
      <c r="CQ16" s="67">
        <f t="shared" si="135"/>
        <v>194.75418336142178</v>
      </c>
      <c r="CR16" s="67">
        <f t="shared" si="136"/>
        <v>205.85517181302282</v>
      </c>
      <c r="CS16" s="67">
        <f t="shared" si="137"/>
        <v>217.5889166063651</v>
      </c>
      <c r="CT16" s="67">
        <f t="shared" si="138"/>
        <v>229.9914848529279</v>
      </c>
      <c r="CU16" s="67">
        <f t="shared" si="139"/>
        <v>243.10099948954476</v>
      </c>
      <c r="CV16" s="67">
        <f t="shared" si="140"/>
        <v>256.9577564604488</v>
      </c>
      <c r="CW16" s="67">
        <f t="shared" si="141"/>
        <v>271.6043485786944</v>
      </c>
      <c r="CX16" s="67">
        <f t="shared" si="142"/>
        <v>287.08579644767997</v>
      </c>
      <c r="CY16" s="67">
        <f t="shared" si="143"/>
        <v>303.44968684519773</v>
      </c>
      <c r="CZ16" s="67">
        <f t="shared" si="144"/>
        <v>320.746318995374</v>
      </c>
      <c r="DA16" s="67">
        <f t="shared" si="145"/>
        <v>339.0288591781103</v>
      </c>
      <c r="DB16" s="67">
        <f t="shared" si="146"/>
        <v>358.35350415126254</v>
      </c>
      <c r="DC16" s="67">
        <f t="shared" si="147"/>
        <v>378.7796538878845</v>
      </c>
      <c r="DD16" s="67">
        <f t="shared" si="148"/>
        <v>400.3700941594939</v>
      </c>
      <c r="DE16" s="67">
        <f t="shared" si="149"/>
        <v>423.191189526585</v>
      </c>
      <c r="DF16" s="67">
        <f t="shared" si="150"/>
        <v>447.3130873296003</v>
      </c>
      <c r="DG16" s="67">
        <f t="shared" si="151"/>
        <v>472.8099333073875</v>
      </c>
      <c r="DH16" s="67">
        <f t="shared" si="152"/>
        <v>499.76009950590856</v>
      </c>
      <c r="DI16" s="67">
        <f t="shared" si="153"/>
        <v>528.2464251777453</v>
      </c>
      <c r="DJ16" s="67">
        <f t="shared" si="154"/>
        <v>558.3564714128768</v>
      </c>
      <c r="DK16" s="67">
        <f t="shared" si="155"/>
        <v>590.1827902834107</v>
      </c>
      <c r="DL16" s="67">
        <f t="shared" si="156"/>
        <v>623.8232093295651</v>
      </c>
      <c r="DM16" s="67">
        <f t="shared" si="157"/>
        <v>659.3811322613502</v>
      </c>
      <c r="DN16" s="67">
        <f t="shared" si="158"/>
        <v>696.9658568002471</v>
      </c>
      <c r="DO16" s="67">
        <f t="shared" si="159"/>
        <v>736.6929106378611</v>
      </c>
      <c r="DP16" s="67">
        <f t="shared" si="160"/>
        <v>778.6844065442192</v>
      </c>
      <c r="DQ16" s="67">
        <f t="shared" si="161"/>
        <v>823.0694177172396</v>
      </c>
      <c r="DR16" s="67">
        <f t="shared" si="162"/>
        <v>869.9843745271222</v>
      </c>
      <c r="DS16" s="67">
        <f t="shared" si="163"/>
        <v>919.5734838751681</v>
      </c>
      <c r="DT16" s="67">
        <f t="shared" si="164"/>
        <v>971.9891724560526</v>
      </c>
      <c r="DU16" s="67">
        <f t="shared" si="165"/>
        <v>1027.3925552860476</v>
      </c>
      <c r="DV16" s="67">
        <f t="shared" si="166"/>
        <v>1085.9539309373522</v>
      </c>
      <c r="DW16" s="67">
        <f t="shared" si="167"/>
        <v>1147.8533050007811</v>
      </c>
      <c r="DX16" s="67">
        <f t="shared" si="168"/>
        <v>1213.2809433858256</v>
      </c>
      <c r="DY16" s="67">
        <f t="shared" si="169"/>
        <v>1282.4379571588177</v>
      </c>
      <c r="DZ16" s="67">
        <f t="shared" si="170"/>
        <v>1355.53692071687</v>
      </c>
      <c r="EA16" s="67">
        <f t="shared" si="171"/>
        <v>1432.8025251977317</v>
      </c>
      <c r="EB16" s="67">
        <f t="shared" si="172"/>
        <v>1514.4722691340023</v>
      </c>
      <c r="EC16" s="67">
        <f t="shared" si="173"/>
        <v>1600.7971884746403</v>
      </c>
      <c r="ED16" s="67">
        <f t="shared" si="174"/>
        <v>1692.0426282176948</v>
      </c>
      <c r="EE16" s="67">
        <f t="shared" si="175"/>
        <v>1788.4890580261033</v>
      </c>
      <c r="EF16" s="67">
        <f t="shared" si="176"/>
        <v>1890.432934333591</v>
      </c>
      <c r="EG16" s="67">
        <f t="shared" si="177"/>
        <v>1998.1876115906055</v>
      </c>
      <c r="EH16" s="67">
        <f t="shared" si="178"/>
        <v>2112.0843054512698</v>
      </c>
      <c r="EI16" s="67">
        <f t="shared" si="179"/>
        <v>2232.473110861992</v>
      </c>
      <c r="EJ16" s="67">
        <f t="shared" si="180"/>
        <v>2359.7240781811256</v>
      </c>
      <c r="EK16" s="67">
        <f t="shared" si="181"/>
        <v>2494.2283506374497</v>
      </c>
      <c r="EL16" s="67">
        <f t="shared" si="182"/>
        <v>2636.3993666237843</v>
      </c>
      <c r="EM16" s="67">
        <f t="shared" si="183"/>
        <v>2786.67413052134</v>
      </c>
      <c r="EN16" s="67">
        <f t="shared" si="184"/>
        <v>2945.514555961056</v>
      </c>
      <c r="EO16" s="67">
        <f t="shared" si="185"/>
        <v>3113.408885650836</v>
      </c>
      <c r="EP16" s="67">
        <f t="shared" si="186"/>
        <v>3290.8731921329336</v>
      </c>
      <c r="EQ16" s="67">
        <f t="shared" si="187"/>
        <v>3478.4529640845108</v>
      </c>
      <c r="ER16" s="67">
        <f t="shared" si="188"/>
        <v>3676.7247830373276</v>
      </c>
      <c r="ES16" s="67">
        <f t="shared" si="189"/>
        <v>3886.298095670455</v>
      </c>
      <c r="ET16" s="67">
        <f t="shared" si="190"/>
        <v>4107.817087123671</v>
      </c>
      <c r="EU16" s="67">
        <f t="shared" si="191"/>
        <v>4341.962661089719</v>
      </c>
      <c r="EV16" s="67">
        <f t="shared" si="192"/>
        <v>4589.454532771833</v>
      </c>
      <c r="EW16" s="67">
        <f t="shared" si="193"/>
        <v>4851.053441139828</v>
      </c>
      <c r="EX16" s="67">
        <f t="shared" si="194"/>
        <v>5127.563487284798</v>
      </c>
      <c r="EY16" s="67">
        <f t="shared" si="195"/>
        <v>5419.834606060031</v>
      </c>
      <c r="EZ16" s="67">
        <f t="shared" si="5"/>
        <v>5728.765178605452</v>
      </c>
      <c r="FA16" s="67">
        <f t="shared" si="6"/>
        <v>6055.304793785963</v>
      </c>
      <c r="FB16" s="67">
        <f t="shared" si="7"/>
        <v>6400.457167031763</v>
      </c>
      <c r="FC16" s="67">
        <f t="shared" si="8"/>
        <v>6765.283225552573</v>
      </c>
      <c r="FD16" s="67">
        <f t="shared" si="9"/>
        <v>7150.904369409069</v>
      </c>
      <c r="FE16" s="67">
        <f t="shared" si="10"/>
        <v>7558.505918465386</v>
      </c>
      <c r="FF16" s="67">
        <f t="shared" si="11"/>
        <v>7989.340755817912</v>
      </c>
      <c r="FG16" s="67">
        <f t="shared" si="12"/>
        <v>8444.733178899533</v>
      </c>
      <c r="FH16" s="67">
        <f t="shared" si="13"/>
        <v>8926.082970096806</v>
      </c>
      <c r="FI16" s="67">
        <f t="shared" si="14"/>
        <v>9434.869699392324</v>
      </c>
      <c r="FJ16" s="67">
        <f t="shared" si="15"/>
        <v>9972.657272257686</v>
      </c>
      <c r="FK16" s="67">
        <f t="shared" si="16"/>
        <v>10541.098736776374</v>
      </c>
      <c r="FL16" s="67">
        <f t="shared" si="17"/>
        <v>11141.941364772627</v>
      </c>
      <c r="FM16" s="67">
        <f t="shared" si="18"/>
        <v>11777.032022564666</v>
      </c>
      <c r="FN16" s="67">
        <f t="shared" si="19"/>
        <v>12448.322847850852</v>
      </c>
      <c r="FO16" s="67">
        <f t="shared" si="20"/>
        <v>13157.87725017835</v>
      </c>
      <c r="FP16" s="67">
        <f t="shared" si="21"/>
        <v>13907.876253438515</v>
      </c>
      <c r="FQ16" s="67">
        <f t="shared" si="22"/>
        <v>14700.62519988451</v>
      </c>
      <c r="FR16" s="67">
        <f t="shared" si="23"/>
        <v>15538.560836277926</v>
      </c>
      <c r="FS16" s="67">
        <f t="shared" si="24"/>
        <v>16424.258803945766</v>
      </c>
      <c r="FT16" s="67">
        <f t="shared" si="25"/>
        <v>17360.441555770674</v>
      </c>
      <c r="FU16" s="67">
        <f t="shared" si="26"/>
        <v>18349.9867244496</v>
      </c>
      <c r="FV16" s="67">
        <f t="shared" si="27"/>
        <v>19395.93596774323</v>
      </c>
      <c r="FW16" s="67">
        <f t="shared" si="28"/>
        <v>20501.504317904593</v>
      </c>
      <c r="FX16" s="67">
        <f t="shared" si="29"/>
        <v>21670.090064025153</v>
      </c>
      <c r="FY16" s="67">
        <f t="shared" si="30"/>
        <v>22905.285197674584</v>
      </c>
      <c r="FZ16" s="67">
        <f t="shared" si="31"/>
        <v>24210.886453942036</v>
      </c>
      <c r="GA16" s="67">
        <f t="shared" si="32"/>
        <v>25590.90698181673</v>
      </c>
      <c r="GB16" s="67">
        <f t="shared" si="33"/>
        <v>27049.58867978028</v>
      </c>
      <c r="GC16" s="67">
        <f t="shared" si="34"/>
        <v>28591.415234527754</v>
      </c>
      <c r="GD16" s="67">
        <f t="shared" si="35"/>
        <v>30221.125902895834</v>
      </c>
      <c r="GE16" s="67">
        <f t="shared" si="36"/>
        <v>31943.730079360896</v>
      </c>
      <c r="GF16" s="67">
        <f t="shared" si="37"/>
        <v>33764.522693884464</v>
      </c>
      <c r="GG16" s="67">
        <f t="shared" si="38"/>
        <v>35689.10048743588</v>
      </c>
      <c r="GH16" s="67">
        <f t="shared" si="39"/>
        <v>37723.37921521972</v>
      </c>
      <c r="GI16" s="67">
        <f t="shared" si="40"/>
        <v>39873.61183048724</v>
      </c>
      <c r="GJ16" s="67">
        <f t="shared" si="41"/>
        <v>42146.40770482501</v>
      </c>
      <c r="GK16" s="67">
        <f t="shared" si="42"/>
        <v>44548.752944000036</v>
      </c>
      <c r="GL16" s="67">
        <f t="shared" si="43"/>
        <v>47088.031861808035</v>
      </c>
      <c r="GM16" s="67">
        <f t="shared" si="44"/>
        <v>49772.04967793109</v>
      </c>
      <c r="GN16" s="67">
        <f t="shared" si="45"/>
        <v>52609.05650957316</v>
      </c>
      <c r="GO16" s="67">
        <f t="shared" si="46"/>
        <v>55607.772730618824</v>
      </c>
      <c r="GP16" s="67">
        <f t="shared" si="47"/>
        <v>58777.4157762641</v>
      </c>
      <c r="GQ16" s="67">
        <f t="shared" si="48"/>
        <v>62127.72847551115</v>
      </c>
      <c r="GR16" s="67">
        <f t="shared" si="49"/>
        <v>65669.00899861527</v>
      </c>
      <c r="GS16" s="67">
        <f t="shared" si="50"/>
        <v>69412.14251153634</v>
      </c>
      <c r="GT16" s="67">
        <f t="shared" si="51"/>
        <v>73368.63463469391</v>
      </c>
      <c r="GU16" s="67">
        <f t="shared" si="52"/>
        <v>77550.64680887146</v>
      </c>
      <c r="GV16" s="67">
        <f t="shared" si="53"/>
        <v>81971.03367697712</v>
      </c>
      <c r="GW16" s="67">
        <f t="shared" si="54"/>
        <v>86643.38259656481</v>
      </c>
    </row>
    <row r="17" spans="1:205" ht="15">
      <c r="A17" s="9">
        <v>13</v>
      </c>
      <c r="B17" s="1" t="str">
        <f>'Page 3 (MStage DCF)'!B21</f>
        <v>Wisconsin Energy</v>
      </c>
      <c r="C17" s="66"/>
      <c r="D17" s="66">
        <f t="shared" si="55"/>
        <v>0.09299903957734416</v>
      </c>
      <c r="E17" s="67">
        <f>-'Page 3 (MStage DCF)'!C21</f>
        <v>-34.91653846153846</v>
      </c>
      <c r="F17" s="67">
        <f>'Page 3 (MStage DCF)'!D21*(1+'Page 3 (MStage DCF)'!$E21)</f>
        <v>1.26692</v>
      </c>
      <c r="G17" s="67">
        <f>F17*(1+'Page 3 (MStage DCF)'!$E21)</f>
        <v>1.3375719053333335</v>
      </c>
      <c r="H17" s="67">
        <f>G17*(1+'Page 3 (MStage DCF)'!$E21)</f>
        <v>1.412163831920756</v>
      </c>
      <c r="I17" s="67">
        <f>H17*(1+'Page 3 (MStage DCF)'!$E21)</f>
        <v>1.4909155016142035</v>
      </c>
      <c r="J17" s="67">
        <f>I17*(1+'Page 3 (MStage DCF)'!$E21)</f>
        <v>1.5740588894208891</v>
      </c>
      <c r="K17" s="94">
        <f>J17*(1+'Page 3 (MStage DCF)'!F21)</f>
        <v>1.6621624633704195</v>
      </c>
      <c r="L17" s="67">
        <f>K17*(1+'Page 3 (MStage DCF)'!G21)</f>
        <v>1.7555390568682068</v>
      </c>
      <c r="M17" s="67">
        <f>L17*(1+'Page 3 (MStage DCF)'!H21)</f>
        <v>1.8545222006912923</v>
      </c>
      <c r="N17" s="67">
        <f>M17*(1+'Page 3 (MStage DCF)'!I21)</f>
        <v>1.9594675514481894</v>
      </c>
      <c r="O17" s="67">
        <f>N17*(1+'Page 3 (MStage DCF)'!J21)</f>
        <v>2.070754422439605</v>
      </c>
      <c r="P17" s="67">
        <f t="shared" si="56"/>
        <v>2.1887874245186625</v>
      </c>
      <c r="Q17" s="67">
        <f t="shared" si="57"/>
        <v>2.313548307716226</v>
      </c>
      <c r="R17" s="67">
        <f t="shared" si="58"/>
        <v>2.445420561256051</v>
      </c>
      <c r="S17" s="67">
        <f t="shared" si="59"/>
        <v>2.5848095332476455</v>
      </c>
      <c r="T17" s="67">
        <f t="shared" si="60"/>
        <v>2.732143676642761</v>
      </c>
      <c r="U17" s="67">
        <f t="shared" si="61"/>
        <v>2.8878758662113984</v>
      </c>
      <c r="V17" s="67">
        <f t="shared" si="62"/>
        <v>3.052484790585448</v>
      </c>
      <c r="W17" s="67">
        <f t="shared" si="63"/>
        <v>3.226476423648818</v>
      </c>
      <c r="X17" s="67">
        <f t="shared" si="64"/>
        <v>3.4103855797968006</v>
      </c>
      <c r="Y17" s="67">
        <f t="shared" si="65"/>
        <v>3.604777557845218</v>
      </c>
      <c r="Z17" s="67">
        <f t="shared" si="66"/>
        <v>3.810249878642395</v>
      </c>
      <c r="AA17" s="67">
        <f t="shared" si="67"/>
        <v>4.027434121725011</v>
      </c>
      <c r="AB17" s="67">
        <f t="shared" si="68"/>
        <v>4.256997866663336</v>
      </c>
      <c r="AC17" s="67">
        <f t="shared" si="69"/>
        <v>4.499646745063146</v>
      </c>
      <c r="AD17" s="67">
        <f t="shared" si="70"/>
        <v>4.756126609531744</v>
      </c>
      <c r="AE17" s="67">
        <f t="shared" si="71"/>
        <v>5.027225826275053</v>
      </c>
      <c r="AF17" s="67">
        <f t="shared" si="72"/>
        <v>5.313777698372731</v>
      </c>
      <c r="AG17" s="67">
        <f t="shared" si="73"/>
        <v>5.6166630271799765</v>
      </c>
      <c r="AH17" s="67">
        <f t="shared" si="74"/>
        <v>5.9368128197292345</v>
      </c>
      <c r="AI17" s="67">
        <f t="shared" si="75"/>
        <v>6.2752111504538</v>
      </c>
      <c r="AJ17" s="67">
        <f t="shared" si="76"/>
        <v>6.632898186029666</v>
      </c>
      <c r="AK17" s="67">
        <f t="shared" si="77"/>
        <v>7.010973382633357</v>
      </c>
      <c r="AL17" s="67">
        <f t="shared" si="78"/>
        <v>7.410598865443458</v>
      </c>
      <c r="AM17" s="67">
        <f t="shared" si="79"/>
        <v>7.833003000773735</v>
      </c>
      <c r="AN17" s="67">
        <f t="shared" si="80"/>
        <v>8.279484171817836</v>
      </c>
      <c r="AO17" s="67">
        <f t="shared" si="81"/>
        <v>8.751414769611452</v>
      </c>
      <c r="AP17" s="67">
        <f t="shared" si="82"/>
        <v>9.250245411479305</v>
      </c>
      <c r="AQ17" s="67">
        <f t="shared" si="83"/>
        <v>9.777509399933626</v>
      </c>
      <c r="AR17" s="67">
        <f t="shared" si="84"/>
        <v>10.334827435729842</v>
      </c>
      <c r="AS17" s="67">
        <f t="shared" si="85"/>
        <v>10.923912599566442</v>
      </c>
      <c r="AT17" s="67">
        <f t="shared" si="86"/>
        <v>11.546575617741729</v>
      </c>
      <c r="AU17" s="67">
        <f t="shared" si="87"/>
        <v>12.204730427953006</v>
      </c>
      <c r="AV17" s="67">
        <f t="shared" si="88"/>
        <v>12.900400062346327</v>
      </c>
      <c r="AW17" s="67">
        <f t="shared" si="89"/>
        <v>13.635722865900066</v>
      </c>
      <c r="AX17" s="67">
        <f t="shared" si="90"/>
        <v>14.412959069256368</v>
      </c>
      <c r="AY17" s="67">
        <f t="shared" si="91"/>
        <v>15.23449773620398</v>
      </c>
      <c r="AZ17" s="67">
        <f t="shared" si="92"/>
        <v>16.102864107167605</v>
      </c>
      <c r="BA17" s="67">
        <f t="shared" si="93"/>
        <v>17.02072736127616</v>
      </c>
      <c r="BB17" s="67">
        <f t="shared" si="94"/>
        <v>17.9909088208689</v>
      </c>
      <c r="BC17" s="67">
        <f t="shared" si="95"/>
        <v>19.016390623658424</v>
      </c>
      <c r="BD17" s="67">
        <f t="shared" si="96"/>
        <v>20.100324889206952</v>
      </c>
      <c r="BE17" s="67">
        <f t="shared" si="97"/>
        <v>21.246043407891747</v>
      </c>
      <c r="BF17" s="67">
        <f t="shared" si="98"/>
        <v>22.457067882141576</v>
      </c>
      <c r="BG17" s="67">
        <f t="shared" si="99"/>
        <v>23.737120751423646</v>
      </c>
      <c r="BH17" s="67">
        <f t="shared" si="100"/>
        <v>25.090136634254794</v>
      </c>
      <c r="BI17" s="67">
        <f t="shared" si="101"/>
        <v>26.520274422407315</v>
      </c>
      <c r="BJ17" s="67">
        <f t="shared" si="102"/>
        <v>28.03193006448453</v>
      </c>
      <c r="BK17" s="67">
        <f t="shared" si="103"/>
        <v>29.629750078160146</v>
      </c>
      <c r="BL17" s="67">
        <f t="shared" si="104"/>
        <v>31.318645832615275</v>
      </c>
      <c r="BM17" s="67">
        <f t="shared" si="105"/>
        <v>33.103808645074345</v>
      </c>
      <c r="BN17" s="67">
        <f t="shared" si="106"/>
        <v>34.99072573784358</v>
      </c>
      <c r="BO17" s="67">
        <f t="shared" si="107"/>
        <v>36.985197104900664</v>
      </c>
      <c r="BP17" s="67">
        <f t="shared" si="108"/>
        <v>39.09335333988</v>
      </c>
      <c r="BQ17" s="67">
        <f t="shared" si="109"/>
        <v>41.32167448025315</v>
      </c>
      <c r="BR17" s="67">
        <f t="shared" si="110"/>
        <v>43.67700992562758</v>
      </c>
      <c r="BS17" s="67">
        <f t="shared" si="111"/>
        <v>46.16659949138835</v>
      </c>
      <c r="BT17" s="67">
        <f t="shared" si="112"/>
        <v>48.79809566239748</v>
      </c>
      <c r="BU17" s="67">
        <f t="shared" si="113"/>
        <v>51.57958711515413</v>
      </c>
      <c r="BV17" s="67">
        <f t="shared" si="114"/>
        <v>54.51962358071792</v>
      </c>
      <c r="BW17" s="67">
        <f t="shared" si="115"/>
        <v>57.627242124818835</v>
      </c>
      <c r="BX17" s="67">
        <f t="shared" si="116"/>
        <v>60.911994925933506</v>
      </c>
      <c r="BY17" s="67">
        <f t="shared" si="117"/>
        <v>64.38397863671172</v>
      </c>
      <c r="BZ17" s="67">
        <f t="shared" si="118"/>
        <v>68.05386541900428</v>
      </c>
      <c r="CA17" s="67">
        <f t="shared" si="119"/>
        <v>71.93293574788753</v>
      </c>
      <c r="CB17" s="67">
        <f t="shared" si="120"/>
        <v>76.03311308551712</v>
      </c>
      <c r="CC17" s="67">
        <f t="shared" si="121"/>
        <v>80.36700053139158</v>
      </c>
      <c r="CD17" s="67">
        <f t="shared" si="122"/>
        <v>84.94791956168089</v>
      </c>
      <c r="CE17" s="67">
        <f t="shared" si="123"/>
        <v>89.7899509766967</v>
      </c>
      <c r="CF17" s="67">
        <f t="shared" si="124"/>
        <v>94.90797818236841</v>
      </c>
      <c r="CG17" s="67">
        <f t="shared" si="125"/>
        <v>100.3177329387634</v>
      </c>
      <c r="CH17" s="67">
        <f t="shared" si="126"/>
        <v>106.03584371627291</v>
      </c>
      <c r="CI17" s="67">
        <f t="shared" si="127"/>
        <v>112.07988680810045</v>
      </c>
      <c r="CJ17" s="67">
        <f t="shared" si="128"/>
        <v>118.46844035616218</v>
      </c>
      <c r="CK17" s="67">
        <f t="shared" si="129"/>
        <v>125.22114145646341</v>
      </c>
      <c r="CL17" s="67">
        <f t="shared" si="130"/>
        <v>132.35874651948183</v>
      </c>
      <c r="CM17" s="67">
        <f t="shared" si="131"/>
        <v>139.90319507109228</v>
      </c>
      <c r="CN17" s="67">
        <f t="shared" si="132"/>
        <v>147.87767719014454</v>
      </c>
      <c r="CO17" s="67">
        <f t="shared" si="133"/>
        <v>156.30670478998277</v>
      </c>
      <c r="CP17" s="67">
        <f t="shared" si="134"/>
        <v>165.21618696301178</v>
      </c>
      <c r="CQ17" s="67">
        <f t="shared" si="135"/>
        <v>174.63350961990344</v>
      </c>
      <c r="CR17" s="67">
        <f t="shared" si="136"/>
        <v>184.58761966823792</v>
      </c>
      <c r="CS17" s="67">
        <f t="shared" si="137"/>
        <v>195.10911398932748</v>
      </c>
      <c r="CT17" s="67">
        <f t="shared" si="138"/>
        <v>206.23033348671913</v>
      </c>
      <c r="CU17" s="67">
        <f t="shared" si="139"/>
        <v>217.98546249546212</v>
      </c>
      <c r="CV17" s="67">
        <f t="shared" si="140"/>
        <v>230.41063385770343</v>
      </c>
      <c r="CW17" s="67">
        <f t="shared" si="141"/>
        <v>243.54403998759253</v>
      </c>
      <c r="CX17" s="67">
        <f t="shared" si="142"/>
        <v>257.4260502668853</v>
      </c>
      <c r="CY17" s="67">
        <f t="shared" si="143"/>
        <v>272.09933513209774</v>
      </c>
      <c r="CZ17" s="67">
        <f t="shared" si="144"/>
        <v>287.6089972346273</v>
      </c>
      <c r="DA17" s="67">
        <f t="shared" si="145"/>
        <v>304.00271007700104</v>
      </c>
      <c r="DB17" s="67">
        <f t="shared" si="146"/>
        <v>321.3308645513901</v>
      </c>
      <c r="DC17" s="67">
        <f t="shared" si="147"/>
        <v>339.6467238308193</v>
      </c>
      <c r="DD17" s="67">
        <f t="shared" si="148"/>
        <v>359.006587089176</v>
      </c>
      <c r="DE17" s="67">
        <f t="shared" si="149"/>
        <v>379.469962553259</v>
      </c>
      <c r="DF17" s="67">
        <f t="shared" si="150"/>
        <v>401.0997504187947</v>
      </c>
      <c r="DG17" s="67">
        <f t="shared" si="151"/>
        <v>423.96243619266596</v>
      </c>
      <c r="DH17" s="67">
        <f t="shared" si="152"/>
        <v>448.12829505564787</v>
      </c>
      <c r="DI17" s="67">
        <f t="shared" si="153"/>
        <v>473.67160787381977</v>
      </c>
      <c r="DJ17" s="67">
        <f t="shared" si="154"/>
        <v>500.6708895226275</v>
      </c>
      <c r="DK17" s="67">
        <f t="shared" si="155"/>
        <v>529.2091302254172</v>
      </c>
      <c r="DL17" s="67">
        <f t="shared" si="156"/>
        <v>559.3740506482659</v>
      </c>
      <c r="DM17" s="67">
        <f t="shared" si="157"/>
        <v>591.2583715352171</v>
      </c>
      <c r="DN17" s="67">
        <f t="shared" si="158"/>
        <v>624.9600987127244</v>
      </c>
      <c r="DO17" s="67">
        <f t="shared" si="159"/>
        <v>660.5828243393496</v>
      </c>
      <c r="DP17" s="67">
        <f t="shared" si="160"/>
        <v>698.2360453266925</v>
      </c>
      <c r="DQ17" s="67">
        <f t="shared" si="161"/>
        <v>738.035499910314</v>
      </c>
      <c r="DR17" s="67">
        <f t="shared" si="162"/>
        <v>780.1035234052018</v>
      </c>
      <c r="DS17" s="67">
        <f t="shared" si="163"/>
        <v>824.5694242392983</v>
      </c>
      <c r="DT17" s="67">
        <f t="shared" si="164"/>
        <v>871.5698814209383</v>
      </c>
      <c r="DU17" s="67">
        <f t="shared" si="165"/>
        <v>921.2493646619317</v>
      </c>
      <c r="DV17" s="67">
        <f t="shared" si="166"/>
        <v>973.7605784476618</v>
      </c>
      <c r="DW17" s="67">
        <f t="shared" si="167"/>
        <v>1029.2649314191785</v>
      </c>
      <c r="DX17" s="67">
        <f t="shared" si="168"/>
        <v>1087.9330325100716</v>
      </c>
      <c r="DY17" s="67">
        <f t="shared" si="169"/>
        <v>1149.9452153631455</v>
      </c>
      <c r="DZ17" s="67">
        <f t="shared" si="170"/>
        <v>1215.4920926388447</v>
      </c>
      <c r="EA17" s="67">
        <f t="shared" si="171"/>
        <v>1284.7751419192589</v>
      </c>
      <c r="EB17" s="67">
        <f t="shared" si="172"/>
        <v>1358.0073250086566</v>
      </c>
      <c r="EC17" s="67">
        <f t="shared" si="173"/>
        <v>1435.41374253415</v>
      </c>
      <c r="ED17" s="67">
        <f t="shared" si="174"/>
        <v>1517.2323258585966</v>
      </c>
      <c r="EE17" s="67">
        <f t="shared" si="175"/>
        <v>1603.7145684325365</v>
      </c>
      <c r="EF17" s="67">
        <f t="shared" si="176"/>
        <v>1695.126298833191</v>
      </c>
      <c r="EG17" s="67">
        <f t="shared" si="177"/>
        <v>1791.7484978666828</v>
      </c>
      <c r="EH17" s="67">
        <f t="shared" si="178"/>
        <v>1893.8781622450836</v>
      </c>
      <c r="EI17" s="67">
        <f t="shared" si="179"/>
        <v>2001.8292174930532</v>
      </c>
      <c r="EJ17" s="67">
        <f t="shared" si="180"/>
        <v>2115.933482890157</v>
      </c>
      <c r="EK17" s="67">
        <f t="shared" si="181"/>
        <v>2236.541691414896</v>
      </c>
      <c r="EL17" s="67">
        <f t="shared" si="182"/>
        <v>2364.0245678255446</v>
      </c>
      <c r="EM17" s="67">
        <f t="shared" si="183"/>
        <v>2498.7739681916005</v>
      </c>
      <c r="EN17" s="67">
        <f t="shared" si="184"/>
        <v>2641.2040843785217</v>
      </c>
      <c r="EO17" s="67">
        <f t="shared" si="185"/>
        <v>2791.7527171880974</v>
      </c>
      <c r="EP17" s="67">
        <f t="shared" si="186"/>
        <v>2950.882622067819</v>
      </c>
      <c r="EQ17" s="67">
        <f t="shared" si="187"/>
        <v>3119.082931525684</v>
      </c>
      <c r="ER17" s="67">
        <f t="shared" si="188"/>
        <v>3296.870658622648</v>
      </c>
      <c r="ES17" s="67">
        <f t="shared" si="189"/>
        <v>3484.7922861641387</v>
      </c>
      <c r="ET17" s="67">
        <f t="shared" si="190"/>
        <v>3683.4254464754945</v>
      </c>
      <c r="EU17" s="67">
        <f t="shared" si="191"/>
        <v>3893.3806969245975</v>
      </c>
      <c r="EV17" s="67">
        <f t="shared" si="192"/>
        <v>4115.303396649299</v>
      </c>
      <c r="EW17" s="67">
        <f t="shared" si="193"/>
        <v>4349.875690258309</v>
      </c>
      <c r="EX17" s="67">
        <f t="shared" si="194"/>
        <v>4597.818604603032</v>
      </c>
      <c r="EY17" s="67">
        <f t="shared" si="195"/>
        <v>4859.894265065405</v>
      </c>
      <c r="EZ17" s="67">
        <f t="shared" si="5"/>
        <v>5136.908238174133</v>
      </c>
      <c r="FA17" s="67">
        <f t="shared" si="6"/>
        <v>5429.712007750058</v>
      </c>
      <c r="FB17" s="67">
        <f t="shared" si="7"/>
        <v>5739.205592191811</v>
      </c>
      <c r="FC17" s="67">
        <f t="shared" si="8"/>
        <v>6066.340310946744</v>
      </c>
      <c r="FD17" s="67">
        <f t="shared" si="9"/>
        <v>6412.121708670707</v>
      </c>
      <c r="FE17" s="67">
        <f t="shared" si="10"/>
        <v>6777.6126460649375</v>
      </c>
      <c r="FF17" s="67">
        <f t="shared" si="11"/>
        <v>7163.9365668906385</v>
      </c>
      <c r="FG17" s="67">
        <f t="shared" si="12"/>
        <v>7572.280951203405</v>
      </c>
      <c r="FH17" s="67">
        <f t="shared" si="13"/>
        <v>8003.900965421998</v>
      </c>
      <c r="FI17" s="67">
        <f t="shared" si="14"/>
        <v>8460.123320451052</v>
      </c>
      <c r="FJ17" s="67">
        <f t="shared" si="15"/>
        <v>8942.35034971676</v>
      </c>
      <c r="FK17" s="67">
        <f t="shared" si="16"/>
        <v>9452.064319650615</v>
      </c>
      <c r="FL17" s="67">
        <f t="shared" si="17"/>
        <v>9990.8319858707</v>
      </c>
      <c r="FM17" s="67">
        <f t="shared" si="18"/>
        <v>10560.309409065329</v>
      </c>
      <c r="FN17" s="67">
        <f t="shared" si="19"/>
        <v>11162.247045382052</v>
      </c>
      <c r="FO17" s="67">
        <f t="shared" si="20"/>
        <v>11798.495126968828</v>
      </c>
      <c r="FP17" s="67">
        <f t="shared" si="21"/>
        <v>12471.009349206051</v>
      </c>
      <c r="FQ17" s="67">
        <f t="shared" si="22"/>
        <v>13181.856882110795</v>
      </c>
      <c r="FR17" s="67">
        <f t="shared" si="23"/>
        <v>13933.22272439111</v>
      </c>
      <c r="FS17" s="67">
        <f t="shared" si="24"/>
        <v>14727.416419681402</v>
      </c>
      <c r="FT17" s="67">
        <f t="shared" si="25"/>
        <v>15566.879155603241</v>
      </c>
      <c r="FU17" s="67">
        <f t="shared" si="26"/>
        <v>16454.191267472626</v>
      </c>
      <c r="FV17" s="67">
        <f t="shared" si="27"/>
        <v>17392.080169718563</v>
      </c>
      <c r="FW17" s="67">
        <f t="shared" si="28"/>
        <v>18383.42873939252</v>
      </c>
      <c r="FX17" s="67">
        <f t="shared" si="29"/>
        <v>19431.28417753789</v>
      </c>
      <c r="FY17" s="67">
        <f t="shared" si="30"/>
        <v>20538.867375657548</v>
      </c>
      <c r="FZ17" s="67">
        <f t="shared" si="31"/>
        <v>21709.582816070026</v>
      </c>
      <c r="GA17" s="67">
        <f t="shared" si="32"/>
        <v>22947.029036586016</v>
      </c>
      <c r="GB17" s="67">
        <f t="shared" si="33"/>
        <v>24255.009691671417</v>
      </c>
      <c r="GC17" s="67">
        <f t="shared" si="34"/>
        <v>25637.545244096687</v>
      </c>
      <c r="GD17" s="67">
        <f t="shared" si="35"/>
        <v>27098.885323010196</v>
      </c>
      <c r="GE17" s="67">
        <f t="shared" si="36"/>
        <v>28643.521786421774</v>
      </c>
      <c r="GF17" s="67">
        <f t="shared" si="37"/>
        <v>30276.202528247813</v>
      </c>
      <c r="GG17" s="67">
        <f t="shared" si="38"/>
        <v>32001.946072357936</v>
      </c>
      <c r="GH17" s="67">
        <f t="shared" si="39"/>
        <v>33826.05699848234</v>
      </c>
      <c r="GI17" s="67">
        <f t="shared" si="40"/>
        <v>35754.14224739583</v>
      </c>
      <c r="GJ17" s="67">
        <f t="shared" si="41"/>
        <v>37792.12835549739</v>
      </c>
      <c r="GK17" s="67">
        <f t="shared" si="42"/>
        <v>39946.27967176074</v>
      </c>
      <c r="GL17" s="67">
        <f t="shared" si="43"/>
        <v>42223.2176130511</v>
      </c>
      <c r="GM17" s="67">
        <f t="shared" si="44"/>
        <v>44629.94101699501</v>
      </c>
      <c r="GN17" s="67">
        <f t="shared" si="45"/>
        <v>47173.84765496373</v>
      </c>
      <c r="GO17" s="67">
        <f t="shared" si="46"/>
        <v>49862.75697129666</v>
      </c>
      <c r="GP17" s="67">
        <f t="shared" si="47"/>
        <v>52704.93411866057</v>
      </c>
      <c r="GQ17" s="67">
        <f t="shared" si="48"/>
        <v>55709.115363424215</v>
      </c>
      <c r="GR17" s="67">
        <f t="shared" si="49"/>
        <v>58884.53493913939</v>
      </c>
      <c r="GS17" s="67">
        <f t="shared" si="50"/>
        <v>62240.953430670335</v>
      </c>
      <c r="GT17" s="67">
        <f t="shared" si="51"/>
        <v>65788.68777621855</v>
      </c>
      <c r="GU17" s="67">
        <f t="shared" si="52"/>
        <v>69538.642979463</v>
      </c>
      <c r="GV17" s="67">
        <f t="shared" si="53"/>
        <v>73502.34562929238</v>
      </c>
      <c r="GW17" s="67">
        <f t="shared" si="54"/>
        <v>77691.97933016204</v>
      </c>
    </row>
    <row r="18" spans="1:205" ht="15">
      <c r="A18" s="9">
        <v>14</v>
      </c>
      <c r="B18" s="1" t="str">
        <f>'Page 3 (MStage DCF)'!B22</f>
        <v>Xcel Energy Inc.</v>
      </c>
      <c r="C18" s="66"/>
      <c r="D18" s="66">
        <f t="shared" si="55"/>
        <v>0.09678800915307502</v>
      </c>
      <c r="E18" s="67">
        <f>-'Page 3 (MStage DCF)'!C22</f>
        <v>-26.468076923076925</v>
      </c>
      <c r="F18" s="67">
        <f>'Page 3 (MStage DCF)'!D22*(1+'Page 3 (MStage DCF)'!$E22)</f>
        <v>1.0922773333333333</v>
      </c>
      <c r="G18" s="67">
        <f>F18*(1+'Page 3 (MStage DCF)'!$E22)</f>
        <v>1.1471824739555556</v>
      </c>
      <c r="H18" s="67">
        <f>G18*(1+'Page 3 (MStage DCF)'!$E22)</f>
        <v>1.2048475129797216</v>
      </c>
      <c r="I18" s="67">
        <f>H18*(1+'Page 3 (MStage DCF)'!$E22)</f>
        <v>1.2654111812988356</v>
      </c>
      <c r="J18" s="67">
        <f>I18*(1+'Page 3 (MStage DCF)'!$E22)</f>
        <v>1.329019183345457</v>
      </c>
      <c r="K18" s="94">
        <f>J18*(1+'Page 3 (MStage DCF)'!F22)</f>
        <v>1.3973160024895985</v>
      </c>
      <c r="L18" s="67">
        <f>K18*(1+'Page 3 (MStage DCF)'!G22)</f>
        <v>1.4706906183536634</v>
      </c>
      <c r="M18" s="67">
        <f>L18*(1+'Page 3 (MStage DCF)'!H22)</f>
        <v>1.5495686585180317</v>
      </c>
      <c r="N18" s="67">
        <f>M18*(1+'Page 3 (MStage DCF)'!I22)</f>
        <v>1.6344161512866637</v>
      </c>
      <c r="O18" s="67">
        <f>N18*(1+'Page 3 (MStage DCF)'!J22)</f>
        <v>1.7257436937846706</v>
      </c>
      <c r="P18" s="67">
        <f t="shared" si="56"/>
        <v>1.8241110843303967</v>
      </c>
      <c r="Q18" s="67">
        <f t="shared" si="57"/>
        <v>1.9280854161372292</v>
      </c>
      <c r="R18" s="67">
        <f t="shared" si="58"/>
        <v>2.037986284857051</v>
      </c>
      <c r="S18" s="67">
        <f t="shared" si="59"/>
        <v>2.1541515030939027</v>
      </c>
      <c r="T18" s="67">
        <f t="shared" si="60"/>
        <v>2.276938138770255</v>
      </c>
      <c r="U18" s="67">
        <f t="shared" si="61"/>
        <v>2.4067236126801594</v>
      </c>
      <c r="V18" s="67">
        <f t="shared" si="62"/>
        <v>2.5439068586029285</v>
      </c>
      <c r="W18" s="67">
        <f t="shared" si="63"/>
        <v>2.688909549543295</v>
      </c>
      <c r="X18" s="67">
        <f t="shared" si="64"/>
        <v>2.8421773938672628</v>
      </c>
      <c r="Y18" s="67">
        <f t="shared" si="65"/>
        <v>3.0041815053176966</v>
      </c>
      <c r="Z18" s="67">
        <f t="shared" si="66"/>
        <v>3.175419851120805</v>
      </c>
      <c r="AA18" s="67">
        <f t="shared" si="67"/>
        <v>3.356418782634691</v>
      </c>
      <c r="AB18" s="67">
        <f t="shared" si="68"/>
        <v>3.547734653244868</v>
      </c>
      <c r="AC18" s="67">
        <f t="shared" si="69"/>
        <v>3.7499555284798256</v>
      </c>
      <c r="AD18" s="67">
        <f t="shared" si="70"/>
        <v>3.9637029936031754</v>
      </c>
      <c r="AE18" s="67">
        <f t="shared" si="71"/>
        <v>4.189634064238556</v>
      </c>
      <c r="AF18" s="67">
        <f t="shared" si="72"/>
        <v>4.4284432059001535</v>
      </c>
      <c r="AG18" s="67">
        <f t="shared" si="73"/>
        <v>4.680864468636462</v>
      </c>
      <c r="AH18" s="67">
        <f t="shared" si="74"/>
        <v>4.94767374334874</v>
      </c>
      <c r="AI18" s="67">
        <f t="shared" si="75"/>
        <v>5.229691146719618</v>
      </c>
      <c r="AJ18" s="67">
        <f t="shared" si="76"/>
        <v>5.527783542082635</v>
      </c>
      <c r="AK18" s="67">
        <f t="shared" si="77"/>
        <v>5.842867203981345</v>
      </c>
      <c r="AL18" s="67">
        <f t="shared" si="78"/>
        <v>6.175910634608281</v>
      </c>
      <c r="AM18" s="67">
        <f t="shared" si="79"/>
        <v>6.527937540780952</v>
      </c>
      <c r="AN18" s="67">
        <f t="shared" si="80"/>
        <v>6.900029980605466</v>
      </c>
      <c r="AO18" s="67">
        <f t="shared" si="81"/>
        <v>7.293331689499977</v>
      </c>
      <c r="AP18" s="67">
        <f t="shared" si="82"/>
        <v>7.709051595801475</v>
      </c>
      <c r="AQ18" s="67">
        <f t="shared" si="83"/>
        <v>8.148467536762158</v>
      </c>
      <c r="AR18" s="67">
        <f t="shared" si="84"/>
        <v>8.612930186357602</v>
      </c>
      <c r="AS18" s="67">
        <f t="shared" si="85"/>
        <v>9.103867206979984</v>
      </c>
      <c r="AT18" s="67">
        <f t="shared" si="86"/>
        <v>9.622787637777844</v>
      </c>
      <c r="AU18" s="67">
        <f t="shared" si="87"/>
        <v>10.17128653313118</v>
      </c>
      <c r="AV18" s="67">
        <f t="shared" si="88"/>
        <v>10.751049865519658</v>
      </c>
      <c r="AW18" s="67">
        <f t="shared" si="89"/>
        <v>11.363859707854278</v>
      </c>
      <c r="AX18" s="67">
        <f t="shared" si="90"/>
        <v>12.01159971120197</v>
      </c>
      <c r="AY18" s="67">
        <f t="shared" si="91"/>
        <v>12.696260894740481</v>
      </c>
      <c r="AZ18" s="67">
        <f t="shared" si="92"/>
        <v>13.419947765740687</v>
      </c>
      <c r="BA18" s="67">
        <f t="shared" si="93"/>
        <v>14.184884788387906</v>
      </c>
      <c r="BB18" s="67">
        <f t="shared" si="94"/>
        <v>14.993423221326017</v>
      </c>
      <c r="BC18" s="67">
        <f t="shared" si="95"/>
        <v>15.8480483449416</v>
      </c>
      <c r="BD18" s="67">
        <f t="shared" si="96"/>
        <v>16.75138710060327</v>
      </c>
      <c r="BE18" s="67">
        <f t="shared" si="97"/>
        <v>17.706216165337658</v>
      </c>
      <c r="BF18" s="67">
        <f t="shared" si="98"/>
        <v>18.7154704867619</v>
      </c>
      <c r="BG18" s="67">
        <f t="shared" si="99"/>
        <v>19.782252304507328</v>
      </c>
      <c r="BH18" s="67">
        <f t="shared" si="100"/>
        <v>20.909840685864243</v>
      </c>
      <c r="BI18" s="67">
        <f t="shared" si="101"/>
        <v>22.101701604958503</v>
      </c>
      <c r="BJ18" s="67">
        <f t="shared" si="102"/>
        <v>23.361498596441137</v>
      </c>
      <c r="BK18" s="67">
        <f t="shared" si="103"/>
        <v>24.69310401643828</v>
      </c>
      <c r="BL18" s="67">
        <f t="shared" si="104"/>
        <v>26.100610945375262</v>
      </c>
      <c r="BM18" s="67">
        <f t="shared" si="105"/>
        <v>27.58834576926165</v>
      </c>
      <c r="BN18" s="67">
        <f t="shared" si="106"/>
        <v>29.160881478109562</v>
      </c>
      <c r="BO18" s="67">
        <f t="shared" si="107"/>
        <v>30.823051722361807</v>
      </c>
      <c r="BP18" s="67">
        <f t="shared" si="108"/>
        <v>32.57996567053643</v>
      </c>
      <c r="BQ18" s="67">
        <f t="shared" si="109"/>
        <v>34.43702371375701</v>
      </c>
      <c r="BR18" s="67">
        <f t="shared" si="110"/>
        <v>36.39993406544115</v>
      </c>
      <c r="BS18" s="67">
        <f t="shared" si="111"/>
        <v>38.47473030717129</v>
      </c>
      <c r="BT18" s="67">
        <f t="shared" si="112"/>
        <v>40.66778993468005</v>
      </c>
      <c r="BU18" s="67">
        <f t="shared" si="113"/>
        <v>42.98585396095681</v>
      </c>
      <c r="BV18" s="67">
        <f t="shared" si="114"/>
        <v>45.436047636731345</v>
      </c>
      <c r="BW18" s="67">
        <f t="shared" si="115"/>
        <v>48.02590235202503</v>
      </c>
      <c r="BX18" s="67">
        <f t="shared" si="116"/>
        <v>50.76337878609045</v>
      </c>
      <c r="BY18" s="67">
        <f t="shared" si="117"/>
        <v>53.656891376897605</v>
      </c>
      <c r="BZ18" s="67">
        <f t="shared" si="118"/>
        <v>56.71533418538076</v>
      </c>
      <c r="CA18" s="67">
        <f t="shared" si="119"/>
        <v>59.94810823394746</v>
      </c>
      <c r="CB18" s="67">
        <f t="shared" si="120"/>
        <v>63.36515040328246</v>
      </c>
      <c r="CC18" s="67">
        <f t="shared" si="121"/>
        <v>66.97696397626956</v>
      </c>
      <c r="CD18" s="67">
        <f t="shared" si="122"/>
        <v>70.79465092291692</v>
      </c>
      <c r="CE18" s="67">
        <f t="shared" si="123"/>
        <v>74.82994602552317</v>
      </c>
      <c r="CF18" s="67">
        <f t="shared" si="124"/>
        <v>79.09525294897799</v>
      </c>
      <c r="CG18" s="67">
        <f t="shared" si="125"/>
        <v>83.60368236706972</v>
      </c>
      <c r="CH18" s="67">
        <f t="shared" si="126"/>
        <v>88.36909226199269</v>
      </c>
      <c r="CI18" s="67">
        <f t="shared" si="127"/>
        <v>93.40613052092627</v>
      </c>
      <c r="CJ18" s="67">
        <f t="shared" si="128"/>
        <v>98.73027996061906</v>
      </c>
      <c r="CK18" s="67">
        <f t="shared" si="129"/>
        <v>104.35790591837434</v>
      </c>
      <c r="CL18" s="67">
        <f t="shared" si="130"/>
        <v>110.30630655572168</v>
      </c>
      <c r="CM18" s="67">
        <f t="shared" si="131"/>
        <v>116.5937660293978</v>
      </c>
      <c r="CN18" s="67">
        <f t="shared" si="132"/>
        <v>123.23961069307346</v>
      </c>
      <c r="CO18" s="67">
        <f t="shared" si="133"/>
        <v>130.26426850257863</v>
      </c>
      <c r="CP18" s="67">
        <f t="shared" si="134"/>
        <v>137.6893318072256</v>
      </c>
      <c r="CQ18" s="67">
        <f t="shared" si="135"/>
        <v>145.53762372023746</v>
      </c>
      <c r="CR18" s="67">
        <f t="shared" si="136"/>
        <v>153.83326827229098</v>
      </c>
      <c r="CS18" s="67">
        <f t="shared" si="137"/>
        <v>162.60176456381154</v>
      </c>
      <c r="CT18" s="67">
        <f t="shared" si="138"/>
        <v>171.87006514394878</v>
      </c>
      <c r="CU18" s="67">
        <f t="shared" si="139"/>
        <v>181.66665885715386</v>
      </c>
      <c r="CV18" s="67">
        <f t="shared" si="140"/>
        <v>192.02165841201162</v>
      </c>
      <c r="CW18" s="67">
        <f t="shared" si="141"/>
        <v>202.96689294149627</v>
      </c>
      <c r="CX18" s="67">
        <f t="shared" si="142"/>
        <v>214.53600583916153</v>
      </c>
      <c r="CY18" s="67">
        <f t="shared" si="143"/>
        <v>226.76455817199374</v>
      </c>
      <c r="CZ18" s="67">
        <f t="shared" si="144"/>
        <v>239.69013798779736</v>
      </c>
      <c r="DA18" s="67">
        <f t="shared" si="145"/>
        <v>253.3524758531018</v>
      </c>
      <c r="DB18" s="67">
        <f t="shared" si="146"/>
        <v>267.7935669767286</v>
      </c>
      <c r="DC18" s="67">
        <f t="shared" si="147"/>
        <v>283.0578002944021</v>
      </c>
      <c r="DD18" s="67">
        <f t="shared" si="148"/>
        <v>299.192094911183</v>
      </c>
      <c r="DE18" s="67">
        <f t="shared" si="149"/>
        <v>316.2460443211204</v>
      </c>
      <c r="DF18" s="67">
        <f t="shared" si="150"/>
        <v>334.27206884742424</v>
      </c>
      <c r="DG18" s="67">
        <f t="shared" si="151"/>
        <v>353.3255767717274</v>
      </c>
      <c r="DH18" s="67">
        <f t="shared" si="152"/>
        <v>373.46513464771584</v>
      </c>
      <c r="DI18" s="67">
        <f t="shared" si="153"/>
        <v>394.7526473226356</v>
      </c>
      <c r="DJ18" s="67">
        <f t="shared" si="154"/>
        <v>417.2535482200258</v>
      </c>
      <c r="DK18" s="67">
        <f t="shared" si="155"/>
        <v>441.0370004685672</v>
      </c>
      <c r="DL18" s="67">
        <f t="shared" si="156"/>
        <v>466.1761094952755</v>
      </c>
      <c r="DM18" s="67">
        <f t="shared" si="157"/>
        <v>492.7481477365062</v>
      </c>
      <c r="DN18" s="67">
        <f t="shared" si="158"/>
        <v>520.8347921574871</v>
      </c>
      <c r="DO18" s="67">
        <f t="shared" si="159"/>
        <v>550.5223753104638</v>
      </c>
      <c r="DP18" s="67">
        <f t="shared" si="160"/>
        <v>581.9021507031601</v>
      </c>
      <c r="DQ18" s="67">
        <f t="shared" si="161"/>
        <v>615.0705732932403</v>
      </c>
      <c r="DR18" s="67">
        <f t="shared" si="162"/>
        <v>650.1295959709549</v>
      </c>
      <c r="DS18" s="67">
        <f t="shared" si="163"/>
        <v>687.1869829412993</v>
      </c>
      <c r="DT18" s="67">
        <f t="shared" si="164"/>
        <v>726.3566409689533</v>
      </c>
      <c r="DU18" s="67">
        <f t="shared" si="165"/>
        <v>767.7589695041836</v>
      </c>
      <c r="DV18" s="67">
        <f t="shared" si="166"/>
        <v>811.521230765922</v>
      </c>
      <c r="DW18" s="67">
        <f t="shared" si="167"/>
        <v>857.7779409195796</v>
      </c>
      <c r="DX18" s="67">
        <f t="shared" si="168"/>
        <v>906.6712835519955</v>
      </c>
      <c r="DY18" s="67">
        <f t="shared" si="169"/>
        <v>958.3515467144592</v>
      </c>
      <c r="DZ18" s="67">
        <f t="shared" si="170"/>
        <v>1012.9775848771834</v>
      </c>
      <c r="EA18" s="67">
        <f t="shared" si="171"/>
        <v>1070.7173072151827</v>
      </c>
      <c r="EB18" s="67">
        <f t="shared" si="172"/>
        <v>1131.748193726448</v>
      </c>
      <c r="EC18" s="67">
        <f t="shared" si="173"/>
        <v>1196.2578407688557</v>
      </c>
      <c r="ED18" s="67">
        <f t="shared" si="174"/>
        <v>1264.4445376926803</v>
      </c>
      <c r="EE18" s="67">
        <f t="shared" si="175"/>
        <v>1336.517876341163</v>
      </c>
      <c r="EF18" s="67">
        <f t="shared" si="176"/>
        <v>1412.699395292609</v>
      </c>
      <c r="EG18" s="67">
        <f t="shared" si="177"/>
        <v>1493.2232608242878</v>
      </c>
      <c r="EH18" s="67">
        <f t="shared" si="178"/>
        <v>1578.3369866912722</v>
      </c>
      <c r="EI18" s="67">
        <f t="shared" si="179"/>
        <v>1668.3021949326746</v>
      </c>
      <c r="EJ18" s="67">
        <f t="shared" si="180"/>
        <v>1763.395420043837</v>
      </c>
      <c r="EK18" s="67">
        <f t="shared" si="181"/>
        <v>1863.9089589863356</v>
      </c>
      <c r="EL18" s="67">
        <f t="shared" si="182"/>
        <v>1970.1517696485566</v>
      </c>
      <c r="EM18" s="67">
        <f t="shared" si="183"/>
        <v>2082.4504205185244</v>
      </c>
      <c r="EN18" s="67">
        <f t="shared" si="184"/>
        <v>2201.1500944880804</v>
      </c>
      <c r="EO18" s="67">
        <f t="shared" si="185"/>
        <v>2326.615649873901</v>
      </c>
      <c r="EP18" s="67">
        <f t="shared" si="186"/>
        <v>2459.232741916713</v>
      </c>
      <c r="EQ18" s="67">
        <f t="shared" si="187"/>
        <v>2599.4090082059656</v>
      </c>
      <c r="ER18" s="67">
        <f t="shared" si="188"/>
        <v>2747.5753216737057</v>
      </c>
      <c r="ES18" s="67">
        <f t="shared" si="189"/>
        <v>2904.187115009107</v>
      </c>
      <c r="ET18" s="67">
        <f t="shared" si="190"/>
        <v>3069.725780564626</v>
      </c>
      <c r="EU18" s="67">
        <f t="shared" si="191"/>
        <v>3244.7001500568094</v>
      </c>
      <c r="EV18" s="67">
        <f t="shared" si="192"/>
        <v>3429.6480586100474</v>
      </c>
      <c r="EW18" s="67">
        <f t="shared" si="193"/>
        <v>3625.13799795082</v>
      </c>
      <c r="EX18" s="67">
        <f t="shared" si="194"/>
        <v>3831.770863834017</v>
      </c>
      <c r="EY18" s="67">
        <f t="shared" si="195"/>
        <v>4050.1818030725553</v>
      </c>
      <c r="EZ18" s="67">
        <f t="shared" si="5"/>
        <v>4281.042165847691</v>
      </c>
      <c r="FA18" s="67">
        <f t="shared" si="6"/>
        <v>4525.061569301009</v>
      </c>
      <c r="FB18" s="67">
        <f t="shared" si="7"/>
        <v>4782.990078751166</v>
      </c>
      <c r="FC18" s="67">
        <f t="shared" si="8"/>
        <v>5055.620513239982</v>
      </c>
      <c r="FD18" s="67">
        <f t="shared" si="9"/>
        <v>5343.790882494661</v>
      </c>
      <c r="FE18" s="67">
        <f t="shared" si="10"/>
        <v>5648.386962796856</v>
      </c>
      <c r="FF18" s="67">
        <f t="shared" si="11"/>
        <v>5970.345019676277</v>
      </c>
      <c r="FG18" s="67">
        <f t="shared" si="12"/>
        <v>6310.654685797825</v>
      </c>
      <c r="FH18" s="67">
        <f t="shared" si="13"/>
        <v>6670.362002888301</v>
      </c>
      <c r="FI18" s="67">
        <f t="shared" si="14"/>
        <v>7050.572637052934</v>
      </c>
      <c r="FJ18" s="67">
        <f t="shared" si="15"/>
        <v>7452.45527736495</v>
      </c>
      <c r="FK18" s="67">
        <f t="shared" si="16"/>
        <v>7877.245228174752</v>
      </c>
      <c r="FL18" s="67">
        <f t="shared" si="17"/>
        <v>8326.248206180713</v>
      </c>
      <c r="FM18" s="67">
        <f t="shared" si="18"/>
        <v>8800.844353933013</v>
      </c>
      <c r="FN18" s="67">
        <f t="shared" si="19"/>
        <v>9302.492482107195</v>
      </c>
      <c r="FO18" s="67">
        <f t="shared" si="20"/>
        <v>9832.734553587305</v>
      </c>
      <c r="FP18" s="67">
        <f t="shared" si="21"/>
        <v>10393.20042314178</v>
      </c>
      <c r="FQ18" s="67">
        <f t="shared" si="22"/>
        <v>10985.61284726086</v>
      </c>
      <c r="FR18" s="67">
        <f t="shared" si="23"/>
        <v>11611.792779554728</v>
      </c>
      <c r="FS18" s="67">
        <f t="shared" si="24"/>
        <v>12273.664967989347</v>
      </c>
      <c r="FT18" s="67">
        <f t="shared" si="25"/>
        <v>12973.26387116474</v>
      </c>
      <c r="FU18" s="67">
        <f t="shared" si="26"/>
        <v>13712.739911821129</v>
      </c>
      <c r="FV18" s="67">
        <f t="shared" si="27"/>
        <v>14494.366086794933</v>
      </c>
      <c r="FW18" s="67">
        <f t="shared" si="28"/>
        <v>15320.544953742243</v>
      </c>
      <c r="FX18" s="67">
        <f t="shared" si="29"/>
        <v>16193.81601610555</v>
      </c>
      <c r="FY18" s="67">
        <f t="shared" si="30"/>
        <v>17116.863529023565</v>
      </c>
      <c r="FZ18" s="67">
        <f t="shared" si="31"/>
        <v>18092.52475017791</v>
      </c>
      <c r="GA18" s="67">
        <f t="shared" si="32"/>
        <v>19123.79866093805</v>
      </c>
      <c r="GB18" s="67">
        <f t="shared" si="33"/>
        <v>20213.85518461152</v>
      </c>
      <c r="GC18" s="67">
        <f t="shared" si="34"/>
        <v>21366.044930134372</v>
      </c>
      <c r="GD18" s="67">
        <f t="shared" si="35"/>
        <v>22583.90949115203</v>
      </c>
      <c r="GE18" s="67">
        <f t="shared" si="36"/>
        <v>23871.192332147693</v>
      </c>
      <c r="GF18" s="67">
        <f t="shared" si="37"/>
        <v>25231.850295080112</v>
      </c>
      <c r="GG18" s="67">
        <f t="shared" si="38"/>
        <v>26670.065761899677</v>
      </c>
      <c r="GH18" s="67">
        <f t="shared" si="39"/>
        <v>28190.259510327956</v>
      </c>
      <c r="GI18" s="67">
        <f t="shared" si="40"/>
        <v>29797.104302416647</v>
      </c>
      <c r="GJ18" s="67">
        <f t="shared" si="41"/>
        <v>31495.539247654393</v>
      </c>
      <c r="GK18" s="67">
        <f t="shared" si="42"/>
        <v>33290.78498477069</v>
      </c>
      <c r="GL18" s="67">
        <f t="shared" si="43"/>
        <v>35188.359728902615</v>
      </c>
      <c r="GM18" s="67">
        <f t="shared" si="44"/>
        <v>37194.09623345006</v>
      </c>
      <c r="GN18" s="67">
        <f t="shared" si="45"/>
        <v>39314.15971875671</v>
      </c>
      <c r="GO18" s="67">
        <f t="shared" si="46"/>
        <v>41555.06682272584</v>
      </c>
      <c r="GP18" s="67">
        <f t="shared" si="47"/>
        <v>43923.70563162121</v>
      </c>
      <c r="GQ18" s="67">
        <f t="shared" si="48"/>
        <v>46427.35685262362</v>
      </c>
      <c r="GR18" s="67">
        <f t="shared" si="49"/>
        <v>49073.71619322316</v>
      </c>
      <c r="GS18" s="67">
        <f t="shared" si="50"/>
        <v>51870.91801623688</v>
      </c>
      <c r="GT18" s="67">
        <f t="shared" si="51"/>
        <v>54827.560343162375</v>
      </c>
      <c r="GU18" s="67">
        <f t="shared" si="52"/>
        <v>57952.73128272263</v>
      </c>
      <c r="GV18" s="67">
        <f t="shared" si="53"/>
        <v>61256.03696583781</v>
      </c>
      <c r="GW18" s="67">
        <f t="shared" si="54"/>
        <v>64747.63107289057</v>
      </c>
    </row>
    <row r="19" spans="1:4" ht="15">
      <c r="A19" s="65"/>
      <c r="B19" s="65"/>
      <c r="C19" s="66"/>
      <c r="D19" s="66"/>
    </row>
    <row r="20" spans="1:5" ht="15">
      <c r="A20" s="65"/>
      <c r="B20" s="68" t="s">
        <v>6</v>
      </c>
      <c r="C20" s="69"/>
      <c r="D20" s="70">
        <f>AVERAGE(D5:D19)</f>
        <v>0.09853392548031302</v>
      </c>
      <c r="E20" s="71" t="s">
        <v>6</v>
      </c>
    </row>
    <row r="21" spans="1:5" ht="15">
      <c r="A21" s="65"/>
      <c r="B21" s="65"/>
      <c r="C21" s="66"/>
      <c r="D21" s="66">
        <f>MEDIAN(D5:D19)</f>
        <v>0.10039520607031219</v>
      </c>
      <c r="E21" s="71" t="s">
        <v>217</v>
      </c>
    </row>
    <row r="23" ht="15">
      <c r="A23" s="60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BrentH</dc:creator>
  <cp:keywords/>
  <dc:description/>
  <cp:lastModifiedBy>Melissa Robyn Paschal</cp:lastModifiedBy>
  <cp:lastPrinted>2012-06-26T16:38:44Z</cp:lastPrinted>
  <dcterms:created xsi:type="dcterms:W3CDTF">2006-09-05T14:19:06Z</dcterms:created>
  <dcterms:modified xsi:type="dcterms:W3CDTF">2012-07-03T16:08:13Z</dcterms:modified>
  <cp:category/>
  <cp:version/>
  <cp:contentType/>
  <cp:contentStatus/>
</cp:coreProperties>
</file>