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9035" windowHeight="11250"/>
  </bookViews>
  <sheets>
    <sheet name="Exhibit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[1]Jan!#REF!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123Graph_A" hidden="1">[3]Inputs!#REF!</definedName>
    <definedName name="__123Graph_B" hidden="1">[3]Inputs!#REF!</definedName>
    <definedName name="__123Graph_D" hidden="1">[3]Inputs!#REF!</definedName>
    <definedName name="_1Price_Ta">#REF!</definedName>
    <definedName name="_B">#REF!</definedName>
    <definedName name="_DEC96">#REF!</definedName>
    <definedName name="_Fill" hidden="1">#REF!</definedName>
    <definedName name="_Key1" hidden="1">#REF!</definedName>
    <definedName name="_Key2" hidden="1">#REF!</definedName>
    <definedName name="_MEN2">[1]Jan!#REF!</definedName>
    <definedName name="_MEN3">[1]Jan!#REF!</definedName>
    <definedName name="_Order1" hidden="1">255</definedName>
    <definedName name="_Order2" hidden="1">0</definedName>
    <definedName name="_P">#REF!</definedName>
    <definedName name="_Sort" hidden="1">#REF!</definedName>
    <definedName name="_TOP1">[1]Jan!#REF!</definedName>
    <definedName name="a" hidden="1">#REF!</definedName>
    <definedName name="A_36">#REF!</definedName>
    <definedName name="Acct228.42TROJD">'[4]Func Study'!#REF!</definedName>
    <definedName name="Acct22842TROJD">'[4]Func Study'!#REF!</definedName>
    <definedName name="Acct447DGU">'[4]Func Study'!#REF!</definedName>
    <definedName name="AcctTable">[5]Variables!$AK$42:$AK$396</definedName>
    <definedName name="actualror">[6]WorkArea!$F$86</definedName>
    <definedName name="Adjs2avg">[7]Inputs!$L$255:'[7]Inputs'!$T$505</definedName>
    <definedName name="ALL">#REF!</definedName>
    <definedName name="all_months">#REF!</definedName>
    <definedName name="APR">[1]Jan!#REF!</definedName>
    <definedName name="APRT">#REF!</definedName>
    <definedName name="AT_48">#REF!</definedName>
    <definedName name="AUG">[1]Jan!#REF!</definedName>
    <definedName name="AUGT">#REF!</definedName>
    <definedName name="AvgFactors">[8]Factors!$B$3:$P$99</definedName>
    <definedName name="BACK1">#REF!</definedName>
    <definedName name="BACK2">#REF!</definedName>
    <definedName name="BACK3">#REF!</definedName>
    <definedName name="BACKUP1">#REF!</definedName>
    <definedName name="Baseline">#REF!</definedName>
    <definedName name="BLOCK">#REF!</definedName>
    <definedName name="BLOCKTOP">#REF!</definedName>
    <definedName name="BOOKADJ">#REF!</definedName>
    <definedName name="cap">[9]Readings!$B$2</definedName>
    <definedName name="Check">#REF!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_xlnm.Database">#REF!</definedName>
    <definedName name="Date">#REF!</definedName>
    <definedName name="DEC">[1]Jan!#REF!</definedName>
    <definedName name="DECT">#REF!</definedName>
    <definedName name="Demand">[4]Inputs!$D$8</definedName>
    <definedName name="Dist_factor">#REF!</definedName>
    <definedName name="DUDE" hidden="1">#REF!</definedName>
    <definedName name="energy">[9]Readings!$B$3</definedName>
    <definedName name="Engy">[4]Inputs!$D$9</definedName>
    <definedName name="f101top">#REF!</definedName>
    <definedName name="f104top">#REF!</definedName>
    <definedName name="f138top">#REF!</definedName>
    <definedName name="f140top">#REF!</definedName>
    <definedName name="FactorType">[8]Variables!$AK$2:$AL$12</definedName>
    <definedName name="FACTP">#REF!</definedName>
    <definedName name="FEB">[1]Jan!#REF!</definedName>
    <definedName name="FEBT">#REF!</definedName>
    <definedName name="FranchiseTax">[7]Variables!$D$26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GREATER10MW">#REF!</definedName>
    <definedName name="GTD_Percents">#REF!</definedName>
    <definedName name="HEIGHT">#REF!</definedName>
    <definedName name="ID_0303_RVN_data">#REF!</definedName>
    <definedName name="IDcontractsRVN">#REF!</definedName>
    <definedName name="INDADJ">#REF!</definedName>
    <definedName name="INPUT">[10]Summary!#REF!</definedName>
    <definedName name="Instructions">#REF!</definedName>
    <definedName name="IRR">#REF!</definedName>
    <definedName name="JAN">[1]Jan!#REF!</definedName>
    <definedName name="JANT">#REF!</definedName>
    <definedName name="JE">#REF!</definedName>
    <definedName name="JUL">[1]Jan!#REF!</definedName>
    <definedName name="JULT">#REF!</definedName>
    <definedName name="JUN">[1]Jan!#REF!</definedName>
    <definedName name="JUNT">#REF!</definedName>
    <definedName name="Jurisdiction">[8]Variables!$AK$15</definedName>
    <definedName name="JurisNumber">[8]Variables!$AL$15</definedName>
    <definedName name="LABORMOD">#REF!</definedName>
    <definedName name="LABORROLL">#REF!</definedName>
    <definedName name="limcount" hidden="1">1</definedName>
    <definedName name="Line_Ext_Credit">#REF!</definedName>
    <definedName name="LOG">[11]Backup!#REF!</definedName>
    <definedName name="LOSS">[11]Backup!#REF!</definedName>
    <definedName name="Macro2">[12]!Macro2</definedName>
    <definedName name="MACTIT">#REF!</definedName>
    <definedName name="MAR">[1]Jan!#REF!</definedName>
    <definedName name="MART">#REF!</definedName>
    <definedName name="MAY">[1]Jan!#REF!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[13]MacroBuilder!#REF!</definedName>
    <definedName name="Menu_Name">#REF!</definedName>
    <definedName name="Menu_OnAction">#REF!</definedName>
    <definedName name="Menu_Parent">#REF!</definedName>
    <definedName name="Menu_Small">[13]MacroBuilder!#REF!</definedName>
    <definedName name="Method">[4]Inputs!$C$6</definedName>
    <definedName name="Month">#REF!</definedName>
    <definedName name="monthlist">'[14]DSM Output'!$AL$1:$AM$12</definedName>
    <definedName name="monthtotals">'[14]DSM Output'!$M$38:$X$38</definedName>
    <definedName name="MOS">#REF!</definedName>
    <definedName name="MSPAverageInput">[15]Inputs!#REF!</definedName>
    <definedName name="MSPYearEndInput">[15]Inputs!#REF!</definedName>
    <definedName name="MTKWH">#REF!</definedName>
    <definedName name="MTR_YR3">[16]Variables!$E$14</definedName>
    <definedName name="MTREV">#REF!</definedName>
    <definedName name="MULT">#REF!</definedName>
    <definedName name="NAMES">#REF!</definedName>
    <definedName name="NetToGross">[7]Variables!$D$23</definedName>
    <definedName name="NEWMO1">[1]Jan!#REF!</definedName>
    <definedName name="NEWMO2">[1]Jan!#REF!</definedName>
    <definedName name="NEWMONTH">[1]Jan!#REF!</definedName>
    <definedName name="NONRES">#REF!</definedName>
    <definedName name="NORMALIZE">#REF!</definedName>
    <definedName name="NOV">[1]Jan!#REF!</definedName>
    <definedName name="NOVT">#REF!</definedName>
    <definedName name="NUM">#REF!</definedName>
    <definedName name="OCT">[1]Jan!#REF!</definedName>
    <definedName name="OCTT">#REF!</definedName>
    <definedName name="ONE">[1]Jan!#REF!</definedName>
    <definedName name="option">'[6]Dist Misc'!$F$120</definedName>
    <definedName name="OR_305_12mo_endg_200203">#REF!</definedName>
    <definedName name="page1">[10]Summary!#REF!</definedName>
    <definedName name="Page2">'[17]Summary Table - Earned'!#REF!</definedName>
    <definedName name="PAGE3">#REF!</definedName>
    <definedName name="Page4">#REF!</definedName>
    <definedName name="Page5">#REF!</definedName>
    <definedName name="Page62">[13]TransInvest!#REF!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[4]Inputs!$T$5</definedName>
    <definedName name="PMAC">[11]Backup!#REF!</definedName>
    <definedName name="PRESENT">#REF!</definedName>
    <definedName name="PRICCHNG">#REF!</definedName>
    <definedName name="_xlnm.Print_Area">#REF!</definedName>
    <definedName name="_xlnm.Print_Titles" localSheetId="0">'Exhibit A'!$A:$A</definedName>
    <definedName name="PROPOSED">#REF!</definedName>
    <definedName name="ProRate1">#REF!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WORKBACK">#REF!</definedName>
    <definedName name="Query1">#REF!</definedName>
    <definedName name="RateBaseType">[8]Variables!$AP$14</definedName>
    <definedName name="RateCd">#REF!</definedName>
    <definedName name="Rates">#REF!</definedName>
    <definedName name="RC_ADJ">#REF!</definedName>
    <definedName name="REAWY">'[18]Consolidated Submissions'!#REF!</definedName>
    <definedName name="RESADJ">#REF!</definedName>
    <definedName name="RESIDENTIAL">#REF!</definedName>
    <definedName name="ResourceSupplier">[7]Variables!$D$28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">#REF!</definedName>
    <definedName name="RevClass">#REF!</definedName>
    <definedName name="Revenue_by_month_take_2">#REF!</definedName>
    <definedName name="revenue3">#REF!</definedName>
    <definedName name="RevenueCheck">#REF!</definedName>
    <definedName name="Revenues">#REF!</definedName>
    <definedName name="RevReqSettle">#REF!</definedName>
    <definedName name="REVVSTRS">#REF!</definedName>
    <definedName name="RISFORM">#REF!</definedName>
    <definedName name="SCH33CUSTS">#REF!</definedName>
    <definedName name="SCH48ADJ">#REF!</definedName>
    <definedName name="SCH98NOR">#REF!</definedName>
    <definedName name="SCHED47">#REF!</definedName>
    <definedName name="se">#REF!</definedName>
    <definedName name="SECOND">[1]Jan!#REF!</definedName>
    <definedName name="SEP">[1]Jan!#REF!</definedName>
    <definedName name="SEPT">#REF!</definedName>
    <definedName name="September_2001_305_Detail">#REF!</definedName>
    <definedName name="SERVICES_3">#REF!</definedName>
    <definedName name="sg">#REF!</definedName>
    <definedName name="START">[1]Jan!#REF!</definedName>
    <definedName name="SUM_TAB1">#REF!</definedName>
    <definedName name="SUM_TAB2">#REF!</definedName>
    <definedName name="SUM_TAB3">#REF!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'[19]PC Table updated May 2003'!#REF!</definedName>
    <definedName name="TABLE2">#REF!</definedName>
    <definedName name="TABLEA">#REF!</definedName>
    <definedName name="TABLEB">#REF!</definedName>
    <definedName name="TABLEC">#REF!</definedName>
    <definedName name="TABLEONE">#REF!</definedName>
    <definedName name="Targetror">[6]Variables!$I$38</definedName>
    <definedName name="TDMOD">#REF!</definedName>
    <definedName name="TDROLL">#REF!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RANSM_2">[20]Transm2!$A$1:$M$461:'[20]10 Yr FC'!$M$47</definedName>
    <definedName name="UAcct22842Trojd">'[4]Func Study'!#REF!</definedName>
    <definedName name="UAcct447Dgu">'[4]Func Study'!#REF!</definedName>
    <definedName name="UNBILREV">#REF!</definedName>
    <definedName name="UncollectibleAccounts">[7]Variables!$D$25</definedName>
    <definedName name="USBR">#REF!</definedName>
    <definedName name="UT_305A_FY_2002">#REF!</definedName>
    <definedName name="UT_RVN_0302">#REF!</definedName>
    <definedName name="UtGrossReceipts">[7]Variables!$D$29</definedName>
    <definedName name="ValidAccount">[8]Variables!$AK$43:$AK$367</definedName>
    <definedName name="VAR">[11]Backup!#REF!</definedName>
    <definedName name="VARIABLE">[10]Summary!#REF!</definedName>
    <definedName name="VOUCHER">#REF!</definedName>
    <definedName name="WaRevenueTax">[7]Variables!$D$27</definedName>
    <definedName name="WEATHRNORM">#REF!</definedName>
    <definedName name="WIDTH">#REF!</definedName>
    <definedName name="WinterPeak">'[21]Load Data'!$D$9:$H$12,'[21]Load Data'!$D$20:$H$22</definedName>
    <definedName name="WORK1">#REF!</definedName>
    <definedName name="WORK2">#REF!</definedName>
    <definedName name="WORK3">#REF!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'[22]Weather Present'!$K$7</definedName>
    <definedName name="xxx">[23]Variables!$AK$2:$AL$12</definedName>
    <definedName name="y" hidden="1">#REF!</definedName>
    <definedName name="Year">#REF!</definedName>
    <definedName name="YEFactors">[8]Factors!$S$3:$AG$99</definedName>
    <definedName name="z" hidden="1">#REF!</definedName>
    <definedName name="ZA">'[24] annual balance '!#REF!</definedName>
  </definedNames>
  <calcPr calcId="125725"/>
</workbook>
</file>

<file path=xl/calcChain.xml><?xml version="1.0" encoding="utf-8"?>
<calcChain xmlns="http://schemas.openxmlformats.org/spreadsheetml/2006/main">
  <c r="D34" i="1"/>
  <c r="C34"/>
  <c r="B34"/>
  <c r="U40"/>
  <c r="S42"/>
  <c r="R42"/>
  <c r="Q42"/>
  <c r="P42"/>
  <c r="O42"/>
  <c r="N42"/>
  <c r="M42"/>
  <c r="L42"/>
  <c r="K42"/>
  <c r="J42"/>
  <c r="I42"/>
  <c r="H42"/>
  <c r="U42" s="1"/>
  <c r="U34" l="1"/>
  <c r="F34" l="1"/>
  <c r="U30"/>
  <c r="F30"/>
  <c r="S27"/>
  <c r="R27"/>
  <c r="Q27"/>
  <c r="P27"/>
  <c r="O27"/>
  <c r="N27"/>
  <c r="M27"/>
  <c r="L27"/>
  <c r="D27"/>
  <c r="F27" s="1"/>
  <c r="S26"/>
  <c r="R26"/>
  <c r="Q26"/>
  <c r="F26"/>
  <c r="S25"/>
  <c r="R25"/>
  <c r="Q25"/>
  <c r="P25"/>
  <c r="P28" s="1"/>
  <c r="O25"/>
  <c r="N25"/>
  <c r="N28" s="1"/>
  <c r="M25"/>
  <c r="L25"/>
  <c r="L28" s="1"/>
  <c r="K25"/>
  <c r="K28" s="1"/>
  <c r="J25"/>
  <c r="J28" s="1"/>
  <c r="I25"/>
  <c r="I28" s="1"/>
  <c r="H25"/>
  <c r="H28" s="1"/>
  <c r="D25"/>
  <c r="C25"/>
  <c r="C28" s="1"/>
  <c r="B25"/>
  <c r="B28" s="1"/>
  <c r="S24"/>
  <c r="S28" s="1"/>
  <c r="R24"/>
  <c r="Q24"/>
  <c r="U24" s="1"/>
  <c r="F24"/>
  <c r="U20"/>
  <c r="F20"/>
  <c r="S19"/>
  <c r="R19"/>
  <c r="Q19"/>
  <c r="U19" s="1"/>
  <c r="F19"/>
  <c r="S18"/>
  <c r="S36" s="1"/>
  <c r="S38" s="1"/>
  <c r="R18"/>
  <c r="Q18"/>
  <c r="Q36" s="1"/>
  <c r="Q38" s="1"/>
  <c r="P18"/>
  <c r="O18"/>
  <c r="O21" s="1"/>
  <c r="N18"/>
  <c r="M18"/>
  <c r="M21" s="1"/>
  <c r="L18"/>
  <c r="K18"/>
  <c r="K21" s="1"/>
  <c r="J18"/>
  <c r="I18"/>
  <c r="I21" s="1"/>
  <c r="H18"/>
  <c r="D18"/>
  <c r="D21" s="1"/>
  <c r="C18"/>
  <c r="C21" s="1"/>
  <c r="B18"/>
  <c r="D36" s="1"/>
  <c r="S17"/>
  <c r="R17"/>
  <c r="R21" s="1"/>
  <c r="Q17"/>
  <c r="F17"/>
  <c r="S14"/>
  <c r="R14"/>
  <c r="Q14"/>
  <c r="P14"/>
  <c r="O14"/>
  <c r="N14"/>
  <c r="M14"/>
  <c r="L14"/>
  <c r="K14"/>
  <c r="J14"/>
  <c r="I14"/>
  <c r="H14"/>
  <c r="C14"/>
  <c r="B14"/>
  <c r="U13"/>
  <c r="D13"/>
  <c r="D14" s="1"/>
  <c r="U12"/>
  <c r="F12"/>
  <c r="U11"/>
  <c r="F11"/>
  <c r="U10"/>
  <c r="F10"/>
  <c r="U9"/>
  <c r="F9"/>
  <c r="U8"/>
  <c r="U14" s="1"/>
  <c r="F8"/>
  <c r="C32" l="1"/>
  <c r="I32"/>
  <c r="K32"/>
  <c r="M32"/>
  <c r="Q21"/>
  <c r="S21"/>
  <c r="S32" s="1"/>
  <c r="H36"/>
  <c r="J36"/>
  <c r="J38" s="1"/>
  <c r="L36"/>
  <c r="L38" s="1"/>
  <c r="N36"/>
  <c r="N38" s="1"/>
  <c r="P36"/>
  <c r="P38" s="1"/>
  <c r="R36"/>
  <c r="R38" s="1"/>
  <c r="R28"/>
  <c r="D28"/>
  <c r="D32" s="1"/>
  <c r="M28"/>
  <c r="O28"/>
  <c r="O32" s="1"/>
  <c r="U26"/>
  <c r="U27"/>
  <c r="N32"/>
  <c r="R32"/>
  <c r="U28"/>
  <c r="F13"/>
  <c r="F14" s="1"/>
  <c r="U18"/>
  <c r="B21"/>
  <c r="B32" s="1"/>
  <c r="H21"/>
  <c r="H32" s="1"/>
  <c r="J21"/>
  <c r="J32" s="1"/>
  <c r="L21"/>
  <c r="L32" s="1"/>
  <c r="N21"/>
  <c r="P21"/>
  <c r="P32" s="1"/>
  <c r="U25"/>
  <c r="Q28"/>
  <c r="Q32" s="1"/>
  <c r="C36"/>
  <c r="I36"/>
  <c r="I38" s="1"/>
  <c r="K36"/>
  <c r="K38" s="1"/>
  <c r="M36"/>
  <c r="M38" s="1"/>
  <c r="O36"/>
  <c r="O38" s="1"/>
  <c r="U17"/>
  <c r="U21" s="1"/>
  <c r="U32" s="1"/>
  <c r="F18"/>
  <c r="F21" s="1"/>
  <c r="F25"/>
  <c r="F28" s="1"/>
  <c r="B36"/>
  <c r="F32" l="1"/>
  <c r="F36"/>
  <c r="F38" s="1"/>
  <c r="U36"/>
  <c r="U38" l="1"/>
  <c r="H38"/>
</calcChain>
</file>

<file path=xl/sharedStrings.xml><?xml version="1.0" encoding="utf-8"?>
<sst xmlns="http://schemas.openxmlformats.org/spreadsheetml/2006/main" count="31" uniqueCount="31">
  <si>
    <t>DSM Program Expenditures &amp; Revenues</t>
  </si>
  <si>
    <t>Oct - Dec</t>
  </si>
  <si>
    <t>2011 Totals</t>
  </si>
  <si>
    <t>2012 Totals</t>
  </si>
  <si>
    <t>Residential Programs</t>
  </si>
  <si>
    <t>A/C Load Control Prgm - Residential (Sch. 114)</t>
  </si>
  <si>
    <t>Central Air Conditioning (Sch. 113)</t>
  </si>
  <si>
    <t>Low Income (Sch. 118)</t>
  </si>
  <si>
    <t>New Construction (Sch. 110)</t>
  </si>
  <si>
    <t>Refrig. Recycle (Sch. 117)</t>
  </si>
  <si>
    <t>Home Energy Efficiency Incentive Prgm (Sch. 111)</t>
  </si>
  <si>
    <t>Commercial Programs</t>
  </si>
  <si>
    <t xml:space="preserve"> </t>
  </si>
  <si>
    <t>Energy FinAnswer (Sch. 125)</t>
  </si>
  <si>
    <t>Commercial Self-Direct (Sch. 192)</t>
  </si>
  <si>
    <t>Commercial FinAnswer Express (Sch. 115)</t>
  </si>
  <si>
    <t>Retrofit Commissioning Program (Sch. 126)</t>
  </si>
  <si>
    <t>Industrial Programs</t>
  </si>
  <si>
    <t>Industrial FinAnswer (Sch. 125)</t>
  </si>
  <si>
    <t>Industrial Self-Direct (Sch. 192)</t>
  </si>
  <si>
    <t>Industrial FinAnswer Express (Sch. 115)</t>
  </si>
  <si>
    <t>Industrial Irrigation Load Control (Sch. 96 &amp; 96A)</t>
  </si>
  <si>
    <t>Outreach and Communications Program</t>
  </si>
  <si>
    <t>Total DSM Program Expenditures</t>
  </si>
  <si>
    <t>Schedule 193 Revenue</t>
  </si>
  <si>
    <t>Self Direction Credits</t>
  </si>
  <si>
    <t>Net Revenue</t>
  </si>
  <si>
    <t>Exhibit A</t>
  </si>
  <si>
    <t>Proposed Schedule 193 Revenue</t>
  </si>
  <si>
    <t>Proposed Net Revenue</t>
  </si>
  <si>
    <t>RMP Tariff Advice No. 11-13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</si>
</sst>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General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1"/>
      <color indexed="8"/>
      <name val="TimesNewRomanPS"/>
    </font>
    <font>
      <sz val="11"/>
      <color indexed="8"/>
      <name val="Calibri"/>
      <family val="2"/>
    </font>
    <font>
      <sz val="10"/>
      <name val="LinePrinte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37" fontId="6" fillId="0" borderId="0" applyNumberFormat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8" fillId="0" borderId="0">
      <alignment horizontal="left"/>
    </xf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1" applyFont="1" applyFill="1"/>
    <xf numFmtId="0" fontId="2" fillId="0" borderId="0" xfId="1" applyFont="1" applyFill="1"/>
    <xf numFmtId="39" fontId="3" fillId="0" borderId="0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7" fontId="3" fillId="0" borderId="1" xfId="1" applyNumberFormat="1" applyFont="1" applyFill="1" applyBorder="1" applyAlignment="1">
      <alignment horizontal="center"/>
    </xf>
    <xf numFmtId="17" fontId="3" fillId="0" borderId="0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2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left" indent="1"/>
    </xf>
    <xf numFmtId="164" fontId="2" fillId="0" borderId="0" xfId="2" applyNumberFormat="1" applyFont="1" applyFill="1" applyBorder="1"/>
    <xf numFmtId="164" fontId="2" fillId="0" borderId="0" xfId="2" applyNumberFormat="1" applyFont="1" applyFill="1"/>
    <xf numFmtId="164" fontId="2" fillId="0" borderId="2" xfId="2" applyNumberFormat="1" applyFont="1" applyFill="1" applyBorder="1"/>
    <xf numFmtId="43" fontId="2" fillId="0" borderId="0" xfId="2" applyNumberFormat="1" applyFont="1" applyFill="1"/>
    <xf numFmtId="164" fontId="2" fillId="0" borderId="0" xfId="1" applyNumberFormat="1" applyFont="1" applyFill="1"/>
    <xf numFmtId="0" fontId="3" fillId="0" borderId="0" xfId="1" quotePrefix="1" applyFont="1" applyFill="1" applyAlignment="1">
      <alignment horizontal="left"/>
    </xf>
    <xf numFmtId="165" fontId="3" fillId="0" borderId="0" xfId="3" applyNumberFormat="1" applyFont="1" applyFill="1" applyBorder="1"/>
    <xf numFmtId="0" fontId="3" fillId="0" borderId="0" xfId="1" applyFont="1" applyFill="1" applyAlignment="1">
      <alignment horizontal="left"/>
    </xf>
    <xf numFmtId="164" fontId="3" fillId="0" borderId="0" xfId="2" applyNumberFormat="1" applyFont="1" applyFill="1" applyBorder="1"/>
    <xf numFmtId="0" fontId="3" fillId="0" borderId="0" xfId="0" applyFont="1" applyFill="1"/>
    <xf numFmtId="0" fontId="2" fillId="0" borderId="0" xfId="0" applyFont="1" applyFill="1" applyAlignment="1" applyProtection="1">
      <protection locked="0"/>
    </xf>
    <xf numFmtId="164" fontId="2" fillId="0" borderId="0" xfId="63" applyNumberFormat="1" applyFont="1" applyFill="1"/>
    <xf numFmtId="164" fontId="2" fillId="0" borderId="2" xfId="1" applyNumberFormat="1" applyFont="1" applyFill="1" applyBorder="1"/>
  </cellXfs>
  <cellStyles count="64">
    <cellStyle name="Comma" xfId="63" builtinId="3"/>
    <cellStyle name="Comma 10" xfId="4"/>
    <cellStyle name="Comma 11" xfId="5"/>
    <cellStyle name="Comma 12" xfId="6"/>
    <cellStyle name="Comma 13" xfId="7"/>
    <cellStyle name="Comma 14" xfId="8"/>
    <cellStyle name="Comma 15" xfId="9"/>
    <cellStyle name="Comma 16" xfId="10"/>
    <cellStyle name="Comma 17" xfId="11"/>
    <cellStyle name="Comma 18" xfId="12"/>
    <cellStyle name="Comma 19" xfId="13"/>
    <cellStyle name="Comma 2" xfId="2"/>
    <cellStyle name="Comma 2 2" xfId="14"/>
    <cellStyle name="Comma 20" xfId="15"/>
    <cellStyle name="Comma 21" xfId="16"/>
    <cellStyle name="Comma 22" xfId="17"/>
    <cellStyle name="Comma 23" xfId="18"/>
    <cellStyle name="Comma 24" xfId="19"/>
    <cellStyle name="Comma 25" xfId="20"/>
    <cellStyle name="Comma 26" xfId="21"/>
    <cellStyle name="Comma 27" xfId="22"/>
    <cellStyle name="Comma 3" xfId="23"/>
    <cellStyle name="Comma 4" xfId="24"/>
    <cellStyle name="Comma 5" xfId="25"/>
    <cellStyle name="Comma 6" xfId="26"/>
    <cellStyle name="Comma 7" xfId="27"/>
    <cellStyle name="Comma 8" xfId="28"/>
    <cellStyle name="Comma 9" xfId="29"/>
    <cellStyle name="Currency 2" xfId="3"/>
    <cellStyle name="Currency 3" xfId="30"/>
    <cellStyle name="General" xfId="31"/>
    <cellStyle name="nONE" xfId="32"/>
    <cellStyle name="Normal" xfId="0" builtinId="0"/>
    <cellStyle name="Normal 10" xfId="33"/>
    <cellStyle name="Normal 11" xfId="34"/>
    <cellStyle name="Normal 12" xfId="35"/>
    <cellStyle name="Normal 13" xfId="36"/>
    <cellStyle name="Normal 14" xfId="37"/>
    <cellStyle name="Normal 15" xfId="38"/>
    <cellStyle name="Normal 16" xfId="39"/>
    <cellStyle name="Normal 17" xfId="40"/>
    <cellStyle name="Normal 18" xfId="41"/>
    <cellStyle name="Normal 19" xfId="42"/>
    <cellStyle name="Normal 2" xfId="1"/>
    <cellStyle name="Normal 2 2" xfId="43"/>
    <cellStyle name="Normal 20" xfId="44"/>
    <cellStyle name="Normal 21" xfId="45"/>
    <cellStyle name="Normal 22" xfId="46"/>
    <cellStyle name="Normal 23" xfId="47"/>
    <cellStyle name="Normal 24" xfId="48"/>
    <cellStyle name="Normal 25" xfId="49"/>
    <cellStyle name="Normal 26" xfId="50"/>
    <cellStyle name="Normal 27" xfId="51"/>
    <cellStyle name="Normal 28" xfId="52"/>
    <cellStyle name="Normal 3" xfId="53"/>
    <cellStyle name="Normal 4" xfId="54"/>
    <cellStyle name="Normal 5" xfId="55"/>
    <cellStyle name="Normal 6" xfId="56"/>
    <cellStyle name="Normal 7" xfId="57"/>
    <cellStyle name="Normal 8" xfId="58"/>
    <cellStyle name="Normal 9" xfId="59"/>
    <cellStyle name="Percent 2" xfId="60"/>
    <cellStyle name="Percent 3" xfId="61"/>
    <cellStyle name="TRANSMISSION RELIABILITY PORTION OF PROJECT" xfId="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GENERAL\JAN%20LEWIS\DSM\Recovery%20Files\RECOV03-May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3.04%20Planning\SAP%20Upload%20Masters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GENERAL\Regulatory%20Accounting\JAN%20LEWIS\Profit%20center%20JV%20changes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ER\WA601rc\Copy%20of%20Models%20as%20Filed\Ram%20Dec%201998%20-%20WA%20Rate%20CaseRevis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1237118288</v>
          </cell>
          <cell r="N38">
            <v>1093555840</v>
          </cell>
          <cell r="O38">
            <v>1092063129</v>
          </cell>
          <cell r="P38">
            <v>1035501422</v>
          </cell>
          <cell r="Q38">
            <v>1011934300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nsolidated Submissions"/>
      <sheetName val="CO Expense CE"/>
      <sheetName val="CO  Act Qty &amp; Price"/>
      <sheetName val="Projects"/>
      <sheetName val="Orders"/>
      <sheetName val="PCA Xfr Pricing"/>
      <sheetName val="PCA Revs"/>
      <sheetName val="PCA Bal Sheet"/>
      <sheetName val="SK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ETO DOWNLOAD FERC"/>
      <sheetName val="186000 DOWNLOAD FERC"/>
      <sheetName val="Buyout download FERC"/>
      <sheetName val="ENVIRONMENTAL DOWNLOAD FERC"/>
      <sheetName val="RETAIL ACCESS DOWNLOAD FERC"/>
      <sheetName val="Sheet1"/>
      <sheetName val="Add'l PC Changes"/>
      <sheetName val="PC Chgs Template 3"/>
      <sheetName val="PC Chgs Template 2"/>
      <sheetName val="PC Changes Template"/>
      <sheetName val="Reg Asset Default Chgs Rev"/>
      <sheetName val="Reg Asset Default Changes"/>
      <sheetName val="PC Table updated May 2003"/>
      <sheetName val="Sheet3"/>
      <sheetName val="PC J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Factors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4">
          <cell r="AP14">
            <v>1</v>
          </cell>
        </row>
        <row r="15">
          <cell r="AK15" t="str">
            <v>WASHINGTON</v>
          </cell>
          <cell r="AL15">
            <v>3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923</v>
          </cell>
        </row>
        <row r="242">
          <cell r="AK242">
            <v>924</v>
          </cell>
        </row>
        <row r="243">
          <cell r="AK243">
            <v>925</v>
          </cell>
        </row>
        <row r="244">
          <cell r="AK244">
            <v>926</v>
          </cell>
        </row>
        <row r="245">
          <cell r="AK245">
            <v>927</v>
          </cell>
        </row>
        <row r="246">
          <cell r="AK246">
            <v>928</v>
          </cell>
        </row>
        <row r="247">
          <cell r="AK247">
            <v>929</v>
          </cell>
        </row>
        <row r="248">
          <cell r="AK248">
            <v>930</v>
          </cell>
        </row>
        <row r="249">
          <cell r="AK249">
            <v>931</v>
          </cell>
        </row>
        <row r="250">
          <cell r="AK250">
            <v>935</v>
          </cell>
        </row>
        <row r="251">
          <cell r="AK251">
            <v>1869</v>
          </cell>
        </row>
        <row r="252">
          <cell r="AK252">
            <v>2281</v>
          </cell>
        </row>
        <row r="253">
          <cell r="AK253">
            <v>2282</v>
          </cell>
        </row>
        <row r="254">
          <cell r="AK254">
            <v>2283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/>
      <sheetData sheetId="12"/>
      <sheetData sheetId="13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</v>
          </cell>
        </row>
        <row r="4">
          <cell r="B4" t="str">
            <v>SG</v>
          </cell>
          <cell r="E4">
            <v>0.99999999999999989</v>
          </cell>
          <cell r="F4">
            <v>0</v>
          </cell>
          <cell r="G4">
            <v>0.35082762132676287</v>
          </cell>
          <cell r="H4">
            <v>9.6944050780598742E-2</v>
          </cell>
          <cell r="I4">
            <v>0</v>
          </cell>
          <cell r="J4">
            <v>0.12676877833264519</v>
          </cell>
          <cell r="K4">
            <v>0.36303713480947541</v>
          </cell>
          <cell r="L4">
            <v>4.4512270624606991E-2</v>
          </cell>
          <cell r="M4">
            <v>1.6042572055640081E-2</v>
          </cell>
          <cell r="N4">
            <v>1.8675720702706947E-3</v>
          </cell>
          <cell r="O4">
            <v>0</v>
          </cell>
          <cell r="P4">
            <v>0</v>
          </cell>
          <cell r="S4" t="str">
            <v>SG</v>
          </cell>
          <cell r="V4">
            <v>0.99999999999999989</v>
          </cell>
          <cell r="W4">
            <v>2.2458211140863396E-2</v>
          </cell>
          <cell r="X4">
            <v>0.33705100044538938</v>
          </cell>
          <cell r="Y4">
            <v>9.3136981738394464E-2</v>
          </cell>
          <cell r="Z4">
            <v>1.6809430292650182E-2</v>
          </cell>
          <cell r="AA4">
            <v>0.12179157728178706</v>
          </cell>
          <cell r="AB4">
            <v>0.3487813850235344</v>
          </cell>
          <cell r="AC4">
            <v>4.2764450621661579E-2</v>
          </cell>
          <cell r="AD4">
            <v>1.5412729858099435E-2</v>
          </cell>
          <cell r="AE4">
            <v>1.7942335976200712E-3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0.99999999999999989</v>
          </cell>
          <cell r="F5">
            <v>0</v>
          </cell>
          <cell r="G5">
            <v>0.35082762132676287</v>
          </cell>
          <cell r="H5">
            <v>9.6944050780598742E-2</v>
          </cell>
          <cell r="I5">
            <v>0</v>
          </cell>
          <cell r="J5">
            <v>0.12676877833264519</v>
          </cell>
          <cell r="K5">
            <v>0.36303713480947541</v>
          </cell>
          <cell r="L5">
            <v>4.4512270624606991E-2</v>
          </cell>
          <cell r="M5">
            <v>1.6042572055640081E-2</v>
          </cell>
          <cell r="N5">
            <v>1.8675720702706947E-3</v>
          </cell>
          <cell r="O5">
            <v>0</v>
          </cell>
          <cell r="P5">
            <v>0</v>
          </cell>
          <cell r="S5" t="str">
            <v>SG-P</v>
          </cell>
          <cell r="V5">
            <v>0.99999999999999989</v>
          </cell>
          <cell r="W5">
            <v>2.2458211140863396E-2</v>
          </cell>
          <cell r="X5">
            <v>0.33705100044538938</v>
          </cell>
          <cell r="Y5">
            <v>9.3136981738394464E-2</v>
          </cell>
          <cell r="Z5">
            <v>1.6809430292650182E-2</v>
          </cell>
          <cell r="AA5">
            <v>0.12179157728178706</v>
          </cell>
          <cell r="AB5">
            <v>0.3487813850235344</v>
          </cell>
          <cell r="AC5">
            <v>4.2764450621661579E-2</v>
          </cell>
          <cell r="AD5">
            <v>1.5412729858099435E-2</v>
          </cell>
          <cell r="AE5">
            <v>1.7942335976200712E-3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0.99999999999999989</v>
          </cell>
          <cell r="F6">
            <v>0</v>
          </cell>
          <cell r="G6">
            <v>0.35082762132676287</v>
          </cell>
          <cell r="H6">
            <v>9.6944050780598742E-2</v>
          </cell>
          <cell r="I6">
            <v>0</v>
          </cell>
          <cell r="J6">
            <v>0.12676877833264519</v>
          </cell>
          <cell r="K6">
            <v>0.36303713480947541</v>
          </cell>
          <cell r="L6">
            <v>4.4512270624606991E-2</v>
          </cell>
          <cell r="M6">
            <v>1.6042572055640081E-2</v>
          </cell>
          <cell r="N6">
            <v>1.8675720702706947E-3</v>
          </cell>
          <cell r="O6">
            <v>0</v>
          </cell>
          <cell r="P6">
            <v>0</v>
          </cell>
          <cell r="S6" t="str">
            <v>SG-U</v>
          </cell>
          <cell r="V6">
            <v>0.99999999999999989</v>
          </cell>
          <cell r="W6">
            <v>2.2458211140863396E-2</v>
          </cell>
          <cell r="X6">
            <v>0.33705100044538938</v>
          </cell>
          <cell r="Y6">
            <v>9.3136981738394464E-2</v>
          </cell>
          <cell r="Z6">
            <v>1.6809430292650182E-2</v>
          </cell>
          <cell r="AA6">
            <v>0.12179157728178706</v>
          </cell>
          <cell r="AB6">
            <v>0.3487813850235344</v>
          </cell>
          <cell r="AC6">
            <v>4.2764450621661579E-2</v>
          </cell>
          <cell r="AD6">
            <v>1.5412729858099435E-2</v>
          </cell>
          <cell r="AE6">
            <v>1.7942335976200712E-3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0</v>
          </cell>
          <cell r="G7">
            <v>0.61062301367655591</v>
          </cell>
          <cell r="H7">
            <v>0.1687332035653103</v>
          </cell>
          <cell r="I7">
            <v>0</v>
          </cell>
          <cell r="J7">
            <v>0.22064378275813379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</v>
          </cell>
          <cell r="W7">
            <v>3.798446928241208E-2</v>
          </cell>
          <cell r="X7">
            <v>0.5700678158524054</v>
          </cell>
          <cell r="Y7">
            <v>0.15752629627128048</v>
          </cell>
          <cell r="Z7">
            <v>2.8430460672099245E-2</v>
          </cell>
          <cell r="AA7">
            <v>0.20599095792180291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0.99999999999999989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0.85328237475201918</v>
          </cell>
          <cell r="L8">
            <v>0.1046216277684711</v>
          </cell>
          <cell r="M8">
            <v>3.7706456635492561E-2</v>
          </cell>
          <cell r="N8">
            <v>4.3895408440170688E-3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0.85328194887155995</v>
          </cell>
          <cell r="AC8">
            <v>0.10462179272099277</v>
          </cell>
          <cell r="AD8">
            <v>3.7706726148422638E-2</v>
          </cell>
          <cell r="AE8">
            <v>4.3895322590246028E-3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0</v>
          </cell>
          <cell r="G9">
            <v>0.35363759023409819</v>
          </cell>
          <cell r="H9">
            <v>9.8857468493969702E-2</v>
          </cell>
          <cell r="I9">
            <v>0</v>
          </cell>
          <cell r="J9">
            <v>0.12231266206771377</v>
          </cell>
          <cell r="K9">
            <v>0.36390182316585723</v>
          </cell>
          <cell r="L9">
            <v>4.4061064912498442E-2</v>
          </cell>
          <cell r="M9">
            <v>1.5340964445529893E-2</v>
          </cell>
          <cell r="N9">
            <v>1.8884266803327371E-3</v>
          </cell>
          <cell r="O9">
            <v>0</v>
          </cell>
          <cell r="P9">
            <v>0</v>
          </cell>
          <cell r="S9" t="str">
            <v>SC</v>
          </cell>
          <cell r="V9">
            <v>1</v>
          </cell>
          <cell r="W9">
            <v>2.2736771927125397E-2</v>
          </cell>
          <cell r="X9">
            <v>0.33973229739605371</v>
          </cell>
          <cell r="Y9">
            <v>9.4970319371257869E-2</v>
          </cell>
          <cell r="Z9">
            <v>1.6583971178378659E-2</v>
          </cell>
          <cell r="AA9">
            <v>0.11750323730399886</v>
          </cell>
          <cell r="AB9">
            <v>0.349592933061528</v>
          </cell>
          <cell r="AC9">
            <v>4.2328551098119158E-2</v>
          </cell>
          <cell r="AD9">
            <v>1.4737746323576542E-2</v>
          </cell>
          <cell r="AE9">
            <v>1.8141723399617937E-3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0</v>
          </cell>
          <cell r="G10">
            <v>0.34239771460475693</v>
          </cell>
          <cell r="H10">
            <v>9.1203797640485848E-2</v>
          </cell>
          <cell r="I10">
            <v>0</v>
          </cell>
          <cell r="J10">
            <v>0.14013712712743945</v>
          </cell>
          <cell r="K10">
            <v>0.36044306974032991</v>
          </cell>
          <cell r="L10">
            <v>4.5865887760932651E-2</v>
          </cell>
          <cell r="M10">
            <v>1.8147394885970638E-2</v>
          </cell>
          <cell r="N10">
            <v>1.8050082400845669E-3</v>
          </cell>
          <cell r="O10">
            <v>0</v>
          </cell>
          <cell r="P10">
            <v>0</v>
          </cell>
          <cell r="S10" t="str">
            <v>SE</v>
          </cell>
          <cell r="V10">
            <v>1.0000000000000002</v>
          </cell>
          <cell r="W10">
            <v>2.1622528782077387E-2</v>
          </cell>
          <cell r="X10">
            <v>0.32900710959339652</v>
          </cell>
          <cell r="Y10">
            <v>8.7636968839804291E-2</v>
          </cell>
          <cell r="Z10">
            <v>1.7485807635464756E-2</v>
          </cell>
          <cell r="AA10">
            <v>0.13465659721515166</v>
          </cell>
          <cell r="AB10">
            <v>0.34634674090955353</v>
          </cell>
          <cell r="AC10">
            <v>4.4072149192288863E-2</v>
          </cell>
          <cell r="AD10">
            <v>1.7437680461668114E-2</v>
          </cell>
          <cell r="AE10">
            <v>1.734417370594904E-3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0</v>
          </cell>
          <cell r="G11">
            <v>0.34239771460475693</v>
          </cell>
          <cell r="H11">
            <v>9.1203797640485848E-2</v>
          </cell>
          <cell r="I11">
            <v>0</v>
          </cell>
          <cell r="J11">
            <v>0.14013712712743945</v>
          </cell>
          <cell r="K11">
            <v>0.36044306974032991</v>
          </cell>
          <cell r="L11">
            <v>4.5865887760932651E-2</v>
          </cell>
          <cell r="M11">
            <v>1.8147394885970638E-2</v>
          </cell>
          <cell r="N11">
            <v>1.8050082400845669E-3</v>
          </cell>
          <cell r="O11">
            <v>0</v>
          </cell>
          <cell r="P11">
            <v>0</v>
          </cell>
          <cell r="S11" t="str">
            <v>SE-P</v>
          </cell>
          <cell r="V11">
            <v>1.0000000000000002</v>
          </cell>
          <cell r="W11">
            <v>2.1622528782077387E-2</v>
          </cell>
          <cell r="X11">
            <v>0.32900710959339652</v>
          </cell>
          <cell r="Y11">
            <v>8.7636968839804291E-2</v>
          </cell>
          <cell r="Z11">
            <v>1.7485807635464756E-2</v>
          </cell>
          <cell r="AA11">
            <v>0.13465659721515166</v>
          </cell>
          <cell r="AB11">
            <v>0.34634674090955353</v>
          </cell>
          <cell r="AC11">
            <v>4.4072149192288863E-2</v>
          </cell>
          <cell r="AD11">
            <v>1.7437680461668114E-2</v>
          </cell>
          <cell r="AE11">
            <v>1.734417370594904E-3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0</v>
          </cell>
          <cell r="G12">
            <v>0.34239771460475693</v>
          </cell>
          <cell r="H12">
            <v>9.1203797640485848E-2</v>
          </cell>
          <cell r="I12">
            <v>0</v>
          </cell>
          <cell r="J12">
            <v>0.14013712712743945</v>
          </cell>
          <cell r="K12">
            <v>0.36044306974032991</v>
          </cell>
          <cell r="L12">
            <v>4.5865887760932651E-2</v>
          </cell>
          <cell r="M12">
            <v>1.8147394885970638E-2</v>
          </cell>
          <cell r="N12">
            <v>1.8050082400845669E-3</v>
          </cell>
          <cell r="O12">
            <v>0</v>
          </cell>
          <cell r="P12">
            <v>0</v>
          </cell>
          <cell r="S12" t="str">
            <v>SE-U</v>
          </cell>
          <cell r="V12">
            <v>1.0000000000000002</v>
          </cell>
          <cell r="W12">
            <v>2.1622528782077387E-2</v>
          </cell>
          <cell r="X12">
            <v>0.32900710959339652</v>
          </cell>
          <cell r="Y12">
            <v>8.7636968839804291E-2</v>
          </cell>
          <cell r="Z12">
            <v>1.7485807635464756E-2</v>
          </cell>
          <cell r="AA12">
            <v>0.13465659721515166</v>
          </cell>
          <cell r="AB12">
            <v>0.34634674090955353</v>
          </cell>
          <cell r="AC12">
            <v>4.4072149192288863E-2</v>
          </cell>
          <cell r="AD12">
            <v>1.7437680461668114E-2</v>
          </cell>
          <cell r="AE12">
            <v>1.734417370594904E-3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0</v>
          </cell>
          <cell r="G13">
            <v>0.5967834325732877</v>
          </cell>
          <cell r="H13">
            <v>0.15896401493928805</v>
          </cell>
          <cell r="I13">
            <v>0</v>
          </cell>
          <cell r="J13">
            <v>0.24425255248742425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1.0000000000000002</v>
          </cell>
          <cell r="W13">
            <v>3.6622965334519877E-2</v>
          </cell>
          <cell r="X13">
            <v>0.55725285839078043</v>
          </cell>
          <cell r="Y13">
            <v>0.14843433458638208</v>
          </cell>
          <cell r="Z13">
            <v>2.9616430776150129E-2</v>
          </cell>
          <cell r="AA13">
            <v>0.22807341091216754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0.84559170272875595</v>
          </cell>
          <cell r="L14">
            <v>0.10760038792498812</v>
          </cell>
          <cell r="M14">
            <v>4.2573398769392527E-2</v>
          </cell>
          <cell r="N14">
            <v>4.2345105768634133E-3</v>
          </cell>
          <cell r="O14">
            <v>0</v>
          </cell>
          <cell r="P14">
            <v>0</v>
          </cell>
          <cell r="S14" t="str">
            <v>DEU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0.84559170272875595</v>
          </cell>
          <cell r="AC14">
            <v>0.10760038792498812</v>
          </cell>
          <cell r="AD14">
            <v>4.2573398769392527E-2</v>
          </cell>
          <cell r="AE14">
            <v>4.2345105768634133E-3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0.99999999999999967</v>
          </cell>
          <cell r="F15">
            <v>0</v>
          </cell>
          <cell r="G15">
            <v>0.3335344419349226</v>
          </cell>
          <cell r="H15">
            <v>8.6764024570700427E-2</v>
          </cell>
          <cell r="I15">
            <v>0</v>
          </cell>
          <cell r="J15">
            <v>0.11006143148095635</v>
          </cell>
          <cell r="K15">
            <v>0.39761088335503381</v>
          </cell>
          <cell r="L15">
            <v>5.2028707667317028E-2</v>
          </cell>
          <cell r="M15">
            <v>1.86027893354191E-2</v>
          </cell>
          <cell r="N15">
            <v>1.3977216556503183E-3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0.99999999999999989</v>
          </cell>
          <cell r="W15">
            <v>2.8381458379249377E-2</v>
          </cell>
          <cell r="X15">
            <v>0.32000951495559621</v>
          </cell>
          <cell r="Y15">
            <v>8.3298350135781532E-2</v>
          </cell>
          <cell r="Z15">
            <v>1.1387504279758204E-2</v>
          </cell>
          <cell r="AA15">
            <v>0.10575392030715786</v>
          </cell>
          <cell r="AB15">
            <v>0.38211986314288027</v>
          </cell>
          <cell r="AC15">
            <v>4.9885822057145764E-2</v>
          </cell>
          <cell r="AD15">
            <v>1.7826485825883347E-2</v>
          </cell>
          <cell r="AE15">
            <v>1.3370809165474365E-3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0.99999999999999967</v>
          </cell>
          <cell r="F16">
            <v>0</v>
          </cell>
          <cell r="G16">
            <v>0.3335344419349226</v>
          </cell>
          <cell r="H16">
            <v>8.6764024570700427E-2</v>
          </cell>
          <cell r="I16">
            <v>0</v>
          </cell>
          <cell r="J16">
            <v>0.11006143148095635</v>
          </cell>
          <cell r="K16">
            <v>0.39761088335503381</v>
          </cell>
          <cell r="L16">
            <v>5.2028707667317028E-2</v>
          </cell>
          <cell r="M16">
            <v>1.86027893354191E-2</v>
          </cell>
          <cell r="N16">
            <v>1.3977216556503183E-3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0.99999999999999989</v>
          </cell>
          <cell r="W16">
            <v>2.8381458379249377E-2</v>
          </cell>
          <cell r="X16">
            <v>0.32000951495559621</v>
          </cell>
          <cell r="Y16">
            <v>8.3298350135781532E-2</v>
          </cell>
          <cell r="Z16">
            <v>1.1387504279758204E-2</v>
          </cell>
          <cell r="AA16">
            <v>0.10575392030715786</v>
          </cell>
          <cell r="AB16">
            <v>0.38211986314288027</v>
          </cell>
          <cell r="AC16">
            <v>4.9885822057145764E-2</v>
          </cell>
          <cell r="AD16">
            <v>1.7826485825883347E-2</v>
          </cell>
          <cell r="AE16">
            <v>1.3370809165474365E-3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0.99999999999999967</v>
          </cell>
          <cell r="F17">
            <v>0</v>
          </cell>
          <cell r="G17">
            <v>0.3335344419349226</v>
          </cell>
          <cell r="H17">
            <v>8.6764024570700427E-2</v>
          </cell>
          <cell r="I17">
            <v>0</v>
          </cell>
          <cell r="J17">
            <v>0.11006143148095635</v>
          </cell>
          <cell r="K17">
            <v>0.39761088335503381</v>
          </cell>
          <cell r="L17">
            <v>5.2028707667317028E-2</v>
          </cell>
          <cell r="M17">
            <v>1.86027893354191E-2</v>
          </cell>
          <cell r="N17">
            <v>1.3977216556503183E-3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0.99999999999999989</v>
          </cell>
          <cell r="W17">
            <v>2.8381458379249377E-2</v>
          </cell>
          <cell r="X17">
            <v>0.32000951495559621</v>
          </cell>
          <cell r="Y17">
            <v>8.3298350135781532E-2</v>
          </cell>
          <cell r="Z17">
            <v>1.1387504279758204E-2</v>
          </cell>
          <cell r="AA17">
            <v>0.10575392030715786</v>
          </cell>
          <cell r="AB17">
            <v>0.38211986314288027</v>
          </cell>
          <cell r="AC17">
            <v>4.9885822057145764E-2</v>
          </cell>
          <cell r="AD17">
            <v>1.7826485825883347E-2</v>
          </cell>
          <cell r="AE17">
            <v>1.3370809165474365E-3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0.99999999999999978</v>
          </cell>
          <cell r="F20">
            <v>0</v>
          </cell>
          <cell r="G20">
            <v>0.33353444193492265</v>
          </cell>
          <cell r="H20">
            <v>8.676402457070044E-2</v>
          </cell>
          <cell r="I20">
            <v>0</v>
          </cell>
          <cell r="J20">
            <v>0.11006143148095636</v>
          </cell>
          <cell r="K20">
            <v>0.39761088335503381</v>
          </cell>
          <cell r="L20">
            <v>5.2028707667317035E-2</v>
          </cell>
          <cell r="M20">
            <v>1.8602789335419104E-2</v>
          </cell>
          <cell r="N20">
            <v>1.3977216556503181E-3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2.8381458379249377E-2</v>
          </cell>
          <cell r="X20">
            <v>0.32000951495559621</v>
          </cell>
          <cell r="Y20">
            <v>8.3298350135781518E-2</v>
          </cell>
          <cell r="Z20">
            <v>1.1387504279758206E-2</v>
          </cell>
          <cell r="AA20">
            <v>0.1057539203071579</v>
          </cell>
          <cell r="AB20">
            <v>0.38211986314288027</v>
          </cell>
          <cell r="AC20">
            <v>4.9885822057145771E-2</v>
          </cell>
          <cell r="AD20">
            <v>1.7826485825883347E-2</v>
          </cell>
          <cell r="AE20">
            <v>1.3370809165474363E-3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0.99999999999999956</v>
          </cell>
          <cell r="F23">
            <v>0</v>
          </cell>
          <cell r="G23">
            <v>0.3397234556004271</v>
          </cell>
          <cell r="H23">
            <v>8.6658349600544082E-2</v>
          </cell>
          <cell r="I23">
            <v>0</v>
          </cell>
          <cell r="J23">
            <v>0.10942778357153662</v>
          </cell>
          <cell r="K23">
            <v>0.39468501328699757</v>
          </cell>
          <cell r="L23">
            <v>4.9777111608450844E-2</v>
          </cell>
          <cell r="M23">
            <v>1.8390637362508119E-2</v>
          </cell>
          <cell r="N23">
            <v>1.3376489695351634E-3</v>
          </cell>
          <cell r="O23">
            <v>0</v>
          </cell>
          <cell r="P23">
            <v>0</v>
          </cell>
          <cell r="S23" t="str">
            <v>SNP</v>
          </cell>
          <cell r="V23">
            <v>1</v>
          </cell>
          <cell r="W23">
            <v>2.9070740076263393E-2</v>
          </cell>
          <cell r="X23">
            <v>0.32414496251842601</v>
          </cell>
          <cell r="Y23">
            <v>8.2782157924359195E-2</v>
          </cell>
          <cell r="Z23">
            <v>1.1188785030838313E-2</v>
          </cell>
          <cell r="AA23">
            <v>0.10455351658922471</v>
          </cell>
          <cell r="AB23">
            <v>0.38142535766988117</v>
          </cell>
          <cell r="AC23">
            <v>4.7896247639563121E-2</v>
          </cell>
          <cell r="AD23">
            <v>1.7656942493020709E-2</v>
          </cell>
          <cell r="AE23">
            <v>1.2812900584234762E-3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0</v>
          </cell>
          <cell r="G32">
            <v>0.68362755124766594</v>
          </cell>
          <cell r="H32">
            <v>0.14532373715039246</v>
          </cell>
          <cell r="I32">
            <v>0</v>
          </cell>
          <cell r="J32">
            <v>0.17104871160194157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1.0000000000000002</v>
          </cell>
          <cell r="W32">
            <v>8.0809844848375292E-2</v>
          </cell>
          <cell r="X32">
            <v>0.6225039206017049</v>
          </cell>
          <cell r="Y32">
            <v>0.13348927244014278</v>
          </cell>
          <cell r="Z32">
            <v>6.3998799639009051E-3</v>
          </cell>
          <cell r="AA32">
            <v>0.15679708214587634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0.99999999999999978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0.85178629561925034</v>
          </cell>
          <cell r="L33">
            <v>0.10789744734256068</v>
          </cell>
          <cell r="M33">
            <v>4.0316257038188759E-2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1.0000000000000002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0.85457085751677209</v>
          </cell>
          <cell r="AC33">
            <v>0.10614902050915211</v>
          </cell>
          <cell r="AD33">
            <v>3.9280121974075967E-2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0</v>
          </cell>
          <cell r="G34">
            <v>0.38149288161482081</v>
          </cell>
          <cell r="H34">
            <v>8.1096748004606242E-2</v>
          </cell>
          <cell r="I34">
            <v>0</v>
          </cell>
          <cell r="J34">
            <v>9.5452364034238318E-2</v>
          </cell>
          <cell r="K34">
            <v>0.37645377304501354</v>
          </cell>
          <cell r="L34">
            <v>4.768614071737675E-2</v>
          </cell>
          <cell r="M34">
            <v>1.7818092583944289E-2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4.6633588918287248E-2</v>
          </cell>
          <cell r="X34">
            <v>0.35923335811163459</v>
          </cell>
          <cell r="Y34">
            <v>7.7033731071444164E-2</v>
          </cell>
          <cell r="Z34">
            <v>3.6932303474028795E-3</v>
          </cell>
          <cell r="AA34">
            <v>9.048415680165392E-2</v>
          </cell>
          <cell r="AB34">
            <v>0.36141676044159859</v>
          </cell>
          <cell r="AC34">
            <v>4.4892749125503173E-2</v>
          </cell>
          <cell r="AD34">
            <v>1.6612425182475594E-2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0</v>
          </cell>
          <cell r="G38">
            <v>0.34239771460475699</v>
          </cell>
          <cell r="H38">
            <v>9.1203797640485848E-2</v>
          </cell>
          <cell r="I38">
            <v>0</v>
          </cell>
          <cell r="J38">
            <v>0.14013712712743948</v>
          </cell>
          <cell r="K38">
            <v>0.36044306974032991</v>
          </cell>
          <cell r="L38">
            <v>4.5865887760932665E-2</v>
          </cell>
          <cell r="M38">
            <v>1.8147394885970638E-2</v>
          </cell>
          <cell r="N38">
            <v>1.8050082400845665E-3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2.1622528782077391E-2</v>
          </cell>
          <cell r="X38">
            <v>0.32900710959339652</v>
          </cell>
          <cell r="Y38">
            <v>8.7636968839804291E-2</v>
          </cell>
          <cell r="Z38">
            <v>1.748580763546476E-2</v>
          </cell>
          <cell r="AA38">
            <v>0.13465659721515166</v>
          </cell>
          <cell r="AB38">
            <v>0.34634674090955347</v>
          </cell>
          <cell r="AC38">
            <v>4.4072149192288856E-2</v>
          </cell>
          <cell r="AD38">
            <v>1.7437680461668117E-2</v>
          </cell>
          <cell r="AE38">
            <v>1.7344173705949044E-3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0</v>
          </cell>
          <cell r="G47">
            <v>0.34730657541284082</v>
          </cell>
          <cell r="H47">
            <v>8.4116638875464944E-2</v>
          </cell>
          <cell r="I47">
            <v>0</v>
          </cell>
          <cell r="J47">
            <v>7.6767571223117642E-2</v>
          </cell>
          <cell r="K47">
            <v>0.4441034035877498</v>
          </cell>
          <cell r="L47">
            <v>3.8456347495961933E-2</v>
          </cell>
          <cell r="M47">
            <v>9.249463404864839E-3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2.8382689399591928E-2</v>
          </cell>
          <cell r="X47">
            <v>0.329148560578918</v>
          </cell>
          <cell r="Y47">
            <v>7.9718820680791197E-2</v>
          </cell>
          <cell r="Z47">
            <v>2.3899691987338403E-2</v>
          </cell>
          <cell r="AA47">
            <v>7.2753979786282258E-2</v>
          </cell>
          <cell r="AB47">
            <v>0.42088462006614125</v>
          </cell>
          <cell r="AC47">
            <v>3.6445758069429728E-2</v>
          </cell>
          <cell r="AD47">
            <v>8.7658794315072404E-3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0.68341769531166341</v>
          </cell>
          <cell r="H48">
            <v>0.16552177110179839</v>
          </cell>
          <cell r="I48">
            <v>0</v>
          </cell>
          <cell r="J48">
            <v>0.15106053358653826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1.0000000000000002</v>
          </cell>
          <cell r="W48">
            <v>5.3160686363156281E-2</v>
          </cell>
          <cell r="X48">
            <v>0.61649420002009325</v>
          </cell>
          <cell r="Y48">
            <v>0.14931309587290792</v>
          </cell>
          <cell r="Z48">
            <v>4.4764046564706547E-2</v>
          </cell>
          <cell r="AA48">
            <v>0.13626797117913605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0.90299935524706432</v>
          </cell>
          <cell r="L49">
            <v>7.8193629486897648E-2</v>
          </cell>
          <cell r="M49">
            <v>1.8807015266038046E-2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0.90299935524706432</v>
          </cell>
          <cell r="AC49">
            <v>7.8193629486897648E-2</v>
          </cell>
          <cell r="AD49">
            <v>1.8807015266038046E-2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1.0000000000000022</v>
          </cell>
          <cell r="F53">
            <v>0</v>
          </cell>
          <cell r="G53">
            <v>0.3816896906085675</v>
          </cell>
          <cell r="H53">
            <v>8.5957376024456481E-2</v>
          </cell>
          <cell r="I53">
            <v>0</v>
          </cell>
          <cell r="J53">
            <v>8.7750068936117392E-2</v>
          </cell>
          <cell r="K53">
            <v>0.36073559816351231</v>
          </cell>
          <cell r="L53">
            <v>5.1975161827008586E-2</v>
          </cell>
          <cell r="M53">
            <v>1.1563833346918261E-2</v>
          </cell>
          <cell r="N53">
            <v>1.0092868399971932E-3</v>
          </cell>
          <cell r="O53">
            <v>2.2886988525167861E-2</v>
          </cell>
          <cell r="P53">
            <v>-3.5680042717433657E-3</v>
          </cell>
          <cell r="S53" t="str">
            <v>EXCTAX</v>
          </cell>
          <cell r="V53">
            <v>0.98213597542665398</v>
          </cell>
          <cell r="W53">
            <v>1.5138877192655666E-2</v>
          </cell>
          <cell r="X53">
            <v>0.32943111278859438</v>
          </cell>
          <cell r="Y53">
            <v>7.5292075047269522E-2</v>
          </cell>
          <cell r="Z53">
            <v>0.11890483182898383</v>
          </cell>
          <cell r="AA53">
            <v>7.8791992825786555E-2</v>
          </cell>
          <cell r="AB53">
            <v>0.3093332592586997</v>
          </cell>
          <cell r="AC53">
            <v>4.4139979850285678E-2</v>
          </cell>
          <cell r="AD53">
            <v>1.0223252642474286E-2</v>
          </cell>
          <cell r="AE53">
            <v>8.8059399190434137E-4</v>
          </cell>
          <cell r="AF53">
            <v>0</v>
          </cell>
          <cell r="AG53">
            <v>0</v>
          </cell>
        </row>
        <row r="54">
          <cell r="B54" t="str">
            <v>INT</v>
          </cell>
          <cell r="E54">
            <v>0.99999999999999956</v>
          </cell>
          <cell r="F54">
            <v>0</v>
          </cell>
          <cell r="G54">
            <v>0.33881281027729271</v>
          </cell>
          <cell r="H54">
            <v>8.6426057659927835E-2</v>
          </cell>
          <cell r="I54">
            <v>0</v>
          </cell>
          <cell r="J54">
            <v>0.10913445705054542</v>
          </cell>
          <cell r="K54">
            <v>0.39362704082281841</v>
          </cell>
          <cell r="L54">
            <v>4.9643681628453555E-2</v>
          </cell>
          <cell r="M54">
            <v>1.8341340360409665E-2</v>
          </cell>
          <cell r="N54">
            <v>1.3340633361088525E-3</v>
          </cell>
          <cell r="O54">
            <v>0</v>
          </cell>
          <cell r="P54">
            <v>2.6805488644429869E-3</v>
          </cell>
          <cell r="S54" t="str">
            <v>INT</v>
          </cell>
          <cell r="V54">
            <v>0.99731945113555709</v>
          </cell>
          <cell r="W54">
            <v>2.8992814536963448E-2</v>
          </cell>
          <cell r="X54">
            <v>0.3232760761072323</v>
          </cell>
          <cell r="Y54">
            <v>8.2560256304938906E-2</v>
          </cell>
          <cell r="Z54">
            <v>1.1158792945829402E-2</v>
          </cell>
          <cell r="AA54">
            <v>0.10427325577905794</v>
          </cell>
          <cell r="AB54">
            <v>0.38040292836050937</v>
          </cell>
          <cell r="AC54">
            <v>4.7767859407341809E-2</v>
          </cell>
          <cell r="AD54">
            <v>1.7609612195871507E-2</v>
          </cell>
          <cell r="AE54">
            <v>1.277855497812347E-3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0</v>
          </cell>
          <cell r="G55">
            <v>0.43662066258948778</v>
          </cell>
          <cell r="H55">
            <v>3.8253899152863841E-2</v>
          </cell>
          <cell r="I55">
            <v>0</v>
          </cell>
          <cell r="J55">
            <v>7.272931601924415E-2</v>
          </cell>
          <cell r="K55">
            <v>0.35874358220324826</v>
          </cell>
          <cell r="L55">
            <v>6.3004037500188292E-2</v>
          </cell>
          <cell r="M55">
            <v>3.0648502534967613E-2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2.5558241351315639E-2</v>
          </cell>
          <cell r="X55">
            <v>0.41597697773896186</v>
          </cell>
          <cell r="Y55">
            <v>3.6445232028106164E-2</v>
          </cell>
          <cell r="Z55">
            <v>2.1722353955588556E-2</v>
          </cell>
          <cell r="AA55">
            <v>6.929063066159033E-2</v>
          </cell>
          <cell r="AB55">
            <v>0.3417819720741474</v>
          </cell>
          <cell r="AC55">
            <v>6.0025169100440874E-2</v>
          </cell>
          <cell r="AD55">
            <v>2.9199423089849182E-2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0.99999999999999989</v>
          </cell>
          <cell r="F57">
            <v>3.1319071324450505E-2</v>
          </cell>
          <cell r="G57">
            <v>0.33884831382539715</v>
          </cell>
          <cell r="H57">
            <v>8.7665272136688857E-2</v>
          </cell>
          <cell r="I57">
            <v>9.1746113092770129E-3</v>
          </cell>
          <cell r="J57">
            <v>0.10743579459157279</v>
          </cell>
          <cell r="K57">
            <v>0.36105636042646722</v>
          </cell>
          <cell r="L57">
            <v>4.6988125623485429E-2</v>
          </cell>
          <cell r="M57">
            <v>1.6468237999570191E-2</v>
          </cell>
          <cell r="N57">
            <v>1.0442127630908393E-3</v>
          </cell>
          <cell r="O57">
            <v>0</v>
          </cell>
          <cell r="P57">
            <v>0</v>
          </cell>
          <cell r="S57" t="str">
            <v>TAXDEPR</v>
          </cell>
          <cell r="V57">
            <v>0.99999999999999989</v>
          </cell>
          <cell r="W57">
            <v>3.1319071324450505E-2</v>
          </cell>
          <cell r="X57">
            <v>0.33884831382539715</v>
          </cell>
          <cell r="Y57">
            <v>8.7665272136688857E-2</v>
          </cell>
          <cell r="Z57">
            <v>9.1746113092770129E-3</v>
          </cell>
          <cell r="AA57">
            <v>0.10743579459157279</v>
          </cell>
          <cell r="AB57">
            <v>0.36105636042646722</v>
          </cell>
          <cell r="AC57">
            <v>4.6988125623485429E-2</v>
          </cell>
          <cell r="AD57">
            <v>1.6468237999570191E-2</v>
          </cell>
          <cell r="AE57">
            <v>1.0442127630908393E-3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</v>
          </cell>
          <cell r="F58">
            <v>0</v>
          </cell>
          <cell r="G58">
            <v>0.34925100486525384</v>
          </cell>
          <cell r="H58">
            <v>3.2451583787493667E-2</v>
          </cell>
          <cell r="I58">
            <v>0</v>
          </cell>
          <cell r="J58">
            <v>8.2525559024667933E-2</v>
          </cell>
          <cell r="K58">
            <v>0.49046841848216705</v>
          </cell>
          <cell r="L58">
            <v>3.7565122505869131E-2</v>
          </cell>
          <cell r="M58">
            <v>7.7383113345484093E-3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</v>
          </cell>
          <cell r="W58">
            <v>1.9021506116633939E-2</v>
          </cell>
          <cell r="X58">
            <v>0.33476158270030576</v>
          </cell>
          <cell r="Y58">
            <v>2.7670162453887127E-2</v>
          </cell>
          <cell r="Z58">
            <v>2.2834501080535786E-2</v>
          </cell>
          <cell r="AA58">
            <v>7.9452870732245051E-2</v>
          </cell>
          <cell r="AB58">
            <v>0.47301133618230262</v>
          </cell>
          <cell r="AC58">
            <v>3.5933747331801928E-2</v>
          </cell>
          <cell r="AD58">
            <v>7.3142934022877885E-3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</v>
          </cell>
          <cell r="E59">
            <v>1.0000000000000002</v>
          </cell>
          <cell r="F59">
            <v>5.0588018361418574E-2</v>
          </cell>
          <cell r="G59">
            <v>0.54336459047092767</v>
          </cell>
          <cell r="H59">
            <v>0.12367959285937885</v>
          </cell>
          <cell r="I59">
            <v>-8.9326254637259475E-2</v>
          </cell>
          <cell r="J59">
            <v>0.12386593417984204</v>
          </cell>
          <cell r="K59">
            <v>0.32285230345311444</v>
          </cell>
          <cell r="L59">
            <v>2.054440652035749E-3</v>
          </cell>
          <cell r="M59">
            <v>-5.578034383271805E-2</v>
          </cell>
          <cell r="N59">
            <v>-2.670317789865024E-4</v>
          </cell>
          <cell r="O59">
            <v>0</v>
          </cell>
          <cell r="P59">
            <v>-2.1031249727753224E-2</v>
          </cell>
          <cell r="S59" t="str">
            <v>DITEXP</v>
          </cell>
          <cell r="V59">
            <v>1.0210888282473278</v>
          </cell>
          <cell r="W59">
            <v>5.0590871146978529E-2</v>
          </cell>
          <cell r="X59">
            <v>0.543395232166485</v>
          </cell>
          <cell r="Y59">
            <v>0.12368656746261493</v>
          </cell>
          <cell r="Z59">
            <v>-8.9331291969371077E-2</v>
          </cell>
          <cell r="AA59">
            <v>0.12387291929133372</v>
          </cell>
          <cell r="AB59">
            <v>0.32287050990632449</v>
          </cell>
          <cell r="AC59">
            <v>2.0545565071100479E-3</v>
          </cell>
          <cell r="AD59">
            <v>-5.578348942656753E-2</v>
          </cell>
          <cell r="AE59">
            <v>-2.6704683757997608E-4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1.0000000000000002</v>
          </cell>
          <cell r="F60">
            <v>1.9116246939984507E-2</v>
          </cell>
          <cell r="G60">
            <v>0.20805838140218072</v>
          </cell>
          <cell r="H60">
            <v>5.5878442500252319E-2</v>
          </cell>
          <cell r="I60">
            <v>1.0626278162979877E-2</v>
          </cell>
          <cell r="J60">
            <v>7.9882324149611036E-2</v>
          </cell>
          <cell r="K60">
            <v>0.50999998112374045</v>
          </cell>
          <cell r="L60">
            <v>6.9861762761910848E-2</v>
          </cell>
          <cell r="M60">
            <v>2.9841276994295347E-2</v>
          </cell>
          <cell r="N60">
            <v>3.4836429123730819E-3</v>
          </cell>
          <cell r="O60">
            <v>1.1653091121291802E-5</v>
          </cell>
          <cell r="P60">
            <v>1.3240009961550522E-2</v>
          </cell>
          <cell r="S60" t="str">
            <v>DITBAL</v>
          </cell>
          <cell r="V60">
            <v>0.98774775976513296</v>
          </cell>
          <cell r="W60">
            <v>2.0182516375821545E-2</v>
          </cell>
          <cell r="X60">
            <v>0.2291971279824393</v>
          </cell>
          <cell r="Y60">
            <v>6.0801305104889923E-2</v>
          </cell>
          <cell r="Z60">
            <v>7.2622677728882987E-3</v>
          </cell>
          <cell r="AA60">
            <v>7.6819950429562925E-2</v>
          </cell>
          <cell r="AB60">
            <v>0.50124849462251964</v>
          </cell>
          <cell r="AC60">
            <v>6.6213811835190373E-2</v>
          </cell>
          <cell r="AD60">
            <v>2.4069310782990405E-2</v>
          </cell>
          <cell r="AE60">
            <v>1.9529748588305287E-3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6.11E-3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1.9199999999999998E-2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0.99999999999999989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1.9769999999999999E-2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2.86E-2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2.8171999999999999E-2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3.8600000000000001E-3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0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B69" t="str">
            <v>SNPPS</v>
          </cell>
          <cell r="E69">
            <v>1</v>
          </cell>
          <cell r="F69">
            <v>0</v>
          </cell>
          <cell r="G69">
            <v>0.31099976565092724</v>
          </cell>
          <cell r="H69">
            <v>8.5938435976043948E-2</v>
          </cell>
          <cell r="I69">
            <v>0</v>
          </cell>
          <cell r="J69">
            <v>0.11237729858387135</v>
          </cell>
          <cell r="K69">
            <v>0.41869243523409899</v>
          </cell>
          <cell r="L69">
            <v>5.1336211088699679E-2</v>
          </cell>
          <cell r="M69">
            <v>1.8501973813008232E-2</v>
          </cell>
          <cell r="N69">
            <v>2.1538796533505911E-3</v>
          </cell>
          <cell r="O69">
            <v>0</v>
          </cell>
          <cell r="P69">
            <v>0</v>
          </cell>
          <cell r="S69" t="str">
            <v>SNPPS</v>
          </cell>
          <cell r="V69">
            <v>1</v>
          </cell>
          <cell r="W69">
            <v>1.999585083642685E-2</v>
          </cell>
          <cell r="X69">
            <v>0.30009609789942271</v>
          </cell>
          <cell r="Y69">
            <v>8.292526873644622E-2</v>
          </cell>
          <cell r="Z69">
            <v>1.4966412893214348E-2</v>
          </cell>
          <cell r="AA69">
            <v>0.10843812079175877</v>
          </cell>
          <cell r="AB69">
            <v>0.40409577111570633</v>
          </cell>
          <cell r="AC69">
            <v>4.9546605387594971E-2</v>
          </cell>
          <cell r="AD69">
            <v>1.7857085338962419E-2</v>
          </cell>
          <cell r="AE69">
            <v>2.07878700046755E-3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</v>
          </cell>
          <cell r="F70">
            <v>0</v>
          </cell>
          <cell r="G70">
            <v>0.30600481740492458</v>
          </cell>
          <cell r="H70">
            <v>8.455818400336379E-2</v>
          </cell>
          <cell r="I70">
            <v>0</v>
          </cell>
          <cell r="J70">
            <v>0.11057241365324395</v>
          </cell>
          <cell r="K70">
            <v>0.425672357715976</v>
          </cell>
          <cell r="L70">
            <v>5.2192024912305186E-2</v>
          </cell>
          <cell r="M70">
            <v>1.8810415838965321E-2</v>
          </cell>
          <cell r="N70">
            <v>2.1897864712210257E-3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1.9331381760247152E-2</v>
          </cell>
          <cell r="X70">
            <v>0.29012380021789058</v>
          </cell>
          <cell r="Y70">
            <v>8.0169633221858341E-2</v>
          </cell>
          <cell r="Z70">
            <v>1.4469073788705647E-2</v>
          </cell>
          <cell r="AA70">
            <v>0.10483468433213584</v>
          </cell>
          <cell r="AB70">
            <v>0.41902238399193348</v>
          </cell>
          <cell r="AC70">
            <v>5.1376773013229564E-2</v>
          </cell>
          <cell r="AD70">
            <v>1.8516695805106394E-2</v>
          </cell>
          <cell r="AE70">
            <v>2.1555738688934195E-3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0.99999999999999989</v>
          </cell>
          <cell r="F71">
            <v>0</v>
          </cell>
          <cell r="G71">
            <v>0.32561328382540505</v>
          </cell>
          <cell r="H71">
            <v>8.9976583379124994E-2</v>
          </cell>
          <cell r="I71">
            <v>0</v>
          </cell>
          <cell r="J71">
            <v>0.11765777746724582</v>
          </cell>
          <cell r="K71">
            <v>0.3982715581755652</v>
          </cell>
          <cell r="L71">
            <v>4.8832391179206597E-2</v>
          </cell>
          <cell r="M71">
            <v>1.7599577445697692E-2</v>
          </cell>
          <cell r="N71">
            <v>2.0488285277544065E-3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1.0000000000000002</v>
          </cell>
          <cell r="W71">
            <v>2.0840892136044984E-2</v>
          </cell>
          <cell r="X71">
            <v>0.31277840877750146</v>
          </cell>
          <cell r="Y71">
            <v>8.6429759614952459E-2</v>
          </cell>
          <cell r="Z71">
            <v>1.5598905959168992E-2</v>
          </cell>
          <cell r="AA71">
            <v>0.11302080603339315</v>
          </cell>
          <cell r="AB71">
            <v>0.38511278936982263</v>
          </cell>
          <cell r="AC71">
            <v>4.7219082129812802E-2</v>
          </cell>
          <cell r="AD71">
            <v>1.7018222996779801E-2</v>
          </cell>
          <cell r="AE71">
            <v>1.9811329825239745E-3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0.99999999999999978</v>
          </cell>
          <cell r="F72">
            <v>0</v>
          </cell>
          <cell r="G72">
            <v>0.42918336099690912</v>
          </cell>
          <cell r="H72">
            <v>0.11859605975528251</v>
          </cell>
          <cell r="I72">
            <v>0</v>
          </cell>
          <cell r="J72">
            <v>0.15508200337396399</v>
          </cell>
          <cell r="K72">
            <v>0.25354310965206672</v>
          </cell>
          <cell r="L72">
            <v>3.1087121480726929E-2</v>
          </cell>
          <cell r="M72">
            <v>1.1204042825919119E-2</v>
          </cell>
          <cell r="N72">
            <v>1.304301915131304E-3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2.6905560189435573E-2</v>
          </cell>
          <cell r="X72">
            <v>0.40379645210888626</v>
          </cell>
          <cell r="Y72">
            <v>0.11158068878714779</v>
          </cell>
          <cell r="Z72">
            <v>2.0138163972735445E-2</v>
          </cell>
          <cell r="AA72">
            <v>0.14590968944801894</v>
          </cell>
          <cell r="AB72">
            <v>0.24887627287721659</v>
          </cell>
          <cell r="AC72">
            <v>3.0514980269496759E-2</v>
          </cell>
          <cell r="AD72">
            <v>1.0997899907096107E-2</v>
          </cell>
          <cell r="AE72">
            <v>1.2802924399667487E-3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0</v>
          </cell>
          <cell r="G73">
            <v>0.53411027473518491</v>
          </cell>
          <cell r="H73">
            <v>0.14759047021597035</v>
          </cell>
          <cell r="I73">
            <v>0</v>
          </cell>
          <cell r="J73">
            <v>0.19299651141216384</v>
          </cell>
          <cell r="K73">
            <v>0.10691862265325058</v>
          </cell>
          <cell r="L73">
            <v>1.3109377003124995E-2</v>
          </cell>
          <cell r="M73">
            <v>4.7247224692447513E-3</v>
          </cell>
          <cell r="N73">
            <v>5.5002151106061097E-4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3.3411807214867917E-2</v>
          </cell>
          <cell r="X73">
            <v>0.50144167662441741</v>
          </cell>
          <cell r="Y73">
            <v>0.13856290062015486</v>
          </cell>
          <cell r="Z73">
            <v>2.5007933214586251E-2</v>
          </cell>
          <cell r="AA73">
            <v>0.18119326935748611</v>
          </cell>
          <cell r="AB73">
            <v>0.10272013994761194</v>
          </cell>
          <cell r="AC73">
            <v>1.2594623856842046E-2</v>
          </cell>
          <cell r="AD73">
            <v>4.539226678889079E-3</v>
          </cell>
          <cell r="AE73">
            <v>5.2842248514439738E-4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0</v>
          </cell>
          <cell r="G74">
            <v>0.3522037602074003</v>
          </cell>
          <cell r="H74">
            <v>9.7324318665496595E-2</v>
          </cell>
          <cell r="I74">
            <v>0</v>
          </cell>
          <cell r="J74">
            <v>0.12726603520214344</v>
          </cell>
          <cell r="K74">
            <v>0.36111412335108189</v>
          </cell>
          <cell r="L74">
            <v>4.4276488666667183E-2</v>
          </cell>
          <cell r="M74">
            <v>1.5957594385514709E-2</v>
          </cell>
          <cell r="N74">
            <v>1.8576795216960398E-3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2.2542608934372429E-2</v>
          </cell>
          <cell r="X74">
            <v>0.33831763564438988</v>
          </cell>
          <cell r="Y74">
            <v>9.3486989835811857E-2</v>
          </cell>
          <cell r="Z74">
            <v>1.6872600008971093E-2</v>
          </cell>
          <cell r="AA74">
            <v>0.12224926914006089</v>
          </cell>
          <cell r="AB74">
            <v>0.34688547558774857</v>
          </cell>
          <cell r="AC74">
            <v>4.2531991181647785E-2</v>
          </cell>
          <cell r="AD74">
            <v>1.5328949182799879E-2</v>
          </cell>
          <cell r="AE74">
            <v>1.784480484197742E-3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0.99999999999999978</v>
          </cell>
          <cell r="F75">
            <v>0</v>
          </cell>
          <cell r="G75">
            <v>0.33313536928195198</v>
          </cell>
          <cell r="H75">
            <v>9.7421547751824294E-2</v>
          </cell>
          <cell r="I75">
            <v>0</v>
          </cell>
          <cell r="J75">
            <v>0.11384123488835274</v>
          </cell>
          <cell r="K75">
            <v>0.37181540034513777</v>
          </cell>
          <cell r="L75">
            <v>5.849999870203728E-2</v>
          </cell>
          <cell r="M75">
            <v>2.447738011018652E-2</v>
          </cell>
          <cell r="N75">
            <v>8.0906892050920795E-4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2.547225245280995E-2</v>
          </cell>
          <cell r="X75">
            <v>0.3212137757512355</v>
          </cell>
          <cell r="Y75">
            <v>9.3841899096559989E-2</v>
          </cell>
          <cell r="Z75">
            <v>7.9249006701563353E-3</v>
          </cell>
          <cell r="AA75">
            <v>0.11046489867123281</v>
          </cell>
          <cell r="AB75">
            <v>0.35995075912352414</v>
          </cell>
          <cell r="AC75">
            <v>5.6677829069205897E-2</v>
          </cell>
          <cell r="AD75">
            <v>2.3659924437277723E-2</v>
          </cell>
          <cell r="AE75">
            <v>7.9376072799761284E-4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0.99999999999999989</v>
          </cell>
          <cell r="F76">
            <v>0</v>
          </cell>
          <cell r="G76">
            <v>0.33522754849475356</v>
          </cell>
          <cell r="H76">
            <v>8.5751104893102864E-2</v>
          </cell>
          <cell r="I76">
            <v>0</v>
          </cell>
          <cell r="J76">
            <v>0.10369164383595707</v>
          </cell>
          <cell r="K76">
            <v>0.40772399827884498</v>
          </cell>
          <cell r="L76">
            <v>4.9400314315431702E-2</v>
          </cell>
          <cell r="M76">
            <v>1.7295490190368377E-2</v>
          </cell>
          <cell r="N76">
            <v>9.098999915413122E-4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0.99999999999999989</v>
          </cell>
          <cell r="W76">
            <v>2.7401908583428052E-2</v>
          </cell>
          <cell r="X76">
            <v>0.3212438771413344</v>
          </cell>
          <cell r="Y76">
            <v>8.2164520126930887E-2</v>
          </cell>
          <cell r="Z76">
            <v>1.5054317110295486E-2</v>
          </cell>
          <cell r="AA76">
            <v>0.10059001252616902</v>
          </cell>
          <cell r="AB76">
            <v>0.38775250157936814</v>
          </cell>
          <cell r="AC76">
            <v>4.7968418481520829E-2</v>
          </cell>
          <cell r="AD76">
            <v>1.6868057303454972E-2</v>
          </cell>
          <cell r="AE76">
            <v>9.563871474981702E-4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0</v>
          </cell>
          <cell r="G77">
            <v>0.50578650344508791</v>
          </cell>
          <cell r="H77">
            <v>0.13924564452772667</v>
          </cell>
          <cell r="I77">
            <v>0</v>
          </cell>
          <cell r="J77">
            <v>0.18525541865525974</v>
          </cell>
          <cell r="K77">
            <v>0.14431463898665339</v>
          </cell>
          <cell r="L77">
            <v>1.7948472790601546E-2</v>
          </cell>
          <cell r="M77">
            <v>6.714400512768246E-3</v>
          </cell>
          <cell r="N77">
            <v>7.3492108190252147E-4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3.1668666626398209E-2</v>
          </cell>
          <cell r="X77">
            <v>0.47596403971658258</v>
          </cell>
          <cell r="Y77">
            <v>0.13102484980275309</v>
          </cell>
          <cell r="Z77">
            <v>2.3900997783024926E-2</v>
          </cell>
          <cell r="AA77">
            <v>0.17438289379977429</v>
          </cell>
          <cell r="AB77">
            <v>0.1386564321033838</v>
          </cell>
          <cell r="AC77">
            <v>1.7244806267758858E-2</v>
          </cell>
          <cell r="AD77">
            <v>6.4512085749695094E-3</v>
          </cell>
          <cell r="AE77">
            <v>7.0610532535475795E-4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0.99999999999999989</v>
          </cell>
          <cell r="F78">
            <v>0</v>
          </cell>
          <cell r="G78">
            <v>0.51865831554239317</v>
          </cell>
          <cell r="H78">
            <v>0.14271099483085953</v>
          </cell>
          <cell r="I78">
            <v>0</v>
          </cell>
          <cell r="J78">
            <v>0.19034694435469224</v>
          </cell>
          <cell r="K78">
            <v>0.12594196216235745</v>
          </cell>
          <cell r="L78">
            <v>1.5740635377385053E-2</v>
          </cell>
          <cell r="M78">
            <v>5.9620617674812906E-3</v>
          </cell>
          <cell r="N78">
            <v>6.3908596483125077E-4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3.2429025597961375E-2</v>
          </cell>
          <cell r="X78">
            <v>0.48749612526695679</v>
          </cell>
          <cell r="Y78">
            <v>0.13412357146179635</v>
          </cell>
          <cell r="Z78">
            <v>2.4505037165893608E-2</v>
          </cell>
          <cell r="AA78">
            <v>0.17897310368015043</v>
          </cell>
          <cell r="AB78">
            <v>0.12100675819227386</v>
          </cell>
          <cell r="AC78">
            <v>1.5123855907568401E-2</v>
          </cell>
          <cell r="AD78">
            <v>5.7284813285987451E-3</v>
          </cell>
          <cell r="AE78">
            <v>6.1404139880051221E-4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1.0000000000000022</v>
          </cell>
          <cell r="F79">
            <v>0</v>
          </cell>
          <cell r="G79">
            <v>0.39054989353496899</v>
          </cell>
          <cell r="H79">
            <v>8.7952713633348611E-2</v>
          </cell>
          <cell r="I79">
            <v>0</v>
          </cell>
          <cell r="J79">
            <v>8.9787020514086643E-2</v>
          </cell>
          <cell r="K79">
            <v>0.36910939153846445</v>
          </cell>
          <cell r="L79">
            <v>5.3181666724182022E-2</v>
          </cell>
          <cell r="M79">
            <v>1.183226582644744E-2</v>
          </cell>
          <cell r="N79">
            <v>1.0327155215501681E-3</v>
          </cell>
          <cell r="O79">
            <v>-3.4456672930459646E-3</v>
          </cell>
          <cell r="P79">
            <v>0</v>
          </cell>
          <cell r="S79" t="str">
            <v>IBT</v>
          </cell>
          <cell r="V79">
            <v>0.99999999999999922</v>
          </cell>
          <cell r="W79">
            <v>1.5414237510319392E-2</v>
          </cell>
          <cell r="X79">
            <v>0.33542311964031712</v>
          </cell>
          <cell r="Y79">
            <v>7.6661559021459838E-2</v>
          </cell>
          <cell r="Z79">
            <v>0.12106758616323952</v>
          </cell>
          <cell r="AA79">
            <v>8.0225136638089362E-2</v>
          </cell>
          <cell r="AB79">
            <v>0.31495970720787481</v>
          </cell>
          <cell r="AC79">
            <v>4.4942839845684909E-2</v>
          </cell>
          <cell r="AD79">
            <v>1.0409202898848247E-2</v>
          </cell>
          <cell r="AE79">
            <v>8.9661107416597584E-4</v>
          </cell>
          <cell r="AF79">
            <v>0</v>
          </cell>
          <cell r="AG79">
            <v>0</v>
          </cell>
        </row>
        <row r="80">
          <cell r="B80" t="str">
            <v>DITEXPRL</v>
          </cell>
          <cell r="E80">
            <v>1.0000000000000002</v>
          </cell>
          <cell r="F80">
            <v>2.4448454021395033E-2</v>
          </cell>
          <cell r="G80">
            <v>0.52298732707072593</v>
          </cell>
          <cell r="H80">
            <v>0.11931148242180901</v>
          </cell>
          <cell r="I80">
            <v>2.1814006162879294E-2</v>
          </cell>
          <cell r="J80">
            <v>0.15581519825253393</v>
          </cell>
          <cell r="K80">
            <v>0.16664568545740793</v>
          </cell>
          <cell r="L80">
            <v>7.6043078912605561E-3</v>
          </cell>
          <cell r="M80">
            <v>8.5074016072851973E-3</v>
          </cell>
          <cell r="N80">
            <v>-8.8674566347594248E-3</v>
          </cell>
          <cell r="O80">
            <v>0</v>
          </cell>
          <cell r="P80">
            <v>-1.826640625053743E-2</v>
          </cell>
          <cell r="S80" t="str">
            <v>DITEXPRL</v>
          </cell>
          <cell r="V80">
            <v>1.0182664062505375</v>
          </cell>
          <cell r="W80">
            <v>2.4448454021395033E-2</v>
          </cell>
          <cell r="X80">
            <v>0.52298732707072593</v>
          </cell>
          <cell r="Y80">
            <v>0.11931148242180903</v>
          </cell>
          <cell r="Z80">
            <v>2.1814006162879294E-2</v>
          </cell>
          <cell r="AA80">
            <v>0.15581519825253393</v>
          </cell>
          <cell r="AB80">
            <v>0.16664568545740796</v>
          </cell>
          <cell r="AC80">
            <v>7.6043078912605561E-3</v>
          </cell>
          <cell r="AD80">
            <v>8.5074016072851956E-3</v>
          </cell>
          <cell r="AE80">
            <v>-8.8674566347594248E-3</v>
          </cell>
          <cell r="AF80">
            <v>0</v>
          </cell>
          <cell r="AG80">
            <v>0</v>
          </cell>
        </row>
        <row r="81">
          <cell r="B81" t="str">
            <v>DITBALRL</v>
          </cell>
          <cell r="E81">
            <v>0.99999999999999989</v>
          </cell>
          <cell r="F81">
            <v>2.4622048212992194E-2</v>
          </cell>
          <cell r="G81">
            <v>0.29327015527105715</v>
          </cell>
          <cell r="H81">
            <v>7.6621633070413628E-2</v>
          </cell>
          <cell r="I81">
            <v>1.5313923770348013E-2</v>
          </cell>
          <cell r="J81">
            <v>0.10747418151053321</v>
          </cell>
          <cell r="K81">
            <v>0.38716253684819762</v>
          </cell>
          <cell r="L81">
            <v>5.4991640756182389E-2</v>
          </cell>
          <cell r="M81">
            <v>2.3666719559338793E-2</v>
          </cell>
          <cell r="N81">
            <v>3.5620336742395032E-3</v>
          </cell>
          <cell r="O81">
            <v>1.164448010082664E-5</v>
          </cell>
          <cell r="P81">
            <v>1.3303482846596645E-2</v>
          </cell>
          <cell r="S81" t="str">
            <v>DITBALRL</v>
          </cell>
          <cell r="V81">
            <v>0.98762446670206983</v>
          </cell>
          <cell r="W81">
            <v>2.4157709339552198E-2</v>
          </cell>
          <cell r="X81">
            <v>0.29056495504937208</v>
          </cell>
          <cell r="Y81">
            <v>7.1295099333930578E-2</v>
          </cell>
          <cell r="Z81">
            <v>1.0073739825824905E-2</v>
          </cell>
          <cell r="AA81">
            <v>9.0645542532472548E-2</v>
          </cell>
          <cell r="AB81">
            <v>0.4194128693745186</v>
          </cell>
          <cell r="AC81">
            <v>5.7711799101150055E-2</v>
          </cell>
          <cell r="AD81">
            <v>2.0797456384665059E-2</v>
          </cell>
          <cell r="AE81">
            <v>2.9652957605838374E-3</v>
          </cell>
          <cell r="AF81">
            <v>0</v>
          </cell>
          <cell r="AG81">
            <v>0</v>
          </cell>
        </row>
        <row r="82">
          <cell r="B82" t="str">
            <v>TAXDEPRL</v>
          </cell>
          <cell r="E82">
            <v>1</v>
          </cell>
          <cell r="F82">
            <v>3.1747297867528529E-2</v>
          </cell>
          <cell r="G82">
            <v>0.3454588694926759</v>
          </cell>
          <cell r="H82">
            <v>8.951565422866295E-2</v>
          </cell>
          <cell r="I82">
            <v>9.5164899859036568E-3</v>
          </cell>
          <cell r="J82">
            <v>0.10983768252885183</v>
          </cell>
          <cell r="K82">
            <v>0.35107939185167286</v>
          </cell>
          <cell r="L82">
            <v>4.5799423570699854E-2</v>
          </cell>
          <cell r="M82">
            <v>1.6054619402990831E-2</v>
          </cell>
          <cell r="N82">
            <v>9.9057107101362053E-4</v>
          </cell>
          <cell r="O82">
            <v>0</v>
          </cell>
          <cell r="P82">
            <v>0</v>
          </cell>
          <cell r="S82" t="str">
            <v>TAXDEPRL</v>
          </cell>
          <cell r="V82">
            <v>1</v>
          </cell>
          <cell r="W82">
            <v>3.1747297867528529E-2</v>
          </cell>
          <cell r="X82">
            <v>0.3454588694926759</v>
          </cell>
          <cell r="Y82">
            <v>8.951565422866295E-2</v>
          </cell>
          <cell r="Z82">
            <v>9.5164899859036568E-3</v>
          </cell>
          <cell r="AA82">
            <v>0.10983768252885183</v>
          </cell>
          <cell r="AB82">
            <v>0.35107939185167286</v>
          </cell>
          <cell r="AC82">
            <v>4.5799423570699854E-2</v>
          </cell>
          <cell r="AD82">
            <v>1.6054619402990831E-2</v>
          </cell>
          <cell r="AE82">
            <v>9.9057107101362053E-4</v>
          </cell>
          <cell r="AF82">
            <v>0</v>
          </cell>
          <cell r="AG82">
            <v>0</v>
          </cell>
        </row>
        <row r="83">
          <cell r="B83" t="str">
            <v>DITEXPMA</v>
          </cell>
          <cell r="E83">
            <v>1</v>
          </cell>
          <cell r="F83">
            <v>0</v>
          </cell>
          <cell r="G83">
            <v>0.48564572727640715</v>
          </cell>
          <cell r="H83">
            <v>0.12384482630949598</v>
          </cell>
          <cell r="I83">
            <v>0</v>
          </cell>
          <cell r="J83">
            <v>0.14701414386542996</v>
          </cell>
          <cell r="K83">
            <v>0.20244976054174327</v>
          </cell>
          <cell r="L83">
            <v>3.6497102475316762E-2</v>
          </cell>
          <cell r="M83">
            <v>1.0049671051121117E-2</v>
          </cell>
          <cell r="N83">
            <v>3.7377091568214696E-4</v>
          </cell>
          <cell r="O83">
            <v>0</v>
          </cell>
          <cell r="P83">
            <v>-5.875002435196325E-3</v>
          </cell>
          <cell r="S83" t="str">
            <v>DITEXPMA</v>
          </cell>
          <cell r="V83">
            <v>1.0190541125008514</v>
          </cell>
          <cell r="W83">
            <v>2.4162165037002661E-2</v>
          </cell>
          <cell r="X83">
            <v>0.55123647283214405</v>
          </cell>
          <cell r="Y83">
            <v>0.11897545851895405</v>
          </cell>
          <cell r="Z83">
            <v>2.2948216831901413E-2</v>
          </cell>
          <cell r="AA83">
            <v>0.16943053558424293</v>
          </cell>
          <cell r="AB83">
            <v>0.12709099115722403</v>
          </cell>
          <cell r="AC83">
            <v>5.6668542373037017E-3</v>
          </cell>
          <cell r="AD83">
            <v>8.1763816851274217E-3</v>
          </cell>
          <cell r="AE83">
            <v>-8.6329633830488847E-3</v>
          </cell>
          <cell r="AF83">
            <v>0</v>
          </cell>
          <cell r="AG83">
            <v>0</v>
          </cell>
        </row>
        <row r="84">
          <cell r="B84" t="str">
            <v>DITBALMA</v>
          </cell>
          <cell r="E84">
            <v>0.99999707095677981</v>
          </cell>
          <cell r="F84">
            <v>0</v>
          </cell>
          <cell r="G84">
            <v>0.26169060049660414</v>
          </cell>
          <cell r="H84">
            <v>6.1839345867432963E-2</v>
          </cell>
          <cell r="I84">
            <v>0</v>
          </cell>
          <cell r="J84">
            <v>7.7173252509691231E-2</v>
          </cell>
          <cell r="K84">
            <v>0.50610028504794224</v>
          </cell>
          <cell r="L84">
            <v>6.7719499596574736E-2</v>
          </cell>
          <cell r="M84">
            <v>2.4323684259870571E-2</v>
          </cell>
          <cell r="N84">
            <v>2.2726412664476176E-3</v>
          </cell>
          <cell r="O84">
            <v>0</v>
          </cell>
          <cell r="P84">
            <v>-1.1222380877835946E-3</v>
          </cell>
          <cell r="S84" t="str">
            <v>DITBALMA</v>
          </cell>
          <cell r="V84">
            <v>0.98763066692298385</v>
          </cell>
          <cell r="W84">
            <v>2.1108780068358229E-2</v>
          </cell>
          <cell r="X84">
            <v>0.23214208256515342</v>
          </cell>
          <cell r="Y84">
            <v>5.8570400939643628E-2</v>
          </cell>
          <cell r="Z84">
            <v>7.25929458119346E-3</v>
          </cell>
          <cell r="AA84">
            <v>7.3938501070354615E-2</v>
          </cell>
          <cell r="AB84">
            <v>0.49993252346757822</v>
          </cell>
          <cell r="AC84">
            <v>6.8008188712656042E-2</v>
          </cell>
          <cell r="AD84">
            <v>2.4524185164321411E-2</v>
          </cell>
          <cell r="AE84">
            <v>2.1467103537248654E-3</v>
          </cell>
          <cell r="AF84">
            <v>0</v>
          </cell>
          <cell r="AG84">
            <v>0</v>
          </cell>
        </row>
        <row r="85">
          <cell r="B85" t="str">
            <v>TAXDEPRMA</v>
          </cell>
          <cell r="E85">
            <v>1</v>
          </cell>
          <cell r="F85">
            <v>0</v>
          </cell>
          <cell r="G85">
            <v>0.35483642945318689</v>
          </cell>
          <cell r="H85">
            <v>9.1849273135129444E-2</v>
          </cell>
          <cell r="I85">
            <v>0</v>
          </cell>
          <cell r="J85">
            <v>0.1128247507636827</v>
          </cell>
          <cell r="K85">
            <v>0.3709213386718162</v>
          </cell>
          <cell r="L85">
            <v>4.8144038070712727E-2</v>
          </cell>
          <cell r="M85">
            <v>1.6829179252356632E-2</v>
          </cell>
          <cell r="N85">
            <v>1.0651453428735978E-3</v>
          </cell>
          <cell r="O85">
            <v>0</v>
          </cell>
          <cell r="P85">
            <v>3.5298453102418159E-3</v>
          </cell>
          <cell r="S85" t="str">
            <v>TAXDEPRMA</v>
          </cell>
          <cell r="V85">
            <v>0.99999999999999989</v>
          </cell>
          <cell r="W85">
            <v>3.1319071324450505E-2</v>
          </cell>
          <cell r="X85">
            <v>0.33884831382539715</v>
          </cell>
          <cell r="Y85">
            <v>8.7665272136688857E-2</v>
          </cell>
          <cell r="Z85">
            <v>9.1746113092770129E-3</v>
          </cell>
          <cell r="AA85">
            <v>0.10743579459157279</v>
          </cell>
          <cell r="AB85">
            <v>0.36105636042646722</v>
          </cell>
          <cell r="AC85">
            <v>4.6988125623485429E-2</v>
          </cell>
          <cell r="AD85">
            <v>1.6468237999570191E-2</v>
          </cell>
          <cell r="AE85">
            <v>1.0442127630908393E-3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1</v>
          </cell>
          <cell r="F86">
            <v>0</v>
          </cell>
          <cell r="G86">
            <v>0.34319127277498196</v>
          </cell>
          <cell r="H86">
            <v>8.6050771912269813E-2</v>
          </cell>
          <cell r="I86">
            <v>0</v>
          </cell>
          <cell r="J86">
            <v>0.10556579955111375</v>
          </cell>
          <cell r="K86">
            <v>0.39292205105799061</v>
          </cell>
          <cell r="L86">
            <v>5.2856504407368041E-2</v>
          </cell>
          <cell r="M86">
            <v>1.812174577545498E-2</v>
          </cell>
          <cell r="N86">
            <v>1.2918545208208977E-3</v>
          </cell>
          <cell r="O86">
            <v>0</v>
          </cell>
          <cell r="P86">
            <v>0</v>
          </cell>
          <cell r="S86" t="str">
            <v>SCHMDEXP</v>
          </cell>
          <cell r="V86">
            <v>1</v>
          </cell>
          <cell r="W86">
            <v>2.9719535642172622E-2</v>
          </cell>
          <cell r="X86">
            <v>0.32689968148662552</v>
          </cell>
          <cell r="Y86">
            <v>8.1893247050062901E-2</v>
          </cell>
          <cell r="Z86">
            <v>1.6596160900088881E-2</v>
          </cell>
          <cell r="AA86">
            <v>0.10040770919137852</v>
          </cell>
          <cell r="AB86">
            <v>0.37540892821007688</v>
          </cell>
          <cell r="AC86">
            <v>5.0526460106581308E-2</v>
          </cell>
          <cell r="AD86">
            <v>1.7317783812411714E-2</v>
          </cell>
          <cell r="AE86">
            <v>1.2304936006017346E-3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0.99999999999999956</v>
          </cell>
          <cell r="F87">
            <v>0</v>
          </cell>
          <cell r="G87">
            <v>0.35173085581134933</v>
          </cell>
          <cell r="H87">
            <v>8.7319881153653675E-2</v>
          </cell>
          <cell r="I87">
            <v>0</v>
          </cell>
          <cell r="J87">
            <v>0.13128662494790996</v>
          </cell>
          <cell r="K87">
            <v>0.36799853017825357</v>
          </cell>
          <cell r="L87">
            <v>4.446947846988953E-2</v>
          </cell>
          <cell r="M87">
            <v>1.6172066698832411E-2</v>
          </cell>
          <cell r="N87">
            <v>1.0225627401110771E-3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2.7464054850400925E-2</v>
          </cell>
          <cell r="X87">
            <v>0.33597494675764028</v>
          </cell>
          <cell r="Y87">
            <v>8.3272353887515527E-2</v>
          </cell>
          <cell r="Z87">
            <v>1.6533592188818055E-2</v>
          </cell>
          <cell r="AA87">
            <v>0.12635575317673564</v>
          </cell>
          <cell r="AB87">
            <v>0.35143267425223434</v>
          </cell>
          <cell r="AC87">
            <v>4.248879917662074E-2</v>
          </cell>
          <cell r="AD87">
            <v>1.5503056709335782E-2</v>
          </cell>
          <cell r="AE87">
            <v>9.7476900069865674E-4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0</v>
          </cell>
          <cell r="G88">
            <v>0.35148404310881876</v>
          </cell>
          <cell r="H88">
            <v>9.712543953879417E-2</v>
          </cell>
          <cell r="I88">
            <v>0</v>
          </cell>
          <cell r="J88">
            <v>0.12700597113709844</v>
          </cell>
          <cell r="K88">
            <v>0.3637164014022336</v>
          </cell>
          <cell r="L88">
            <v>4.45955560395246E-2</v>
          </cell>
          <cell r="M88">
            <v>1.6072588773530475E-2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1.0000000000000002</v>
          </cell>
          <cell r="W88">
            <v>2.2498578846929265E-2</v>
          </cell>
          <cell r="X88">
            <v>0.33765683568444055</v>
          </cell>
          <cell r="Y88">
            <v>9.3304391612631363E-2</v>
          </cell>
          <cell r="Z88">
            <v>1.683964454867139E-2</v>
          </cell>
          <cell r="AA88">
            <v>0.12201049260688453</v>
          </cell>
          <cell r="AB88">
            <v>0.34940830514391114</v>
          </cell>
          <cell r="AC88">
            <v>4.2841317953700435E-2</v>
          </cell>
          <cell r="AD88">
            <v>1.544043360283146E-2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5"/>
  <sheetViews>
    <sheetView tabSelected="1" zoomScale="85" zoomScaleNormal="85" zoomScaleSheetLayoutView="85" workbookViewId="0">
      <selection activeCell="B1" sqref="B1"/>
    </sheetView>
  </sheetViews>
  <sheetFormatPr defaultRowHeight="12.75"/>
  <cols>
    <col min="1" max="1" width="44.42578125" style="2" customWidth="1"/>
    <col min="2" max="4" width="14.28515625" style="2" customWidth="1"/>
    <col min="5" max="5" width="2.5703125" style="2" customWidth="1"/>
    <col min="6" max="6" width="14.28515625" style="2" customWidth="1"/>
    <col min="7" max="7" width="2.5703125" style="2" customWidth="1"/>
    <col min="8" max="19" width="14.28515625" style="2" customWidth="1"/>
    <col min="20" max="20" width="2.5703125" style="2" customWidth="1"/>
    <col min="21" max="21" width="14.28515625" style="2" customWidth="1"/>
    <col min="22" max="16384" width="9.140625" style="2"/>
  </cols>
  <sheetData>
    <row r="1" spans="1:21">
      <c r="A1" s="20" t="s">
        <v>0</v>
      </c>
    </row>
    <row r="2" spans="1:21">
      <c r="A2" s="21" t="s">
        <v>30</v>
      </c>
    </row>
    <row r="3" spans="1:21">
      <c r="A3" s="21" t="s">
        <v>27</v>
      </c>
      <c r="F3" s="3"/>
      <c r="U3" s="4"/>
    </row>
    <row r="4" spans="1:21">
      <c r="A4" s="21"/>
      <c r="F4" s="3" t="s">
        <v>1</v>
      </c>
      <c r="U4" s="4"/>
    </row>
    <row r="5" spans="1:21">
      <c r="B5" s="5">
        <v>40817</v>
      </c>
      <c r="C5" s="5">
        <v>40848</v>
      </c>
      <c r="D5" s="5">
        <v>40878</v>
      </c>
      <c r="E5" s="6"/>
      <c r="F5" s="7" t="s">
        <v>2</v>
      </c>
      <c r="G5" s="6"/>
      <c r="H5" s="5">
        <v>40909</v>
      </c>
      <c r="I5" s="5">
        <v>40940</v>
      </c>
      <c r="J5" s="5">
        <v>40969</v>
      </c>
      <c r="K5" s="5">
        <v>41000</v>
      </c>
      <c r="L5" s="5">
        <v>41030</v>
      </c>
      <c r="M5" s="5">
        <v>41061</v>
      </c>
      <c r="N5" s="5">
        <v>41091</v>
      </c>
      <c r="O5" s="5">
        <v>41122</v>
      </c>
      <c r="P5" s="5">
        <v>41153</v>
      </c>
      <c r="Q5" s="5">
        <v>41183</v>
      </c>
      <c r="R5" s="5">
        <v>41214</v>
      </c>
      <c r="S5" s="5">
        <v>41244</v>
      </c>
      <c r="T5" s="8"/>
      <c r="U5" s="5" t="s">
        <v>3</v>
      </c>
    </row>
    <row r="6" spans="1:21">
      <c r="B6" s="6"/>
      <c r="C6" s="6"/>
      <c r="D6" s="6"/>
      <c r="E6" s="6"/>
      <c r="F6" s="9"/>
      <c r="G6" s="8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8"/>
      <c r="U6" s="6"/>
    </row>
    <row r="7" spans="1:21">
      <c r="A7" s="1" t="s">
        <v>4</v>
      </c>
      <c r="B7" s="8"/>
      <c r="C7" s="8"/>
      <c r="D7" s="8"/>
      <c r="E7" s="8"/>
      <c r="F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U7" s="8"/>
    </row>
    <row r="8" spans="1:21">
      <c r="A8" s="10" t="s">
        <v>5</v>
      </c>
      <c r="B8" s="11">
        <v>16200</v>
      </c>
      <c r="C8" s="11">
        <v>2125839</v>
      </c>
      <c r="D8" s="11">
        <v>1235739</v>
      </c>
      <c r="E8" s="11"/>
      <c r="F8" s="11">
        <f t="shared" ref="F8:F13" si="0">SUM(B8:D8)</f>
        <v>3377778</v>
      </c>
      <c r="H8" s="11">
        <v>18500</v>
      </c>
      <c r="I8" s="11">
        <v>15500</v>
      </c>
      <c r="J8" s="11">
        <v>1229239</v>
      </c>
      <c r="K8" s="11">
        <v>15500</v>
      </c>
      <c r="L8" s="11">
        <v>15500</v>
      </c>
      <c r="M8" s="11">
        <v>1232239</v>
      </c>
      <c r="N8" s="11">
        <v>18500</v>
      </c>
      <c r="O8" s="11">
        <v>18500</v>
      </c>
      <c r="P8" s="11">
        <v>1232239</v>
      </c>
      <c r="Q8" s="11">
        <v>18500</v>
      </c>
      <c r="R8" s="11">
        <v>2123339</v>
      </c>
      <c r="S8" s="11">
        <v>1229239</v>
      </c>
      <c r="U8" s="11">
        <f>SUM(H8:S8)</f>
        <v>7166795</v>
      </c>
    </row>
    <row r="9" spans="1:21">
      <c r="A9" s="10" t="s">
        <v>6</v>
      </c>
      <c r="B9" s="12">
        <v>97976</v>
      </c>
      <c r="C9" s="12">
        <v>88986</v>
      </c>
      <c r="D9" s="12">
        <v>66288</v>
      </c>
      <c r="E9" s="12"/>
      <c r="F9" s="11">
        <f t="shared" si="0"/>
        <v>253250</v>
      </c>
      <c r="H9" s="12">
        <v>52177.569901647323</v>
      </c>
      <c r="I9" s="12">
        <v>42424.753097601089</v>
      </c>
      <c r="J9" s="12">
        <v>24358.370124668854</v>
      </c>
      <c r="K9" s="12">
        <v>29329.466068478825</v>
      </c>
      <c r="L9" s="12">
        <v>75584.330231358268</v>
      </c>
      <c r="M9" s="12">
        <v>188717.00515829452</v>
      </c>
      <c r="N9" s="12">
        <v>229191.19489508637</v>
      </c>
      <c r="O9" s="12">
        <v>281368.76479673368</v>
      </c>
      <c r="P9" s="12">
        <v>268690.10295147356</v>
      </c>
      <c r="Q9" s="12">
        <v>140440.56197826567</v>
      </c>
      <c r="R9" s="12">
        <v>115570.8791279478</v>
      </c>
      <c r="S9" s="12">
        <v>67782.076788121281</v>
      </c>
      <c r="U9" s="11">
        <f t="shared" ref="U9:U13" si="1">SUM(H9:S9)</f>
        <v>1515635.0751196772</v>
      </c>
    </row>
    <row r="10" spans="1:21">
      <c r="A10" s="10" t="s">
        <v>7</v>
      </c>
      <c r="B10" s="12">
        <v>24000</v>
      </c>
      <c r="C10" s="12">
        <v>24000</v>
      </c>
      <c r="D10" s="12">
        <v>24000</v>
      </c>
      <c r="E10" s="12"/>
      <c r="F10" s="11">
        <f t="shared" si="0"/>
        <v>72000</v>
      </c>
      <c r="H10" s="12">
        <v>21000</v>
      </c>
      <c r="I10" s="12">
        <v>22000</v>
      </c>
      <c r="J10" s="12">
        <v>21000</v>
      </c>
      <c r="K10" s="12">
        <v>22000</v>
      </c>
      <c r="L10" s="12">
        <v>22000</v>
      </c>
      <c r="M10" s="12">
        <v>22000</v>
      </c>
      <c r="N10" s="12">
        <v>22000</v>
      </c>
      <c r="O10" s="12">
        <v>22000</v>
      </c>
      <c r="P10" s="12">
        <v>22000</v>
      </c>
      <c r="Q10" s="12">
        <v>22000</v>
      </c>
      <c r="R10" s="12">
        <v>22000</v>
      </c>
      <c r="S10" s="12">
        <v>22000</v>
      </c>
      <c r="U10" s="11">
        <f t="shared" si="1"/>
        <v>262000</v>
      </c>
    </row>
    <row r="11" spans="1:21">
      <c r="A11" s="10" t="s">
        <v>8</v>
      </c>
      <c r="B11" s="12">
        <v>245129.86166666646</v>
      </c>
      <c r="C11" s="12">
        <v>193523.57499999984</v>
      </c>
      <c r="D11" s="12">
        <v>258031.43333333332</v>
      </c>
      <c r="E11" s="12"/>
      <c r="F11" s="11">
        <f t="shared" si="0"/>
        <v>696684.86999999965</v>
      </c>
      <c r="H11" s="12">
        <v>77957.61</v>
      </c>
      <c r="I11" s="12">
        <v>77957.61</v>
      </c>
      <c r="J11" s="12">
        <v>77957.61</v>
      </c>
      <c r="K11" s="12">
        <v>77957.61</v>
      </c>
      <c r="L11" s="12">
        <v>77957.61</v>
      </c>
      <c r="M11" s="12">
        <v>77957.61</v>
      </c>
      <c r="N11" s="12">
        <v>77957.61</v>
      </c>
      <c r="O11" s="12">
        <v>77957.61</v>
      </c>
      <c r="P11" s="12">
        <v>77957.61</v>
      </c>
      <c r="Q11" s="12">
        <v>77957.61</v>
      </c>
      <c r="R11" s="12">
        <v>77957.61</v>
      </c>
      <c r="S11" s="12">
        <v>77957.61</v>
      </c>
      <c r="U11" s="11">
        <f t="shared" si="1"/>
        <v>935491.32</v>
      </c>
    </row>
    <row r="12" spans="1:21">
      <c r="A12" s="10" t="s">
        <v>9</v>
      </c>
      <c r="B12" s="12">
        <v>198775.78875000001</v>
      </c>
      <c r="C12" s="12">
        <v>162634.73625000002</v>
      </c>
      <c r="D12" s="12">
        <v>144564.21000000002</v>
      </c>
      <c r="E12" s="12"/>
      <c r="F12" s="11">
        <f t="shared" si="0"/>
        <v>505974.73500000004</v>
      </c>
      <c r="H12" s="12">
        <v>135863.58625000002</v>
      </c>
      <c r="I12" s="12">
        <v>135863.58625000002</v>
      </c>
      <c r="J12" s="12">
        <v>155272.66999999998</v>
      </c>
      <c r="K12" s="12">
        <v>155272.66999999998</v>
      </c>
      <c r="L12" s="12">
        <v>174681.75375</v>
      </c>
      <c r="M12" s="12">
        <v>174681.75375</v>
      </c>
      <c r="N12" s="12">
        <v>194090.83749999999</v>
      </c>
      <c r="O12" s="12">
        <v>174681.75375</v>
      </c>
      <c r="P12" s="12">
        <v>174681.75375</v>
      </c>
      <c r="Q12" s="12">
        <v>174681.75375</v>
      </c>
      <c r="R12" s="12">
        <v>155272.66999999998</v>
      </c>
      <c r="S12" s="12">
        <v>135863.58625000002</v>
      </c>
      <c r="U12" s="11">
        <f t="shared" si="1"/>
        <v>1940908.3749999995</v>
      </c>
    </row>
    <row r="13" spans="1:21">
      <c r="A13" s="10" t="s">
        <v>10</v>
      </c>
      <c r="B13" s="11">
        <v>825945.92291090847</v>
      </c>
      <c r="C13" s="11">
        <v>825945.92291090847</v>
      </c>
      <c r="D13" s="11">
        <f>825945.922910908+55316</f>
        <v>881261.922910908</v>
      </c>
      <c r="E13" s="12"/>
      <c r="F13" s="11">
        <f t="shared" si="0"/>
        <v>2533153.7687327247</v>
      </c>
      <c r="H13" s="12">
        <v>700496.20565240178</v>
      </c>
      <c r="I13" s="12">
        <v>700496.20565240178</v>
      </c>
      <c r="J13" s="12">
        <v>700496.20565240178</v>
      </c>
      <c r="K13" s="12">
        <v>700496.20565240178</v>
      </c>
      <c r="L13" s="12">
        <v>700496.20565240178</v>
      </c>
      <c r="M13" s="12">
        <v>700496.20565240178</v>
      </c>
      <c r="N13" s="12">
        <v>700496.20565240178</v>
      </c>
      <c r="O13" s="12">
        <v>700496.20565240178</v>
      </c>
      <c r="P13" s="12">
        <v>700496.20565240178</v>
      </c>
      <c r="Q13" s="12">
        <v>700496.20565240178</v>
      </c>
      <c r="R13" s="12">
        <v>700496.20565240178</v>
      </c>
      <c r="S13" s="12">
        <v>700496.20565240178</v>
      </c>
      <c r="U13" s="11">
        <f t="shared" si="1"/>
        <v>8405954.4678288214</v>
      </c>
    </row>
    <row r="14" spans="1:21">
      <c r="A14" s="4"/>
      <c r="B14" s="13">
        <f>SUM(B8:B13)</f>
        <v>1408027.5733275749</v>
      </c>
      <c r="C14" s="13">
        <f>SUM(C8:C13)</f>
        <v>3420929.2341609085</v>
      </c>
      <c r="D14" s="13">
        <f>SUM(D8:D13)</f>
        <v>2609884.5662442413</v>
      </c>
      <c r="E14" s="11"/>
      <c r="F14" s="13">
        <f>SUM(F8:F13)</f>
        <v>7438841.3737327242</v>
      </c>
      <c r="H14" s="13">
        <f t="shared" ref="H14:S14" si="2">SUM(H8:H13)</f>
        <v>1005994.9718040491</v>
      </c>
      <c r="I14" s="13">
        <f t="shared" si="2"/>
        <v>994242.15500000294</v>
      </c>
      <c r="J14" s="13">
        <f t="shared" si="2"/>
        <v>2208323.8557770709</v>
      </c>
      <c r="K14" s="13">
        <f t="shared" si="2"/>
        <v>1000555.9517208806</v>
      </c>
      <c r="L14" s="13">
        <f t="shared" si="2"/>
        <v>1066219.8996337601</v>
      </c>
      <c r="M14" s="13">
        <f t="shared" si="2"/>
        <v>2396091.5745606963</v>
      </c>
      <c r="N14" s="13">
        <f t="shared" si="2"/>
        <v>1242235.8480474881</v>
      </c>
      <c r="O14" s="13">
        <f t="shared" si="2"/>
        <v>1275004.3341991354</v>
      </c>
      <c r="P14" s="13">
        <f t="shared" si="2"/>
        <v>2476064.6723538754</v>
      </c>
      <c r="Q14" s="13">
        <f t="shared" si="2"/>
        <v>1134076.1313806674</v>
      </c>
      <c r="R14" s="13">
        <f t="shared" si="2"/>
        <v>3194636.3647803492</v>
      </c>
      <c r="S14" s="13">
        <f t="shared" si="2"/>
        <v>2233338.4786905232</v>
      </c>
      <c r="U14" s="13">
        <f>SUM(U8:U13)</f>
        <v>20226784.2379485</v>
      </c>
    </row>
    <row r="15" spans="1:21">
      <c r="B15" s="12"/>
      <c r="C15" s="12"/>
      <c r="D15" s="12"/>
      <c r="E15" s="12"/>
      <c r="F15" s="12"/>
      <c r="H15" s="14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</row>
    <row r="16" spans="1:21">
      <c r="A16" s="1" t="s">
        <v>11</v>
      </c>
      <c r="B16" s="12"/>
      <c r="C16" s="12"/>
      <c r="D16" s="12"/>
      <c r="E16" s="12"/>
      <c r="F16" s="12"/>
      <c r="H16" s="12" t="s">
        <v>12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U16" s="12"/>
    </row>
    <row r="17" spans="1:21">
      <c r="A17" s="10" t="s">
        <v>13</v>
      </c>
      <c r="B17" s="12">
        <v>480638.29787234042</v>
      </c>
      <c r="C17" s="12">
        <v>437303.10262529837</v>
      </c>
      <c r="D17" s="12">
        <v>426535.94771241833</v>
      </c>
      <c r="E17" s="12"/>
      <c r="F17" s="11">
        <f>SUM(B17:D17)</f>
        <v>1344477.3482100572</v>
      </c>
      <c r="H17" s="12">
        <v>91913.872340425543</v>
      </c>
      <c r="I17" s="12">
        <v>163604.84337349399</v>
      </c>
      <c r="J17" s="12">
        <v>437484.53061224491</v>
      </c>
      <c r="K17" s="12">
        <v>364052.91919191921</v>
      </c>
      <c r="L17" s="12">
        <v>217063.51630434781</v>
      </c>
      <c r="M17" s="12">
        <v>438689.31888544891</v>
      </c>
      <c r="N17" s="12">
        <v>81195.605329949234</v>
      </c>
      <c r="O17" s="12">
        <v>1126458.9903536977</v>
      </c>
      <c r="P17" s="12">
        <v>997469.09003215434</v>
      </c>
      <c r="Q17" s="12">
        <f>691200*0.38</f>
        <v>262656</v>
      </c>
      <c r="R17" s="12">
        <f>33756*0.35</f>
        <v>11814.599999999999</v>
      </c>
      <c r="S17" s="12">
        <f>1470685*0.34</f>
        <v>500032.9</v>
      </c>
      <c r="U17" s="11">
        <f t="shared" ref="U17:U20" si="3">SUM(H17:S17)</f>
        <v>4692436.1864236817</v>
      </c>
    </row>
    <row r="18" spans="1:21">
      <c r="A18" s="10" t="s">
        <v>14</v>
      </c>
      <c r="B18" s="12">
        <f>384000/12/2</f>
        <v>16000</v>
      </c>
      <c r="C18" s="12">
        <f>384000/12/2</f>
        <v>16000</v>
      </c>
      <c r="D18" s="12">
        <f>384000/12/2</f>
        <v>16000</v>
      </c>
      <c r="E18" s="12"/>
      <c r="F18" s="11">
        <f>SUM(B18:D18)</f>
        <v>48000</v>
      </c>
      <c r="H18" s="12">
        <f t="shared" ref="H18:S18" si="4">384000/12/2</f>
        <v>16000</v>
      </c>
      <c r="I18" s="12">
        <f t="shared" si="4"/>
        <v>16000</v>
      </c>
      <c r="J18" s="12">
        <f t="shared" si="4"/>
        <v>16000</v>
      </c>
      <c r="K18" s="12">
        <f t="shared" si="4"/>
        <v>16000</v>
      </c>
      <c r="L18" s="12">
        <f t="shared" si="4"/>
        <v>16000</v>
      </c>
      <c r="M18" s="12">
        <f t="shared" si="4"/>
        <v>16000</v>
      </c>
      <c r="N18" s="12">
        <f t="shared" si="4"/>
        <v>16000</v>
      </c>
      <c r="O18" s="12">
        <f t="shared" si="4"/>
        <v>16000</v>
      </c>
      <c r="P18" s="12">
        <f t="shared" si="4"/>
        <v>16000</v>
      </c>
      <c r="Q18" s="12">
        <f t="shared" si="4"/>
        <v>16000</v>
      </c>
      <c r="R18" s="12">
        <f t="shared" si="4"/>
        <v>16000</v>
      </c>
      <c r="S18" s="12">
        <f t="shared" si="4"/>
        <v>16000</v>
      </c>
      <c r="U18" s="11">
        <f t="shared" si="3"/>
        <v>192000</v>
      </c>
    </row>
    <row r="19" spans="1:21">
      <c r="A19" s="10" t="s">
        <v>15</v>
      </c>
      <c r="B19" s="12">
        <v>535334.57894736843</v>
      </c>
      <c r="C19" s="12">
        <v>568585.17391304346</v>
      </c>
      <c r="D19" s="12">
        <v>544894.125</v>
      </c>
      <c r="E19" s="12"/>
      <c r="F19" s="11">
        <f>SUM(B19:D19)</f>
        <v>1648813.877860412</v>
      </c>
      <c r="H19" s="12">
        <v>539007.09219858155</v>
      </c>
      <c r="I19" s="12">
        <v>530935.25179856119</v>
      </c>
      <c r="J19" s="12">
        <v>443765.28117359412</v>
      </c>
      <c r="K19" s="12">
        <v>494183.86491557222</v>
      </c>
      <c r="L19" s="12">
        <v>502262.44343891402</v>
      </c>
      <c r="M19" s="12">
        <v>469736.8421052632</v>
      </c>
      <c r="N19" s="12">
        <v>444743.93530997308</v>
      </c>
      <c r="O19" s="12">
        <v>487407.40740740742</v>
      </c>
      <c r="P19" s="12">
        <v>487407.40740740742</v>
      </c>
      <c r="Q19" s="12">
        <f>600000*0.74</f>
        <v>444000</v>
      </c>
      <c r="R19" s="12">
        <f>600000*0.78</f>
        <v>468000</v>
      </c>
      <c r="S19" s="12">
        <f>600000*0.75</f>
        <v>450000</v>
      </c>
      <c r="U19" s="11">
        <f t="shared" si="3"/>
        <v>5761449.525755275</v>
      </c>
    </row>
    <row r="20" spans="1:21">
      <c r="A20" s="10" t="s">
        <v>16</v>
      </c>
      <c r="B20" s="12">
        <v>136300</v>
      </c>
      <c r="C20" s="12">
        <v>162600</v>
      </c>
      <c r="D20" s="12">
        <v>86500</v>
      </c>
      <c r="E20" s="12"/>
      <c r="F20" s="11">
        <f>SUM(B20:D20)</f>
        <v>385400</v>
      </c>
      <c r="H20" s="12">
        <v>125000</v>
      </c>
      <c r="I20" s="12">
        <v>125000</v>
      </c>
      <c r="J20" s="12">
        <v>125000</v>
      </c>
      <c r="K20" s="12">
        <v>125000</v>
      </c>
      <c r="L20" s="12">
        <v>125000</v>
      </c>
      <c r="M20" s="12">
        <v>125000</v>
      </c>
      <c r="N20" s="12">
        <v>125000</v>
      </c>
      <c r="O20" s="12">
        <v>125000</v>
      </c>
      <c r="P20" s="12">
        <v>125000</v>
      </c>
      <c r="Q20" s="12">
        <v>125000</v>
      </c>
      <c r="R20" s="12">
        <v>125000</v>
      </c>
      <c r="S20" s="12">
        <v>125000</v>
      </c>
      <c r="U20" s="11">
        <f t="shared" si="3"/>
        <v>1500000</v>
      </c>
    </row>
    <row r="21" spans="1:21">
      <c r="A21" s="4"/>
      <c r="B21" s="13">
        <f>SUM(B17:B20)</f>
        <v>1168272.8768197089</v>
      </c>
      <c r="C21" s="13">
        <f>SUM(C17:C20)</f>
        <v>1184488.2765383418</v>
      </c>
      <c r="D21" s="13">
        <f>SUM(D17:D20)</f>
        <v>1073930.0727124184</v>
      </c>
      <c r="E21" s="11"/>
      <c r="F21" s="13">
        <f>SUM(F17:F20)</f>
        <v>3426691.2260704692</v>
      </c>
      <c r="H21" s="13">
        <f t="shared" ref="H21:S21" si="5">SUM(H17:H20)</f>
        <v>771920.96453900705</v>
      </c>
      <c r="I21" s="13">
        <f t="shared" si="5"/>
        <v>835540.09517205518</v>
      </c>
      <c r="J21" s="13">
        <f t="shared" si="5"/>
        <v>1022249.811785839</v>
      </c>
      <c r="K21" s="13">
        <f t="shared" si="5"/>
        <v>999236.78410749137</v>
      </c>
      <c r="L21" s="13">
        <f t="shared" si="5"/>
        <v>860325.9597432618</v>
      </c>
      <c r="M21" s="13">
        <f t="shared" si="5"/>
        <v>1049426.1609907122</v>
      </c>
      <c r="N21" s="13">
        <f t="shared" si="5"/>
        <v>666939.54063992226</v>
      </c>
      <c r="O21" s="13">
        <f t="shared" si="5"/>
        <v>1754866.3977611051</v>
      </c>
      <c r="P21" s="13">
        <f t="shared" si="5"/>
        <v>1625876.4974395619</v>
      </c>
      <c r="Q21" s="13">
        <f t="shared" si="5"/>
        <v>847656</v>
      </c>
      <c r="R21" s="13">
        <f t="shared" si="5"/>
        <v>620814.6</v>
      </c>
      <c r="S21" s="13">
        <f t="shared" si="5"/>
        <v>1091032.8999999999</v>
      </c>
      <c r="U21" s="13">
        <f>SUM(U17:U20)</f>
        <v>12145885.712178957</v>
      </c>
    </row>
    <row r="22" spans="1:21">
      <c r="B22" s="12"/>
      <c r="C22" s="12"/>
      <c r="D22" s="12"/>
      <c r="E22" s="12"/>
      <c r="F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U22" s="12"/>
    </row>
    <row r="23" spans="1:21">
      <c r="A23" s="1" t="s">
        <v>17</v>
      </c>
      <c r="B23" s="12"/>
      <c r="C23" s="12"/>
      <c r="D23" s="12"/>
      <c r="E23" s="12"/>
      <c r="F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U23" s="12"/>
    </row>
    <row r="24" spans="1:21">
      <c r="A24" s="10" t="s">
        <v>18</v>
      </c>
      <c r="B24" s="12">
        <v>774361.70212765958</v>
      </c>
      <c r="C24" s="12">
        <v>817696.89737470169</v>
      </c>
      <c r="D24" s="12">
        <v>828464.05228758173</v>
      </c>
      <c r="E24" s="12"/>
      <c r="F24" s="11">
        <f>SUM(B24:D24)</f>
        <v>2420522.6517899432</v>
      </c>
      <c r="H24" s="12">
        <v>189822.12765957447</v>
      </c>
      <c r="I24" s="12">
        <v>433283.15662650607</v>
      </c>
      <c r="J24" s="12">
        <v>616781.46938775503</v>
      </c>
      <c r="K24" s="12">
        <v>284504.08080808079</v>
      </c>
      <c r="L24" s="12">
        <v>330055.48369565216</v>
      </c>
      <c r="M24" s="12">
        <v>1502360.6811145511</v>
      </c>
      <c r="N24" s="12">
        <v>280285.39467005077</v>
      </c>
      <c r="O24" s="12">
        <v>1458993.0096463023</v>
      </c>
      <c r="P24" s="12">
        <v>1291924.9099678458</v>
      </c>
      <c r="Q24" s="12">
        <f>691200*0.62</f>
        <v>428544</v>
      </c>
      <c r="R24" s="12">
        <f>33756*0.65</f>
        <v>21941.4</v>
      </c>
      <c r="S24" s="12">
        <f>1470685*0.66</f>
        <v>970652.10000000009</v>
      </c>
      <c r="U24" s="11">
        <f t="shared" ref="U24:U27" si="6">SUM(H24:S24)</f>
        <v>7809147.8135763183</v>
      </c>
    </row>
    <row r="25" spans="1:21">
      <c r="A25" s="10" t="s">
        <v>19</v>
      </c>
      <c r="B25" s="12">
        <f>384000/12/2</f>
        <v>16000</v>
      </c>
      <c r="C25" s="12">
        <f>384000/12/2</f>
        <v>16000</v>
      </c>
      <c r="D25" s="12">
        <f>384000/12/2</f>
        <v>16000</v>
      </c>
      <c r="E25" s="12"/>
      <c r="F25" s="11">
        <f>SUM(B25:D25)</f>
        <v>48000</v>
      </c>
      <c r="H25" s="12">
        <f t="shared" ref="H25:S25" si="7">384000/12/2</f>
        <v>16000</v>
      </c>
      <c r="I25" s="12">
        <f t="shared" si="7"/>
        <v>16000</v>
      </c>
      <c r="J25" s="12">
        <f t="shared" si="7"/>
        <v>16000</v>
      </c>
      <c r="K25" s="12">
        <f t="shared" si="7"/>
        <v>16000</v>
      </c>
      <c r="L25" s="12">
        <f t="shared" si="7"/>
        <v>16000</v>
      </c>
      <c r="M25" s="12">
        <f t="shared" si="7"/>
        <v>16000</v>
      </c>
      <c r="N25" s="12">
        <f t="shared" si="7"/>
        <v>16000</v>
      </c>
      <c r="O25" s="12">
        <f t="shared" si="7"/>
        <v>16000</v>
      </c>
      <c r="P25" s="12">
        <f t="shared" si="7"/>
        <v>16000</v>
      </c>
      <c r="Q25" s="12">
        <f t="shared" si="7"/>
        <v>16000</v>
      </c>
      <c r="R25" s="12">
        <f t="shared" si="7"/>
        <v>16000</v>
      </c>
      <c r="S25" s="12">
        <f t="shared" si="7"/>
        <v>16000</v>
      </c>
      <c r="U25" s="11">
        <f t="shared" si="6"/>
        <v>192000</v>
      </c>
    </row>
    <row r="26" spans="1:21">
      <c r="A26" s="10" t="s">
        <v>20</v>
      </c>
      <c r="B26" s="12">
        <v>191190.92105263157</v>
      </c>
      <c r="C26" s="12">
        <v>157940.32608695651</v>
      </c>
      <c r="D26" s="12">
        <v>181631.375</v>
      </c>
      <c r="E26" s="12"/>
      <c r="F26" s="11">
        <f>SUM(B26:D26)</f>
        <v>530762.62213958811</v>
      </c>
      <c r="H26" s="12">
        <v>60992.907801418434</v>
      </c>
      <c r="I26" s="12">
        <v>69064.748201438852</v>
      </c>
      <c r="J26" s="12">
        <v>156234.71882640588</v>
      </c>
      <c r="K26" s="12">
        <v>105816.13508442778</v>
      </c>
      <c r="L26" s="12">
        <v>97737.556561085978</v>
      </c>
      <c r="M26" s="12">
        <v>130263.15789473685</v>
      </c>
      <c r="N26" s="12">
        <v>155256.06469002695</v>
      </c>
      <c r="O26" s="12">
        <v>112592.5925925926</v>
      </c>
      <c r="P26" s="12">
        <v>112592.5925925926</v>
      </c>
      <c r="Q26" s="12">
        <f>600000*0.26</f>
        <v>156000</v>
      </c>
      <c r="R26" s="12">
        <f>600000*0.22</f>
        <v>132000</v>
      </c>
      <c r="S26" s="12">
        <f>600000*0.25</f>
        <v>150000</v>
      </c>
      <c r="U26" s="11">
        <f t="shared" si="6"/>
        <v>1438550.4742447259</v>
      </c>
    </row>
    <row r="27" spans="1:21">
      <c r="A27" s="10" t="s">
        <v>21</v>
      </c>
      <c r="B27" s="12">
        <v>50000</v>
      </c>
      <c r="C27" s="12">
        <v>1374000</v>
      </c>
      <c r="D27" s="12">
        <f>10000+356640</f>
        <v>366640</v>
      </c>
      <c r="E27" s="12"/>
      <c r="F27" s="11">
        <f>SUM(B27:D27)</f>
        <v>1790640</v>
      </c>
      <c r="H27" s="12">
        <v>82920</v>
      </c>
      <c r="I27" s="12">
        <v>82920</v>
      </c>
      <c r="J27" s="12">
        <v>82920</v>
      </c>
      <c r="K27" s="12">
        <v>82920</v>
      </c>
      <c r="L27" s="12">
        <f>82920+175000</f>
        <v>257920</v>
      </c>
      <c r="M27" s="12">
        <f>82920+175000</f>
        <v>257920</v>
      </c>
      <c r="N27" s="12">
        <f>82920+175000</f>
        <v>257920</v>
      </c>
      <c r="O27" s="12">
        <f>82920+175000</f>
        <v>257920</v>
      </c>
      <c r="P27" s="12">
        <f>82920+175000</f>
        <v>257920</v>
      </c>
      <c r="Q27" s="12">
        <f>1422920+175000</f>
        <v>1597920</v>
      </c>
      <c r="R27" s="12">
        <f>82920+175000</f>
        <v>257920</v>
      </c>
      <c r="S27" s="12">
        <f>82920+175000</f>
        <v>257920</v>
      </c>
      <c r="U27" s="11">
        <f t="shared" si="6"/>
        <v>3735040</v>
      </c>
    </row>
    <row r="28" spans="1:21">
      <c r="A28" s="4"/>
      <c r="B28" s="13">
        <f>SUM(B24:B27)</f>
        <v>1031552.6231802911</v>
      </c>
      <c r="C28" s="13">
        <f>SUM(C24:C27)</f>
        <v>2365637.2234616582</v>
      </c>
      <c r="D28" s="13">
        <f>SUM(D24:D27)</f>
        <v>1392735.4272875818</v>
      </c>
      <c r="E28" s="11"/>
      <c r="F28" s="13">
        <f>SUM(F24:F27)</f>
        <v>4789925.2739295308</v>
      </c>
      <c r="H28" s="13">
        <f t="shared" ref="H28:S28" si="8">SUM(H24:H27)</f>
        <v>349735.03546099289</v>
      </c>
      <c r="I28" s="13">
        <f t="shared" si="8"/>
        <v>601267.90482794493</v>
      </c>
      <c r="J28" s="13">
        <f t="shared" si="8"/>
        <v>871936.18821416097</v>
      </c>
      <c r="K28" s="13">
        <f t="shared" si="8"/>
        <v>489240.21589250857</v>
      </c>
      <c r="L28" s="13">
        <f t="shared" si="8"/>
        <v>701713.0402567382</v>
      </c>
      <c r="M28" s="13">
        <f t="shared" si="8"/>
        <v>1906543.839009288</v>
      </c>
      <c r="N28" s="13">
        <f t="shared" si="8"/>
        <v>709461.45936007774</v>
      </c>
      <c r="O28" s="13">
        <f t="shared" si="8"/>
        <v>1845505.6022388949</v>
      </c>
      <c r="P28" s="13">
        <f t="shared" si="8"/>
        <v>1678437.5025604384</v>
      </c>
      <c r="Q28" s="13">
        <f t="shared" si="8"/>
        <v>2198464</v>
      </c>
      <c r="R28" s="13">
        <f t="shared" si="8"/>
        <v>427861.4</v>
      </c>
      <c r="S28" s="13">
        <f t="shared" si="8"/>
        <v>1394572.1</v>
      </c>
      <c r="U28" s="13">
        <f>SUM(U24:U27)</f>
        <v>13174738.287821043</v>
      </c>
    </row>
    <row r="29" spans="1:21">
      <c r="A29" s="4"/>
      <c r="B29" s="11"/>
      <c r="C29" s="11"/>
      <c r="D29" s="11"/>
      <c r="E29" s="11"/>
      <c r="F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U29" s="11"/>
    </row>
    <row r="30" spans="1:21">
      <c r="A30" s="10" t="s">
        <v>22</v>
      </c>
      <c r="B30" s="11">
        <v>125000</v>
      </c>
      <c r="C30" s="11">
        <v>125000</v>
      </c>
      <c r="D30" s="11">
        <v>125000</v>
      </c>
      <c r="E30" s="11"/>
      <c r="F30" s="11">
        <f>SUM(B30:D30)</f>
        <v>375000</v>
      </c>
      <c r="H30" s="11">
        <v>46000</v>
      </c>
      <c r="I30" s="11">
        <v>91000</v>
      </c>
      <c r="J30" s="11">
        <v>71000</v>
      </c>
      <c r="K30" s="11">
        <v>212000</v>
      </c>
      <c r="L30" s="11">
        <v>161000</v>
      </c>
      <c r="M30" s="11">
        <v>205500</v>
      </c>
      <c r="N30" s="11">
        <v>152000</v>
      </c>
      <c r="O30" s="11">
        <v>162000</v>
      </c>
      <c r="P30" s="11">
        <v>194000</v>
      </c>
      <c r="Q30" s="11">
        <v>130000</v>
      </c>
      <c r="R30" s="11">
        <v>40000</v>
      </c>
      <c r="S30" s="11">
        <v>35500</v>
      </c>
      <c r="U30" s="11">
        <f t="shared" ref="U30" si="9">SUM(H30:S30)</f>
        <v>1500000</v>
      </c>
    </row>
    <row r="31" spans="1:21">
      <c r="B31" s="12"/>
      <c r="C31" s="12"/>
      <c r="D31" s="12"/>
      <c r="E31" s="12"/>
      <c r="F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U31" s="12"/>
    </row>
    <row r="32" spans="1:21">
      <c r="A32" s="16" t="s">
        <v>23</v>
      </c>
      <c r="B32" s="13">
        <f>+B14+B21+B28+B30</f>
        <v>3732853.0733275749</v>
      </c>
      <c r="C32" s="13">
        <f>+C14+C21+C28+C30</f>
        <v>7096054.7341609076</v>
      </c>
      <c r="D32" s="13">
        <f>+D14+D21+D28+D30</f>
        <v>5201550.0662442409</v>
      </c>
      <c r="E32" s="11"/>
      <c r="F32" s="13">
        <f>+F14+F21+F28+F30</f>
        <v>16030457.873732725</v>
      </c>
      <c r="G32" s="13"/>
      <c r="H32" s="13">
        <f t="shared" ref="H32:P32" si="10">+H14+H21+H28+H30</f>
        <v>2173650.9718040489</v>
      </c>
      <c r="I32" s="13">
        <f t="shared" si="10"/>
        <v>2522050.1550000031</v>
      </c>
      <c r="J32" s="13">
        <f t="shared" si="10"/>
        <v>4173509.8557770709</v>
      </c>
      <c r="K32" s="13">
        <f t="shared" si="10"/>
        <v>2701032.9517208803</v>
      </c>
      <c r="L32" s="13">
        <f t="shared" si="10"/>
        <v>2789258.8996337601</v>
      </c>
      <c r="M32" s="13">
        <f t="shared" si="10"/>
        <v>5557561.5745606963</v>
      </c>
      <c r="N32" s="13">
        <f t="shared" si="10"/>
        <v>2770636.8480474884</v>
      </c>
      <c r="O32" s="13">
        <f t="shared" si="10"/>
        <v>5037376.3341991361</v>
      </c>
      <c r="P32" s="13">
        <f t="shared" si="10"/>
        <v>5974378.6723538758</v>
      </c>
      <c r="Q32" s="13">
        <f>+Q14+Q21+Q28+Q30</f>
        <v>4310196.1313806679</v>
      </c>
      <c r="R32" s="13">
        <f t="shared" ref="R32:S32" si="11">+R14+R21+R28+R30</f>
        <v>4283312.3647803497</v>
      </c>
      <c r="S32" s="13">
        <f t="shared" si="11"/>
        <v>4754443.4786905237</v>
      </c>
      <c r="T32" s="11"/>
      <c r="U32" s="13">
        <f>+U14+U21+U28+U30</f>
        <v>47047408.2379485</v>
      </c>
    </row>
    <row r="33" spans="1:21" s="1" customFormat="1">
      <c r="B33" s="17"/>
      <c r="C33" s="17"/>
      <c r="D33" s="17"/>
      <c r="E33" s="17"/>
      <c r="F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U33" s="17"/>
    </row>
    <row r="34" spans="1:21" s="1" customFormat="1">
      <c r="A34" s="18" t="s">
        <v>24</v>
      </c>
      <c r="B34" s="11">
        <f>B38-B36</f>
        <v>-4752564</v>
      </c>
      <c r="C34" s="11">
        <f>C38-C36</f>
        <v>-4188722</v>
      </c>
      <c r="D34" s="11">
        <f>D38-D36</f>
        <v>-4746905</v>
      </c>
      <c r="E34" s="11"/>
      <c r="F34" s="11">
        <f>SUM(B34:D34)</f>
        <v>-13688191</v>
      </c>
      <c r="H34" s="11">
        <v>-5194301.224024293</v>
      </c>
      <c r="I34" s="11">
        <v>-4855692.3407406993</v>
      </c>
      <c r="J34" s="11">
        <v>-4989133.6284296913</v>
      </c>
      <c r="K34" s="11">
        <v>-4820638.6889488427</v>
      </c>
      <c r="L34" s="11">
        <v>-5069289.9615004128</v>
      </c>
      <c r="M34" s="11">
        <v>-5257581.349037027</v>
      </c>
      <c r="N34" s="11">
        <v>-6037245.5727155255</v>
      </c>
      <c r="O34" s="11">
        <v>-5917750.5584500823</v>
      </c>
      <c r="P34" s="11">
        <v>-5052346.9681676701</v>
      </c>
      <c r="Q34" s="11">
        <v>-5041144.2769183517</v>
      </c>
      <c r="R34" s="11">
        <v>-5038846.64803039</v>
      </c>
      <c r="S34" s="11">
        <v>-5327208.2295152396</v>
      </c>
      <c r="U34" s="11">
        <f t="shared" ref="U34:U36" si="12">SUM(H34:S34)</f>
        <v>-62601179.446478233</v>
      </c>
    </row>
    <row r="35" spans="1:21" s="1" customFormat="1">
      <c r="B35" s="12"/>
      <c r="C35" s="12"/>
      <c r="D35" s="12"/>
      <c r="E35" s="12"/>
      <c r="F35" s="19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U35" s="12"/>
    </row>
    <row r="36" spans="1:21">
      <c r="A36" s="18" t="s">
        <v>25</v>
      </c>
      <c r="B36" s="12">
        <f>305564-B18-B25</f>
        <v>273564</v>
      </c>
      <c r="C36" s="12">
        <f>294722-B18-B25</f>
        <v>262722</v>
      </c>
      <c r="D36" s="12">
        <f>281905-B18-B25</f>
        <v>249905</v>
      </c>
      <c r="E36" s="12"/>
      <c r="F36" s="11">
        <f>SUM(B36:D36)</f>
        <v>786191</v>
      </c>
      <c r="H36" s="12">
        <f>225621-H18-H25</f>
        <v>193621</v>
      </c>
      <c r="I36" s="12">
        <f>223874-I18-I25</f>
        <v>191874</v>
      </c>
      <c r="J36" s="12">
        <f>215154-J18-J25</f>
        <v>183154</v>
      </c>
      <c r="K36" s="12">
        <f>222332-K18-K25</f>
        <v>190332</v>
      </c>
      <c r="L36" s="12">
        <f>242067-L18-L25</f>
        <v>210067</v>
      </c>
      <c r="M36" s="12">
        <f>242067-M18-M25</f>
        <v>210067</v>
      </c>
      <c r="N36" s="12">
        <f>242067-N18-N25</f>
        <v>210067</v>
      </c>
      <c r="O36" s="12">
        <f>251934-O18-O25</f>
        <v>219934</v>
      </c>
      <c r="P36" s="12">
        <f>247638-P18-P25</f>
        <v>215638</v>
      </c>
      <c r="Q36" s="12">
        <f t="shared" ref="Q36" si="13">247638-Q18-Q25</f>
        <v>215638</v>
      </c>
      <c r="R36" s="12">
        <f>257505-R18-R25</f>
        <v>225505</v>
      </c>
      <c r="S36" s="12">
        <f>257505-S18-S25</f>
        <v>225505</v>
      </c>
      <c r="U36" s="11">
        <f t="shared" si="12"/>
        <v>2491402</v>
      </c>
    </row>
    <row r="37" spans="1:21">
      <c r="B37" s="12"/>
      <c r="C37" s="12"/>
      <c r="D37" s="12"/>
      <c r="E37" s="12"/>
      <c r="F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U37" s="12"/>
    </row>
    <row r="38" spans="1:21">
      <c r="A38" s="1" t="s">
        <v>26</v>
      </c>
      <c r="B38" s="13">
        <v>-4479000</v>
      </c>
      <c r="C38" s="13">
        <v>-3926000</v>
      </c>
      <c r="D38" s="13">
        <v>-4497000</v>
      </c>
      <c r="E38" s="11"/>
      <c r="F38" s="13">
        <f>F34+F36</f>
        <v>-12902000</v>
      </c>
      <c r="H38" s="13">
        <f>H34+H36</f>
        <v>-5000680.224024293</v>
      </c>
      <c r="I38" s="13">
        <f t="shared" ref="I38:S38" si="14">I34+I36</f>
        <v>-4663818.3407406993</v>
      </c>
      <c r="J38" s="13">
        <f t="shared" si="14"/>
        <v>-4805979.6284296913</v>
      </c>
      <c r="K38" s="13">
        <f t="shared" si="14"/>
        <v>-4630306.6889488427</v>
      </c>
      <c r="L38" s="13">
        <f t="shared" si="14"/>
        <v>-4859222.9615004128</v>
      </c>
      <c r="M38" s="13">
        <f t="shared" si="14"/>
        <v>-5047514.349037027</v>
      </c>
      <c r="N38" s="13">
        <f t="shared" si="14"/>
        <v>-5827178.5727155255</v>
      </c>
      <c r="O38" s="13">
        <f t="shared" si="14"/>
        <v>-5697816.5584500823</v>
      </c>
      <c r="P38" s="13">
        <f t="shared" si="14"/>
        <v>-4836708.9681676701</v>
      </c>
      <c r="Q38" s="13">
        <f t="shared" si="14"/>
        <v>-4825506.2769183517</v>
      </c>
      <c r="R38" s="13">
        <f t="shared" si="14"/>
        <v>-4813341.64803039</v>
      </c>
      <c r="S38" s="13">
        <f t="shared" si="14"/>
        <v>-5101703.2295152396</v>
      </c>
      <c r="U38" s="13">
        <f>U34+U36</f>
        <v>-60109777.446478233</v>
      </c>
    </row>
    <row r="40" spans="1:21">
      <c r="A40" s="1" t="s">
        <v>28</v>
      </c>
      <c r="H40" s="22">
        <v>-3443441.5246330504</v>
      </c>
      <c r="I40" s="22">
        <v>-3218968.6188424597</v>
      </c>
      <c r="J40" s="22">
        <v>-3307430.4256016728</v>
      </c>
      <c r="K40" s="22">
        <v>-3195730.6133891316</v>
      </c>
      <c r="L40" s="22">
        <v>-3360568.2075388161</v>
      </c>
      <c r="M40" s="22">
        <v>-3485391.6158493618</v>
      </c>
      <c r="N40" s="22">
        <v>-4002251.9301238074</v>
      </c>
      <c r="O40" s="22">
        <v>-3923035.4818737274</v>
      </c>
      <c r="P40" s="22">
        <v>-3349336.2430690415</v>
      </c>
      <c r="Q40" s="22">
        <v>-3341909.6787301986</v>
      </c>
      <c r="R40" s="22">
        <v>-3340386.5189480111</v>
      </c>
      <c r="S40" s="22">
        <v>-3531549.1414007177</v>
      </c>
      <c r="U40" s="15">
        <f>SUM(H40:S40)</f>
        <v>-41499999.999999993</v>
      </c>
    </row>
    <row r="42" spans="1:21">
      <c r="A42" s="1" t="s">
        <v>29</v>
      </c>
      <c r="H42" s="23">
        <f>H40+H36</f>
        <v>-3249820.5246330504</v>
      </c>
      <c r="I42" s="23">
        <f t="shared" ref="I42:S42" si="15">I40+I36</f>
        <v>-3027094.6188424597</v>
      </c>
      <c r="J42" s="23">
        <f t="shared" si="15"/>
        <v>-3124276.4256016728</v>
      </c>
      <c r="K42" s="23">
        <f t="shared" si="15"/>
        <v>-3005398.6133891316</v>
      </c>
      <c r="L42" s="23">
        <f t="shared" si="15"/>
        <v>-3150501.2075388161</v>
      </c>
      <c r="M42" s="23">
        <f t="shared" si="15"/>
        <v>-3275324.6158493618</v>
      </c>
      <c r="N42" s="23">
        <f t="shared" si="15"/>
        <v>-3792184.9301238074</v>
      </c>
      <c r="O42" s="23">
        <f t="shared" si="15"/>
        <v>-3703101.4818737274</v>
      </c>
      <c r="P42" s="23">
        <f t="shared" si="15"/>
        <v>-3133698.2430690415</v>
      </c>
      <c r="Q42" s="23">
        <f t="shared" si="15"/>
        <v>-3126271.6787301986</v>
      </c>
      <c r="R42" s="23">
        <f t="shared" si="15"/>
        <v>-3114881.5189480111</v>
      </c>
      <c r="S42" s="23">
        <f t="shared" si="15"/>
        <v>-3306044.1414007177</v>
      </c>
      <c r="U42" s="23">
        <f>SUM(H42:S42)</f>
        <v>-39008597.999999993</v>
      </c>
    </row>
    <row r="45" spans="1:21">
      <c r="U45" s="15"/>
    </row>
  </sheetData>
  <pageMargins left="0.75" right="0.75" top="1" bottom="1" header="0.5" footer="0.5"/>
  <pageSetup scale="63" fitToWidth="2" orientation="landscape" horizontalDpi="300" verticalDpi="300" r:id="rId1"/>
  <headerFooter alignWithMargins="0">
    <oddFooter xml:space="preserve">&amp;CPage &amp;P of &amp;N
</oddFooter>
  </headerFooter>
  <colBreaks count="1" manualBreakCount="1">
    <brk id="7" min="1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</vt:lpstr>
      <vt:lpstr>'Exhibit A'!Print_Titles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2011-11-23T20:22:47Z</dcterms:created>
  <dcterms:modified xsi:type="dcterms:W3CDTF">2011-12-01T20:48:00Z</dcterms:modified>
</cp:coreProperties>
</file>