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480" windowHeight="11640" activeTab="1"/>
  </bookViews>
  <sheets>
    <sheet name="RMP_(SRM-1)" sheetId="9" r:id="rId1"/>
    <sheet name="RMP_(SRM-2)" sheetId="10" r:id="rId2"/>
  </sheets>
  <definedNames>
    <definedName name="_xlnm.Print_Titles" localSheetId="0">'RMP_(SRM-1)'!$1:$2</definedName>
  </definedNames>
  <calcPr calcId="125725"/>
</workbook>
</file>

<file path=xl/calcChain.xml><?xml version="1.0" encoding="utf-8"?>
<calcChain xmlns="http://schemas.openxmlformats.org/spreadsheetml/2006/main">
  <c r="E43" i="10"/>
  <c r="E42"/>
  <c r="K42"/>
  <c r="K43" s="1"/>
  <c r="J42"/>
  <c r="J43" s="1"/>
  <c r="I42"/>
  <c r="I43" s="1"/>
  <c r="H42"/>
  <c r="H43" s="1"/>
  <c r="G42"/>
  <c r="G43" s="1"/>
  <c r="F42"/>
  <c r="F43" s="1"/>
  <c r="L43"/>
  <c r="E23"/>
  <c r="K23"/>
  <c r="J23"/>
  <c r="I23"/>
  <c r="H23"/>
  <c r="G23"/>
  <c r="F23"/>
  <c r="L23"/>
  <c r="L42" l="1"/>
  <c r="A1" l="1"/>
  <c r="A2"/>
  <c r="J40"/>
  <c r="J21"/>
  <c r="F30" i="9" l="1"/>
  <c r="J30"/>
  <c r="AB35" l="1"/>
  <c r="AC39"/>
  <c r="AB36"/>
  <c r="AC36" s="1"/>
  <c r="Z27" l="1"/>
  <c r="AD27" l="1"/>
  <c r="Y14"/>
  <c r="Y15" s="1"/>
  <c r="Y16" s="1"/>
  <c r="Y17" s="1"/>
  <c r="Y18" s="1"/>
  <c r="Y19" s="1"/>
  <c r="Y20" s="1"/>
  <c r="Y21" s="1"/>
  <c r="Y22" s="1"/>
  <c r="Y23" s="1"/>
  <c r="Y24" s="1"/>
  <c r="Y25" s="1"/>
  <c r="P27"/>
  <c r="H27"/>
  <c r="J27" s="1"/>
  <c r="B27"/>
  <c r="D27" s="1"/>
  <c r="Z14" l="1"/>
  <c r="D25"/>
  <c r="F25" s="1"/>
  <c r="J25" s="1"/>
  <c r="D20"/>
  <c r="F20" s="1"/>
  <c r="J20" s="1"/>
  <c r="D19"/>
  <c r="F19" s="1"/>
  <c r="J19" s="1"/>
  <c r="D17"/>
  <c r="F17" s="1"/>
  <c r="J17" s="1"/>
  <c r="D15"/>
  <c r="F15" s="1"/>
  <c r="J15" s="1"/>
  <c r="D18"/>
  <c r="F18" s="1"/>
  <c r="J18" s="1"/>
  <c r="D16"/>
  <c r="F16" s="1"/>
  <c r="J16" s="1"/>
  <c r="D14"/>
  <c r="F14" s="1"/>
  <c r="J14" s="1"/>
  <c r="D21"/>
  <c r="F21" s="1"/>
  <c r="J21" s="1"/>
  <c r="D22"/>
  <c r="F22" s="1"/>
  <c r="J22" s="1"/>
  <c r="D23"/>
  <c r="F23" s="1"/>
  <c r="J23" s="1"/>
  <c r="D24"/>
  <c r="F24" s="1"/>
  <c r="J24" s="1"/>
  <c r="Z15" l="1"/>
  <c r="Z16" s="1"/>
  <c r="Z17" l="1"/>
  <c r="Z18" l="1"/>
  <c r="Z19" l="1"/>
  <c r="Z20" l="1"/>
  <c r="L15" l="1"/>
  <c r="N14"/>
  <c r="R14" s="1"/>
  <c r="W14" s="1"/>
  <c r="Z21"/>
  <c r="AB14" l="1"/>
  <c r="AF14" s="1"/>
  <c r="L16"/>
  <c r="N15"/>
  <c r="R15" s="1"/>
  <c r="Z22"/>
  <c r="AB15" l="1"/>
  <c r="AF15" s="1"/>
  <c r="W15"/>
  <c r="L17"/>
  <c r="N16"/>
  <c r="R16" s="1"/>
  <c r="Z23"/>
  <c r="AB16" l="1"/>
  <c r="AF16" s="1"/>
  <c r="W16"/>
  <c r="L18"/>
  <c r="N17"/>
  <c r="R17" s="1"/>
  <c r="Z24"/>
  <c r="AB17" l="1"/>
  <c r="AF17" s="1"/>
  <c r="W17"/>
  <c r="L19"/>
  <c r="N18"/>
  <c r="R18" s="1"/>
  <c r="Z25"/>
  <c r="AB18" l="1"/>
  <c r="AF18" s="1"/>
  <c r="W18"/>
  <c r="L20"/>
  <c r="N19"/>
  <c r="R19" s="1"/>
  <c r="AB19" l="1"/>
  <c r="AF19" s="1"/>
  <c r="W19"/>
  <c r="L21"/>
  <c r="N20"/>
  <c r="R20" s="1"/>
  <c r="AB20" l="1"/>
  <c r="AF20" s="1"/>
  <c r="W20"/>
  <c r="L22"/>
  <c r="N21"/>
  <c r="R21" s="1"/>
  <c r="AB21" l="1"/>
  <c r="AF21" s="1"/>
  <c r="W21"/>
  <c r="L23"/>
  <c r="N22"/>
  <c r="R22" s="1"/>
  <c r="AB22" l="1"/>
  <c r="AF22" s="1"/>
  <c r="W22"/>
  <c r="L24"/>
  <c r="N23"/>
  <c r="R23" s="1"/>
  <c r="AB23" l="1"/>
  <c r="AF23" s="1"/>
  <c r="W23"/>
  <c r="L25"/>
  <c r="N25" s="1"/>
  <c r="R25" s="1"/>
  <c r="W25" s="1"/>
  <c r="N24"/>
  <c r="R24" s="1"/>
  <c r="AB24" l="1"/>
  <c r="AF24" s="1"/>
  <c r="W24"/>
  <c r="W27" s="1"/>
  <c r="AB25"/>
  <c r="R27"/>
  <c r="N27" s="1"/>
  <c r="AF25" l="1"/>
  <c r="AB27"/>
  <c r="AF27" s="1"/>
</calcChain>
</file>

<file path=xl/sharedStrings.xml><?xml version="1.0" encoding="utf-8"?>
<sst xmlns="http://schemas.openxmlformats.org/spreadsheetml/2006/main" count="109" uniqueCount="87">
  <si>
    <t>Total Company</t>
  </si>
  <si>
    <t>Total</t>
  </si>
  <si>
    <t>Rebuttal Net Power Costs</t>
  </si>
  <si>
    <t>Utah Allocated</t>
  </si>
  <si>
    <t>Stipulation Reduction</t>
  </si>
  <si>
    <t>Utah MWh</t>
  </si>
  <si>
    <t>Utah Net Power Cost Calculation</t>
  </si>
  <si>
    <t>Wheeling Revenues</t>
  </si>
  <si>
    <t>Firm Wheeling</t>
  </si>
  <si>
    <t>SRM-3 Page 3.2.2</t>
  </si>
  <si>
    <t>Non-firm Wheeling</t>
  </si>
  <si>
    <t>Utah SG Allocation</t>
  </si>
  <si>
    <t>Utah SE Allocation</t>
  </si>
  <si>
    <t>Utah EBA Base</t>
  </si>
  <si>
    <t>Utah EBA $/MWh</t>
  </si>
  <si>
    <t>Utah Allocated Wheeling Revenues</t>
  </si>
  <si>
    <t>Total Company MWh</t>
  </si>
  <si>
    <t>Stipulation NPC</t>
  </si>
  <si>
    <t>Net Power Cost Calculation</t>
  </si>
  <si>
    <t xml:space="preserve">Utah NPC </t>
  </si>
  <si>
    <t>EBA 
(NPC only) $/MWh</t>
  </si>
  <si>
    <t>Utah NPC Base</t>
  </si>
  <si>
    <t>Utah EBA 
(NPC only) $/MWh</t>
  </si>
  <si>
    <t xml:space="preserve">Footnotes:  (1) </t>
  </si>
  <si>
    <t xml:space="preserve">(2) </t>
  </si>
  <si>
    <t>SRM-2R, page 2.3 line 111, page 2.5 lines 233 &amp;248, page 2.8 lines 439 &amp; 492, page 2.10 line 587</t>
  </si>
  <si>
    <t>SRM-2R, page 2.2, line 66, monthly detail from NPC</t>
  </si>
  <si>
    <t xml:space="preserve">(3) </t>
  </si>
  <si>
    <t>Per Stipulation</t>
  </si>
  <si>
    <t xml:space="preserve">(4) </t>
  </si>
  <si>
    <t>SRM-2R, page 11.17</t>
  </si>
  <si>
    <t xml:space="preserve">(5)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</si>
  <si>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</si>
  <si>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</si>
  <si>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</si>
  <si>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</si>
  <si>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</si>
  <si>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</si>
  <si>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</si>
  <si>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</si>
  <si>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</si>
  <si>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</si>
  <si>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</si>
  <si>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</si>
  <si>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</si>
  <si>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</si>
  <si>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</si>
  <si>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[note 1]</t>
  </si>
  <si>
    <t>[note 2]</t>
  </si>
  <si>
    <t>[note 3]</t>
  </si>
  <si>
    <t>[note 4]</t>
  </si>
  <si>
    <t xml:space="preserve">[(c) - (a)] </t>
  </si>
  <si>
    <t xml:space="preserve">[(c) / (d)] </t>
  </si>
  <si>
    <t>[note 5]</t>
  </si>
  <si>
    <t>[(e) * (f)]</t>
  </si>
  <si>
    <t>[(g) * (h)]</t>
  </si>
  <si>
    <t>[column (i)]</t>
  </si>
  <si>
    <t>[see detail below]</t>
  </si>
  <si>
    <t>[(j) * (l)]</t>
  </si>
  <si>
    <t xml:space="preserve">[(m) / (n)] </t>
  </si>
  <si>
    <t>Calculated to make Utah base NPC equal the base NPC in the stipulation.  This adjustment is necessary because not all costs use an SE factor.  This</t>
  </si>
  <si>
    <t>same scalar will be used in calculating Utah actual NPC for the EBA.</t>
  </si>
  <si>
    <t>[(a) + (b)]</t>
  </si>
  <si>
    <t>Utah Allocation Scalar</t>
  </si>
  <si>
    <t>Calculation of Utah CY 2011 Actual Allocation Factors</t>
  </si>
  <si>
    <t>Coincident Peaks:</t>
  </si>
  <si>
    <t>Year</t>
  </si>
  <si>
    <t>Month</t>
  </si>
  <si>
    <t>Day</t>
  </si>
  <si>
    <t>hour</t>
  </si>
  <si>
    <t>CA</t>
  </si>
  <si>
    <t>ID</t>
  </si>
  <si>
    <t>OR</t>
  </si>
  <si>
    <t>UT</t>
  </si>
  <si>
    <t>WA</t>
  </si>
  <si>
    <t>WY</t>
  </si>
  <si>
    <t>FERC</t>
  </si>
  <si>
    <t>total</t>
  </si>
  <si>
    <t>Total 12 CP</t>
  </si>
  <si>
    <t>System Capacity Factor</t>
  </si>
  <si>
    <t>Energy:</t>
  </si>
  <si>
    <t>Total Energy</t>
  </si>
  <si>
    <t>System Energy Factor</t>
  </si>
  <si>
    <t>System Generation Factor</t>
  </si>
  <si>
    <t>Rocky Mountain Power</t>
  </si>
  <si>
    <t>Utah Energy Balancing Account</t>
  </si>
  <si>
    <t>Exhibit B from Docket No. 10-035-124 Settlement Stiplulation</t>
  </si>
</sst>
</file>

<file path=xl/styles.xml><?xml version="1.0" encoding="utf-8"?>
<styleSheet xmlns="http://schemas.openxmlformats.org/spreadsheetml/2006/main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mmm\-yyyy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* #,##0.000_);_(* \(#,##0.000\);_(* &quot;-&quot;??_);_(@_)"/>
    <numFmt numFmtId="170" formatCode="_(* #,##0.0_);_(* \(#,##0.0\);_(* &quot;-&quot;??_);_(@_)"/>
    <numFmt numFmtId="171" formatCode="#,##0.0"/>
    <numFmt numFmtId="172" formatCode="_(* #,##0.0_);_(* \(#,##0.0\);_(* &quot;-&quot;?_);_(@_)"/>
    <numFmt numFmtId="173" formatCode="0.000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4" applyFont="1" applyFill="1" applyAlignment="1">
      <alignment horizontal="left"/>
    </xf>
    <xf numFmtId="0" fontId="3" fillId="0" borderId="0" xfId="0" applyFont="1" applyBorder="1"/>
    <xf numFmtId="0" fontId="2" fillId="0" borderId="0" xfId="0" quotePrefix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70" fontId="3" fillId="0" borderId="0" xfId="0" applyNumberFormat="1" applyFont="1"/>
    <xf numFmtId="17" fontId="3" fillId="0" borderId="0" xfId="0" quotePrefix="1" applyNumberFormat="1" applyFont="1" applyBorder="1" applyAlignment="1" applyProtection="1">
      <alignment horizontal="center"/>
      <protection locked="0"/>
    </xf>
    <xf numFmtId="171" fontId="3" fillId="0" borderId="0" xfId="0" applyNumberFormat="1" applyFont="1" applyBorder="1"/>
    <xf numFmtId="170" fontId="3" fillId="0" borderId="0" xfId="0" applyNumberFormat="1" applyFont="1" applyBorder="1"/>
    <xf numFmtId="172" fontId="3" fillId="0" borderId="0" xfId="0" applyNumberFormat="1" applyFont="1" applyBorder="1"/>
    <xf numFmtId="43" fontId="3" fillId="0" borderId="0" xfId="0" applyNumberFormat="1" applyFont="1" applyBorder="1"/>
    <xf numFmtId="170" fontId="3" fillId="0" borderId="9" xfId="0" applyNumberFormat="1" applyFont="1" applyBorder="1"/>
    <xf numFmtId="173" fontId="3" fillId="0" borderId="0" xfId="5" applyNumberFormat="1" applyFont="1"/>
    <xf numFmtId="170" fontId="3" fillId="0" borderId="0" xfId="0" applyNumberFormat="1" applyFont="1" applyFill="1" applyBorder="1"/>
    <xf numFmtId="172" fontId="3" fillId="0" borderId="0" xfId="0" applyNumberFormat="1" applyFont="1" applyFill="1" applyBorder="1"/>
    <xf numFmtId="43" fontId="3" fillId="0" borderId="0" xfId="0" applyNumberFormat="1" applyFont="1" applyFill="1" applyBorder="1"/>
    <xf numFmtId="165" fontId="3" fillId="0" borderId="0" xfId="6" applyNumberFormat="1" applyFont="1"/>
    <xf numFmtId="165" fontId="3" fillId="0" borderId="0" xfId="0" applyNumberFormat="1" applyFont="1"/>
    <xf numFmtId="165" fontId="3" fillId="0" borderId="9" xfId="0" applyNumberFormat="1" applyFont="1" applyBorder="1"/>
    <xf numFmtId="173" fontId="3" fillId="0" borderId="0" xfId="5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64" fontId="6" fillId="0" borderId="0" xfId="2" applyNumberFormat="1" applyFont="1"/>
    <xf numFmtId="165" fontId="6" fillId="0" borderId="0" xfId="1" applyNumberFormat="1" applyFont="1"/>
    <xf numFmtId="164" fontId="6" fillId="0" borderId="0" xfId="2" applyNumberFormat="1" applyFont="1" applyAlignment="1">
      <alignment horizontal="right"/>
    </xf>
    <xf numFmtId="0" fontId="7" fillId="0" borderId="0" xfId="0" applyFont="1" applyAlignment="1">
      <alignment horizontal="centerContinuous"/>
    </xf>
    <xf numFmtId="165" fontId="6" fillId="0" borderId="0" xfId="1" applyNumberFormat="1" applyFont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0" xfId="0" applyFont="1" applyBorder="1"/>
    <xf numFmtId="0" fontId="7" fillId="0" borderId="0" xfId="0" applyFont="1" applyBorder="1" applyAlignment="1">
      <alignment horizontal="centerContinuous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quotePrefix="1" applyFont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7" fontId="6" fillId="0" borderId="0" xfId="3" applyNumberFormat="1" applyFont="1" applyFill="1"/>
    <xf numFmtId="167" fontId="6" fillId="0" borderId="0" xfId="3" applyNumberFormat="1" applyFont="1"/>
    <xf numFmtId="168" fontId="6" fillId="0" borderId="0" xfId="3" applyNumberFormat="1" applyFont="1"/>
    <xf numFmtId="165" fontId="6" fillId="0" borderId="0" xfId="0" applyNumberFormat="1" applyFont="1" applyFill="1"/>
    <xf numFmtId="165" fontId="6" fillId="0" borderId="0" xfId="0" applyNumberFormat="1" applyFont="1"/>
    <xf numFmtId="169" fontId="6" fillId="0" borderId="0" xfId="1" applyNumberFormat="1" applyFont="1"/>
    <xf numFmtId="168" fontId="6" fillId="0" borderId="0" xfId="0" applyNumberFormat="1" applyFont="1"/>
    <xf numFmtId="0" fontId="6" fillId="0" borderId="0" xfId="0" applyFont="1" applyBorder="1" applyAlignment="1">
      <alignment horizontal="center"/>
    </xf>
    <xf numFmtId="167" fontId="6" fillId="0" borderId="9" xfId="3" applyNumberFormat="1" applyFont="1" applyFill="1" applyBorder="1"/>
    <xf numFmtId="165" fontId="6" fillId="0" borderId="9" xfId="1" applyNumberFormat="1" applyFont="1" applyFill="1" applyBorder="1"/>
    <xf numFmtId="168" fontId="6" fillId="0" borderId="9" xfId="3" applyNumberFormat="1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167" fontId="7" fillId="0" borderId="0" xfId="3" applyNumberFormat="1" applyFont="1"/>
    <xf numFmtId="165" fontId="7" fillId="0" borderId="0" xfId="1" applyNumberFormat="1" applyFont="1"/>
    <xf numFmtId="44" fontId="7" fillId="0" borderId="0" xfId="3" applyFont="1"/>
    <xf numFmtId="168" fontId="7" fillId="0" borderId="0" xfId="3" applyNumberFormat="1" applyFont="1"/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0" fontId="8" fillId="0" borderId="3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6" fillId="0" borderId="1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0" xfId="0" applyFont="1" applyBorder="1" applyAlignment="1">
      <alignment horizontal="right"/>
    </xf>
    <xf numFmtId="167" fontId="6" fillId="0" borderId="0" xfId="3" applyNumberFormat="1" applyFont="1" applyBorder="1"/>
    <xf numFmtId="0" fontId="6" fillId="0" borderId="6" xfId="0" applyFont="1" applyBorder="1"/>
    <xf numFmtId="164" fontId="6" fillId="0" borderId="0" xfId="2" applyNumberFormat="1" applyFont="1" applyBorder="1"/>
    <xf numFmtId="167" fontId="6" fillId="0" borderId="6" xfId="3" applyNumberFormat="1" applyFont="1" applyBorder="1"/>
    <xf numFmtId="0" fontId="6" fillId="0" borderId="7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164" fontId="6" fillId="0" borderId="1" xfId="2" applyNumberFormat="1" applyFont="1" applyBorder="1"/>
    <xf numFmtId="167" fontId="6" fillId="0" borderId="8" xfId="3" applyNumberFormat="1" applyFont="1" applyBorder="1"/>
    <xf numFmtId="164" fontId="7" fillId="0" borderId="0" xfId="2" applyNumberFormat="1" applyFont="1" applyAlignment="1">
      <alignment horizontal="right"/>
    </xf>
  </cellXfs>
  <cellStyles count="7">
    <cellStyle name="Comma" xfId="1" builtinId="3"/>
    <cellStyle name="Comma 10" xfId="6"/>
    <cellStyle name="Currency" xfId="3" builtinId="4"/>
    <cellStyle name="Normal" xfId="0" builtinId="0"/>
    <cellStyle name="Normal 11 2" xfId="4"/>
    <cellStyle name="Percent" xfId="2" builtinId="5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view="pageLayout" zoomScaleNormal="100" workbookViewId="0">
      <selection activeCell="D4" sqref="D4"/>
    </sheetView>
  </sheetViews>
  <sheetFormatPr defaultRowHeight="12.75"/>
  <cols>
    <col min="1" max="1" width="16.140625" style="24" customWidth="1"/>
    <col min="2" max="2" width="16.85546875" style="24" customWidth="1"/>
    <col min="3" max="3" width="2.28515625" style="24" customWidth="1"/>
    <col min="4" max="4" width="13.7109375" style="24" customWidth="1"/>
    <col min="5" max="5" width="2.28515625" style="24" customWidth="1"/>
    <col min="6" max="6" width="15.7109375" style="24" customWidth="1"/>
    <col min="7" max="7" width="2.28515625" style="24" customWidth="1"/>
    <col min="8" max="8" width="13.7109375" style="24" customWidth="1"/>
    <col min="9" max="9" width="2.28515625" style="24" customWidth="1"/>
    <col min="10" max="10" width="12" style="24" customWidth="1"/>
    <col min="11" max="11" width="2.28515625" style="24" customWidth="1"/>
    <col min="12" max="12" width="13.7109375" style="24" customWidth="1"/>
    <col min="13" max="13" width="2.28515625" style="24" customWidth="1"/>
    <col min="14" max="14" width="13.7109375" style="24" customWidth="1"/>
    <col min="15" max="15" width="2.28515625" style="24" customWidth="1"/>
    <col min="16" max="16" width="13.7109375" style="24" customWidth="1"/>
    <col min="17" max="17" width="2.28515625" style="24" customWidth="1"/>
    <col min="18" max="18" width="15.7109375" style="24" customWidth="1"/>
    <col min="19" max="19" width="1.7109375" style="24" customWidth="1"/>
    <col min="20" max="20" width="8.5703125" style="24" customWidth="1"/>
    <col min="21" max="21" width="12.7109375" style="24" bestFit="1" customWidth="1"/>
    <col min="22" max="22" width="2.28515625" style="24" customWidth="1"/>
    <col min="23" max="23" width="15.7109375" style="24" customWidth="1"/>
    <col min="24" max="24" width="2.28515625" style="24" customWidth="1"/>
    <col min="25" max="25" width="15.85546875" style="24" customWidth="1"/>
    <col min="26" max="26" width="18.42578125" style="24" bestFit="1" customWidth="1"/>
    <col min="27" max="27" width="2.28515625" style="24" customWidth="1"/>
    <col min="28" max="28" width="18.7109375" style="24" bestFit="1" customWidth="1"/>
    <col min="29" max="29" width="2.28515625" style="24" customWidth="1"/>
    <col min="30" max="30" width="13.7109375" style="24" customWidth="1"/>
    <col min="31" max="31" width="2.28515625" style="24" customWidth="1"/>
    <col min="32" max="32" width="10.42578125" style="24" customWidth="1"/>
    <col min="33" max="33" width="30.7109375" style="24" customWidth="1"/>
    <col min="34" max="16384" width="9.140625" style="24"/>
  </cols>
  <sheetData>
    <row r="1" spans="1:33">
      <c r="A1" s="25" t="s">
        <v>84</v>
      </c>
      <c r="F1" s="26"/>
      <c r="H1" s="26"/>
      <c r="L1" s="27"/>
      <c r="P1" s="27"/>
      <c r="R1" s="74"/>
      <c r="T1" s="25" t="s">
        <v>84</v>
      </c>
      <c r="W1" s="28"/>
      <c r="Y1" s="26"/>
      <c r="AB1" s="26"/>
      <c r="AD1" s="27"/>
      <c r="AF1" s="74"/>
      <c r="AG1" s="28"/>
    </row>
    <row r="2" spans="1:33">
      <c r="A2" s="25" t="s">
        <v>85</v>
      </c>
      <c r="F2" s="26"/>
      <c r="H2" s="26"/>
      <c r="L2" s="27"/>
      <c r="P2" s="27"/>
      <c r="R2" s="28"/>
      <c r="T2" s="25" t="s">
        <v>85</v>
      </c>
      <c r="W2" s="28"/>
      <c r="Y2" s="26"/>
      <c r="AB2" s="26"/>
      <c r="AD2" s="27"/>
      <c r="AG2" s="28"/>
    </row>
    <row r="3" spans="1:33">
      <c r="F3" s="26"/>
      <c r="H3" s="26"/>
      <c r="J3" s="28"/>
      <c r="L3" s="27"/>
      <c r="P3" s="27"/>
      <c r="R3" s="26"/>
      <c r="W3" s="26"/>
      <c r="Y3" s="26"/>
      <c r="AB3" s="26"/>
      <c r="AD3" s="27"/>
      <c r="AF3" s="28"/>
    </row>
    <row r="4" spans="1:33">
      <c r="A4" s="25" t="s">
        <v>86</v>
      </c>
      <c r="F4" s="26"/>
      <c r="H4" s="26"/>
      <c r="J4" s="28"/>
      <c r="L4" s="27"/>
      <c r="P4" s="27"/>
      <c r="R4" s="26"/>
      <c r="T4" s="25" t="s">
        <v>86</v>
      </c>
      <c r="W4" s="26"/>
      <c r="Y4" s="26"/>
      <c r="AB4" s="26"/>
      <c r="AD4" s="27"/>
      <c r="AF4" s="28"/>
    </row>
    <row r="5" spans="1:33">
      <c r="F5" s="26"/>
      <c r="H5" s="26"/>
      <c r="J5" s="28"/>
      <c r="L5" s="27"/>
      <c r="P5" s="27"/>
      <c r="R5" s="26"/>
      <c r="W5" s="26"/>
      <c r="Y5" s="26"/>
      <c r="AB5" s="26"/>
      <c r="AD5" s="27"/>
      <c r="AF5" s="28"/>
    </row>
    <row r="6" spans="1:33">
      <c r="F6" s="26"/>
      <c r="H6" s="26"/>
      <c r="J6" s="28"/>
      <c r="L6" s="27"/>
      <c r="P6" s="27"/>
      <c r="R6" s="26"/>
      <c r="W6" s="26"/>
      <c r="Y6" s="26"/>
      <c r="AB6" s="26"/>
      <c r="AD6" s="27"/>
      <c r="AF6" s="28"/>
    </row>
    <row r="7" spans="1:33">
      <c r="F7" s="26"/>
      <c r="H7" s="26"/>
      <c r="J7" s="28"/>
      <c r="L7" s="27"/>
      <c r="P7" s="27"/>
      <c r="R7" s="26"/>
      <c r="W7" s="26"/>
      <c r="Y7" s="26"/>
      <c r="AB7" s="26"/>
      <c r="AD7" s="27"/>
      <c r="AF7" s="28"/>
    </row>
    <row r="8" spans="1:33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29"/>
      <c r="N8" s="29"/>
      <c r="O8" s="29"/>
      <c r="P8" s="30"/>
      <c r="Q8" s="29"/>
      <c r="R8" s="29"/>
      <c r="U8" s="29" t="s">
        <v>6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3">
      <c r="L9" s="27"/>
      <c r="P9" s="27"/>
      <c r="AD9" s="27"/>
    </row>
    <row r="10" spans="1:33">
      <c r="B10" s="31" t="s">
        <v>0</v>
      </c>
      <c r="C10" s="32"/>
      <c r="D10" s="31"/>
      <c r="E10" s="32"/>
      <c r="F10" s="31"/>
      <c r="G10" s="32"/>
      <c r="H10" s="32"/>
      <c r="I10" s="32"/>
      <c r="J10" s="32"/>
      <c r="L10" s="33"/>
      <c r="P10" s="33"/>
      <c r="R10" s="34"/>
      <c r="W10" s="34"/>
      <c r="Y10" s="31" t="s">
        <v>7</v>
      </c>
      <c r="Z10" s="32"/>
      <c r="AB10" s="33"/>
      <c r="AD10" s="33"/>
      <c r="AF10" s="33"/>
    </row>
    <row r="11" spans="1:33" ht="38.25">
      <c r="B11" s="35" t="s">
        <v>2</v>
      </c>
      <c r="C11" s="36"/>
      <c r="D11" s="37" t="s">
        <v>4</v>
      </c>
      <c r="E11" s="36"/>
      <c r="F11" s="37" t="s">
        <v>17</v>
      </c>
      <c r="G11" s="36"/>
      <c r="H11" s="37" t="s">
        <v>16</v>
      </c>
      <c r="I11" s="36"/>
      <c r="J11" s="37" t="s">
        <v>20</v>
      </c>
      <c r="L11" s="37" t="s">
        <v>63</v>
      </c>
      <c r="N11" s="37" t="s">
        <v>22</v>
      </c>
      <c r="P11" s="37" t="s">
        <v>5</v>
      </c>
      <c r="R11" s="37" t="s">
        <v>21</v>
      </c>
      <c r="W11" s="37" t="s">
        <v>21</v>
      </c>
      <c r="Y11" s="35" t="s">
        <v>0</v>
      </c>
      <c r="Z11" s="35" t="s">
        <v>3</v>
      </c>
      <c r="AB11" s="37" t="s">
        <v>13</v>
      </c>
      <c r="AD11" s="37" t="s">
        <v>5</v>
      </c>
      <c r="AF11" s="37" t="s">
        <v>14</v>
      </c>
    </row>
    <row r="12" spans="1:33">
      <c r="B12" s="38" t="s">
        <v>32</v>
      </c>
      <c r="D12" s="38" t="s">
        <v>33</v>
      </c>
      <c r="E12" s="38"/>
      <c r="F12" s="38" t="s">
        <v>34</v>
      </c>
      <c r="G12" s="38"/>
      <c r="H12" s="38" t="s">
        <v>35</v>
      </c>
      <c r="J12" s="38" t="s">
        <v>36</v>
      </c>
      <c r="K12" s="38"/>
      <c r="L12" s="38" t="s">
        <v>37</v>
      </c>
      <c r="M12" s="38"/>
      <c r="N12" s="38" t="s">
        <v>38</v>
      </c>
      <c r="P12" s="38" t="s">
        <v>39</v>
      </c>
      <c r="R12" s="38" t="s">
        <v>40</v>
      </c>
      <c r="W12" s="38" t="s">
        <v>41</v>
      </c>
      <c r="Y12" s="38" t="s">
        <v>42</v>
      </c>
      <c r="Z12" s="38" t="s">
        <v>43</v>
      </c>
      <c r="AB12" s="38" t="s">
        <v>44</v>
      </c>
      <c r="AD12" s="38" t="s">
        <v>45</v>
      </c>
      <c r="AF12" s="38" t="s">
        <v>46</v>
      </c>
    </row>
    <row r="14" spans="1:33">
      <c r="A14" s="39">
        <v>40725</v>
      </c>
      <c r="B14" s="40">
        <v>140131690.29275995</v>
      </c>
      <c r="C14" s="41"/>
      <c r="D14" s="41">
        <f t="shared" ref="D14:D25" si="0">D$27*$B14/$B$27</f>
        <v>-3107047.2511484833</v>
      </c>
      <c r="E14" s="41"/>
      <c r="F14" s="41">
        <f t="shared" ref="F14:F25" si="1">D14+B14</f>
        <v>137024643.04161146</v>
      </c>
      <c r="G14" s="41"/>
      <c r="H14" s="27">
        <v>5581297</v>
      </c>
      <c r="J14" s="42">
        <f>F14/H14</f>
        <v>24.550681148416125</v>
      </c>
      <c r="K14" s="41"/>
      <c r="L14" s="26">
        <v>1.0001400489293799</v>
      </c>
      <c r="M14" s="41"/>
      <c r="N14" s="42">
        <f t="shared" ref="N14:N25" si="2">J14*L14</f>
        <v>24.554119445026508</v>
      </c>
      <c r="O14" s="41"/>
      <c r="P14" s="27">
        <v>2487069</v>
      </c>
      <c r="R14" s="41">
        <f>N14*P14</f>
        <v>61067789.294022635</v>
      </c>
      <c r="U14" s="39">
        <v>40725</v>
      </c>
      <c r="W14" s="41">
        <f>R14</f>
        <v>61067789.294022635</v>
      </c>
      <c r="X14" s="41"/>
      <c r="Y14" s="41">
        <f>Y27/12</f>
        <v>-5875056.833333333</v>
      </c>
      <c r="Z14" s="41">
        <f>Z27/12</f>
        <v>-2538480.7149133333</v>
      </c>
      <c r="AA14" s="41"/>
      <c r="AB14" s="41">
        <f>Z14+R14</f>
        <v>58529308.579109304</v>
      </c>
      <c r="AC14" s="41"/>
      <c r="AD14" s="27">
        <v>2487069</v>
      </c>
      <c r="AF14" s="42">
        <f>AB14/AD14</f>
        <v>23.533447837237045</v>
      </c>
    </row>
    <row r="15" spans="1:33">
      <c r="A15" s="39">
        <v>40756</v>
      </c>
      <c r="B15" s="43">
        <v>151458071.99305969</v>
      </c>
      <c r="D15" s="44">
        <f t="shared" si="0"/>
        <v>-3358179.6185227251</v>
      </c>
      <c r="F15" s="44">
        <f t="shared" si="1"/>
        <v>148099892.37453696</v>
      </c>
      <c r="H15" s="27">
        <v>5456765</v>
      </c>
      <c r="J15" s="45">
        <f>F15/H15</f>
        <v>27.140602971639233</v>
      </c>
      <c r="L15" s="26">
        <f>L14</f>
        <v>1.0001400489293799</v>
      </c>
      <c r="N15" s="45">
        <f t="shared" si="2"/>
        <v>27.144403984028134</v>
      </c>
      <c r="P15" s="27">
        <v>2438510</v>
      </c>
      <c r="R15" s="27">
        <f t="shared" ref="R15:R25" si="3">N15*P15</f>
        <v>66191900.559092447</v>
      </c>
      <c r="U15" s="39">
        <v>40756</v>
      </c>
      <c r="W15" s="27">
        <f t="shared" ref="W15:W25" si="4">R15</f>
        <v>66191900.559092447</v>
      </c>
      <c r="Y15" s="44">
        <f>Y14</f>
        <v>-5875056.833333333</v>
      </c>
      <c r="Z15" s="44">
        <f>Z14</f>
        <v>-2538480.7149133333</v>
      </c>
      <c r="AB15" s="27">
        <f>Z15+R15</f>
        <v>63653419.844179116</v>
      </c>
      <c r="AD15" s="27">
        <v>2438510</v>
      </c>
      <c r="AF15" s="45">
        <f>AB15/AD15</f>
        <v>26.103407344722438</v>
      </c>
    </row>
    <row r="16" spans="1:33">
      <c r="A16" s="39">
        <v>40787</v>
      </c>
      <c r="B16" s="43">
        <v>126184995.68455841</v>
      </c>
      <c r="D16" s="44">
        <f t="shared" si="0"/>
        <v>-2797816.4193895175</v>
      </c>
      <c r="F16" s="44">
        <f t="shared" si="1"/>
        <v>123387179.26516889</v>
      </c>
      <c r="H16" s="27">
        <v>4811197</v>
      </c>
      <c r="J16" s="45">
        <f t="shared" ref="J16:J25" si="5">F16/H16</f>
        <v>25.645838086690045</v>
      </c>
      <c r="L16" s="26">
        <f t="shared" ref="L16:L25" si="6">L15</f>
        <v>1.0001400489293799</v>
      </c>
      <c r="N16" s="45">
        <f t="shared" si="2"/>
        <v>25.649429758857135</v>
      </c>
      <c r="P16" s="27">
        <v>2080962</v>
      </c>
      <c r="R16" s="27">
        <f t="shared" si="3"/>
        <v>53375488.64985086</v>
      </c>
      <c r="U16" s="39">
        <v>40787</v>
      </c>
      <c r="W16" s="27">
        <f t="shared" si="4"/>
        <v>53375488.64985086</v>
      </c>
      <c r="Y16" s="44">
        <f t="shared" ref="Y16:Z25" si="7">Y15</f>
        <v>-5875056.833333333</v>
      </c>
      <c r="Z16" s="44">
        <f t="shared" si="7"/>
        <v>-2538480.7149133333</v>
      </c>
      <c r="AB16" s="27">
        <f t="shared" ref="AB16:AB25" si="8">Z16+R16</f>
        <v>50837007.934937529</v>
      </c>
      <c r="AD16" s="27">
        <v>2080962</v>
      </c>
      <c r="AF16" s="45">
        <f t="shared" ref="AF16:AF25" si="9">AB16/AD16</f>
        <v>24.429570523122251</v>
      </c>
    </row>
    <row r="17" spans="1:32">
      <c r="A17" s="39">
        <v>40817</v>
      </c>
      <c r="B17" s="43">
        <v>114016576.01484603</v>
      </c>
      <c r="D17" s="44">
        <f t="shared" si="0"/>
        <v>-2528014.1012513884</v>
      </c>
      <c r="F17" s="44">
        <f t="shared" si="1"/>
        <v>111488561.91359463</v>
      </c>
      <c r="H17" s="27">
        <v>4902608</v>
      </c>
      <c r="J17" s="45">
        <f t="shared" si="5"/>
        <v>22.740664135006231</v>
      </c>
      <c r="L17" s="26">
        <f t="shared" si="6"/>
        <v>1.0001400489293799</v>
      </c>
      <c r="N17" s="45">
        <f t="shared" si="2"/>
        <v>22.743848940671725</v>
      </c>
      <c r="P17" s="27">
        <v>2071429</v>
      </c>
      <c r="R17" s="27">
        <f t="shared" si="3"/>
        <v>47112268.26732669</v>
      </c>
      <c r="U17" s="39">
        <v>40817</v>
      </c>
      <c r="W17" s="27">
        <f t="shared" si="4"/>
        <v>47112268.26732669</v>
      </c>
      <c r="Y17" s="44">
        <f t="shared" si="7"/>
        <v>-5875056.833333333</v>
      </c>
      <c r="Z17" s="44">
        <f t="shared" si="7"/>
        <v>-2538480.7149133333</v>
      </c>
      <c r="AB17" s="27">
        <f t="shared" si="8"/>
        <v>44573787.552413359</v>
      </c>
      <c r="AD17" s="27">
        <v>2071429</v>
      </c>
      <c r="AF17" s="45">
        <f t="shared" si="9"/>
        <v>21.518375745639055</v>
      </c>
    </row>
    <row r="18" spans="1:32">
      <c r="A18" s="39">
        <v>40848</v>
      </c>
      <c r="B18" s="43">
        <v>113851506.65921128</v>
      </c>
      <c r="D18" s="44">
        <f t="shared" si="0"/>
        <v>-2524354.1276465436</v>
      </c>
      <c r="F18" s="44">
        <f t="shared" si="1"/>
        <v>111327152.53156473</v>
      </c>
      <c r="H18" s="27">
        <v>4972393</v>
      </c>
      <c r="J18" s="45">
        <f t="shared" si="5"/>
        <v>22.389049403690482</v>
      </c>
      <c r="L18" s="26">
        <f t="shared" si="6"/>
        <v>1.0001400489293799</v>
      </c>
      <c r="N18" s="45">
        <f t="shared" si="2"/>
        <v>22.392184966089303</v>
      </c>
      <c r="P18" s="27">
        <v>2071816</v>
      </c>
      <c r="R18" s="27">
        <f t="shared" si="3"/>
        <v>46392487.087703273</v>
      </c>
      <c r="U18" s="39">
        <v>40848</v>
      </c>
      <c r="W18" s="27">
        <f t="shared" si="4"/>
        <v>46392487.087703273</v>
      </c>
      <c r="Y18" s="44">
        <f t="shared" si="7"/>
        <v>-5875056.833333333</v>
      </c>
      <c r="Z18" s="44">
        <f t="shared" si="7"/>
        <v>-2538480.7149133333</v>
      </c>
      <c r="AB18" s="27">
        <f t="shared" si="8"/>
        <v>43854006.372789942</v>
      </c>
      <c r="AD18" s="27">
        <v>2071816</v>
      </c>
      <c r="AF18" s="45">
        <f t="shared" si="9"/>
        <v>21.166940680441673</v>
      </c>
    </row>
    <row r="19" spans="1:32">
      <c r="A19" s="39">
        <v>40878</v>
      </c>
      <c r="B19" s="43">
        <v>124881814.48346323</v>
      </c>
      <c r="D19" s="44">
        <f t="shared" si="0"/>
        <v>-2768921.8448635698</v>
      </c>
      <c r="F19" s="44">
        <f t="shared" si="1"/>
        <v>122112892.63859966</v>
      </c>
      <c r="H19" s="27">
        <v>5392624</v>
      </c>
      <c r="J19" s="45">
        <f t="shared" si="5"/>
        <v>22.644429249767768</v>
      </c>
      <c r="L19" s="26">
        <f t="shared" si="6"/>
        <v>1.0001400489293799</v>
      </c>
      <c r="N19" s="45">
        <f t="shared" si="2"/>
        <v>22.647600577840617</v>
      </c>
      <c r="P19" s="27">
        <v>2188691</v>
      </c>
      <c r="R19" s="27">
        <f t="shared" si="3"/>
        <v>49568599.556314558</v>
      </c>
      <c r="U19" s="39">
        <v>40878</v>
      </c>
      <c r="W19" s="27">
        <f t="shared" si="4"/>
        <v>49568599.556314558</v>
      </c>
      <c r="Y19" s="44">
        <f t="shared" si="7"/>
        <v>-5875056.833333333</v>
      </c>
      <c r="Z19" s="44">
        <f t="shared" si="7"/>
        <v>-2538480.7149133333</v>
      </c>
      <c r="AB19" s="27">
        <f t="shared" si="8"/>
        <v>47030118.841401227</v>
      </c>
      <c r="AD19" s="27">
        <v>2188691</v>
      </c>
      <c r="AF19" s="45">
        <f t="shared" si="9"/>
        <v>21.487783721594884</v>
      </c>
    </row>
    <row r="20" spans="1:32">
      <c r="A20" s="39">
        <v>40909</v>
      </c>
      <c r="B20" s="43">
        <v>128942811.77382572</v>
      </c>
      <c r="D20" s="44">
        <f t="shared" si="0"/>
        <v>-2858963.6508360915</v>
      </c>
      <c r="F20" s="44">
        <f t="shared" si="1"/>
        <v>126083848.12298962</v>
      </c>
      <c r="H20" s="27">
        <v>5409177</v>
      </c>
      <c r="J20" s="45">
        <f t="shared" si="5"/>
        <v>23.309247991513242</v>
      </c>
      <c r="L20" s="26">
        <f t="shared" si="6"/>
        <v>1.0001400489293799</v>
      </c>
      <c r="N20" s="45">
        <f t="shared" si="2"/>
        <v>23.312512426739104</v>
      </c>
      <c r="P20" s="27">
        <v>2214779</v>
      </c>
      <c r="R20" s="27">
        <f t="shared" si="3"/>
        <v>51632062.959980808</v>
      </c>
      <c r="U20" s="39">
        <v>40909</v>
      </c>
      <c r="W20" s="27">
        <f t="shared" si="4"/>
        <v>51632062.959980808</v>
      </c>
      <c r="Y20" s="44">
        <f t="shared" si="7"/>
        <v>-5875056.833333333</v>
      </c>
      <c r="Z20" s="44">
        <f t="shared" si="7"/>
        <v>-2538480.7149133333</v>
      </c>
      <c r="AB20" s="27">
        <f t="shared" si="8"/>
        <v>49093582.245067477</v>
      </c>
      <c r="AD20" s="27">
        <v>2214779</v>
      </c>
      <c r="AF20" s="45">
        <f t="shared" si="9"/>
        <v>22.166357115119602</v>
      </c>
    </row>
    <row r="21" spans="1:32">
      <c r="A21" s="39">
        <v>40940</v>
      </c>
      <c r="B21" s="43">
        <v>118627509.86086331</v>
      </c>
      <c r="D21" s="44">
        <f t="shared" si="0"/>
        <v>-2630249.2866085703</v>
      </c>
      <c r="F21" s="44">
        <f t="shared" si="1"/>
        <v>115997260.57425474</v>
      </c>
      <c r="H21" s="27">
        <v>4977523</v>
      </c>
      <c r="J21" s="45">
        <f t="shared" si="5"/>
        <v>23.304213877917739</v>
      </c>
      <c r="L21" s="26">
        <f t="shared" si="6"/>
        <v>1.0001400489293799</v>
      </c>
      <c r="N21" s="45">
        <f t="shared" si="2"/>
        <v>23.307477608121381</v>
      </c>
      <c r="P21" s="27">
        <v>2061687</v>
      </c>
      <c r="R21" s="27">
        <f t="shared" si="3"/>
        <v>48052723.587454945</v>
      </c>
      <c r="U21" s="39">
        <v>40940</v>
      </c>
      <c r="W21" s="27">
        <f t="shared" si="4"/>
        <v>48052723.587454945</v>
      </c>
      <c r="Y21" s="44">
        <f t="shared" si="7"/>
        <v>-5875056.833333333</v>
      </c>
      <c r="Z21" s="44">
        <f t="shared" si="7"/>
        <v>-2538480.7149133333</v>
      </c>
      <c r="AB21" s="27">
        <f t="shared" si="8"/>
        <v>45514242.872541614</v>
      </c>
      <c r="AD21" s="27">
        <v>2061687</v>
      </c>
      <c r="AF21" s="45">
        <f t="shared" si="9"/>
        <v>22.076213737847507</v>
      </c>
    </row>
    <row r="22" spans="1:32">
      <c r="A22" s="39">
        <v>40969</v>
      </c>
      <c r="B22" s="43">
        <v>121455887.84781061</v>
      </c>
      <c r="D22" s="44">
        <f t="shared" si="0"/>
        <v>-2692961.0403253348</v>
      </c>
      <c r="F22" s="44">
        <f t="shared" si="1"/>
        <v>118762926.80748528</v>
      </c>
      <c r="H22" s="27">
        <v>5150143</v>
      </c>
      <c r="J22" s="45">
        <f t="shared" si="5"/>
        <v>23.06012217670175</v>
      </c>
      <c r="L22" s="26">
        <f t="shared" si="6"/>
        <v>1.0001400489293799</v>
      </c>
      <c r="N22" s="45">
        <f t="shared" si="2"/>
        <v>23.063351722123969</v>
      </c>
      <c r="P22" s="27">
        <v>2151583</v>
      </c>
      <c r="R22" s="27">
        <f t="shared" si="3"/>
        <v>49622715.488342658</v>
      </c>
      <c r="U22" s="39">
        <v>40969</v>
      </c>
      <c r="W22" s="27">
        <f t="shared" si="4"/>
        <v>49622715.488342658</v>
      </c>
      <c r="Y22" s="44">
        <f t="shared" si="7"/>
        <v>-5875056.833333333</v>
      </c>
      <c r="Z22" s="44">
        <f t="shared" si="7"/>
        <v>-2538480.7149133333</v>
      </c>
      <c r="AB22" s="27">
        <f t="shared" si="8"/>
        <v>47084234.773429327</v>
      </c>
      <c r="AD22" s="27">
        <v>2151583</v>
      </c>
      <c r="AF22" s="45">
        <f t="shared" si="9"/>
        <v>21.883531694305692</v>
      </c>
    </row>
    <row r="23" spans="1:32">
      <c r="A23" s="39">
        <v>41000</v>
      </c>
      <c r="B23" s="43">
        <v>120311084.36353242</v>
      </c>
      <c r="D23" s="44">
        <f t="shared" si="0"/>
        <v>-2667578.070124229</v>
      </c>
      <c r="F23" s="44">
        <f t="shared" si="1"/>
        <v>117643506.2934082</v>
      </c>
      <c r="H23" s="27">
        <v>4834714</v>
      </c>
      <c r="J23" s="45">
        <f t="shared" si="5"/>
        <v>24.333084913276814</v>
      </c>
      <c r="L23" s="26">
        <f t="shared" si="6"/>
        <v>1.0001400489293799</v>
      </c>
      <c r="N23" s="45">
        <f t="shared" si="2"/>
        <v>24.336492735767429</v>
      </c>
      <c r="P23" s="27">
        <v>2067721</v>
      </c>
      <c r="R23" s="27">
        <f t="shared" si="3"/>
        <v>50321077.096093766</v>
      </c>
      <c r="U23" s="39">
        <v>41000</v>
      </c>
      <c r="W23" s="27">
        <f t="shared" si="4"/>
        <v>50321077.096093766</v>
      </c>
      <c r="Y23" s="44">
        <f t="shared" si="7"/>
        <v>-5875056.833333333</v>
      </c>
      <c r="Z23" s="44">
        <f t="shared" si="7"/>
        <v>-2538480.7149133333</v>
      </c>
      <c r="AB23" s="27">
        <f t="shared" si="8"/>
        <v>47782596.381180435</v>
      </c>
      <c r="AD23" s="27">
        <v>2067721</v>
      </c>
      <c r="AF23" s="45">
        <f t="shared" si="9"/>
        <v>23.108821925772595</v>
      </c>
    </row>
    <row r="24" spans="1:32">
      <c r="A24" s="39">
        <v>41030</v>
      </c>
      <c r="B24" s="43">
        <v>125880766.45770389</v>
      </c>
      <c r="D24" s="44">
        <f t="shared" si="0"/>
        <v>-2791070.9460348282</v>
      </c>
      <c r="F24" s="44">
        <f t="shared" si="1"/>
        <v>123089695.51166905</v>
      </c>
      <c r="H24" s="27">
        <v>5006224</v>
      </c>
      <c r="J24" s="45">
        <f t="shared" si="5"/>
        <v>24.587332790476225</v>
      </c>
      <c r="L24" s="26">
        <f t="shared" si="6"/>
        <v>1.0001400489293799</v>
      </c>
      <c r="N24" s="45">
        <f t="shared" si="2"/>
        <v>24.590776220109838</v>
      </c>
      <c r="P24" s="27">
        <v>2144934</v>
      </c>
      <c r="R24" s="27">
        <f t="shared" si="3"/>
        <v>52745592.000905074</v>
      </c>
      <c r="U24" s="39">
        <v>41030</v>
      </c>
      <c r="W24" s="27">
        <f t="shared" si="4"/>
        <v>52745592.000905074</v>
      </c>
      <c r="Y24" s="44">
        <f t="shared" si="7"/>
        <v>-5875056.833333333</v>
      </c>
      <c r="Z24" s="44">
        <f t="shared" si="7"/>
        <v>-2538480.7149133333</v>
      </c>
      <c r="AB24" s="27">
        <f t="shared" si="8"/>
        <v>50207111.285991743</v>
      </c>
      <c r="AD24" s="27">
        <v>2144934</v>
      </c>
      <c r="AF24" s="45">
        <f t="shared" si="9"/>
        <v>23.407298912689967</v>
      </c>
    </row>
    <row r="25" spans="1:32">
      <c r="A25" s="39">
        <v>41061</v>
      </c>
      <c r="B25" s="43">
        <v>122703054.56794325</v>
      </c>
      <c r="D25" s="44">
        <f t="shared" si="0"/>
        <v>-2720613.6428267132</v>
      </c>
      <c r="F25" s="44">
        <f t="shared" si="1"/>
        <v>119982440.92511654</v>
      </c>
      <c r="H25" s="27">
        <v>5090370</v>
      </c>
      <c r="J25" s="45">
        <f t="shared" si="5"/>
        <v>23.570475412419242</v>
      </c>
      <c r="L25" s="26">
        <f t="shared" si="6"/>
        <v>1.0001400489293799</v>
      </c>
      <c r="N25" s="45">
        <f t="shared" si="2"/>
        <v>23.573776432265728</v>
      </c>
      <c r="P25" s="27">
        <v>2247828</v>
      </c>
      <c r="R25" s="27">
        <f t="shared" si="3"/>
        <v>52989794.730187006</v>
      </c>
      <c r="U25" s="39">
        <v>41061</v>
      </c>
      <c r="W25" s="27">
        <f t="shared" si="4"/>
        <v>52989794.730187006</v>
      </c>
      <c r="Y25" s="44">
        <f t="shared" si="7"/>
        <v>-5875056.833333333</v>
      </c>
      <c r="Z25" s="44">
        <f t="shared" si="7"/>
        <v>-2538480.7149133333</v>
      </c>
      <c r="AB25" s="27">
        <f t="shared" si="8"/>
        <v>50451314.015273675</v>
      </c>
      <c r="AD25" s="27">
        <v>2247828</v>
      </c>
      <c r="AF25" s="45">
        <f t="shared" si="9"/>
        <v>22.444472626586052</v>
      </c>
    </row>
    <row r="26" spans="1:32" ht="7.5" customHeight="1">
      <c r="J26" s="46"/>
      <c r="N26" s="46"/>
    </row>
    <row r="27" spans="1:32" ht="13.5" thickBot="1">
      <c r="A27" s="47" t="s">
        <v>1</v>
      </c>
      <c r="B27" s="48">
        <f>SUM(B14:B26)</f>
        <v>1508445769.999578</v>
      </c>
      <c r="C27" s="41"/>
      <c r="D27" s="48">
        <f>F27-B27</f>
        <v>-33445769.999577999</v>
      </c>
      <c r="E27" s="41"/>
      <c r="F27" s="48">
        <v>1475000000</v>
      </c>
      <c r="G27" s="41"/>
      <c r="H27" s="49">
        <f>SUM(H14:H26)</f>
        <v>61585035</v>
      </c>
      <c r="J27" s="50">
        <f>F27/H27</f>
        <v>23.950623718895347</v>
      </c>
      <c r="K27" s="41"/>
      <c r="M27" s="41"/>
      <c r="N27" s="50">
        <f>R27/P27</f>
        <v>23.985674434979405</v>
      </c>
      <c r="O27" s="41"/>
      <c r="P27" s="49">
        <f>SUM(P14:P26)</f>
        <v>26227009</v>
      </c>
      <c r="R27" s="48">
        <f>SUM(R14:R26)</f>
        <v>629072499.27727473</v>
      </c>
      <c r="U27" s="51" t="s">
        <v>1</v>
      </c>
      <c r="W27" s="48">
        <f>SUM(W14:W26)</f>
        <v>629072499.27727473</v>
      </c>
      <c r="X27" s="41"/>
      <c r="Y27" s="48">
        <v>-70500682</v>
      </c>
      <c r="Z27" s="48">
        <f>AB35*AB36+AB38*AB39</f>
        <v>-30461768.578960001</v>
      </c>
      <c r="AA27" s="41"/>
      <c r="AB27" s="48">
        <f>SUM(AB14:AB26)</f>
        <v>598610730.69831479</v>
      </c>
      <c r="AC27" s="41"/>
      <c r="AD27" s="49">
        <f>SUM(AD14:AD26)</f>
        <v>26227009</v>
      </c>
      <c r="AF27" s="50">
        <f>AB27/AD27</f>
        <v>22.824208841287042</v>
      </c>
    </row>
    <row r="28" spans="1:32" ht="13.5" thickTop="1">
      <c r="B28" s="23" t="s">
        <v>47</v>
      </c>
      <c r="D28" s="23" t="s">
        <v>51</v>
      </c>
      <c r="F28" s="23" t="s">
        <v>49</v>
      </c>
      <c r="H28" s="23" t="s">
        <v>50</v>
      </c>
      <c r="J28" s="23" t="s">
        <v>52</v>
      </c>
      <c r="L28" s="23" t="s">
        <v>53</v>
      </c>
      <c r="N28" s="23" t="s">
        <v>54</v>
      </c>
      <c r="P28" s="23" t="s">
        <v>50</v>
      </c>
      <c r="R28" s="23" t="s">
        <v>55</v>
      </c>
      <c r="W28" s="23" t="s">
        <v>56</v>
      </c>
      <c r="Y28" s="52" t="s">
        <v>57</v>
      </c>
      <c r="Z28" s="52"/>
      <c r="AB28" s="23" t="s">
        <v>58</v>
      </c>
      <c r="AD28" s="23" t="s">
        <v>50</v>
      </c>
      <c r="AF28" s="23" t="s">
        <v>59</v>
      </c>
    </row>
    <row r="29" spans="1:32">
      <c r="K29" s="23"/>
    </row>
    <row r="30" spans="1:32">
      <c r="A30" s="25" t="s">
        <v>19</v>
      </c>
      <c r="B30" s="53">
        <v>644072499.27727473</v>
      </c>
      <c r="C30" s="53"/>
      <c r="D30" s="53">
        <v>-15000000</v>
      </c>
      <c r="E30" s="53"/>
      <c r="F30" s="53">
        <f>D30+B30</f>
        <v>629072499.27727473</v>
      </c>
      <c r="G30" s="53"/>
      <c r="H30" s="54">
        <v>26227009</v>
      </c>
      <c r="I30" s="55"/>
      <c r="J30" s="56">
        <f>F30/H30</f>
        <v>23.985674434979405</v>
      </c>
      <c r="K30" s="23"/>
    </row>
    <row r="31" spans="1:32">
      <c r="B31" s="23" t="s">
        <v>48</v>
      </c>
      <c r="D31" s="23" t="s">
        <v>49</v>
      </c>
      <c r="F31" s="23" t="s">
        <v>62</v>
      </c>
      <c r="H31" s="23" t="s">
        <v>50</v>
      </c>
      <c r="J31" s="23" t="s">
        <v>52</v>
      </c>
      <c r="N31" s="45"/>
      <c r="P31" s="27"/>
      <c r="R31" s="27"/>
    </row>
    <row r="32" spans="1:32">
      <c r="J32" s="26"/>
    </row>
    <row r="33" spans="1:29">
      <c r="A33" s="57" t="s">
        <v>23</v>
      </c>
      <c r="B33" s="24" t="s">
        <v>26</v>
      </c>
      <c r="J33" s="26"/>
      <c r="Y33" s="24" t="s">
        <v>15</v>
      </c>
    </row>
    <row r="34" spans="1:29">
      <c r="A34" s="58" t="s">
        <v>24</v>
      </c>
      <c r="B34" s="24" t="s">
        <v>25</v>
      </c>
      <c r="J34" s="26"/>
      <c r="Y34" s="59" t="s">
        <v>9</v>
      </c>
      <c r="Z34" s="60"/>
      <c r="AA34" s="61"/>
      <c r="AB34" s="61"/>
      <c r="AC34" s="62"/>
    </row>
    <row r="35" spans="1:29">
      <c r="A35" s="58" t="s">
        <v>27</v>
      </c>
      <c r="B35" s="24" t="s">
        <v>28</v>
      </c>
      <c r="J35" s="26"/>
      <c r="Y35" s="63"/>
      <c r="Z35" s="64" t="s">
        <v>8</v>
      </c>
      <c r="AA35" s="33"/>
      <c r="AB35" s="65">
        <f>Y27-AB38</f>
        <v>-62789546</v>
      </c>
      <c r="AC35" s="66"/>
    </row>
    <row r="36" spans="1:29">
      <c r="A36" s="58" t="s">
        <v>29</v>
      </c>
      <c r="B36" s="24" t="s">
        <v>30</v>
      </c>
      <c r="J36" s="26"/>
      <c r="Y36" s="63"/>
      <c r="Z36" s="64" t="s">
        <v>11</v>
      </c>
      <c r="AA36" s="33"/>
      <c r="AB36" s="67">
        <f>43.284%</f>
        <v>0.43284</v>
      </c>
      <c r="AC36" s="68">
        <f>AB36*AB35</f>
        <v>-27177827.090640001</v>
      </c>
    </row>
    <row r="37" spans="1:29">
      <c r="A37" s="58" t="s">
        <v>31</v>
      </c>
      <c r="B37" s="24" t="s">
        <v>60</v>
      </c>
      <c r="J37" s="26"/>
      <c r="Y37" s="63"/>
      <c r="Z37" s="33"/>
      <c r="AA37" s="33"/>
      <c r="AB37" s="33"/>
      <c r="AC37" s="68"/>
    </row>
    <row r="38" spans="1:29">
      <c r="A38" s="58"/>
      <c r="B38" s="24" t="s">
        <v>61</v>
      </c>
      <c r="J38" s="26"/>
      <c r="Y38" s="63"/>
      <c r="Z38" s="64" t="s">
        <v>10</v>
      </c>
      <c r="AA38" s="33"/>
      <c r="AB38" s="65">
        <v>-7711136</v>
      </c>
      <c r="AC38" s="68"/>
    </row>
    <row r="39" spans="1:29">
      <c r="J39" s="26"/>
      <c r="Y39" s="69"/>
      <c r="Z39" s="70" t="s">
        <v>12</v>
      </c>
      <c r="AA39" s="71"/>
      <c r="AB39" s="72">
        <v>0.42587000000000003</v>
      </c>
      <c r="AC39" s="73">
        <f>AB39*AB38</f>
        <v>-3283941.48832</v>
      </c>
    </row>
    <row r="40" spans="1:29">
      <c r="J40" s="26"/>
    </row>
  </sheetData>
  <printOptions horizontalCentered="1"/>
  <pageMargins left="0.7" right="0.7" top="1" bottom="0.75" header="0.3" footer="0.3"/>
  <pageSetup scale="7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tabSelected="1" view="pageLayout" zoomScaleNormal="100" workbookViewId="0">
      <selection activeCell="L1" sqref="L1"/>
    </sheetView>
  </sheetViews>
  <sheetFormatPr defaultRowHeight="12.75"/>
  <cols>
    <col min="1" max="1" width="13.28515625" style="2" customWidth="1"/>
    <col min="2" max="2" width="11.42578125" style="2" customWidth="1"/>
    <col min="3" max="3" width="9.28515625" style="2" bestFit="1" customWidth="1"/>
    <col min="4" max="4" width="10.28515625" style="2" bestFit="1" customWidth="1"/>
    <col min="5" max="5" width="8.7109375" style="2" bestFit="1" customWidth="1"/>
    <col min="6" max="6" width="10.28515625" style="2" bestFit="1" customWidth="1"/>
    <col min="7" max="8" width="11.28515625" style="2" bestFit="1" customWidth="1"/>
    <col min="9" max="9" width="10.28515625" style="2" bestFit="1" customWidth="1"/>
    <col min="10" max="10" width="11.28515625" style="2" bestFit="1" customWidth="1"/>
    <col min="11" max="11" width="8.7109375" style="2" bestFit="1" customWidth="1"/>
    <col min="12" max="12" width="11.28515625" style="2" bestFit="1" customWidth="1"/>
    <col min="13" max="13" width="9.140625" style="2"/>
    <col min="14" max="23" width="9.28515625" style="2" bestFit="1" customWidth="1"/>
    <col min="24" max="16384" width="9.140625" style="2"/>
  </cols>
  <sheetData>
    <row r="1" spans="1:35">
      <c r="A1" s="1" t="str">
        <f>'RMP_(SRM-1)'!A1</f>
        <v>Rocky Mountain Power</v>
      </c>
      <c r="L1" s="74"/>
    </row>
    <row r="2" spans="1:35">
      <c r="A2" s="1" t="str">
        <f>'RMP_(SRM-1)'!A2</f>
        <v>Utah Energy Balancing Account</v>
      </c>
    </row>
    <row r="4" spans="1:35">
      <c r="C4" s="1"/>
    </row>
    <row r="5" spans="1:35">
      <c r="A5" s="3" t="s">
        <v>64</v>
      </c>
      <c r="C5" s="1"/>
    </row>
    <row r="6" spans="1:35"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5">
      <c r="A7" s="2" t="s">
        <v>65</v>
      </c>
      <c r="H7" s="5"/>
      <c r="N7" s="6"/>
      <c r="O7" s="6"/>
      <c r="P7" s="6"/>
      <c r="Q7" s="6"/>
      <c r="R7" s="6"/>
      <c r="S7" s="6"/>
      <c r="T7" s="6"/>
      <c r="U7" s="6"/>
      <c r="V7" s="6"/>
      <c r="W7" s="6"/>
      <c r="X7" s="4"/>
      <c r="Y7" s="4"/>
      <c r="Z7" s="6"/>
      <c r="AA7" s="6"/>
      <c r="AB7" s="6"/>
      <c r="AC7" s="6"/>
      <c r="AD7" s="6"/>
      <c r="AE7" s="6"/>
      <c r="AF7" s="6"/>
      <c r="AG7" s="6"/>
      <c r="AH7" s="6"/>
      <c r="AI7" s="4"/>
    </row>
    <row r="8" spans="1:35">
      <c r="A8" s="7" t="s">
        <v>66</v>
      </c>
      <c r="B8" s="7" t="s">
        <v>67</v>
      </c>
      <c r="C8" s="7" t="s">
        <v>68</v>
      </c>
      <c r="D8" s="7" t="s">
        <v>69</v>
      </c>
      <c r="E8" s="7" t="s">
        <v>70</v>
      </c>
      <c r="F8" s="7" t="s">
        <v>71</v>
      </c>
      <c r="G8" s="7" t="s">
        <v>72</v>
      </c>
      <c r="H8" s="7" t="s">
        <v>73</v>
      </c>
      <c r="I8" s="7" t="s">
        <v>74</v>
      </c>
      <c r="J8" s="7" t="s">
        <v>75</v>
      </c>
      <c r="K8" s="7" t="s">
        <v>76</v>
      </c>
      <c r="L8" s="7" t="s">
        <v>77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4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>
      <c r="A9" s="2">
        <v>2011</v>
      </c>
      <c r="B9" s="2">
        <v>1</v>
      </c>
      <c r="C9" s="2">
        <v>11</v>
      </c>
      <c r="D9" s="2">
        <v>1800</v>
      </c>
      <c r="E9" s="8">
        <v>147.39721180000001</v>
      </c>
      <c r="F9" s="8">
        <v>476.11137439999999</v>
      </c>
      <c r="G9" s="8">
        <v>2442.2558546</v>
      </c>
      <c r="H9" s="8">
        <v>3403.05192896874</v>
      </c>
      <c r="I9" s="8">
        <v>756.59062921179998</v>
      </c>
      <c r="J9" s="8">
        <v>1343.2959397380803</v>
      </c>
      <c r="K9" s="8">
        <v>30.387</v>
      </c>
      <c r="L9" s="8">
        <v>8599.08993871862</v>
      </c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4"/>
      <c r="Z9" s="11"/>
      <c r="AA9" s="12"/>
      <c r="AB9" s="12"/>
      <c r="AC9" s="4"/>
      <c r="AD9" s="12"/>
      <c r="AE9" s="13"/>
      <c r="AF9" s="12"/>
      <c r="AG9" s="12"/>
      <c r="AH9" s="12"/>
      <c r="AI9" s="13"/>
    </row>
    <row r="10" spans="1:35">
      <c r="A10" s="2">
        <v>2011</v>
      </c>
      <c r="B10" s="2">
        <v>2</v>
      </c>
      <c r="C10" s="2">
        <v>2</v>
      </c>
      <c r="D10" s="2">
        <v>800</v>
      </c>
      <c r="E10" s="8">
        <v>153.6549521</v>
      </c>
      <c r="F10" s="8">
        <v>467.13583199999999</v>
      </c>
      <c r="G10" s="8">
        <v>2510.337325</v>
      </c>
      <c r="H10" s="8">
        <v>3271.5064854362704</v>
      </c>
      <c r="I10" s="8">
        <v>786.76040946939997</v>
      </c>
      <c r="J10" s="8">
        <v>1383.7095551857601</v>
      </c>
      <c r="K10" s="8">
        <v>28.495000000000001</v>
      </c>
      <c r="L10" s="8">
        <v>8601.5995591914307</v>
      </c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4"/>
      <c r="Z10" s="11"/>
      <c r="AA10" s="12"/>
      <c r="AB10" s="12"/>
      <c r="AC10" s="4"/>
      <c r="AD10" s="12"/>
      <c r="AE10" s="13"/>
      <c r="AF10" s="12"/>
      <c r="AG10" s="12"/>
      <c r="AH10" s="12"/>
      <c r="AI10" s="13"/>
    </row>
    <row r="11" spans="1:35">
      <c r="A11" s="2">
        <v>2011</v>
      </c>
      <c r="B11" s="2">
        <v>3</v>
      </c>
      <c r="C11" s="2">
        <v>3</v>
      </c>
      <c r="D11" s="2">
        <v>800</v>
      </c>
      <c r="E11" s="8">
        <v>139.19762259999999</v>
      </c>
      <c r="F11" s="8">
        <v>414.22232831256002</v>
      </c>
      <c r="G11" s="8">
        <v>2217.5578022999998</v>
      </c>
      <c r="H11" s="8">
        <v>3013.1235932571499</v>
      </c>
      <c r="I11" s="8">
        <v>663.43575669970005</v>
      </c>
      <c r="J11" s="8">
        <v>1257.7545334076099</v>
      </c>
      <c r="K11" s="8">
        <v>25.288</v>
      </c>
      <c r="L11" s="8">
        <v>7730.5796365770202</v>
      </c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4"/>
      <c r="Z11" s="11"/>
      <c r="AA11" s="12"/>
      <c r="AB11" s="12"/>
      <c r="AC11" s="4"/>
      <c r="AD11" s="12"/>
      <c r="AE11" s="13"/>
      <c r="AF11" s="12"/>
      <c r="AG11" s="12"/>
      <c r="AH11" s="12"/>
      <c r="AI11" s="13"/>
    </row>
    <row r="12" spans="1:35">
      <c r="A12" s="2">
        <v>2011</v>
      </c>
      <c r="B12" s="2">
        <v>4</v>
      </c>
      <c r="C12" s="2">
        <v>8</v>
      </c>
      <c r="D12" s="2">
        <v>900</v>
      </c>
      <c r="E12" s="8">
        <v>152.909344</v>
      </c>
      <c r="F12" s="8">
        <v>393.97860707464002</v>
      </c>
      <c r="G12" s="8">
        <v>2200.0001226999998</v>
      </c>
      <c r="H12" s="8">
        <v>2945.6993984030805</v>
      </c>
      <c r="I12" s="8">
        <v>565.15993361829999</v>
      </c>
      <c r="J12" s="8">
        <v>1233.47727586834</v>
      </c>
      <c r="K12" s="8">
        <v>26.614999999999998</v>
      </c>
      <c r="L12" s="8">
        <v>7517.8396816643599</v>
      </c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4"/>
      <c r="Z12" s="11"/>
      <c r="AA12" s="12"/>
      <c r="AB12" s="12"/>
      <c r="AC12" s="4"/>
      <c r="AD12" s="12"/>
      <c r="AE12" s="13"/>
      <c r="AF12" s="12"/>
      <c r="AG12" s="12"/>
      <c r="AH12" s="12"/>
      <c r="AI12" s="13"/>
    </row>
    <row r="13" spans="1:35">
      <c r="A13" s="2">
        <v>2011</v>
      </c>
      <c r="B13" s="2">
        <v>5</v>
      </c>
      <c r="C13" s="2">
        <v>17</v>
      </c>
      <c r="D13" s="2">
        <v>1000</v>
      </c>
      <c r="E13" s="8">
        <v>140.2633854</v>
      </c>
      <c r="F13" s="8">
        <v>402.35918318736003</v>
      </c>
      <c r="G13" s="8">
        <v>1857.7071688000001</v>
      </c>
      <c r="H13" s="8">
        <v>2958.2692678652802</v>
      </c>
      <c r="I13" s="8">
        <v>480.14133146329999</v>
      </c>
      <c r="J13" s="8">
        <v>1226.158979905008</v>
      </c>
      <c r="K13" s="8">
        <v>21.797000000000001</v>
      </c>
      <c r="L13" s="8">
        <v>7086.696316620948</v>
      </c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4"/>
      <c r="Z13" s="11"/>
      <c r="AA13" s="12"/>
      <c r="AB13" s="12"/>
      <c r="AC13" s="4"/>
      <c r="AD13" s="12"/>
      <c r="AE13" s="13"/>
      <c r="AF13" s="12"/>
      <c r="AG13" s="12"/>
      <c r="AH13" s="12"/>
      <c r="AI13" s="13"/>
    </row>
    <row r="14" spans="1:35">
      <c r="A14" s="2">
        <v>2011</v>
      </c>
      <c r="B14" s="2">
        <v>6</v>
      </c>
      <c r="C14" s="2">
        <v>28</v>
      </c>
      <c r="D14" s="2">
        <v>1500</v>
      </c>
      <c r="E14" s="8">
        <v>122.8213571</v>
      </c>
      <c r="F14" s="8">
        <v>678.12479499999995</v>
      </c>
      <c r="G14" s="8">
        <v>1787.8482853</v>
      </c>
      <c r="H14" s="8">
        <v>3957.19934856808</v>
      </c>
      <c r="I14" s="8">
        <v>639.29956726849991</v>
      </c>
      <c r="J14" s="8">
        <v>1288.5100488632602</v>
      </c>
      <c r="K14" s="8">
        <v>36.72</v>
      </c>
      <c r="L14" s="8">
        <v>8510.5234020998414</v>
      </c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4"/>
      <c r="Z14" s="11"/>
      <c r="AA14" s="12"/>
      <c r="AB14" s="12"/>
      <c r="AC14" s="4"/>
      <c r="AD14" s="12"/>
      <c r="AE14" s="13"/>
      <c r="AF14" s="12"/>
      <c r="AG14" s="12"/>
      <c r="AH14" s="12"/>
      <c r="AI14" s="13"/>
    </row>
    <row r="15" spans="1:35">
      <c r="A15" s="2">
        <v>2011</v>
      </c>
      <c r="B15" s="2">
        <v>7</v>
      </c>
      <c r="C15" s="2">
        <v>6</v>
      </c>
      <c r="D15" s="2">
        <v>1700</v>
      </c>
      <c r="E15" s="8">
        <v>149.67752239999999</v>
      </c>
      <c r="F15" s="8">
        <v>746.95226969999999</v>
      </c>
      <c r="G15" s="8">
        <v>2138.963667</v>
      </c>
      <c r="H15" s="8">
        <v>4184.3351213008809</v>
      </c>
      <c r="I15" s="8">
        <v>722.90696171349998</v>
      </c>
      <c r="J15" s="8">
        <v>1280.6421229931</v>
      </c>
      <c r="K15" s="8">
        <v>37.088000000000001</v>
      </c>
      <c r="L15" s="8">
        <v>9260.5656651074823</v>
      </c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4"/>
      <c r="Z15" s="11"/>
      <c r="AA15" s="12"/>
      <c r="AB15" s="12"/>
      <c r="AC15" s="4"/>
      <c r="AD15" s="12"/>
      <c r="AE15" s="13"/>
      <c r="AF15" s="12"/>
      <c r="AG15" s="12"/>
      <c r="AH15" s="12"/>
      <c r="AI15" s="13"/>
    </row>
    <row r="16" spans="1:35">
      <c r="A16" s="2">
        <v>2011</v>
      </c>
      <c r="B16" s="2">
        <v>8</v>
      </c>
      <c r="C16" s="2">
        <v>23</v>
      </c>
      <c r="D16" s="2">
        <v>1700</v>
      </c>
      <c r="E16" s="8">
        <v>143.0405007</v>
      </c>
      <c r="F16" s="8">
        <v>549.47287830000005</v>
      </c>
      <c r="G16" s="8">
        <v>2188.9118600000002</v>
      </c>
      <c r="H16" s="8">
        <v>4595.99331571121</v>
      </c>
      <c r="I16" s="8">
        <v>707.30215074860007</v>
      </c>
      <c r="J16" s="8">
        <v>1204.1682122239602</v>
      </c>
      <c r="K16" s="8">
        <v>42.015000000000001</v>
      </c>
      <c r="L16" s="8">
        <v>9430.9039176837687</v>
      </c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4"/>
      <c r="Z16" s="11"/>
      <c r="AA16" s="12"/>
      <c r="AB16" s="12"/>
      <c r="AC16" s="4"/>
      <c r="AD16" s="12"/>
      <c r="AE16" s="13"/>
      <c r="AF16" s="12"/>
      <c r="AG16" s="12"/>
      <c r="AH16" s="12"/>
      <c r="AI16" s="13"/>
    </row>
    <row r="17" spans="1:35">
      <c r="A17" s="2">
        <v>2011</v>
      </c>
      <c r="B17" s="2">
        <v>9</v>
      </c>
      <c r="C17" s="2">
        <v>7</v>
      </c>
      <c r="D17" s="2">
        <v>1700</v>
      </c>
      <c r="E17" s="8">
        <v>118.7334664</v>
      </c>
      <c r="F17" s="8">
        <v>431.64161819999998</v>
      </c>
      <c r="G17" s="8">
        <v>2233.0253459999999</v>
      </c>
      <c r="H17" s="8">
        <v>3680.38413422028</v>
      </c>
      <c r="I17" s="8">
        <v>697.79596399230002</v>
      </c>
      <c r="J17" s="8">
        <v>1205.694915563728</v>
      </c>
      <c r="K17" s="8">
        <v>36.531999999999996</v>
      </c>
      <c r="L17" s="8">
        <v>8403.8074443763071</v>
      </c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4"/>
      <c r="Z17" s="11"/>
      <c r="AA17" s="12"/>
      <c r="AB17" s="12"/>
      <c r="AC17" s="4"/>
      <c r="AD17" s="12"/>
      <c r="AE17" s="13"/>
      <c r="AF17" s="12"/>
      <c r="AG17" s="12"/>
      <c r="AH17" s="12"/>
      <c r="AI17" s="13"/>
    </row>
    <row r="18" spans="1:35">
      <c r="A18" s="2">
        <v>2011</v>
      </c>
      <c r="B18" s="2">
        <v>10</v>
      </c>
      <c r="C18" s="2">
        <v>27</v>
      </c>
      <c r="D18" s="2">
        <v>800</v>
      </c>
      <c r="E18" s="8">
        <v>124.24971480000001</v>
      </c>
      <c r="F18" s="8">
        <v>368.23614139999995</v>
      </c>
      <c r="G18" s="8">
        <v>2118.1118984999998</v>
      </c>
      <c r="H18" s="8">
        <v>2947.2148342186902</v>
      </c>
      <c r="I18" s="8">
        <v>657.04445651309993</v>
      </c>
      <c r="J18" s="8">
        <v>1267.42456407852</v>
      </c>
      <c r="K18" s="8">
        <v>24.577999999999999</v>
      </c>
      <c r="L18" s="8">
        <v>7506.8596095103112</v>
      </c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4"/>
      <c r="Z18" s="11"/>
      <c r="AA18" s="12"/>
      <c r="AB18" s="12"/>
      <c r="AC18" s="4"/>
      <c r="AD18" s="12"/>
      <c r="AE18" s="13"/>
      <c r="AF18" s="12"/>
      <c r="AG18" s="12"/>
      <c r="AH18" s="12"/>
      <c r="AI18" s="13"/>
    </row>
    <row r="19" spans="1:35">
      <c r="A19" s="2">
        <v>2011</v>
      </c>
      <c r="B19" s="2">
        <v>11</v>
      </c>
      <c r="C19" s="2">
        <v>29</v>
      </c>
      <c r="D19" s="2">
        <v>1800</v>
      </c>
      <c r="E19" s="8">
        <v>118.9967224</v>
      </c>
      <c r="F19" s="8">
        <v>426.8572254</v>
      </c>
      <c r="G19" s="8">
        <v>2121.3556607</v>
      </c>
      <c r="H19" s="8">
        <v>3356.9191202342904</v>
      </c>
      <c r="I19" s="8">
        <v>641.73041167240001</v>
      </c>
      <c r="J19" s="8">
        <v>1326.0727847858702</v>
      </c>
      <c r="K19" s="8">
        <v>25.805</v>
      </c>
      <c r="L19" s="8">
        <v>8017.736925192562</v>
      </c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4"/>
      <c r="Z19" s="11"/>
      <c r="AA19" s="12"/>
      <c r="AB19" s="12"/>
      <c r="AC19" s="4"/>
      <c r="AD19" s="12"/>
      <c r="AE19" s="13"/>
      <c r="AF19" s="12"/>
      <c r="AG19" s="12"/>
      <c r="AH19" s="12"/>
      <c r="AI19" s="13"/>
    </row>
    <row r="20" spans="1:35">
      <c r="A20" s="2">
        <v>2011</v>
      </c>
      <c r="B20" s="2">
        <v>12</v>
      </c>
      <c r="C20" s="2">
        <v>13</v>
      </c>
      <c r="D20" s="2">
        <v>1800</v>
      </c>
      <c r="E20" s="8">
        <v>138.67378260000001</v>
      </c>
      <c r="F20" s="8">
        <v>447.68127520000002</v>
      </c>
      <c r="G20" s="8">
        <v>2423.354883</v>
      </c>
      <c r="H20" s="8">
        <v>3500.39685631149</v>
      </c>
      <c r="I20" s="8">
        <v>798.28621987240001</v>
      </c>
      <c r="J20" s="8">
        <v>1342.5045543959802</v>
      </c>
      <c r="K20" s="8">
        <v>27.698</v>
      </c>
      <c r="L20" s="8">
        <v>8678.5955713798703</v>
      </c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4"/>
      <c r="Z20" s="11"/>
      <c r="AA20" s="12"/>
      <c r="AB20" s="12"/>
      <c r="AC20" s="4"/>
      <c r="AD20" s="12"/>
      <c r="AE20" s="13"/>
      <c r="AF20" s="12"/>
      <c r="AG20" s="12"/>
      <c r="AH20" s="12"/>
      <c r="AI20" s="13"/>
    </row>
    <row r="21" spans="1:35" ht="13.5" thickBot="1">
      <c r="B21" s="2" t="s">
        <v>78</v>
      </c>
      <c r="E21" s="14">
        <v>1649.6155822999999</v>
      </c>
      <c r="F21" s="14">
        <v>5802.7735281745599</v>
      </c>
      <c r="G21" s="14">
        <v>26239.429873899997</v>
      </c>
      <c r="H21" s="14">
        <v>41814.093404495448</v>
      </c>
      <c r="I21" s="14">
        <v>8116.4537922433001</v>
      </c>
      <c r="J21" s="14">
        <f>SUM(J9:J20)</f>
        <v>15359.413487009217</v>
      </c>
      <c r="K21" s="14">
        <v>363.01799999999992</v>
      </c>
      <c r="L21" s="14">
        <v>99344.797668122512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1"/>
      <c r="AA21" s="12"/>
      <c r="AB21" s="12"/>
      <c r="AC21" s="4"/>
      <c r="AD21" s="12"/>
      <c r="AE21" s="13"/>
      <c r="AF21" s="12"/>
      <c r="AG21" s="12"/>
      <c r="AH21" s="12"/>
      <c r="AI21" s="13"/>
    </row>
    <row r="22" spans="1:35" ht="13.5" thickTop="1">
      <c r="L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>
      <c r="A23" s="2" t="s">
        <v>79</v>
      </c>
      <c r="E23" s="15">
        <f>E21/$L$21</f>
        <v>1.6604951854759516E-2</v>
      </c>
      <c r="F23" s="15">
        <f t="shared" ref="F23:K23" si="0">F21/$L$21</f>
        <v>5.8410441858864827E-2</v>
      </c>
      <c r="G23" s="15">
        <f t="shared" si="0"/>
        <v>0.26412485092130428</v>
      </c>
      <c r="H23" s="15">
        <f t="shared" si="0"/>
        <v>0.42089867195846775</v>
      </c>
      <c r="I23" s="15">
        <f t="shared" si="0"/>
        <v>8.1699837160649685E-2</v>
      </c>
      <c r="J23" s="15">
        <f t="shared" si="0"/>
        <v>0.154607124354109</v>
      </c>
      <c r="K23" s="15">
        <f t="shared" si="0"/>
        <v>3.6541218918450134E-3</v>
      </c>
      <c r="L23" s="15">
        <f>SUM(E23:K23)</f>
        <v>1.0000000000000002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6"/>
      <c r="AA23" s="17"/>
      <c r="AB23" s="17"/>
      <c r="AC23" s="4"/>
      <c r="AD23" s="4"/>
      <c r="AE23" s="18"/>
      <c r="AF23" s="4"/>
      <c r="AG23" s="4"/>
      <c r="AH23" s="4"/>
      <c r="AI23" s="4"/>
    </row>
    <row r="26" spans="1:35">
      <c r="A26" s="2" t="s">
        <v>80</v>
      </c>
      <c r="F26" s="5"/>
      <c r="K26" s="19"/>
      <c r="L26" s="19"/>
    </row>
    <row r="27" spans="1:35">
      <c r="A27" s="7" t="s">
        <v>66</v>
      </c>
      <c r="B27" s="7" t="s">
        <v>67</v>
      </c>
      <c r="E27" s="7" t="s">
        <v>70</v>
      </c>
      <c r="F27" s="7" t="s">
        <v>71</v>
      </c>
      <c r="G27" s="7" t="s">
        <v>72</v>
      </c>
      <c r="H27" s="7" t="s">
        <v>73</v>
      </c>
      <c r="I27" s="7" t="s">
        <v>74</v>
      </c>
      <c r="J27" s="7" t="s">
        <v>75</v>
      </c>
      <c r="K27" s="7" t="s">
        <v>76</v>
      </c>
      <c r="L27" s="7" t="s">
        <v>77</v>
      </c>
    </row>
    <row r="28" spans="1:35">
      <c r="A28" s="2">
        <v>2011</v>
      </c>
      <c r="B28" s="2">
        <v>1</v>
      </c>
      <c r="E28" s="20">
        <v>86809.13249090004</v>
      </c>
      <c r="F28" s="20">
        <v>300878.61305469996</v>
      </c>
      <c r="G28" s="20">
        <v>1373202.6554699007</v>
      </c>
      <c r="H28" s="20">
        <v>2130123.1879871795</v>
      </c>
      <c r="I28" s="20">
        <v>435015.86642519716</v>
      </c>
      <c r="J28" s="20">
        <v>926804.77390600811</v>
      </c>
      <c r="K28" s="20">
        <v>17844.654999999999</v>
      </c>
      <c r="L28" s="20">
        <v>5270678.8843338871</v>
      </c>
    </row>
    <row r="29" spans="1:35">
      <c r="A29" s="2">
        <v>2011</v>
      </c>
      <c r="B29" s="2">
        <v>2</v>
      </c>
      <c r="E29" s="20">
        <v>78646.177241299971</v>
      </c>
      <c r="F29" s="20">
        <v>260406.44989012534</v>
      </c>
      <c r="G29" s="20">
        <v>1235510.2948981009</v>
      </c>
      <c r="H29" s="20">
        <v>1883748.3739997074</v>
      </c>
      <c r="I29" s="20">
        <v>374011.4865823437</v>
      </c>
      <c r="J29" s="20">
        <v>844279.55760008225</v>
      </c>
      <c r="K29" s="20">
        <v>15237.703</v>
      </c>
      <c r="L29" s="20">
        <v>4691840.0432116594</v>
      </c>
    </row>
    <row r="30" spans="1:35">
      <c r="A30" s="2">
        <v>2011</v>
      </c>
      <c r="B30" s="2">
        <v>3</v>
      </c>
      <c r="E30" s="20">
        <v>82828.347890399964</v>
      </c>
      <c r="F30" s="20">
        <v>274689.228189677</v>
      </c>
      <c r="G30" s="20">
        <v>1260931.3223171993</v>
      </c>
      <c r="H30" s="20">
        <v>1992961.7733092315</v>
      </c>
      <c r="I30" s="20">
        <v>368692.87800733669</v>
      </c>
      <c r="J30" s="20">
        <v>883779.62951491354</v>
      </c>
      <c r="K30" s="20">
        <v>16230.15</v>
      </c>
      <c r="L30" s="20">
        <v>4880113.3292287579</v>
      </c>
    </row>
    <row r="31" spans="1:35">
      <c r="A31" s="2">
        <v>2011</v>
      </c>
      <c r="B31" s="2">
        <v>4</v>
      </c>
      <c r="E31" s="20">
        <v>75188.536362899948</v>
      </c>
      <c r="F31" s="20">
        <v>259461.14090120839</v>
      </c>
      <c r="G31" s="20">
        <v>1140564.5685437012</v>
      </c>
      <c r="H31" s="20">
        <v>1852486.724227957</v>
      </c>
      <c r="I31" s="20">
        <v>330807.97944721888</v>
      </c>
      <c r="J31" s="20">
        <v>841138.67857896257</v>
      </c>
      <c r="K31" s="20">
        <v>14248.495999999999</v>
      </c>
      <c r="L31" s="20">
        <v>4513896.1240619477</v>
      </c>
    </row>
    <row r="32" spans="1:35">
      <c r="A32" s="2">
        <v>2011</v>
      </c>
      <c r="B32" s="2">
        <v>5</v>
      </c>
      <c r="E32" s="20">
        <v>80029.250612900054</v>
      </c>
      <c r="F32" s="20">
        <v>280700.78213379899</v>
      </c>
      <c r="G32" s="20">
        <v>1092584.3535360009</v>
      </c>
      <c r="H32" s="20">
        <v>1871759.0223916844</v>
      </c>
      <c r="I32" s="20">
        <v>316578.96991183935</v>
      </c>
      <c r="J32" s="20">
        <v>858627.86946034199</v>
      </c>
      <c r="K32" s="20">
        <v>12353.513000000001</v>
      </c>
      <c r="L32" s="20">
        <v>4512633.7610465661</v>
      </c>
    </row>
    <row r="33" spans="1:12">
      <c r="A33" s="2">
        <v>2011</v>
      </c>
      <c r="B33" s="2">
        <v>6</v>
      </c>
      <c r="E33" s="20">
        <v>81654.134837199992</v>
      </c>
      <c r="F33" s="20">
        <v>353087.7340622</v>
      </c>
      <c r="G33" s="20">
        <v>1058139.6390533007</v>
      </c>
      <c r="H33" s="20">
        <v>1984771.3219949903</v>
      </c>
      <c r="I33" s="20">
        <v>320864.33117565518</v>
      </c>
      <c r="J33" s="20">
        <v>828601.00239858765</v>
      </c>
      <c r="K33" s="20">
        <v>13603.477000000001</v>
      </c>
      <c r="L33" s="20">
        <v>4640721.6405219343</v>
      </c>
    </row>
    <row r="34" spans="1:12">
      <c r="A34" s="2">
        <v>2011</v>
      </c>
      <c r="B34" s="2">
        <v>7</v>
      </c>
      <c r="E34" s="20">
        <v>89111.520533500036</v>
      </c>
      <c r="F34" s="20">
        <v>496920.97263280011</v>
      </c>
      <c r="G34" s="20">
        <v>1152919.6663853007</v>
      </c>
      <c r="H34" s="20">
        <v>2358764.6176137063</v>
      </c>
      <c r="I34" s="20">
        <v>363478.905945045</v>
      </c>
      <c r="J34" s="20">
        <v>878446.60984953085</v>
      </c>
      <c r="K34" s="20">
        <v>17789.195</v>
      </c>
      <c r="L34" s="20">
        <v>5357431.4879598841</v>
      </c>
    </row>
    <row r="35" spans="1:12">
      <c r="A35" s="2">
        <v>2011</v>
      </c>
      <c r="B35" s="2">
        <v>8</v>
      </c>
      <c r="E35" s="20">
        <v>89268.452709700025</v>
      </c>
      <c r="F35" s="20">
        <v>346769.06174690026</v>
      </c>
      <c r="G35" s="20">
        <v>1226224.5084439002</v>
      </c>
      <c r="H35" s="20">
        <v>2460844.9819866796</v>
      </c>
      <c r="I35" s="20">
        <v>392504.25324364653</v>
      </c>
      <c r="J35" s="20">
        <v>814843.75478971156</v>
      </c>
      <c r="K35" s="20">
        <v>20397.668000000001</v>
      </c>
      <c r="L35" s="20">
        <v>5350852.6809205376</v>
      </c>
    </row>
    <row r="36" spans="1:12">
      <c r="A36" s="2">
        <v>2011</v>
      </c>
      <c r="B36" s="2">
        <v>9</v>
      </c>
      <c r="E36" s="20">
        <v>70653.603309699844</v>
      </c>
      <c r="F36" s="20">
        <v>277690.96316229965</v>
      </c>
      <c r="G36" s="20">
        <v>1135068.4386252989</v>
      </c>
      <c r="H36" s="20">
        <v>2013516.9953675326</v>
      </c>
      <c r="I36" s="20">
        <v>356351.01850815414</v>
      </c>
      <c r="J36" s="20">
        <v>816808.72370532213</v>
      </c>
      <c r="K36" s="20">
        <v>16981.511999999999</v>
      </c>
      <c r="L36" s="20">
        <v>4687071.2546783062</v>
      </c>
    </row>
    <row r="37" spans="1:12">
      <c r="A37" s="2">
        <v>2011</v>
      </c>
      <c r="B37" s="2">
        <v>10</v>
      </c>
      <c r="E37" s="20">
        <v>63779.389688500065</v>
      </c>
      <c r="F37" s="20">
        <v>264761.74024750007</v>
      </c>
      <c r="G37" s="20">
        <v>1118985.1057763004</v>
      </c>
      <c r="H37" s="20">
        <v>1937227.7424222422</v>
      </c>
      <c r="I37" s="20">
        <v>345195.40035250259</v>
      </c>
      <c r="J37" s="20">
        <v>878428.1976099594</v>
      </c>
      <c r="K37" s="20">
        <v>14712.266</v>
      </c>
      <c r="L37" s="20">
        <v>4623089.8420970039</v>
      </c>
    </row>
    <row r="38" spans="1:12">
      <c r="A38" s="2">
        <v>2011</v>
      </c>
      <c r="B38" s="2">
        <v>11</v>
      </c>
      <c r="E38" s="20">
        <v>70915.805596300022</v>
      </c>
      <c r="F38" s="20">
        <v>266049.93632349983</v>
      </c>
      <c r="G38" s="20">
        <v>1218712.4603085998</v>
      </c>
      <c r="H38" s="20">
        <v>1996734.1229581423</v>
      </c>
      <c r="I38" s="20">
        <v>394413.46872377559</v>
      </c>
      <c r="J38" s="20">
        <v>910817.42910947325</v>
      </c>
      <c r="K38" s="20">
        <v>13577.135</v>
      </c>
      <c r="L38" s="20">
        <v>4871220.3580197915</v>
      </c>
    </row>
    <row r="39" spans="1:12">
      <c r="A39" s="2">
        <v>2011</v>
      </c>
      <c r="B39" s="2">
        <v>12</v>
      </c>
      <c r="E39" s="20">
        <v>80902.584795000061</v>
      </c>
      <c r="F39" s="20">
        <v>293165.58717069984</v>
      </c>
      <c r="G39" s="20">
        <v>1443400.3917852</v>
      </c>
      <c r="H39" s="20">
        <v>2169765.7603625082</v>
      </c>
      <c r="I39" s="20">
        <v>458522.19668798824</v>
      </c>
      <c r="J39" s="20">
        <v>960867.32731722482</v>
      </c>
      <c r="K39" s="20">
        <v>14800.128000000001</v>
      </c>
      <c r="L39" s="20">
        <v>5421423.9761186205</v>
      </c>
    </row>
    <row r="40" spans="1:12" ht="13.5" thickBot="1">
      <c r="B40" s="2" t="s">
        <v>81</v>
      </c>
      <c r="E40" s="21">
        <v>949786.93606829992</v>
      </c>
      <c r="F40" s="21">
        <v>3674582.2095154095</v>
      </c>
      <c r="G40" s="21">
        <v>14456243.405142805</v>
      </c>
      <c r="H40" s="21">
        <v>24652704.624621563</v>
      </c>
      <c r="I40" s="21">
        <v>4456436.7550107026</v>
      </c>
      <c r="J40" s="21">
        <f>SUM(J28:J39)</f>
        <v>10443443.553840119</v>
      </c>
      <c r="K40" s="21">
        <v>187775.89800000002</v>
      </c>
      <c r="L40" s="21">
        <v>58820973.382198915</v>
      </c>
    </row>
    <row r="41" spans="1:12" ht="13.5" thickTop="1">
      <c r="C41" s="20"/>
      <c r="D41" s="20"/>
      <c r="E41" s="20"/>
      <c r="F41" s="20"/>
      <c r="G41" s="20"/>
      <c r="H41" s="20"/>
      <c r="I41" s="20"/>
    </row>
    <row r="42" spans="1:12">
      <c r="A42" s="2" t="s">
        <v>82</v>
      </c>
      <c r="E42" s="15">
        <f>E40/$L$40</f>
        <v>1.6147079544177271E-2</v>
      </c>
      <c r="F42" s="15">
        <f t="shared" ref="F42:K42" si="1">F40/$L$40</f>
        <v>6.2470612066196342E-2</v>
      </c>
      <c r="G42" s="15">
        <f t="shared" si="1"/>
        <v>0.24576681707068998</v>
      </c>
      <c r="H42" s="22">
        <f t="shared" si="1"/>
        <v>0.41911419017901275</v>
      </c>
      <c r="I42" s="15">
        <f t="shared" si="1"/>
        <v>7.5762716914837061E-2</v>
      </c>
      <c r="J42" s="15">
        <f t="shared" si="1"/>
        <v>0.17754625524440293</v>
      </c>
      <c r="K42" s="15">
        <f t="shared" si="1"/>
        <v>3.1923289806833925E-3</v>
      </c>
      <c r="L42" s="15">
        <f>SUM(E42:K42)</f>
        <v>0.99999999999999978</v>
      </c>
    </row>
    <row r="43" spans="1:12">
      <c r="A43" s="2" t="s">
        <v>83</v>
      </c>
      <c r="E43" s="15">
        <f>(E42*0.25)+(E23*0.75)</f>
        <v>1.6490483777113953E-2</v>
      </c>
      <c r="F43" s="15">
        <f t="shared" ref="F43:K43" si="2">(F42*0.25)+(F23*0.75)</f>
        <v>5.9425484410697706E-2</v>
      </c>
      <c r="G43" s="15">
        <f t="shared" si="2"/>
        <v>0.25953534245865068</v>
      </c>
      <c r="H43" s="22">
        <f t="shared" si="2"/>
        <v>0.420452551513604</v>
      </c>
      <c r="I43" s="15">
        <f t="shared" si="2"/>
        <v>8.0215557099196533E-2</v>
      </c>
      <c r="J43" s="15">
        <f>(J42*0.25)+(J23*0.75)</f>
        <v>0.1603419070766825</v>
      </c>
      <c r="K43" s="15">
        <f t="shared" si="2"/>
        <v>3.5386736640546082E-3</v>
      </c>
      <c r="L43" s="15">
        <f>SUM(E43:K43)</f>
        <v>1</v>
      </c>
    </row>
  </sheetData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RMP_(SRM-1)</vt:lpstr>
      <vt:lpstr>RMP_(SRM-2)</vt:lpstr>
      <vt:lpstr>'RMP_(SRM-1)'!Print_Titles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p11461</dc:creator>
  <cp:lastModifiedBy>Melissa Robyn Paschal</cp:lastModifiedBy>
  <cp:lastPrinted>2012-03-13T16:53:39Z</cp:lastPrinted>
  <dcterms:created xsi:type="dcterms:W3CDTF">2011-07-22T19:10:25Z</dcterms:created>
  <dcterms:modified xsi:type="dcterms:W3CDTF">2012-03-19T16:57:04Z</dcterms:modified>
</cp:coreProperties>
</file>