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4880" windowHeight="9285" tabRatio="675"/>
  </bookViews>
  <sheets>
    <sheet name="Exhibit-RMP(WRG-1)" sheetId="3" r:id="rId1"/>
    <sheet name="Exhibit-RMP(WRG-2)" sheetId="2" r:id="rId2"/>
    <sheet name="RateSpread" sheetId="1" r:id="rId3"/>
    <sheet name="Stipulation" sheetId="12" r:id="rId4"/>
    <sheet name="RECRev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0" localSheetId="4">[1]Jan!#REF!</definedName>
    <definedName name="\0" localSheetId="3">[1]Jan!#REF!</definedName>
    <definedName name="\0">[1]Jan!#REF!</definedName>
    <definedName name="\A" localSheetId="4">#REF!</definedName>
    <definedName name="\A" localSheetId="3">#REF!</definedName>
    <definedName name="\A">#REF!</definedName>
    <definedName name="\B" localSheetId="3">#REF!</definedName>
    <definedName name="\B">#REF!</definedName>
    <definedName name="\BACK1" localSheetId="3">#REF!</definedName>
    <definedName name="\BACK1">#REF!</definedName>
    <definedName name="\BLOCK" localSheetId="3">#REF!</definedName>
    <definedName name="\BLOCK">#REF!</definedName>
    <definedName name="\BLOCKT" localSheetId="3">#REF!</definedName>
    <definedName name="\BLOCKT">#REF!</definedName>
    <definedName name="\C" localSheetId="3">#REF!</definedName>
    <definedName name="\C">#REF!</definedName>
    <definedName name="\COMP" localSheetId="3">#REF!</definedName>
    <definedName name="\COMP">#REF!</definedName>
    <definedName name="\COMPT" localSheetId="3">#REF!</definedName>
    <definedName name="\COMPT">#REF!</definedName>
    <definedName name="\E" localSheetId="3">#REF!</definedName>
    <definedName name="\E">#REF!</definedName>
    <definedName name="\G" localSheetId="3">#REF!</definedName>
    <definedName name="\G">#REF!</definedName>
    <definedName name="\I" localSheetId="3">#REF!</definedName>
    <definedName name="\I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\P" localSheetId="3">#REF!</definedName>
    <definedName name="\P">#REF!</definedName>
    <definedName name="\Q" localSheetId="4">[2]Actual!#REF!</definedName>
    <definedName name="\Q" localSheetId="3">[2]Actual!#REF!</definedName>
    <definedName name="\Q">[2]Actual!#REF!</definedName>
    <definedName name="\R" localSheetId="4">#REF!</definedName>
    <definedName name="\R" localSheetId="3">#REF!</definedName>
    <definedName name="\R">#REF!</definedName>
    <definedName name="\S" localSheetId="3">#REF!</definedName>
    <definedName name="\S">#REF!</definedName>
    <definedName name="\TABLE1" localSheetId="3">#REF!</definedName>
    <definedName name="\TABLE1">#REF!</definedName>
    <definedName name="\TABLE2" localSheetId="3">#REF!</definedName>
    <definedName name="\TABLE2">#REF!</definedName>
    <definedName name="\TABLEA" localSheetId="3">#REF!</definedName>
    <definedName name="\TABLEA">#REF!</definedName>
    <definedName name="\TBL1" localSheetId="3">#REF!</definedName>
    <definedName name="\TBL1">#REF!</definedName>
    <definedName name="\TBL2" localSheetId="3">#REF!</definedName>
    <definedName name="\TBL2">#REF!</definedName>
    <definedName name="\TBL3" localSheetId="3">#REF!</definedName>
    <definedName name="\TBL3">#REF!</definedName>
    <definedName name="\TBL4" localSheetId="3">#REF!</definedName>
    <definedName name="\TBL4">#REF!</definedName>
    <definedName name="\TBL5" localSheetId="3">#REF!</definedName>
    <definedName name="\TBL5">#REF!</definedName>
    <definedName name="\W" localSheetId="3">#REF!</definedName>
    <definedName name="\W">#REF!</definedName>
    <definedName name="\WORK1" localSheetId="3">#REF!</definedName>
    <definedName name="\WORK1">#REF!</definedName>
    <definedName name="\X" localSheetId="3">#REF!</definedName>
    <definedName name="\X">#REF!</definedName>
    <definedName name="\Z" localSheetId="3">#REF!</definedName>
    <definedName name="\Z">#REF!</definedName>
    <definedName name="___DAT1">#REF!</definedName>
    <definedName name="___DAT11">[3]Sheet1!#REF!</definedName>
    <definedName name="___DAT12">[3]Sheet1!#REF!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'Exhibit-RMP(WRG-2)'!#REF!</definedName>
    <definedName name="__123Graph_A" localSheetId="4" hidden="1">[4]Inputs!#REF!</definedName>
    <definedName name="__123Graph_A" localSheetId="3" hidden="1">[4]Inputs!#REF!</definedName>
    <definedName name="__123Graph_A" hidden="1">[4]Inputs!#REF!</definedName>
    <definedName name="__123Graph_AGRAPH1" localSheetId="1" hidden="1">'Exhibit-RMP(WRG-2)'!#REF!</definedName>
    <definedName name="__123Graph_B" localSheetId="1" hidden="1">'Exhibit-RMP(WRG-2)'!#REF!</definedName>
    <definedName name="__123Graph_B" localSheetId="4" hidden="1">[4]Inputs!#REF!</definedName>
    <definedName name="__123Graph_B" localSheetId="3" hidden="1">[4]Inputs!#REF!</definedName>
    <definedName name="__123Graph_B" hidden="1">[4]Inputs!#REF!</definedName>
    <definedName name="__123Graph_C" localSheetId="1" hidden="1">'Exhibit-RMP(WRG-2)'!#REF!</definedName>
    <definedName name="__123Graph_D" localSheetId="1" hidden="1">'Exhibit-RMP(WRG-2)'!#REF!</definedName>
    <definedName name="__123Graph_D" localSheetId="4" hidden="1">[4]Inputs!#REF!</definedName>
    <definedName name="__123Graph_D" localSheetId="3" hidden="1">[4]Inputs!#REF!</definedName>
    <definedName name="__123Graph_D" hidden="1">[4]Inputs!#REF!</definedName>
    <definedName name="__123Graph_E" localSheetId="1" hidden="1">'Exhibit-RMP(WRG-2)'!#REF!</definedName>
    <definedName name="__123Graph_E" hidden="1">[5]Input!$E$22:$E$37</definedName>
    <definedName name="__123Graph_F" localSheetId="1" hidden="1">'Exhibit-RMP(WRG-2)'!$E$64:$E$73</definedName>
    <definedName name="__123Graph_F" hidden="1">[5]Input!$D$22:$D$37</definedName>
    <definedName name="__att3">#REF!</definedName>
    <definedName name="__att7">#REF!</definedName>
    <definedName name="__AUG96">#REF!</definedName>
    <definedName name="__DAT1">#REF!</definedName>
    <definedName name="__DAT10">#REF!</definedName>
    <definedName name="__DAT11">[3]Sheet1!#REF!</definedName>
    <definedName name="__DAT12">[3]Sheet1!#REF!</definedName>
    <definedName name="__DAT13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EC94">#REF!</definedName>
    <definedName name="__DEC95">#REF!</definedName>
    <definedName name="__DEC96">#REF!</definedName>
    <definedName name="__DEC97">#REF!</definedName>
    <definedName name="__FEB96">#REF!</definedName>
    <definedName name="__FEB97">#REF!</definedName>
    <definedName name="__FEB98">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JAN98">#REF!</definedName>
    <definedName name="__MAY95">#REF!</definedName>
    <definedName name="__MAY97">#REF!</definedName>
    <definedName name="__MAY98">#REF!</definedName>
    <definedName name="__MEN2" localSheetId="4">[1]Jan!#REF!</definedName>
    <definedName name="__MEN2" localSheetId="3">[1]Jan!#REF!</definedName>
    <definedName name="__MEN2">[1]Jan!#REF!</definedName>
    <definedName name="__MEN3" localSheetId="4">[1]Jan!#REF!</definedName>
    <definedName name="__MEN3" localSheetId="3">[1]Jan!#REF!</definedName>
    <definedName name="__MEN3">[1]Jan!#REF!</definedName>
    <definedName name="__NOV97">#REF!</definedName>
    <definedName name="__OCT95">#REF!</definedName>
    <definedName name="__OCT97">#REF!</definedName>
    <definedName name="__tab10">#REF!</definedName>
    <definedName name="__tab11">#REF!</definedName>
    <definedName name="__tab1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OP1" localSheetId="4">[1]Jan!#REF!</definedName>
    <definedName name="__TOP1" localSheetId="3">[1]Jan!#REF!</definedName>
    <definedName name="__TOP1">[1]Jan!#REF!</definedName>
    <definedName name="__WO800">#REF!</definedName>
    <definedName name="__WO800802">#REF!</definedName>
    <definedName name="_1_0Price_Ta">#REF!</definedName>
    <definedName name="_100_SUM">#REF!</definedName>
    <definedName name="_1Price_Ta">#REF!</definedName>
    <definedName name="_2Price_Ta">#REF!</definedName>
    <definedName name="_3Price_Ta" localSheetId="3">#REF!</definedName>
    <definedName name="_3Price_Ta">#REF!</definedName>
    <definedName name="_att3">#REF!</definedName>
    <definedName name="_att7">#REF!</definedName>
    <definedName name="_AUG96">#REF!</definedName>
    <definedName name="_B" localSheetId="3">#REF!</definedName>
    <definedName name="_B">#REF!</definedName>
    <definedName name="_BLOCK" localSheetId="3">#REF!</definedName>
    <definedName name="_BLOCK">#REF!</definedName>
    <definedName name="_BLOCKT" localSheetId="3">#REF!</definedName>
    <definedName name="_BLOCKT">#REF!</definedName>
    <definedName name="_COMP" localSheetId="3">#REF!</definedName>
    <definedName name="_COMP">#REF!</definedName>
    <definedName name="_COMPR" localSheetId="3">#REF!</definedName>
    <definedName name="_COMPR">#REF!</definedName>
    <definedName name="_COMPT" localSheetId="3">#REF!</definedName>
    <definedName name="_COMPT">#REF!</definedName>
    <definedName name="_DAT1">#REF!</definedName>
    <definedName name="_DAT10">#REF!</definedName>
    <definedName name="_DAT11">[3]Sheet1!#REF!</definedName>
    <definedName name="_DAT12">[3]Sheet1!#REF!</definedName>
    <definedName name="_DAT13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94">#REF!</definedName>
    <definedName name="_DEC95">#REF!</definedName>
    <definedName name="_DEC96">#REF!</definedName>
    <definedName name="_DEC97">#REF!</definedName>
    <definedName name="_Dist_Values" localSheetId="1" hidden="1">'Exhibit-RMP(WRG-2)'!#REF!</definedName>
    <definedName name="_FEB96">#REF!</definedName>
    <definedName name="_FEB97">#REF!</definedName>
    <definedName name="_FEB98">#REF!</definedName>
    <definedName name="_Fill" localSheetId="1" hidden="1">'Exhibit-RMP(WRG-2)'!#REF!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1" hidden="1">'Exhibit-RMP(WRG-2)'!$G$1:$G$490</definedName>
    <definedName name="_xlnm._FilterDatabase" hidden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JAN98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MAY95">#REF!</definedName>
    <definedName name="_MAY97">#REF!</definedName>
    <definedName name="_MAY98">#REF!</definedName>
    <definedName name="_MEN2" localSheetId="4">[1]Jan!#REF!</definedName>
    <definedName name="_MEN2" localSheetId="3">[1]Jan!#REF!</definedName>
    <definedName name="_MEN2">[1]Jan!#REF!</definedName>
    <definedName name="_MEN3" localSheetId="4">[1]Jan!#REF!</definedName>
    <definedName name="_MEN3" localSheetId="3">[1]Jan!#REF!</definedName>
    <definedName name="_MEN3">[1]Jan!#REF!</definedName>
    <definedName name="_NOV97">#REF!</definedName>
    <definedName name="_OCT95">#REF!</definedName>
    <definedName name="_OCT97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255</definedName>
    <definedName name="_Order1" localSheetId="2" hidden="1">255</definedName>
    <definedName name="_Order1" localSheetId="3" hidden="1">0</definedName>
    <definedName name="_Order1" hidden="1">255</definedName>
    <definedName name="_Order2" localSheetId="0" hidden="1">255</definedName>
    <definedName name="_Order2" localSheetId="2" hidden="1">255</definedName>
    <definedName name="_Order2" localSheetId="4" hidden="1">0</definedName>
    <definedName name="_Order2" localSheetId="3" hidden="1">0</definedName>
    <definedName name="_Order2" hidden="1">255</definedName>
    <definedName name="_P" localSheetId="4">#REF!</definedName>
    <definedName name="_P" localSheetId="3">#REF!</definedName>
    <definedName name="_P">#REF!</definedName>
    <definedName name="_Regression_Out" localSheetId="3" hidden="1">#REF!</definedName>
    <definedName name="_Regression_Out" hidden="1">#REF!</definedName>
    <definedName name="_Regression_X" localSheetId="3" hidden="1">#REF!</definedName>
    <definedName name="_Regression_X" hidden="1">#REF!</definedName>
    <definedName name="_Regression_Y" localSheetId="3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SPL" localSheetId="3">#REF!</definedName>
    <definedName name="_SPL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 localSheetId="4">[1]Jan!#REF!</definedName>
    <definedName name="_TOP1" localSheetId="3">[1]Jan!#REF!</definedName>
    <definedName name="_TOP1">[1]Jan!#REF!</definedName>
    <definedName name="_WO800">#REF!</definedName>
    <definedName name="_WO800802">#REF!</definedName>
    <definedName name="a" localSheetId="4">'[4]DSM Output'!$J$21:$J$23</definedName>
    <definedName name="a" localSheetId="3" hidden="1">'[4]DSM Output'!$J$21:$J$23</definedName>
    <definedName name="a" hidden="1">#REF!</definedName>
    <definedName name="A_36" localSheetId="4">#REF!</definedName>
    <definedName name="A_36" localSheetId="3">#REF!</definedName>
    <definedName name="A_36">#REF!</definedName>
    <definedName name="ABSTRACT" localSheetId="3">#REF!</definedName>
    <definedName name="ABSTRACT">#REF!</definedName>
    <definedName name="Access_Button1" hidden="1">"Headcount_Workbook_Schedules_List"</definedName>
    <definedName name="AccessDatabase" hidden="1">"P:\HR\SharonPlummer\Headcount Workbook.mdb"</definedName>
    <definedName name="accrued">'[6]-'!$B$1:$B$15</definedName>
    <definedName name="Acct108364">'[7]Func Study'!#REF!</definedName>
    <definedName name="Acct108364S">'[7]Func Study'!#REF!</definedName>
    <definedName name="Acct108D_S">'[8]Func Study'!$H$2448</definedName>
    <definedName name="Acct108D00S">'[8]Func Study'!$H$2440</definedName>
    <definedName name="Acct108DSS">'[8]Func Study'!$H$2444</definedName>
    <definedName name="Acct151SE" localSheetId="3">'[8]Func Study'!#REF!</definedName>
    <definedName name="Acct151SE">'[8]Func Study'!#REF!</definedName>
    <definedName name="Acct154SNPP">'[9]Functional Study'!$H$2034</definedName>
    <definedName name="Acct228.42TROJD" localSheetId="4">'[10]Func Study'!#REF!</definedName>
    <definedName name="Acct228.42TROJD" localSheetId="3">'[10]Func Study'!#REF!</definedName>
    <definedName name="Acct228.42TROJD">[11]FuncStudy!$F$1867</definedName>
    <definedName name="ACCT2281">'[8]Func Study'!$H$2216</definedName>
    <definedName name="Acct2281SO">'[9]Functional Study'!$H$2139</definedName>
    <definedName name="Acct2282">'[8]Func Study'!$H$2220</definedName>
    <definedName name="Acct2283">'[8]Func Study'!$H$2224</definedName>
    <definedName name="Acct2283S">'[8]Func Study'!$H$2228</definedName>
    <definedName name="Acct2283SO">'[9]Functional Study'!$H$2147</definedName>
    <definedName name="Acct22841SE">'[9]Functional Study'!$H$2155</definedName>
    <definedName name="Acct22842">'[8]Func Study'!$H$2237</definedName>
    <definedName name="Acct22842TROJD" localSheetId="4">'[10]Func Study'!#REF!</definedName>
    <definedName name="Acct22842TROJD" localSheetId="3">'[10]Func Study'!#REF!</definedName>
    <definedName name="Acct22842TROJD">'[10]Func Study'!#REF!</definedName>
    <definedName name="Acct228SO" localSheetId="4">'[9]Functional Study'!$H$2143</definedName>
    <definedName name="Acct228SO">'[8]Func Study'!$H$2219</definedName>
    <definedName name="ACCT25398">'[8]Func Study'!$H$2249</definedName>
    <definedName name="Acct25399">'[8]Func Study'!$H$2256</definedName>
    <definedName name="Acct254">'[8]Func Study'!$H$2233</definedName>
    <definedName name="ACCT254SO">'[9]Functional Study'!$H$2151</definedName>
    <definedName name="Acct282DITBAL">[11]FuncStudy!$F$1912</definedName>
    <definedName name="Acct282SGP">'[9]Functional Study'!#REF!</definedName>
    <definedName name="Acct350" localSheetId="4">'[9]Functional Study'!$H$1583</definedName>
    <definedName name="Acct350">'[8]Func Study'!$H$1660</definedName>
    <definedName name="Acct352" localSheetId="4">'[9]Functional Study'!$H$1590</definedName>
    <definedName name="Acct352">'[8]Func Study'!$H$1667</definedName>
    <definedName name="Acct353" localSheetId="4">'[9]Functional Study'!$H$1596</definedName>
    <definedName name="Acct353">'[8]Func Study'!$H$1673</definedName>
    <definedName name="Acct354" localSheetId="4">'[9]Functional Study'!$H$1602</definedName>
    <definedName name="Acct354">'[8]Func Study'!$H$1679</definedName>
    <definedName name="Acct355" localSheetId="4">'[9]Functional Study'!$H$1608</definedName>
    <definedName name="Acct355">'[8]Func Study'!$H$1685</definedName>
    <definedName name="Acct356" localSheetId="4">'[9]Functional Study'!$H$1614</definedName>
    <definedName name="Acct356">'[8]Func Study'!$H$1691</definedName>
    <definedName name="Acct357" localSheetId="4">'[9]Functional Study'!$H$1620</definedName>
    <definedName name="Acct357">'[8]Func Study'!$H$1697</definedName>
    <definedName name="Acct358" localSheetId="4">'[9]Functional Study'!$H$1626</definedName>
    <definedName name="Acct358">'[8]Func Study'!$H$1703</definedName>
    <definedName name="Acct359" localSheetId="4">'[9]Functional Study'!$H$1632</definedName>
    <definedName name="Acct359">'[8]Func Study'!$H$1709</definedName>
    <definedName name="Acct360" localSheetId="4">'[9]Functional Study'!$H$1652</definedName>
    <definedName name="Acct360">'[8]Func Study'!$H$1729</definedName>
    <definedName name="Acct361" localSheetId="4">'[9]Functional Study'!$H$1658</definedName>
    <definedName name="Acct361">'[8]Func Study'!$H$1735</definedName>
    <definedName name="Acct362" localSheetId="4">'[9]Functional Study'!$H$1664</definedName>
    <definedName name="Acct362">'[8]Func Study'!$H$1741</definedName>
    <definedName name="Acct364" localSheetId="4">'[9]Functional Study'!$H$1675</definedName>
    <definedName name="Acct364">'[8]Func Study'!$H$1748</definedName>
    <definedName name="Acct365" localSheetId="4">'[9]Functional Study'!$H$1682</definedName>
    <definedName name="Acct365">'[8]Func Study'!$H$1755</definedName>
    <definedName name="Acct366" localSheetId="4">'[9]Functional Study'!$H$1689</definedName>
    <definedName name="Acct366">'[8]Func Study'!$H$1762</definedName>
    <definedName name="Acct367" localSheetId="4">'[9]Functional Study'!$H$1696</definedName>
    <definedName name="Acct367">'[8]Func Study'!$H$1769</definedName>
    <definedName name="Acct368" localSheetId="4">'[9]Functional Study'!$H$1702</definedName>
    <definedName name="Acct368">'[8]Func Study'!$H$1775</definedName>
    <definedName name="Acct369" localSheetId="4">'[9]Functional Study'!$H$1709</definedName>
    <definedName name="Acct369">'[8]Func Study'!$H$1782</definedName>
    <definedName name="Acct370" localSheetId="4">'[9]Functional Study'!$H$1720</definedName>
    <definedName name="Acct370">'[8]Func Study'!$H$1793</definedName>
    <definedName name="Acct371" localSheetId="4">'[9]Functional Study'!$H$1727</definedName>
    <definedName name="Acct371">'[8]Func Study'!$H$1800</definedName>
    <definedName name="Acct372" localSheetId="4">'[9]Functional Study'!$H$1734</definedName>
    <definedName name="Acct372">'[8]Func Study'!$H$1807</definedName>
    <definedName name="Acct372A" localSheetId="4">'[9]Functional Study'!$H$1733</definedName>
    <definedName name="Acct372A">'[8]Func Study'!$H$1806</definedName>
    <definedName name="Acct372DP" localSheetId="4">'[9]Functional Study'!$H$1731</definedName>
    <definedName name="Acct372DP">'[8]Func Study'!$H$1804</definedName>
    <definedName name="Acct372DS" localSheetId="4">'[9]Functional Study'!$H$1732</definedName>
    <definedName name="Acct372DS">'[8]Func Study'!$H$1805</definedName>
    <definedName name="Acct373" localSheetId="4">'[9]Functional Study'!$H$1740</definedName>
    <definedName name="Acct373">'[8]Func Study'!$H$1813</definedName>
    <definedName name="Acct403HPSG" localSheetId="3">'[8]Func Study'!#REF!</definedName>
    <definedName name="Acct403HPSG">'[8]Func Study'!#REF!</definedName>
    <definedName name="Acct41011">'[12]Functional Study'!#REF!</definedName>
    <definedName name="Acct41011BADDEBT">'[12]Functional Study'!#REF!</definedName>
    <definedName name="Acct41011DITEXP">'[12]Functional Study'!#REF!</definedName>
    <definedName name="Acct41011S">'[12]Functional Study'!#REF!</definedName>
    <definedName name="Acct41011SE">'[12]Functional Study'!#REF!</definedName>
    <definedName name="Acct41011SG1">'[12]Functional Study'!#REF!</definedName>
    <definedName name="Acct41011SG2">'[12]Functional Study'!#REF!</definedName>
    <definedName name="ACCT41011SGCT">'[12]Functional Study'!#REF!</definedName>
    <definedName name="Acct41011SGPP">'[12]Functional Study'!#REF!</definedName>
    <definedName name="Acct41011SNP">'[12]Functional Study'!#REF!</definedName>
    <definedName name="ACCT41011SNPD">'[12]Functional Study'!#REF!</definedName>
    <definedName name="Acct41011SO">'[12]Functional Study'!#REF!</definedName>
    <definedName name="Acct41011TROJP">'[12]Functional Study'!#REF!</definedName>
    <definedName name="Acct41111">'[12]Functional Study'!#REF!</definedName>
    <definedName name="Acct41111BADDEBT">'[12]Functional Study'!#REF!</definedName>
    <definedName name="Acct41111DITEXP">'[12]Functional Study'!#REF!</definedName>
    <definedName name="Acct41111S">'[12]Functional Study'!#REF!</definedName>
    <definedName name="Acct41111SE">'[12]Functional Study'!#REF!</definedName>
    <definedName name="Acct41111SG1">'[12]Functional Study'!#REF!</definedName>
    <definedName name="Acct41111SG2">'[12]Functional Study'!#REF!</definedName>
    <definedName name="Acct41111SG3">'[12]Functional Study'!#REF!</definedName>
    <definedName name="Acct41111SGPP">'[12]Functional Study'!#REF!</definedName>
    <definedName name="Acct41111SNP">'[12]Functional Study'!#REF!</definedName>
    <definedName name="Acct41111SNTP">'[12]Functional Study'!#REF!</definedName>
    <definedName name="Acct41111SO">'[12]Functional Study'!#REF!</definedName>
    <definedName name="Acct41111TROJP">'[12]Functional Study'!#REF!</definedName>
    <definedName name="Acct411BADDEBT">'[12]Functional Study'!#REF!</definedName>
    <definedName name="Acct411DGP">'[12]Functional Study'!#REF!</definedName>
    <definedName name="Acct411DGU">'[12]Functional Study'!#REF!</definedName>
    <definedName name="Acct411DITEXP">'[12]Functional Study'!#REF!</definedName>
    <definedName name="Acct411DNPP">'[12]Functional Study'!#REF!</definedName>
    <definedName name="Acct411DNPTP">'[12]Functional Study'!#REF!</definedName>
    <definedName name="Acct411S">'[12]Functional Study'!#REF!</definedName>
    <definedName name="Acct411SE">'[12]Functional Study'!#REF!</definedName>
    <definedName name="Acct411SG">'[12]Functional Study'!#REF!</definedName>
    <definedName name="Acct411SGPP">'[12]Functional Study'!#REF!</definedName>
    <definedName name="Acct411SO">'[12]Functional Study'!#REF!</definedName>
    <definedName name="Acct411TROJP">'[12]Functional Study'!#REF!</definedName>
    <definedName name="Acct444S">'[8]Func Study'!$H$264</definedName>
    <definedName name="Acct447">'[9]Functional Study'!$H$288</definedName>
    <definedName name="Acct447DGU" localSheetId="4">'[10]Func Study'!#REF!</definedName>
    <definedName name="Acct447DGU" localSheetId="3">'[10]Func Study'!#REF!</definedName>
    <definedName name="Acct447DGU">'[10]Func Study'!#REF!</definedName>
    <definedName name="Acct448">'[9]Functional Study'!$H$276</definedName>
    <definedName name="Acct448S">'[8]Func Study'!$H$273</definedName>
    <definedName name="Acct448SO">'[9]Functional Study'!$H$275</definedName>
    <definedName name="Acct450S" localSheetId="4">'[9]Functional Study'!$H$303</definedName>
    <definedName name="Acct450S">'[8]Func Study'!$H$297</definedName>
    <definedName name="Acct451S" localSheetId="4">'[9]Functional Study'!$H$308</definedName>
    <definedName name="Acct451S">'[8]Func Study'!$H$302</definedName>
    <definedName name="Acct454S" localSheetId="4">'[9]Functional Study'!$H$318</definedName>
    <definedName name="Acct454S">'[8]Func Study'!$H$312</definedName>
    <definedName name="Acct456S" localSheetId="4">'[9]Functional Study'!$H$324</definedName>
    <definedName name="Acct456S">'[8]Func Study'!$H$318</definedName>
    <definedName name="Acct502DNPPSU" localSheetId="3">'[8]Func Study'!#REF!</definedName>
    <definedName name="Acct502DNPPSU">'[8]Func Study'!#REF!</definedName>
    <definedName name="Acct565">'[9]Functional Study'!$H$732</definedName>
    <definedName name="Acct580" localSheetId="4">'[9]Functional Study'!$H$779</definedName>
    <definedName name="Acct580">'[8]Func Study'!$H$748</definedName>
    <definedName name="Acct581" localSheetId="4">'[9]Functional Study'!$H$784</definedName>
    <definedName name="Acct581">'[8]Func Study'!$H$753</definedName>
    <definedName name="Acct582" localSheetId="4">'[9]Functional Study'!$H$789</definedName>
    <definedName name="Acct582">'[8]Func Study'!$H$758</definedName>
    <definedName name="Acct583" localSheetId="4">'[9]Functional Study'!$H$794</definedName>
    <definedName name="Acct583">'[8]Func Study'!$H$763</definedName>
    <definedName name="Acct584" localSheetId="4">'[9]Functional Study'!$H$799</definedName>
    <definedName name="Acct584">'[8]Func Study'!$H$768</definedName>
    <definedName name="Acct585" localSheetId="4">'[9]Functional Study'!$H$804</definedName>
    <definedName name="Acct585">'[8]Func Study'!$H$773</definedName>
    <definedName name="Acct586" localSheetId="4">'[9]Functional Study'!$H$809</definedName>
    <definedName name="Acct586">'[8]Func Study'!$H$778</definedName>
    <definedName name="Acct587" localSheetId="4">'[9]Functional Study'!$H$814</definedName>
    <definedName name="Acct587">'[8]Func Study'!$H$783</definedName>
    <definedName name="Acct588" localSheetId="4">'[9]Functional Study'!$H$819</definedName>
    <definedName name="Acct588">'[8]Func Study'!$H$788</definedName>
    <definedName name="Acct589" localSheetId="4">'[9]Functional Study'!$H$824</definedName>
    <definedName name="Acct589">'[8]Func Study'!$H$793</definedName>
    <definedName name="Acct590" localSheetId="4">'[9]Functional Study'!$H$829</definedName>
    <definedName name="Acct590">'[8]Func Study'!$H$798</definedName>
    <definedName name="Acct590DNPD">'[9]Functional Study'!$H$828</definedName>
    <definedName name="Acct590S">'[9]Functional Study'!$H$827</definedName>
    <definedName name="Acct591" localSheetId="4">'[9]Functional Study'!$H$834</definedName>
    <definedName name="Acct591">'[8]Func Study'!$H$803</definedName>
    <definedName name="Acct592" localSheetId="4">'[9]Functional Study'!$H$839</definedName>
    <definedName name="Acct592">'[8]Func Study'!$H$808</definedName>
    <definedName name="Acct593" localSheetId="4">'[9]Functional Study'!$H$844</definedName>
    <definedName name="Acct593">'[8]Func Study'!$H$813</definedName>
    <definedName name="Acct594" localSheetId="4">'[9]Functional Study'!$H$849</definedName>
    <definedName name="Acct594">'[8]Func Study'!$H$818</definedName>
    <definedName name="Acct595" localSheetId="4">'[9]Functional Study'!$H$854</definedName>
    <definedName name="Acct595">'[8]Func Study'!$H$823</definedName>
    <definedName name="Acct596" localSheetId="4">'[9]Functional Study'!$H$864</definedName>
    <definedName name="Acct596">'[8]Func Study'!$H$833</definedName>
    <definedName name="Acct597" localSheetId="4">'[9]Functional Study'!$H$869</definedName>
    <definedName name="Acct597">'[8]Func Study'!$H$838</definedName>
    <definedName name="Acct598" localSheetId="4">'[9]Functional Study'!$H$874</definedName>
    <definedName name="Acct598">'[8]Func Study'!$H$843</definedName>
    <definedName name="ACCT904SG">'[13]Functional Study'!#REF!</definedName>
    <definedName name="Acct928RE">'[8]Func Study'!$H$983</definedName>
    <definedName name="AcctAGA" localSheetId="4">'[9]Functional Study'!$H$297</definedName>
    <definedName name="AcctAGA">'[8]Func Study'!$H$291</definedName>
    <definedName name="AcctFIT">'[8]Func Study'!$H$1422</definedName>
    <definedName name="AcctTable">[14]Variables!$AK$42:$AK$396</definedName>
    <definedName name="AcctTS0" localSheetId="4">'[9]Functional Study'!$H$1640</definedName>
    <definedName name="AcctTS0">'[8]Func Study'!$H$1717</definedName>
    <definedName name="ActualROE">[11]FuncStudy!$E$61</definedName>
    <definedName name="actualror" localSheetId="4">[15]WorkArea!$F$86</definedName>
    <definedName name="actualror" localSheetId="3">[15]WorkArea!$F$86</definedName>
    <definedName name="ActualROR">'[16]G+T+D+R+M'!$H$61</definedName>
    <definedName name="ACYear">[17]Variables!$C$13</definedName>
    <definedName name="Additions_by_Function_Project_State_Month">'[18]Apr 05 - Mar 06 Adds'!#REF!</definedName>
    <definedName name="Adjs2avg" localSheetId="4">[19]Inputs!$L$255:'[19]Inputs'!$T$505</definedName>
    <definedName name="Adjs2avg">[20]Inputs!$L$255:'[20]Inputs'!$T$505</definedName>
    <definedName name="ADJTOTAL">#REF!</definedName>
    <definedName name="aftertax_ror">[21]Utah!#REF!</definedName>
    <definedName name="ALL" localSheetId="4">#REF!</definedName>
    <definedName name="ALL" localSheetId="3">#REF!</definedName>
    <definedName name="ALL">#REF!</definedName>
    <definedName name="all_months" localSheetId="3">#REF!</definedName>
    <definedName name="all_months">#REF!</definedName>
    <definedName name="AllocationMethod">[22]Variables!$AP$33</definedName>
    <definedName name="annual.hours">#REF!</definedName>
    <definedName name="APR" localSheetId="3">#REF!</definedName>
    <definedName name="APR">#REF!</definedName>
    <definedName name="APRIL95">#REF!</definedName>
    <definedName name="APRIL96">#REF!</definedName>
    <definedName name="APRIL97">#REF!</definedName>
    <definedName name="APRIL98">#REF!</definedName>
    <definedName name="APRT" localSheetId="3">#REF!</definedName>
    <definedName name="APRT">#REF!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k_Mid_Bid1">#REF!</definedName>
    <definedName name="Ask_Mid_Bid2">#REF!</definedName>
    <definedName name="AT_48" localSheetId="3">#REF!</definedName>
    <definedName name="AT_48">#REF!</definedName>
    <definedName name="AUG" localSheetId="3">#REF!</definedName>
    <definedName name="AUG">#REF!</definedName>
    <definedName name="AUGT" localSheetId="3">#REF!</definedName>
    <definedName name="AUGT">#REF!</definedName>
    <definedName name="average.price">#REF!</definedName>
    <definedName name="AverageFactors">[19]UTCR!$AC$22:$AQ$108</definedName>
    <definedName name="AverageFuelCost">#REF!</definedName>
    <definedName name="AverageInput">[19]Inputs!$F$3:$I$1722</definedName>
    <definedName name="AvgFactorCopy">#REF!</definedName>
    <definedName name="AvgFactors" localSheetId="4">[23]Factors!$B$3:$P$99</definedName>
    <definedName name="AvgFactors">[14]Factors!$B$3:$P$99</definedName>
    <definedName name="AVOIDED_COSTS">'[24]Avoided Costs'!$A$3:$G$38</definedName>
    <definedName name="AvoidedCosts">'[17]Avoided Costs'!$A$3:$G$35</definedName>
    <definedName name="b">[25]Variables!$AL$29</definedName>
    <definedName name="B1_Print">#REF!</definedName>
    <definedName name="BACK1" localSheetId="4">#REF!</definedName>
    <definedName name="BACK1" localSheetId="3">#REF!</definedName>
    <definedName name="BACK1">#REF!</definedName>
    <definedName name="BACK2" localSheetId="3">#REF!</definedName>
    <definedName name="BACK2">#REF!</definedName>
    <definedName name="BACK3" localSheetId="3">#REF!</definedName>
    <definedName name="BACK3">#REF!</definedName>
    <definedName name="BACKUP1" localSheetId="3">#REF!</definedName>
    <definedName name="BACKUP1">#REF!</definedName>
    <definedName name="Baseline" localSheetId="3">#REF!</definedName>
    <definedName name="Baseline">#REF!</definedName>
    <definedName name="BLOCK" localSheetId="3">#REF!</definedName>
    <definedName name="BLOCK">#REF!</definedName>
    <definedName name="BLOCKTOP" localSheetId="3">#REF!</definedName>
    <definedName name="BLOCKTOP">#REF!</definedName>
    <definedName name="BOOKADJ" localSheetId="3">#REF!</definedName>
    <definedName name="BOOKADJ">#REF!</definedName>
    <definedName name="budsum2">[26]Att1!#REF!</definedName>
    <definedName name="bump">[21]Utah!#REF!</definedName>
    <definedName name="Burn">#REF!</definedName>
    <definedName name="burn.rate">#REF!</definedName>
    <definedName name="calcoutput">'[27]Calcoutput (futures)'!$B$7:$J$128</definedName>
    <definedName name="Canadian__for_USexchangerate">'[27]OTC Gas Quotes'!$M$2</definedName>
    <definedName name="cap">[28]Readings!$B$2</definedName>
    <definedName name="Capacity" localSheetId="3">#REF!</definedName>
    <definedName name="Capacity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3">#REF!</definedName>
    <definedName name="Check">#REF!</definedName>
    <definedName name="Classification" localSheetId="4">'[9]Functional Study'!$AG$252</definedName>
    <definedName name="Classification">'[8]Func Study'!$AB$251</definedName>
    <definedName name="COBAsk">#REF!</definedName>
    <definedName name="COBAskHist">#REF!</definedName>
    <definedName name="COBAskOff">#REF!</definedName>
    <definedName name="COBAskToday">#REF!</definedName>
    <definedName name="COBBid">#REF!</definedName>
    <definedName name="COBBidHist">#REF!</definedName>
    <definedName name="COBBidOff">#REF!</definedName>
    <definedName name="COBBidToday">#REF!</definedName>
    <definedName name="cobhlhask">#REF!</definedName>
    <definedName name="cobhlhbid">#REF!</definedName>
    <definedName name="COMADJ" localSheetId="4">#REF!</definedName>
    <definedName name="COMADJ" localSheetId="3">#REF!</definedName>
    <definedName name="COMADJ">#REF!</definedName>
    <definedName name="combined1" hidden="1">{"YTD-Total",#N/A,TRUE,"Provision";"YTD-Utility",#N/A,TRUE,"Prov Utility";"YTD-NonUtility",#N/A,TRUE,"Prov NonUtility"}</definedName>
    <definedName name="comm">[21]Utah!#REF!</definedName>
    <definedName name="comm_cost">[21]Utah!#REF!</definedName>
    <definedName name="Comn">[16]Inputs!$K$21</definedName>
    <definedName name="COMP" localSheetId="4">#REF!</definedName>
    <definedName name="COMP" localSheetId="3">#REF!</definedName>
    <definedName name="COMP">#REF!</definedName>
    <definedName name="COMPACTUAL" localSheetId="3">#REF!</definedName>
    <definedName name="COMPACTUAL">#REF!</definedName>
    <definedName name="COMPT" localSheetId="3">#REF!</definedName>
    <definedName name="COMPT">#REF!</definedName>
    <definedName name="COMPWEATHER" localSheetId="3">#REF!</definedName>
    <definedName name="COMPWEATHER">#REF!</definedName>
    <definedName name="CONTRACTDATA">[27]MarketData!#REF!</definedName>
    <definedName name="contractsymbol">[27]Futures!$B$2:$B$500</definedName>
    <definedName name="ContractTypeDol">'[29]Check Dollars'!$R$245:$S$515</definedName>
    <definedName name="ContractTypeMWh">'[29]Check MWh'!$R$246:$S$522</definedName>
    <definedName name="Conversion">[30]Conversion!$A$2:$E$1253</definedName>
    <definedName name="COSFacVal">[8]Inputs!$W$11</definedName>
    <definedName name="Cost">#REF!</definedName>
    <definedName name="Cost.Load">#REF!</definedName>
    <definedName name="Cust_Exp_Acct_903" localSheetId="3">#REF!</definedName>
    <definedName name="Cust_Exp_Acct_903">#REF!</definedName>
    <definedName name="D">#REF!</definedName>
    <definedName name="D_2">#REF!</definedName>
    <definedName name="D_TWKSHT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[31]glpca!#REF!</definedName>
    <definedName name="DATA111">[31]glpca!#REF!</definedName>
    <definedName name="DATA112">[31]glpca!#REF!</definedName>
    <definedName name="DATA113">[31]glpca!#REF!</definedName>
    <definedName name="DATA114">[31]glpca!#REF!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_xlnm.Database" localSheetId="4">[32]Invoice!#REF!</definedName>
    <definedName name="_xlnm.Database" localSheetId="3">[32]Invoice!#REF!</definedName>
    <definedName name="_xlnm.Database">[32]Invoice!#REF!</definedName>
    <definedName name="DataCheck">#REF!</definedName>
    <definedName name="DataCheck_Base">#REF!</definedName>
    <definedName name="DataCheck_Delta">#REF!</definedName>
    <definedName name="DataCheck_NPC">#REF!</definedName>
    <definedName name="Date" localSheetId="4">#REF!</definedName>
    <definedName name="DATE" localSheetId="3">[33]Jan!#REF!</definedName>
    <definedName name="DATE">[33]Jan!#REF!</definedName>
    <definedName name="Date1">'[34]PE Summary'!$X$2</definedName>
    <definedName name="dateTable">'[35]on off peak hours'!$C$15:$Z$15</definedName>
    <definedName name="daysMonth">'[35]on off peak hours'!$C$3:$Z$3</definedName>
    <definedName name="debt">[21]Utah!#REF!</definedName>
    <definedName name="Debt_">[16]Inputs!$K$19</definedName>
    <definedName name="debt_cost">[21]Utah!#REF!</definedName>
    <definedName name="DebtCost">#REF!</definedName>
    <definedName name="DEC" localSheetId="4">#REF!</definedName>
    <definedName name="DEC" localSheetId="3">#REF!</definedName>
    <definedName name="DEC">#REF!</definedName>
    <definedName name="DECT" localSheetId="3">#REF!</definedName>
    <definedName name="DECT">#REF!</definedName>
    <definedName name="Demand">[10]Inputs!$D$8</definedName>
    <definedName name="Demand2" localSheetId="4">[9]Inputs!$D$10</definedName>
    <definedName name="Demand2">[8]Inputs!$D$10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rectory">[35]ImportData!$D$7</definedName>
    <definedName name="Dis">'[8]Func Study'!$AB$250</definedName>
    <definedName name="DisFac" localSheetId="4">'[9]Functional Dist Factor Table'!$A$11:$G$25</definedName>
    <definedName name="DisFac">'[8]Func Dist Factor Table'!$A$11:$G$25</definedName>
    <definedName name="DispatchSum">"GRID Thermal Generation!R2C1:R4C2"</definedName>
    <definedName name="Dist_factor" localSheetId="4">#REF!</definedName>
    <definedName name="Dist_factor" localSheetId="3">#REF!</definedName>
    <definedName name="Dist_factor">#REF!</definedName>
    <definedName name="DistPeakMethod">[13]Inputs!#REF!</definedName>
    <definedName name="DistSub_Year1">[17]Variables!$C$23</definedName>
    <definedName name="DistSub_Year2">[17]Variables!$D$23</definedName>
    <definedName name="DISTSUB_YR1">[24]Variables!$C$23</definedName>
    <definedName name="DISTSUB_YR2">[24]Variables!$D$23</definedName>
    <definedName name="DUDE" localSheetId="4" hidden="1">#REF!</definedName>
    <definedName name="DUDE" localSheetId="3" hidden="1">#REF!</definedName>
    <definedName name="DUDE" hidden="1">#REF!</definedName>
    <definedName name="ECDQF_Exp">#REF!</definedName>
    <definedName name="ECDQF_MWh">#REF!</definedName>
    <definedName name="EffectiveTaxRate">#REF!</definedName>
    <definedName name="EmbeddedCapCost">#REF!</definedName>
    <definedName name="End_month">#REF!</definedName>
    <definedName name="energy">[28]Readings!$B$3</definedName>
    <definedName name="Engy">[10]Inputs!$D$9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scalationRegion">[17]Variables!$C$12</definedName>
    <definedName name="Exchange_Rates___Bloomberg">[27]MarketData!$J$1</definedName>
    <definedName name="ExchangeMWh">#REF!</definedName>
    <definedName name="extra">'[36]-'!$A$1:$A$15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ExtractDates">[35]ImportData!$H$14:$I$32</definedName>
    <definedName name="ExtractTable">[37]ImportData!$B$14:$I$33</definedName>
    <definedName name="f101top" localSheetId="4">#REF!</definedName>
    <definedName name="f101top" localSheetId="3">#REF!</definedName>
    <definedName name="f101top">#REF!</definedName>
    <definedName name="f104top" localSheetId="3">#REF!</definedName>
    <definedName name="f104top">#REF!</definedName>
    <definedName name="f138top" localSheetId="3">#REF!</definedName>
    <definedName name="f138top">#REF!</definedName>
    <definedName name="f140top" localSheetId="3">#REF!</definedName>
    <definedName name="f140top">#REF!</definedName>
    <definedName name="Factor">#REF!</definedName>
    <definedName name="Factorck" localSheetId="4">'[9]COS Factor Table'!$P$15:$P$121</definedName>
    <definedName name="Factorck">'[8]COS Factor Table'!$S$15:$S$145</definedName>
    <definedName name="FactorMethod">[19]Variables!$AB$2</definedName>
    <definedName name="Factors3" localSheetId="3">#REF!</definedName>
    <definedName name="Factors3">#REF!</definedName>
    <definedName name="FactorType" localSheetId="4">[23]Variables!$AK$2:$AL$12</definedName>
    <definedName name="FactorType">[14]Variables!$AK$2:$AL$12</definedName>
    <definedName name="FACTP" localSheetId="4">#REF!</definedName>
    <definedName name="FACTP" localSheetId="3">#REF!</definedName>
    <definedName name="FACTP">#REF!</definedName>
    <definedName name="FactSum" localSheetId="4">'[9]COS Factor Table'!$A$14:$Y$121</definedName>
    <definedName name="FactSum">'[8]COS Factor Table'!$A$14:$S$146</definedName>
    <definedName name="FEB" localSheetId="4">#REF!</definedName>
    <definedName name="FEB" localSheetId="3">#REF!</definedName>
    <definedName name="FEB">#REF!</definedName>
    <definedName name="FEBT" localSheetId="3">#REF!</definedName>
    <definedName name="FEBT">#REF!</definedName>
    <definedName name="Fed_Funds___Bloomberg">[27]MarketData!$A$14</definedName>
    <definedName name="FedTax">[21]Utah!#REF!</definedName>
    <definedName name="FIT">#REF!</definedName>
    <definedName name="FIX" localSheetId="3">#REF!</definedName>
    <definedName name="FIX">#REF!</definedName>
    <definedName name="Flat.Ask">#REF!</definedName>
    <definedName name="Flat.Bid">#REF!</definedName>
    <definedName name="FlatMonth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 localSheetId="4">#REF!</definedName>
    <definedName name="FranchiseTax">[20]Variables!$D$26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.bucks">#REF!</definedName>
    <definedName name="fuel.bucks.name">#REF!</definedName>
    <definedName name="fuel.energy">#REF!</definedName>
    <definedName name="fuel.energy.name">#REF!</definedName>
    <definedName name="fuel.mill">#REF!</definedName>
    <definedName name="fuel.mill.name">#REF!</definedName>
    <definedName name="fuel.tons">#REF!</definedName>
    <definedName name="fuel.tons.name">#REF!</definedName>
    <definedName name="Func" localSheetId="4">'[9]Functional Factor Table'!$A$9:$H$79</definedName>
    <definedName name="Func">'[8]Func Factor Table'!$A$10:$H$78</definedName>
    <definedName name="Func_Ftrs" localSheetId="4">#REF!</definedName>
    <definedName name="Func_Ftrs" localSheetId="3">#REF!</definedName>
    <definedName name="Func_Ftrs">#REF!</definedName>
    <definedName name="Func_GTD_Percents" localSheetId="3">#REF!</definedName>
    <definedName name="Func_GTD_Percents">#REF!</definedName>
    <definedName name="Func_MC" localSheetId="3">#REF!</definedName>
    <definedName name="Func_MC">#REF!</definedName>
    <definedName name="Func_Percents" localSheetId="3">#REF!</definedName>
    <definedName name="Func_Percents">#REF!</definedName>
    <definedName name="Func_Rev_Req1" localSheetId="3">#REF!</definedName>
    <definedName name="Func_Rev_Req1">#REF!</definedName>
    <definedName name="Func_Rev_Req2" localSheetId="3">#REF!</definedName>
    <definedName name="Func_Rev_Req2">#REF!</definedName>
    <definedName name="Func_Revenue" localSheetId="3">#REF!</definedName>
    <definedName name="Func_Revenue">#REF!</definedName>
    <definedName name="Function" localSheetId="4">'[9]Functional Study'!$AG$251</definedName>
    <definedName name="Function">'[8]Func Study'!$AB$250</definedName>
    <definedName name="Gas_Forward_Price_Curve_copy_Instructions_List">'[27]Main Page'!#REF!</definedName>
    <definedName name="gassummarytable">#REF!</definedName>
    <definedName name="GREATER10MW" localSheetId="4">#REF!</definedName>
    <definedName name="GREATER10MW" localSheetId="3">#REF!</definedName>
    <definedName name="GREATER10MW">#REF!</definedName>
    <definedName name="Green_Res">#REF!</definedName>
    <definedName name="GResIDX">#REF!</definedName>
    <definedName name="GTD_Percents" localSheetId="3">#REF!</definedName>
    <definedName name="GTD_Percents">#REF!</definedName>
    <definedName name="GWI_Annualized">#REF!</definedName>
    <definedName name="GWI_Proforma">#REF!</definedName>
    <definedName name="HEIGHT" localSheetId="3">#REF!</definedName>
    <definedName name="HEIGHT">#REF!</definedName>
    <definedName name="HenryHub___Nymex">[27]MarketData!#REF!</definedName>
    <definedName name="Hide_Rows">#REF!</definedName>
    <definedName name="Hide_Rows_Recon">#REF!</definedName>
    <definedName name="High_Plan">#REF!</definedName>
    <definedName name="HLHMonth">#REF!</definedName>
    <definedName name="HolidayObserved">'[35]on off peak hours'!$C$21:$Z$21</definedName>
    <definedName name="Holidays">'[35]on off peak hours'!$C$7:$Z$7</definedName>
    <definedName name="Hours5by16">'[35]on off peak hours'!$C$26:$Z$29</definedName>
    <definedName name="HoursHoliday">'[35]on off peak hours'!$C$16:$Z$20</definedName>
    <definedName name="HoursNoHoliday">'[35]on off peak hours'!$C$10:$Z$13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ydro.energy">#REF!</definedName>
    <definedName name="hydro.energy.name">#REF!</definedName>
    <definedName name="ID_0303_RVN_data" localSheetId="3">#REF!</definedName>
    <definedName name="ID_0303_RVN_data">#REF!</definedName>
    <definedName name="IDAHOSHR">#REF!</definedName>
    <definedName name="IDAllocMethod">#REF!</definedName>
    <definedName name="IDcontractsRVN" localSheetId="3">#REF!</definedName>
    <definedName name="IDcontractsRVN">#REF!</definedName>
    <definedName name="IDRateBase">#REF!</definedName>
    <definedName name="ILLINOIS">#REF!</definedName>
    <definedName name="IncomeTaxOptVal">[16]Inputs!$Y$11</definedName>
    <definedName name="INDADJ" localSheetId="4">#REF!</definedName>
    <definedName name="INDADJ" localSheetId="3">#REF!</definedName>
    <definedName name="INDADJ">#REF!</definedName>
    <definedName name="INPUT" localSheetId="4">[38]Summary!#REF!</definedName>
    <definedName name="INPUT" localSheetId="3">[38]Summary!#REF!</definedName>
    <definedName name="INPUT">[38]Summary!#REF!</definedName>
    <definedName name="Instructions" localSheetId="4">#REF!</definedName>
    <definedName name="Instructions" localSheetId="3">#REF!</definedName>
    <definedName name="Instructions">#REF!</definedName>
    <definedName name="Interest_Rates___Bloomberg">[27]MarketData!$A$1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 localSheetId="3">#REF!</definedName>
    <definedName name="IRR">#REF!</definedName>
    <definedName name="IRRIGATION" localSheetId="3">#REF!</definedName>
    <definedName name="IRRIGATION">#REF!</definedName>
    <definedName name="JAN" localSheetId="3">#REF!</definedName>
    <definedName name="JAN">#REF!</definedName>
    <definedName name="JANT" localSheetId="3">#REF!</definedName>
    <definedName name="JANT">#REF!</definedName>
    <definedName name="jjj">[39]Inputs!$N$18</definedName>
    <definedName name="JUL" localSheetId="3">#REF!</definedName>
    <definedName name="JUL">#REF!</definedName>
    <definedName name="JULT" localSheetId="3">#REF!</definedName>
    <definedName name="JULT">#REF!</definedName>
    <definedName name="JULY95">#REF!</definedName>
    <definedName name="JULY96">#REF!</definedName>
    <definedName name="JULY97">#REF!</definedName>
    <definedName name="JUN" localSheetId="3">#REF!</definedName>
    <definedName name="JUN">#REF!</definedName>
    <definedName name="JUNE95">#REF!</definedName>
    <definedName name="JUNE96">#REF!</definedName>
    <definedName name="JUNE97">#REF!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T" localSheetId="4">#REF!</definedName>
    <definedName name="JUNT" localSheetId="3">#REF!</definedName>
    <definedName name="JUNT">#REF!</definedName>
    <definedName name="Jurisdiction" localSheetId="4">[23]Variables!$AK$15</definedName>
    <definedName name="Jurisdiction">[14]Variables!$AK$15</definedName>
    <definedName name="JurisNumber" localSheetId="4">[23]Variables!$AL$15</definedName>
    <definedName name="JurisNumber">[14]Variables!$AL$15</definedName>
    <definedName name="JurisTitle">#REF!</definedName>
    <definedName name="JVENTRY">#REF!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 localSheetId="4">#REF!</definedName>
    <definedName name="LABORMOD" localSheetId="3">#REF!</definedName>
    <definedName name="LABORMOD">#REF!</definedName>
    <definedName name="LABORROLL" localSheetId="3">#REF!</definedName>
    <definedName name="LABORROLL">#REF!</definedName>
    <definedName name="last.row">#REF!</definedName>
    <definedName name="Last_Actual_Year">[40]Variables!$B$7</definedName>
    <definedName name="LastCell">[41]Variance!#REF!</definedName>
    <definedName name="LIGHT_YR1">[24]Variables!$C$24</definedName>
    <definedName name="LIGHT_YR2">[24]Variables!$D$24</definedName>
    <definedName name="limcount" hidden="1">1</definedName>
    <definedName name="Line_Ext_Credit" localSheetId="4">#REF!</definedName>
    <definedName name="Line_Ext_Credit" localSheetId="3">#REF!</definedName>
    <definedName name="Line_Ext_Credit">#REF!</definedName>
    <definedName name="LinkCos" localSheetId="4">'[9]Download JAM'!$P$4</definedName>
    <definedName name="LinkCos">'[8]JAM Download'!$I$4</definedName>
    <definedName name="LOG" localSheetId="4">[42]Backup!#REF!</definedName>
    <definedName name="LOG" localSheetId="3">[42]Backup!#REF!</definedName>
    <definedName name="LOG">[42]Backup!#REF!</definedName>
    <definedName name="LOSS" localSheetId="4">[42]Backup!#REF!</definedName>
    <definedName name="LOSS" localSheetId="3">[42]Backup!#REF!</definedName>
    <definedName name="LOSS">[42]Backup!#REF!</definedName>
    <definedName name="Low_Plan">#REF!</definedName>
    <definedName name="M">#REF!</definedName>
    <definedName name="M_2">#REF!</definedName>
    <definedName name="MACTIT" localSheetId="4">#REF!</definedName>
    <definedName name="MACTIT" localSheetId="3">#REF!</definedName>
    <definedName name="MACTIT">#REF!</definedName>
    <definedName name="MAR" localSheetId="3">#REF!</definedName>
    <definedName name="MAR">#REF!</definedName>
    <definedName name="MARCH96">#REF!</definedName>
    <definedName name="MARCH97">#REF!</definedName>
    <definedName name="MARCH98">#REF!</definedName>
    <definedName name="Market1">#REF!</definedName>
    <definedName name="Market2">#REF!</definedName>
    <definedName name="market3">'[27]OTC Gas Quotes'!$G$5</definedName>
    <definedName name="market4">'[27]OTC Gas Quotes'!$H$5</definedName>
    <definedName name="market5">'[27]OTC Gas Quotes'!$I$5</definedName>
    <definedName name="market6">'[27]OTC Gas Quotes'!$J$5</definedName>
    <definedName name="market7">'[27]OTC Gas Quotes'!$K$5</definedName>
    <definedName name="MART" localSheetId="3">#REF!</definedName>
    <definedName name="MART">#REF!</definedName>
    <definedName name="Master" hidden="1">{#N/A,#N/A,FALSE,"Actual";#N/A,#N/A,FALSE,"Normalized";#N/A,#N/A,FALSE,"Electric Actual";#N/A,#N/A,FALSE,"Electric Normalized"}</definedName>
    <definedName name="MAY" localSheetId="3">#REF!</definedName>
    <definedName name="MAY">#REF!</definedName>
    <definedName name="MAYT" localSheetId="3">#REF!</definedName>
    <definedName name="MAYT">#REF!</definedName>
    <definedName name="MCAsk">#REF!</definedName>
    <definedName name="MCAskOff">#REF!</definedName>
    <definedName name="MCAskToday">#REF!</definedName>
    <definedName name="MCBid">#REF!</definedName>
    <definedName name="MCBidOff">#REF!</definedName>
    <definedName name="MCBidToday">#REF!</definedName>
    <definedName name="mchlhask">#REF!</definedName>
    <definedName name="mchlhbid">#REF!</definedName>
    <definedName name="MCtoREV" localSheetId="3">#REF!</definedName>
    <definedName name="MCtoREV">#REF!</definedName>
    <definedName name="MD_High1">'[41]Master Data'!$A$2</definedName>
    <definedName name="MD_Low1">'[41]Master Data'!$D$28</definedName>
    <definedName name="MEN" localSheetId="4">[1]Jan!#REF!</definedName>
    <definedName name="MEN" localSheetId="3">[1]Jan!#REF!</definedName>
    <definedName name="MEN">[1]Jan!#REF!</definedName>
    <definedName name="Menu_Begin" localSheetId="4">#REF!</definedName>
    <definedName name="Menu_Begin" localSheetId="3">#REF!</definedName>
    <definedName name="Menu_Begin">#REF!</definedName>
    <definedName name="Menu_Caption" localSheetId="3">#REF!</definedName>
    <definedName name="Menu_Caption">#REF!</definedName>
    <definedName name="Menu_Large" localSheetId="4">[43]MacroBuilder!#REF!</definedName>
    <definedName name="Menu_Large" localSheetId="3">[43]MacroBuilder!#REF!</definedName>
    <definedName name="Menu_Large">#REF!</definedName>
    <definedName name="Menu_Name" localSheetId="4">#REF!</definedName>
    <definedName name="Menu_Name" localSheetId="3">#REF!</definedName>
    <definedName name="Menu_Name">#REF!</definedName>
    <definedName name="Menu_OnAction" localSheetId="3">#REF!</definedName>
    <definedName name="Menu_OnAction">#REF!</definedName>
    <definedName name="Menu_Parent" localSheetId="3">#REF!</definedName>
    <definedName name="Menu_Parent">#REF!</definedName>
    <definedName name="Menu_Small" localSheetId="4">[43]MacroBuilder!#REF!</definedName>
    <definedName name="Menu_Small" localSheetId="3">[43]MacroBuilder!#REF!</definedName>
    <definedName name="Menu_Small">#REF!</definedName>
    <definedName name="Meter_Year1">[17]Variables!$C$19</definedName>
    <definedName name="Meter_Year2">[17]Variables!$D$19</definedName>
    <definedName name="Method">[10]Inputs!$C$6</definedName>
    <definedName name="MidC">[44]lookup!$C$108:$D$116</definedName>
    <definedName name="MidColAskHist">#REF!</definedName>
    <definedName name="MidColBidHist">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4">[42]Backup!#REF!</definedName>
    <definedName name="MONTH" localSheetId="3">[42]Backup!#REF!</definedName>
    <definedName name="MONTH">[42]Backup!#REF!</definedName>
    <definedName name="Monthdate">#REF!</definedName>
    <definedName name="monthlist">[45]Table!$R$2:$S$13</definedName>
    <definedName name="Months">#REF!</definedName>
    <definedName name="monthtotals">'[45]WA SBC'!$D$40:$O$40</definedName>
    <definedName name="MSP_Factor">#REF!</definedName>
    <definedName name="MSPAverageInput" localSheetId="4">[19]Inputs!#REF!</definedName>
    <definedName name="MSPAverageInput" localSheetId="3">[46]Inputs!#REF!</definedName>
    <definedName name="MSPAverageInput">[46]Inputs!#REF!</definedName>
    <definedName name="MSPYearEndInput" localSheetId="4">[19]Inputs!#REF!</definedName>
    <definedName name="MSPYearEndInput" localSheetId="3">[46]Inputs!#REF!</definedName>
    <definedName name="MSPYearEndInput">[46]Inputs!#REF!</definedName>
    <definedName name="MTAllocMethod">#REF!</definedName>
    <definedName name="MTKWH" localSheetId="4">#REF!</definedName>
    <definedName name="MTKWH" localSheetId="3">#REF!</definedName>
    <definedName name="MTKWH">#REF!</definedName>
    <definedName name="MTR_YR1">[24]Variables!$C$19</definedName>
    <definedName name="MTR_YR2">[24]Variables!$D$19</definedName>
    <definedName name="MTR_YR3">[47]Variables!$E$14</definedName>
    <definedName name="MTRateBase">#REF!</definedName>
    <definedName name="MTREV" localSheetId="4">#REF!</definedName>
    <definedName name="MTREV" localSheetId="3">#REF!</definedName>
    <definedName name="MTREV">#REF!</definedName>
    <definedName name="MULT" localSheetId="3">#REF!</definedName>
    <definedName name="MULT">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ameTable">'[48]OR MW Month'!#REF!</definedName>
    <definedName name="Net.System.Load">#REF!</definedName>
    <definedName name="Net_to_Gross_Factor">[49]Inputs!$G$8</definedName>
    <definedName name="NetPowerCost">#REF!</definedName>
    <definedName name="NetToGross" localSheetId="4">#REF!</definedName>
    <definedName name="NetToGross">[20]Variables!$D$23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ntract">[49]Inputs!$N$24</definedName>
    <definedName name="NEWMO1" localSheetId="4">[1]Jan!#REF!</definedName>
    <definedName name="NEWMO1" localSheetId="3">[1]Jan!#REF!</definedName>
    <definedName name="NEWMO1">[1]Jan!#REF!</definedName>
    <definedName name="NEWMO2" localSheetId="4">[1]Jan!#REF!</definedName>
    <definedName name="NEWMO2" localSheetId="3">[1]Jan!#REF!</definedName>
    <definedName name="NEWMO2">[1]Jan!#REF!</definedName>
    <definedName name="NEWMONTH" localSheetId="3">[1]Jan!#REF!</definedName>
    <definedName name="NEWMONTH">[1]Jan!#REF!</definedName>
    <definedName name="NONRES" localSheetId="4">#REF!</definedName>
    <definedName name="NONRES" localSheetId="3">#REF!</definedName>
    <definedName name="NONRES">#REF!</definedName>
    <definedName name="NORMALIZE" localSheetId="3">#REF!</definedName>
    <definedName name="NORMALIZE">#REF!</definedName>
    <definedName name="NormalizedFedTaxExp">[21]Utah!#REF!</definedName>
    <definedName name="NormalizedOMExp">[21]Utah!#REF!</definedName>
    <definedName name="NormalizedState">[21]Utah!#REF!</definedName>
    <definedName name="NormalizedStateTaxExp">[21]Utah!#REF!</definedName>
    <definedName name="NormalizedTOIExp">[21]Utah!#REF!</definedName>
    <definedName name="NOV" localSheetId="3">#REF!</definedName>
    <definedName name="NOV">#REF!</definedName>
    <definedName name="NOVT" localSheetId="3">#REF!</definedName>
    <definedName name="NOVT">#REF!</definedName>
    <definedName name="NPC">[13]Inputs!$N$18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NUM" localSheetId="3">#REF!</definedName>
    <definedName name="NUM">#REF!</definedName>
    <definedName name="NymexFutures">[27]Futures!$A$2:$J$500</definedName>
    <definedName name="NymexOptions">[27]Options!$A$2:$K$3000</definedName>
    <definedName name="O_MLIST">#REF!</definedName>
    <definedName name="OCT" localSheetId="3">#REF!</definedName>
    <definedName name="OCT">#REF!</definedName>
    <definedName name="OCTT" localSheetId="3">#REF!</definedName>
    <definedName name="OCTT">#REF!</definedName>
    <definedName name="Off.Peak.Ask">#REF!</definedName>
    <definedName name="Off.Peak.Bid">#REF!</definedName>
    <definedName name="OH">[8]Inputs!$D$24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.Peak.Ask">#REF!</definedName>
    <definedName name="On.Peak.Bid">#REF!</definedName>
    <definedName name="ONE" localSheetId="4">[1]Jan!#REF!</definedName>
    <definedName name="ONE" localSheetId="3">[1]Jan!#REF!</definedName>
    <definedName name="ONE">[1]Jan!#REF!</definedName>
    <definedName name="OperatingIncome" localSheetId="3">#REF!</definedName>
    <definedName name="OperatingIncome">#REF!</definedName>
    <definedName name="OpRevReturn">#REF!</definedName>
    <definedName name="option">'[15]Dist Misc'!$F$120</definedName>
    <definedName name="OptionsTable">[27]Options!$A$1:$P$3000</definedName>
    <definedName name="OR_305_12mo_endg_200203" localSheetId="4">#REF!</definedName>
    <definedName name="OR_305_12mo_endg_200203" localSheetId="3">#REF!</definedName>
    <definedName name="OR_305_12mo_endg_200203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" localSheetId="3">#REF!</definedName>
    <definedName name="P">#REF!</definedName>
    <definedName name="page1" localSheetId="4">[38]Summary!#REF!</definedName>
    <definedName name="page1" localSheetId="3">[38]Summary!#REF!</definedName>
    <definedName name="page1">[38]Summary!#REF!</definedName>
    <definedName name="Page110">#REF!</definedName>
    <definedName name="Page120">#REF!</definedName>
    <definedName name="Page160" localSheetId="3">#REF!</definedName>
    <definedName name="Page160">#REF!</definedName>
    <definedName name="Page161" localSheetId="3">#REF!</definedName>
    <definedName name="Page161">#REF!</definedName>
    <definedName name="Page162" localSheetId="3">#REF!</definedName>
    <definedName name="Page162">#REF!</definedName>
    <definedName name="Page163" localSheetId="3">#REF!</definedName>
    <definedName name="Page163">#REF!</definedName>
    <definedName name="Page164" localSheetId="3">#REF!</definedName>
    <definedName name="Page164">#REF!</definedName>
    <definedName name="Page165" localSheetId="3">#REF!</definedName>
    <definedName name="Page165">#REF!</definedName>
    <definedName name="Page166" localSheetId="3">#REF!</definedName>
    <definedName name="Page166">#REF!</definedName>
    <definedName name="Page167" localSheetId="3">#REF!</definedName>
    <definedName name="Page167">#REF!</definedName>
    <definedName name="Page168" localSheetId="3">#REF!</definedName>
    <definedName name="Page168">#REF!</definedName>
    <definedName name="Page169" localSheetId="3">#REF!</definedName>
    <definedName name="Page169">#REF!</definedName>
    <definedName name="Page170" localSheetId="3">#REF!</definedName>
    <definedName name="Page170">#REF!</definedName>
    <definedName name="Page171" localSheetId="3">#REF!</definedName>
    <definedName name="Page171">#REF!</definedName>
    <definedName name="Page172" localSheetId="3">#REF!</definedName>
    <definedName name="Page172">#REF!</definedName>
    <definedName name="Page173" localSheetId="3">#REF!</definedName>
    <definedName name="Page173">#REF!</definedName>
    <definedName name="Page174" localSheetId="3">#REF!</definedName>
    <definedName name="Page174">#REF!</definedName>
    <definedName name="Page175" localSheetId="3">#REF!</definedName>
    <definedName name="Page175">#REF!</definedName>
    <definedName name="Page176" localSheetId="3">#REF!</definedName>
    <definedName name="Page176">#REF!</definedName>
    <definedName name="Page177" localSheetId="3">#REF!</definedName>
    <definedName name="Page177">#REF!</definedName>
    <definedName name="Page178" localSheetId="3">#REF!</definedName>
    <definedName name="Page178">#REF!</definedName>
    <definedName name="Page2" localSheetId="4">'[50]Summary Table - Earned'!#REF!</definedName>
    <definedName name="Page2" localSheetId="3">'[50]Summary Table - Earned'!#REF!</definedName>
    <definedName name="Page2">'[50]Summary Table - Earned'!#REF!</definedName>
    <definedName name="PAGE3" localSheetId="4">#REF!</definedName>
    <definedName name="PAGE3" localSheetId="3">#REF!</definedName>
    <definedName name="PAGE3">#REF!</definedName>
    <definedName name="Page4" localSheetId="3">#REF!</definedName>
    <definedName name="Page4">#REF!</definedName>
    <definedName name="Page5" localSheetId="3">#REF!</definedName>
    <definedName name="Page5">#REF!</definedName>
    <definedName name="Page6">#REF!</definedName>
    <definedName name="Page62" localSheetId="4">[43]TransInvest!#REF!</definedName>
    <definedName name="Page62" localSheetId="3">[43]TransInvest!#REF!</definedName>
    <definedName name="Page62">[43]TransInvest!#REF!</definedName>
    <definedName name="page63" localSheetId="3">'[11]Energy Factor'!#REF!</definedName>
    <definedName name="page63">'[11]Energy Factor'!#REF!</definedName>
    <definedName name="page64" localSheetId="3">'[11]Energy Factor'!#REF!</definedName>
    <definedName name="page64">'[11]Energy Factor'!#REF!</definedName>
    <definedName name="page65" localSheetId="4">#REF!</definedName>
    <definedName name="page65" localSheetId="3">#REF!</definedName>
    <definedName name="page65">#REF!</definedName>
    <definedName name="page66" localSheetId="3">#REF!</definedName>
    <definedName name="page66">#REF!</definedName>
    <definedName name="page67" localSheetId="3">#REF!</definedName>
    <definedName name="page67">#REF!</definedName>
    <definedName name="page68" localSheetId="3">#REF!</definedName>
    <definedName name="page68">#REF!</definedName>
    <definedName name="page69" localSheetId="3">#REF!</definedName>
    <definedName name="page69">#REF!</definedName>
    <definedName name="Page7" localSheetId="3">#REF!</definedName>
    <definedName name="Page7">#REF!</definedName>
    <definedName name="page8" localSheetId="3">#REF!</definedName>
    <definedName name="page8">#REF!</definedName>
    <definedName name="PALL" localSheetId="3">#REF!</definedName>
    <definedName name="PALL">#REF!</definedName>
    <definedName name="paste.cell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BLOCK" localSheetId="3">#REF!</definedName>
    <definedName name="PBLOCK">#REF!</definedName>
    <definedName name="PBLOCKWZ" localSheetId="3">#REF!</definedName>
    <definedName name="PBLOCKWZ">#REF!</definedName>
    <definedName name="PC_Year1">[17]Variables!$C$21</definedName>
    <definedName name="PC_Year2">[17]Variables!$D$21</definedName>
    <definedName name="PC_YR1">[24]Variables!$C$21</definedName>
    <definedName name="PC_YR2">[24]Variables!$D$21</definedName>
    <definedName name="PCOMP" localSheetId="4">#REF!</definedName>
    <definedName name="PCOMP" localSheetId="3">#REF!</definedName>
    <definedName name="PCOMP">#REF!</definedName>
    <definedName name="PCOMPOSITES" localSheetId="3">#REF!</definedName>
    <definedName name="PCOMPOSITES">#REF!</definedName>
    <definedName name="PCOMPWZ" localSheetId="3">#REF!</definedName>
    <definedName name="PCOMPWZ">#REF!</definedName>
    <definedName name="Peak">#REF!</definedName>
    <definedName name="peak.capacity">#REF!</definedName>
    <definedName name="PeakMethod">[10]Inputs!$T$5</definedName>
    <definedName name="Period">#REF!</definedName>
    <definedName name="Period2">[9]Inputs!$C$5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lant.factor">#REF!</definedName>
    <definedName name="PlotsToday">#REF!</definedName>
    <definedName name="PLUG" localSheetId="3">#REF!</definedName>
    <definedName name="PLUG">#REF!</definedName>
    <definedName name="PMAC" localSheetId="4">[42]Backup!#REF!</definedName>
    <definedName name="PMAC" localSheetId="3">[42]Backup!#REF!</definedName>
    <definedName name="PMAC">[42]Backup!#REF!</definedName>
    <definedName name="pref">[21]Utah!#REF!</definedName>
    <definedName name="Pref_">[16]Inputs!$K$20</definedName>
    <definedName name="pref_cost">[21]Utah!#REF!</definedName>
    <definedName name="PrefCost">#REF!</definedName>
    <definedName name="PRESENT" localSheetId="4">#REF!</definedName>
    <definedName name="PRESENT" localSheetId="3">#REF!</definedName>
    <definedName name="PRESENT">#REF!</definedName>
    <definedName name="Pretax_ror">[21]Utah!#REF!</definedName>
    <definedName name="PRICCHNG" localSheetId="3">#REF!</definedName>
    <definedName name="PRICCHNG">#REF!</definedName>
    <definedName name="PricingInfo" hidden="1">[51]Inputs!#REF!</definedName>
    <definedName name="_xlnm.Print_Area" localSheetId="0">'Exhibit-RMP(WRG-1)'!$A$1:$P$54</definedName>
    <definedName name="_xlnm.Print_Area" localSheetId="1">'Exhibit-RMP(WRG-2)'!$A$1:$K$490</definedName>
    <definedName name="_xlnm.Print_Area" localSheetId="2">RateSpread!$A$1:$O$53</definedName>
    <definedName name="_xlnm.Print_Area" localSheetId="4">#REF!</definedName>
    <definedName name="_xlnm.Print_Area" localSheetId="3">Stipulation!$A$1:$M$29</definedName>
    <definedName name="_xlnm.Print_Area">#REF!</definedName>
    <definedName name="Print_Area_MI">#REF!</definedName>
    <definedName name="_xlnm.Print_Titles" localSheetId="0">'Exhibit-RMP(WRG-1)'!$A:$K,'Exhibit-RMP(WRG-1)'!$8:$13</definedName>
    <definedName name="_xlnm.Print_Titles" localSheetId="1">'Exhibit-RMP(WRG-2)'!$1:$9</definedName>
    <definedName name="_xlnm.Print_Titles" localSheetId="2">RateSpread!$A:$K,RateSpread!$9:$13</definedName>
    <definedName name="_xlnm.Print_Titles">#REF!</definedName>
    <definedName name="Print_Titles_MI" localSheetId="1">'Exhibit-RMP(WRG-2)'!$1:$9</definedName>
    <definedName name="PrintAdjVariable">#REF!</definedName>
    <definedName name="PrintContractChange">#REF!</definedName>
    <definedName name="PrintDepr">#REF!</definedName>
    <definedName name="PrintDetail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tateReport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POSED" localSheetId="4">#REF!</definedName>
    <definedName name="PROPOSED" localSheetId="3">#REF!</definedName>
    <definedName name="PROPOSED">#REF!</definedName>
    <definedName name="ProRate1" localSheetId="3">#REF!</definedName>
    <definedName name="ProRate1">#REF!</definedName>
    <definedName name="PSATable">[29]Hermiston!$A$41:$E$56</definedName>
    <definedName name="PTABLES" localSheetId="3">#REF!</definedName>
    <definedName name="PTABLES">#REF!</definedName>
    <definedName name="PTDMOD" localSheetId="3">#REF!</definedName>
    <definedName name="PTDMOD">#REF!</definedName>
    <definedName name="PTDROLL" localSheetId="3">#REF!</definedName>
    <definedName name="PTDROLL">#REF!</definedName>
    <definedName name="PTMOD" localSheetId="3">#REF!</definedName>
    <definedName name="PTMOD">#REF!</definedName>
    <definedName name="PTROLL" localSheetId="3">#REF!</definedName>
    <definedName name="PTROLL">#REF!</definedName>
    <definedName name="purchase.bucks">#REF!</definedName>
    <definedName name="purchase.bucks.name">#REF!</definedName>
    <definedName name="purchase.energy">#REF!</definedName>
    <definedName name="purchase.energy.name">#REF!</definedName>
    <definedName name="purchase.mill">#REF!</definedName>
    <definedName name="purchase.mill.name">#REF!</definedName>
    <definedName name="Purchases">[44]lookup!$C$21:$D$81</definedName>
    <definedName name="PVAsk">#REF!</definedName>
    <definedName name="PVAskHist">#REF!</definedName>
    <definedName name="PVAskOff">#REF!</definedName>
    <definedName name="PVAskToday">#REF!</definedName>
    <definedName name="PVBid">#REF!</definedName>
    <definedName name="PVBidHist">#REF!</definedName>
    <definedName name="PVBidOff">#REF!</definedName>
    <definedName name="PVBidToday">#REF!</definedName>
    <definedName name="pvhlhask">#REF!</definedName>
    <definedName name="pvhlhbid">#REF!</definedName>
    <definedName name="PWORKBACK" localSheetId="3">#REF!</definedName>
    <definedName name="PWORKBACK">#REF!</definedName>
    <definedName name="QF_Data">#REF!</definedName>
    <definedName name="QF_Data_1">#REF!</definedName>
    <definedName name="QFs">[44]lookup!$C$83:$D$106</definedName>
    <definedName name="Query1" localSheetId="3">#REF!</definedName>
    <definedName name="Query1">#REF!</definedName>
    <definedName name="quoted">#REF!</definedName>
    <definedName name="RateBase">#REF!</definedName>
    <definedName name="RateBaseType">#REF!</definedName>
    <definedName name="RateCd" localSheetId="3">#REF!</definedName>
    <definedName name="RateCd">#REF!</definedName>
    <definedName name="Rates" localSheetId="3">#REF!</definedName>
    <definedName name="Rates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C_ADJ" localSheetId="3">#REF!</definedName>
    <definedName name="RC_ADJ">#REF!</definedName>
    <definedName name="Reg_ROR">[21]Utah!#REF!</definedName>
    <definedName name="Report">#REF!</definedName>
    <definedName name="ReportAdjData">#REF!</definedName>
    <definedName name="RESADJ" localSheetId="3">#REF!</definedName>
    <definedName name="RESADJ">#REF!</definedName>
    <definedName name="RESIDENTIAL" localSheetId="3">#REF!</definedName>
    <definedName name="RESIDENTIAL">#REF!</definedName>
    <definedName name="ResourceSupplier" localSheetId="4">#REF!</definedName>
    <definedName name="ResourceSupplier">[20]Variables!$D$28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_SCHD" localSheetId="4">#REF!</definedName>
    <definedName name="REV_SCHD" localSheetId="3">#REF!</definedName>
    <definedName name="REV_SCHD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Cl" localSheetId="3">#REF!</definedName>
    <definedName name="RevCl">#REF!</definedName>
    <definedName name="RevClass" localSheetId="3">#REF!</definedName>
    <definedName name="RevClass">#REF!</definedName>
    <definedName name="Revenue_by_month_take_2" localSheetId="3">#REF!</definedName>
    <definedName name="Revenue_by_month_take_2">#REF!</definedName>
    <definedName name="Revenue1">'[24]PPL_905_Pg1 (RR by Class)'!$C$37</definedName>
    <definedName name="revenue3" localSheetId="4">#REF!</definedName>
    <definedName name="revenue3" localSheetId="3">#REF!</definedName>
    <definedName name="revenue3">#REF!</definedName>
    <definedName name="RevenueCheck" localSheetId="3">#REF!</definedName>
    <definedName name="RevenueCheck">#REF!</definedName>
    <definedName name="Revenues" localSheetId="3">#REF!</definedName>
    <definedName name="Revenues">#REF!</definedName>
    <definedName name="RevenueSum">"GRID Thermal Revenue!R2C1:R4C2"</definedName>
    <definedName name="RevFactorCheck">#REF!</definedName>
    <definedName name="REVN_High1">'[52]Master Data'!$AB$2</definedName>
    <definedName name="REVN_Low1">'[52]Master Data'!$AB$15</definedName>
    <definedName name="REVN_Low2">'[52]Master Data'!$AE$15</definedName>
    <definedName name="RevNumberSort">#REF!</definedName>
    <definedName name="RevReqSettle" localSheetId="3">#REF!</definedName>
    <definedName name="RevReqSettle">#REF!</definedName>
    <definedName name="RevTypeCheck">#REF!</definedName>
    <definedName name="REVVSTRS" localSheetId="3">#REF!</definedName>
    <definedName name="REVVSTRS">#REF!</definedName>
    <definedName name="RFMData">#REF!</definedName>
    <definedName name="RISFORM" localSheetId="3">#REF!</definedName>
    <definedName name="RISFORM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un.date">#REF!</definedName>
    <definedName name="Sales">[44]lookup!$C$3:$D$19</definedName>
    <definedName name="sales.bucks">#REF!</definedName>
    <definedName name="sales.bucks.name">#REF!</definedName>
    <definedName name="sales.energy">#REF!</definedName>
    <definedName name="sales.energy.name">#REF!</definedName>
    <definedName name="sales.mill">#REF!</definedName>
    <definedName name="sales.mill.name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localSheetId="4" hidden="1">"45E0HSXTFNPZNJBTUASVO6FBF"</definedName>
    <definedName name="SAPBEXwbID" hidden="1">"44KU92Q9LH2VK4DK86GZ93AXN"</definedName>
    <definedName name="Saturdays">'[35]on off peak hours'!$C$5:$Z$5</definedName>
    <definedName name="Sch25Split">[53]Inputs!$N$29</definedName>
    <definedName name="SCH33CUSTS" localSheetId="4">#REF!</definedName>
    <definedName name="SCH33CUSTS" localSheetId="3">#REF!</definedName>
    <definedName name="SCH33CUSTS">#REF!</definedName>
    <definedName name="SCH48ADJ" localSheetId="3">#REF!</definedName>
    <definedName name="SCH48ADJ">#REF!</definedName>
    <definedName name="SCH98NOR" localSheetId="3">#REF!</definedName>
    <definedName name="SCH98NOR">#REF!</definedName>
    <definedName name="SCHED47" localSheetId="3">#REF!</definedName>
    <definedName name="SCHED47">#REF!</definedName>
    <definedName name="Schedule">[13]Inputs!$N$14</definedName>
    <definedName name="se" localSheetId="3">#REF!</definedName>
    <definedName name="se">#REF!</definedName>
    <definedName name="sec.sales.bucks">#REF!</definedName>
    <definedName name="sec.sales.bucks.name">#REF!</definedName>
    <definedName name="sec.sales.energy">#REF!</definedName>
    <definedName name="sec.sales.energy.name">#REF!</definedName>
    <definedName name="sec.sales.mill">#REF!</definedName>
    <definedName name="sec.sales.mill.name">#REF!</definedName>
    <definedName name="SECOND" localSheetId="4">[1]Jan!#REF!</definedName>
    <definedName name="SECOND" localSheetId="3">[1]Jan!#REF!</definedName>
    <definedName name="SECOND">[1]Jan!#REF!</definedName>
    <definedName name="SEP" localSheetId="4">#REF!</definedName>
    <definedName name="SEP" localSheetId="3">#REF!</definedName>
    <definedName name="SEP">#REF!</definedName>
    <definedName name="SEPT" localSheetId="3">#REF!</definedName>
    <definedName name="SEPT">#REF!</definedName>
    <definedName name="SEPT95">#REF!</definedName>
    <definedName name="SEPT96">#REF!</definedName>
    <definedName name="SEPT97">#REF!</definedName>
    <definedName name="September_2001_305_Detail" localSheetId="3">#REF!</definedName>
    <definedName name="September_2001_305_Detail">#REF!</definedName>
    <definedName name="Service_Year1">[17]Variables!$C$18</definedName>
    <definedName name="Service_Year2">[17]Variables!$D$18</definedName>
    <definedName name="SERVICES_3" localSheetId="4">#REF!</definedName>
    <definedName name="SERVICES_3" localSheetId="3">#REF!</definedName>
    <definedName name="SERVICES_3">#REF!</definedName>
    <definedName name="SettingAlloc">#REF!</definedName>
    <definedName name="SettingRB">#REF!</definedName>
    <definedName name="sg" localSheetId="3">#REF!</definedName>
    <definedName name="sg">#REF!</definedName>
    <definedName name="shapefactortable">'[27]GAS CURVE Engine'!$AW$3:$CB$34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lver_adj" localSheetId="1" hidden="1">'Exhibit-RMP(WRG-2)'!#REF!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'Exhibit-RMP(WRG-2)'!#REF!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hidden="1">{#N/A,#N/A,FALSE,"Actual";#N/A,#N/A,FALSE,"Normalized";#N/A,#N/A,FALSE,"Electric Actual";#N/A,#N/A,FALSE,"Electric Normalized"}</definedName>
    <definedName name="SRV_YR1">[24]Variables!$C$18</definedName>
    <definedName name="SRV_YR2">[24]Variables!$D$18</definedName>
    <definedName name="ST_Bottom1">[41]Variance!#REF!</definedName>
    <definedName name="ST_Top3">#REF!</definedName>
    <definedName name="standard1" hidden="1">{"YTD-Total",#N/A,FALSE,"Provision"}</definedName>
    <definedName name="START" localSheetId="4">[1]Jan!#REF!</definedName>
    <definedName name="START" localSheetId="3">[1]Jan!#REF!</definedName>
    <definedName name="Start">'[17]Circuit Model Intro'!#REF!</definedName>
    <definedName name="Start_Month">#REF!</definedName>
    <definedName name="startmonth">'[27]GAS CURVE Engine'!$N$2</definedName>
    <definedName name="startmonth1">'[27]OTC Gas Quotes'!$L$6</definedName>
    <definedName name="startmonth10">'[27]OTC Gas Quotes'!$L$15</definedName>
    <definedName name="startmonth2">'[27]OTC Gas Quotes'!$L$7</definedName>
    <definedName name="startmonth3">'[27]OTC Gas Quotes'!$L$8</definedName>
    <definedName name="startmonth4">'[27]OTC Gas Quotes'!$L$9</definedName>
    <definedName name="startmonth5">'[27]OTC Gas Quotes'!$L$10</definedName>
    <definedName name="startmonth6">'[27]OTC Gas Quotes'!$L$11</definedName>
    <definedName name="startmonth7">'[27]OTC Gas Quotes'!$L$12</definedName>
    <definedName name="startmonth8">'[27]OTC Gas Quotes'!$L$13</definedName>
    <definedName name="startmonth9">'[27]OTC Gas Quotes'!$L$14</definedName>
    <definedName name="StartMWh">#REF!</definedName>
    <definedName name="StartTheMill">#REF!</definedName>
    <definedName name="StartTheRack">#REF!</definedName>
    <definedName name="State" localSheetId="4">[9]Inputs!$C$4</definedName>
    <definedName name="State">[17]Variables!$C$10</definedName>
    <definedName name="StateTax">[21]Utah!#REF!</definedName>
    <definedName name="Storage">[44]lookup!$C$118:$D$136</definedName>
    <definedName name="Streetlight_Year1">[17]Variables!$C$24</definedName>
    <definedName name="Streetlight_Year2">[17]Variables!$D$24</definedName>
    <definedName name="SUM_TAB1" localSheetId="4">#REF!</definedName>
    <definedName name="SUM_TAB1" localSheetId="3">#REF!</definedName>
    <definedName name="SUM_TAB1">#REF!</definedName>
    <definedName name="SUM_TAB2" localSheetId="3">#REF!</definedName>
    <definedName name="SUM_TAB2">#REF!</definedName>
    <definedName name="SUM_TAB3" localSheetId="3">#REF!</definedName>
    <definedName name="SUM_TAB3">#REF!</definedName>
    <definedName name="SumAdjContract">[21]Utah!#REF!</definedName>
    <definedName name="SumAdjDepr">[21]Utah!#REF!</definedName>
    <definedName name="SumAdjMisc1">[21]Utah!#REF!</definedName>
    <definedName name="SumAdjMisc2">[21]Utah!#REF!</definedName>
    <definedName name="SumAdjNPC">[21]Utah!#REF!</definedName>
    <definedName name="SumAdjOM">[21]Utah!#REF!</definedName>
    <definedName name="SumAdjOther">[21]Utah!#REF!</definedName>
    <definedName name="SumAdjRB">[21]Utah!#REF!</definedName>
    <definedName name="SumAdjRev">[21]Utah!#REF!</definedName>
    <definedName name="SumAdjTax">[21]Utah!#REF!</definedName>
    <definedName name="SUMMARY">#REF!</definedName>
    <definedName name="SUMMARY23">[21]Utah!#REF!</definedName>
    <definedName name="SUMMARY3">[21]Utah!#REF!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Sundays">'[35]on off peak hours'!$C$6:$Z$6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[21]Utah!#REF!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[21]Utah!#REF!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_1" localSheetId="3">#REF!</definedName>
    <definedName name="TABLE_1">#REF!</definedName>
    <definedName name="TABLE_2" localSheetId="3">#REF!</definedName>
    <definedName name="TABLE_2">#REF!</definedName>
    <definedName name="TABLE_3" localSheetId="3">#REF!</definedName>
    <definedName name="TABLE_3">#REF!</definedName>
    <definedName name="TABLE_4" localSheetId="3">#REF!</definedName>
    <definedName name="TABLE_4">#REF!</definedName>
    <definedName name="TABLE_4_A" localSheetId="3">#REF!</definedName>
    <definedName name="TABLE_4_A">#REF!</definedName>
    <definedName name="TABLE_5" localSheetId="3">#REF!</definedName>
    <definedName name="TABLE_5">#REF!</definedName>
    <definedName name="TABLE_6" localSheetId="3">#REF!</definedName>
    <definedName name="TABLE_6">#REF!</definedName>
    <definedName name="TABLE_7" localSheetId="3">#REF!</definedName>
    <definedName name="TABLE_7">#REF!</definedName>
    <definedName name="TABLE1" localSheetId="3">#REF!</definedName>
    <definedName name="TABLE1">#REF!</definedName>
    <definedName name="TABLE2" localSheetId="3">#REF!</definedName>
    <definedName name="TABLE2">#REF!</definedName>
    <definedName name="TABLEA" localSheetId="3">#REF!</definedName>
    <definedName name="TABLEA">#REF!</definedName>
    <definedName name="TABLEB" localSheetId="3">#REF!</definedName>
    <definedName name="TABLEB">#REF!</definedName>
    <definedName name="TABLEC" localSheetId="3">#REF!</definedName>
    <definedName name="TABLEC">#REF!</definedName>
    <definedName name="TABLEONE" localSheetId="3">#REF!</definedName>
    <definedName name="TABLEONE">#REF!</definedName>
    <definedName name="tablex">[54]Sheet1!#REF!</definedName>
    <definedName name="Targetror" localSheetId="4">[15]Variables!$I$38</definedName>
    <definedName name="Targetror" localSheetId="3">[15]Variables!$I$38</definedName>
    <definedName name="TargetROR">[16]Inputs!$L$9</definedName>
    <definedName name="TAX_RATE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[21]Utah!#REF!</definedName>
    <definedName name="TaxTypeCheck">#REF!</definedName>
    <definedName name="TDMOD" localSheetId="4">#REF!</definedName>
    <definedName name="TDMOD" localSheetId="3">#REF!</definedName>
    <definedName name="TDMOD">#REF!</definedName>
    <definedName name="TDROLL" localSheetId="3">#REF!</definedName>
    <definedName name="TDROLL">#REF!</definedName>
    <definedName name="TEMPADJ" localSheetId="3">#REF!</definedName>
    <definedName name="TEMPADJ">#REF!</definedName>
    <definedName name="Test" localSheetId="3">#REF!</definedName>
    <definedName name="Test">#REF!</definedName>
    <definedName name="Test_COS">'[8]Hot Sheet'!$F$120</definedName>
    <definedName name="TEST0">#REF!</definedName>
    <definedName name="TEST1" localSheetId="4">#REF!</definedName>
    <definedName name="Test1" localSheetId="3">#REF!</definedName>
    <definedName name="Test1">#REF!</definedName>
    <definedName name="Test2" localSheetId="3">#REF!</definedName>
    <definedName name="Test2">#REF!</definedName>
    <definedName name="Test3" localSheetId="3">#REF!</definedName>
    <definedName name="Test3">#REF!</definedName>
    <definedName name="Test4" localSheetId="3">#REF!</definedName>
    <definedName name="Test4">#REF!</definedName>
    <definedName name="Test5" localSheetId="3">#REF!</definedName>
    <definedName name="Test5">#REF!</definedName>
    <definedName name="TESTHKEY">#REF!</definedName>
    <definedName name="TESTKEYS">#REF!</definedName>
    <definedName name="TestPeriod">[8]Inputs!$C$6</definedName>
    <definedName name="TESTVKEY">#REF!</definedName>
    <definedName name="TESTYEAR">[24]Variables!$C$11</definedName>
    <definedName name="ThreeFactorElectric">#REF!</definedName>
    <definedName name="TIMAAVGRBOR">#REF!</definedName>
    <definedName name="title">#REF!</definedName>
    <definedName name="total.fuel.bucks">#REF!</definedName>
    <definedName name="total.fuel.energy">#REF!</definedName>
    <definedName name="total.hydro.energy">#REF!</definedName>
    <definedName name="total.purchase.bucks">#REF!</definedName>
    <definedName name="total.purchase.energy">#REF!</definedName>
    <definedName name="total.requirements">#REF!</definedName>
    <definedName name="total.resources">#REF!</definedName>
    <definedName name="total.sales.bucks">#REF!</definedName>
    <definedName name="total.sales.energy">#REF!</definedName>
    <definedName name="total.wheeling.bucks">#REF!</definedName>
    <definedName name="TotalRateBase" localSheetId="4">'[9]G+T+D+R+M'!$H$58</definedName>
    <definedName name="TotalRateBase">'[11]G+T+D+R+M'!$H$58</definedName>
    <definedName name="TotTaxRate">[11]Inputs!$H$17</definedName>
    <definedName name="Trans_Year1">[17]Variables!$C$22</definedName>
    <definedName name="Trans_Year2">[17]Variables!$D$22</definedName>
    <definedName name="TRANS_YR1">[24]Variables!$C$22</definedName>
    <definedName name="TRANS_YR2">[24]Variables!$D$22</definedName>
    <definedName name="TRANSM_2">[55]Transm2!$A$1:$M$461:'[55]10 Yr FC'!$M$47</definedName>
    <definedName name="Type1Adj">[21]Utah!#REF!</definedName>
    <definedName name="Type1AdjTax">[21]Utah!#REF!</definedName>
    <definedName name="Type2Adj">[21]Utah!#REF!</definedName>
    <definedName name="Type2AdjTax">[21]Utah!#REF!</definedName>
    <definedName name="Type3Adj">[21]Utah!#REF!</definedName>
    <definedName name="Type3AdjTax">[21]Utah!#REF!</definedName>
    <definedName name="UAACT115S">'[13]Functional Study'!#REF!</definedName>
    <definedName name="UAACT550SGW">[11]FuncStudy!$Y$405</definedName>
    <definedName name="UAACT554SGW">[11]FuncStudy!$Y$427</definedName>
    <definedName name="UAcct103" localSheetId="4">'[9]Functional Study'!$AG$1568</definedName>
    <definedName name="UAcct103">'[8]Func Study'!$AB$1645</definedName>
    <definedName name="UAcct105Dnpg">'[9]Functional Study'!$AG$1964</definedName>
    <definedName name="UAcct105S" localSheetId="4">'[9]Functional Study'!$AG$1959</definedName>
    <definedName name="UAcct105S">'[8]Func Study'!$AB$2033</definedName>
    <definedName name="UAcct105Seu" localSheetId="4">'[9]Functional Study'!$AG$1963</definedName>
    <definedName name="UAcct105SEU">'[8]Func Study'!$AB$2037</definedName>
    <definedName name="UAcct105SGG">'[8]Func Study'!$AB$2038</definedName>
    <definedName name="UAcct105SGP1">'[8]Func Study'!$AB$2034</definedName>
    <definedName name="UAcct105SGP2">'[8]Func Study'!$AB$2036</definedName>
    <definedName name="UAcct105SGT">'[8]Func Study'!$AB$2035</definedName>
    <definedName name="UAcct105Snppo">'[9]Functional Study'!$AG$1962</definedName>
    <definedName name="UAcct105Snpps">'[9]Functional Study'!$AG$1960</definedName>
    <definedName name="UAcct105Snpt">'[9]Functional Study'!$AG$1961</definedName>
    <definedName name="UAcct1081390">'[8]Func Study'!$AB$2487</definedName>
    <definedName name="UAcct1081390Rcl" localSheetId="4">'[9]Functional Study'!$AG$2406</definedName>
    <definedName name="UAcct1081390Rcl">'[8]Func Study'!$AB$2486</definedName>
    <definedName name="UAcct1081390Sou">'[9]Functional Study'!$AG$2403</definedName>
    <definedName name="UAcct1081399">'[8]Func Study'!$AB$2495</definedName>
    <definedName name="UAcct1081399Rcl" localSheetId="4">'[9]Functional Study'!$AG$2414</definedName>
    <definedName name="UAcct1081399Rcl">'[8]Func Study'!$AB$2494</definedName>
    <definedName name="UAcct1081399S">'[9]Functional Study'!$AG$2410</definedName>
    <definedName name="UAcct1081399Sep">'[9]Functional Study'!$AG$2411</definedName>
    <definedName name="UAcct108360" localSheetId="4">'[9]Functional Study'!$AG$2309</definedName>
    <definedName name="UAcct108360">'[8]Func Study'!$AB$2389</definedName>
    <definedName name="UAcct108361" localSheetId="4">'[9]Functional Study'!$AG$2313</definedName>
    <definedName name="UAcct108361">'[8]Func Study'!$AB$2393</definedName>
    <definedName name="UAcct108362" localSheetId="4">'[9]Functional Study'!$AG$2317</definedName>
    <definedName name="UAcct108362">'[8]Func Study'!$AB$2397</definedName>
    <definedName name="UAcct108364" localSheetId="4">'[9]Functional Study'!$AG$2324</definedName>
    <definedName name="UAcct108364">'[8]Func Study'!$AB$2401</definedName>
    <definedName name="UAcct108365" localSheetId="4">'[9]Functional Study'!$AG$2328</definedName>
    <definedName name="UAcct108365">'[8]Func Study'!$AB$2405</definedName>
    <definedName name="UAcct108366" localSheetId="4">'[9]Functional Study'!$AG$2332</definedName>
    <definedName name="UAcct108366">'[8]Func Study'!$AB$2409</definedName>
    <definedName name="UAcct108367" localSheetId="4">'[9]Functional Study'!$AG$2336</definedName>
    <definedName name="UAcct108367">'[8]Func Study'!$AB$2413</definedName>
    <definedName name="UAcct108368" localSheetId="4">'[9]Functional Study'!$AG$2340</definedName>
    <definedName name="UAcct108368">'[8]Func Study'!$AB$2417</definedName>
    <definedName name="UAcct108369" localSheetId="4">'[9]Functional Study'!$AG$2344</definedName>
    <definedName name="UAcct108369">'[8]Func Study'!$AB$2421</definedName>
    <definedName name="UAcct108370" localSheetId="4">'[9]Functional Study'!$AG$2348</definedName>
    <definedName name="UAcct108370">'[8]Func Study'!$AB$2425</definedName>
    <definedName name="UAcct108371" localSheetId="4">'[9]Functional Study'!$AG$2352</definedName>
    <definedName name="UAcct108371">'[8]Func Study'!$AB$2429</definedName>
    <definedName name="UAcct108372" localSheetId="4">'[9]Functional Study'!$AG$2356</definedName>
    <definedName name="UAcct108372">'[8]Func Study'!$AB$2433</definedName>
    <definedName name="UAcct108373" localSheetId="4">'[9]Functional Study'!$AG$2360</definedName>
    <definedName name="UAcct108373">'[8]Func Study'!$AB$2437</definedName>
    <definedName name="UAcct108D" localSheetId="4">'[9]Functional Study'!$AG$2372</definedName>
    <definedName name="UAcct108D">'[8]Func Study'!$AB$2449</definedName>
    <definedName name="UAcct108D00" localSheetId="4">'[9]Functional Study'!$AG$2364</definedName>
    <definedName name="UAcct108D00">'[8]Func Study'!$AB$2441</definedName>
    <definedName name="UAcct108Ds" localSheetId="4">'[9]Functional Study'!$AG$2368</definedName>
    <definedName name="UAcct108Ds">'[8]Func Study'!$AB$2445</definedName>
    <definedName name="UAcct108Ep" localSheetId="4">'[9]Functional Study'!$AG$2282</definedName>
    <definedName name="UAcct108Ep">'[8]Func Study'!$AB$2362</definedName>
    <definedName name="UAcct108Gpcn" localSheetId="4">'[9]Functional Study'!$AG$2386</definedName>
    <definedName name="UAcct108Gpcn">'[8]Func Study'!$AB$2463</definedName>
    <definedName name="uacct108gpdeu">'[8]Func Study'!$AB$2466</definedName>
    <definedName name="UAcct108Gps" localSheetId="4">'[9]Functional Study'!$AG$2382</definedName>
    <definedName name="UAcct108Gps">'[8]Func Study'!$AB$2459</definedName>
    <definedName name="UAcct108Gpse" localSheetId="4">'[9]Functional Study'!$AG$2388</definedName>
    <definedName name="UAcct108Gpse">'[8]Func Study'!$AB$2465</definedName>
    <definedName name="UAcct108Gpsg" localSheetId="4">'[9]Functional Study'!$AG$2385</definedName>
    <definedName name="UAcct108Gpsg">'[8]Func Study'!$AB$2462</definedName>
    <definedName name="UAcct108Gpsgp" localSheetId="4">'[9]Functional Study'!$AG$2383</definedName>
    <definedName name="UAcct108Gpsgp">'[8]Func Study'!$AB$2460</definedName>
    <definedName name="UAcct108Gpsgu" localSheetId="4">'[9]Functional Study'!$AG$2384</definedName>
    <definedName name="UAcct108Gpsgu">'[8]Func Study'!$AB$2461</definedName>
    <definedName name="UAcct108Gpso" localSheetId="4">'[9]Functional Study'!$AG$2387</definedName>
    <definedName name="UAcct108Gpso">'[8]Func Study'!$AB$2464</definedName>
    <definedName name="UACCT108GPSSGCH">'[8]Func Study'!$AB$2468</definedName>
    <definedName name="UACCT108GPSSGCT">'[8]Func Study'!$AB$2467</definedName>
    <definedName name="UAcct108Hp" localSheetId="4">'[9]Functional Study'!$AG$2269</definedName>
    <definedName name="UAcct108Hp">'[8]Func Study'!$AB$2349</definedName>
    <definedName name="UAcct108Mp" localSheetId="4">'[9]Functional Study'!$AG$2400</definedName>
    <definedName name="UAcct108Mp">'[8]Func Study'!$AB$2480</definedName>
    <definedName name="UAcct108Np" localSheetId="4">'[9]Functional Study'!$AG$2262</definedName>
    <definedName name="UAcct108Np">'[8]Func Study'!$AB$2342</definedName>
    <definedName name="UACCT108NPSSCCT">'[9]Functional Study'!$AG$2276</definedName>
    <definedName name="UAcct108Op" localSheetId="4">'[9]Functional Study'!$AG$2277</definedName>
    <definedName name="UAcct108Op">'[8]Func Study'!$AB$2357</definedName>
    <definedName name="UAcct108Opsgw">[11]FuncStudy!$Y$1980</definedName>
    <definedName name="UAcct108OPSSGCT">'[8]Func Study'!$AB$2356</definedName>
    <definedName name="UAcct108Sp" localSheetId="4">'[9]Functional Study'!$AG$2256</definedName>
    <definedName name="UAcct108Sp">'[8]Func Study'!$AB$2336</definedName>
    <definedName name="UACCT108SPSSGCH" localSheetId="4">'[9]Functional Study'!$AG$2255</definedName>
    <definedName name="uacct108spssgch">'[8]Func Study'!$AB$2335</definedName>
    <definedName name="UACCT108SSGCH">'[9]Functional Study'!$AG$2390</definedName>
    <definedName name="UACCT108SSGCT">'[9]Functional Study'!$AG$2389</definedName>
    <definedName name="UAcct108Tp" localSheetId="4">'[9]Functional Study'!$AG$2300</definedName>
    <definedName name="UAcct108Tp">'[8]Func Study'!$AB$2380</definedName>
    <definedName name="UACCT111390" localSheetId="4">'[9]Functional Study'!$AG$2471</definedName>
    <definedName name="UAcct111390">'[8]Func Study'!$AB$2554</definedName>
    <definedName name="UAcct111Clg" localSheetId="4">'[9]Functional Study'!$AG$2443</definedName>
    <definedName name="UAcct111Clg">'[8]Func Study'!$AB$2523</definedName>
    <definedName name="UAcct111Clgcn">'[8]Func Study'!$AB$2519</definedName>
    <definedName name="UAcct111Clgsop">'[8]Func Study'!$AB$2522</definedName>
    <definedName name="UAcct111Clgsou" localSheetId="4">'[9]Functional Study'!$AG$2441</definedName>
    <definedName name="UAcct111Clgsou">'[8]Func Study'!$AB$2521</definedName>
    <definedName name="UAcct111Clh" localSheetId="4">'[9]Functional Study'!$AG$2449</definedName>
    <definedName name="UAcct111Clh">'[8]Func Study'!$AB$2529</definedName>
    <definedName name="UAcct111Cls" localSheetId="4">'[9]Functional Study'!$AG$2434</definedName>
    <definedName name="UAcct111Cls">'[8]Func Study'!$AB$2514</definedName>
    <definedName name="UAcct111Ipcn" localSheetId="4">'[9]Functional Study'!$AG$2458</definedName>
    <definedName name="UAcct111Ipcn">'[8]Func Study'!$AB$2538</definedName>
    <definedName name="UAcct111Ips" localSheetId="4">'[9]Functional Study'!$AG$2453</definedName>
    <definedName name="UAcct111Ips">'[8]Func Study'!$AB$2533</definedName>
    <definedName name="UAcct111Ipse" localSheetId="4">'[9]Functional Study'!$AG$2456</definedName>
    <definedName name="UAcct111Ipse">'[8]Func Study'!$AB$2536</definedName>
    <definedName name="UAcct111Ipsg" localSheetId="4">'[9]Functional Study'!$AG$2457</definedName>
    <definedName name="UAcct111Ipsg">'[8]Func Study'!$AB$2537</definedName>
    <definedName name="UAcct111Ipsgp" localSheetId="4">'[9]Functional Study'!$AG$2454</definedName>
    <definedName name="UAcct111Ipsgp">'[8]Func Study'!$AB$2534</definedName>
    <definedName name="UAcct111Ipsgu" localSheetId="4">'[9]Functional Study'!$AG$2455</definedName>
    <definedName name="UAcct111Ipsgu">'[8]Func Study'!$AB$2535</definedName>
    <definedName name="UAcct111Ipso" localSheetId="4">'[9]Functional Study'!$AG$2459</definedName>
    <definedName name="uacct111ipso">'[8]Func Study'!$AB$2541</definedName>
    <definedName name="UACCT111IPSSGCH">'[8]Func Study'!$AB$2540</definedName>
    <definedName name="UACCT111IPSSGCT">'[8]Func Study'!$AB$2539</definedName>
    <definedName name="UAcct114" localSheetId="4">'[9]Functional Study'!$AG$1971</definedName>
    <definedName name="UAcct114">'[8]Func Study'!$AB$2045</definedName>
    <definedName name="UACCT115">'[13]Functional Study'!#REF!</definedName>
    <definedName name="UACCT115DGP">'[13]Functional Study'!#REF!</definedName>
    <definedName name="UACCT115SG">'[13]Functional Study'!#REF!</definedName>
    <definedName name="UAcct120" localSheetId="4">'[9]Functional Study'!$AG$1975</definedName>
    <definedName name="UAcct120">'[8]Func Study'!$AB$2049</definedName>
    <definedName name="UAcct124" localSheetId="4">'[9]Functional Study'!$AG$1980</definedName>
    <definedName name="UAcct124">'[8]Func Study'!$AB$2054</definedName>
    <definedName name="UAcct141" localSheetId="4">'[9]Functional Study'!$AG$2123</definedName>
    <definedName name="UAcct141">'[8]Func Study'!$AB$2199</definedName>
    <definedName name="UAcct151">'[8]Func Study'!$AB$2076</definedName>
    <definedName name="UAcct151Se" localSheetId="4">'[9]Functional Study'!$AG$2000</definedName>
    <definedName name="UAcct151Se" localSheetId="3">'[8]Func Study'!#REF!</definedName>
    <definedName name="UAcct151Se">'[8]Func Study'!#REF!</definedName>
    <definedName name="UACCT151SSECH" localSheetId="4">'[9]Functional Study'!$AG$2002</definedName>
    <definedName name="uacct151ssech">'[8]Func Study'!$AB$2075</definedName>
    <definedName name="UACCT151SSECT">'[9]Functional Study'!$AG$2001</definedName>
    <definedName name="UAcct154" localSheetId="4">'[9]Functional Study'!$AG$2037</definedName>
    <definedName name="UAcct154">'[8]Func Study'!$AB$2110</definedName>
    <definedName name="UACCT154SSGCH" localSheetId="4">'[9]Functional Study'!$AG$2035</definedName>
    <definedName name="uacct154ssgch">'[8]Func Study'!$AB$2109</definedName>
    <definedName name="uacct154ssgct">'[9]Functional Study'!$AG$2036</definedName>
    <definedName name="UAcct163" localSheetId="4">'[9]Functional Study'!$AG$2047</definedName>
    <definedName name="UAcct163">'[8]Func Study'!$AB$2120</definedName>
    <definedName name="UAcct165" localSheetId="4">'[9]Functional Study'!$AG$2062</definedName>
    <definedName name="UAcct165">'[8]Func Study'!$AB$2135</definedName>
    <definedName name="UAcct165Gps">'[9]Functional Study'!$AG$2058</definedName>
    <definedName name="UAcct165Se">'[8]Func Study'!$AB$2133</definedName>
    <definedName name="UAcct182" localSheetId="4">'[9]Functional Study'!$AG$1987</definedName>
    <definedName name="UAcct182">'[8]Func Study'!$AB$2061</definedName>
    <definedName name="UAcct18222" localSheetId="4">'[9]Functional Study'!$AG$2113</definedName>
    <definedName name="UAcct18222">'[8]Func Study'!$AB$2189</definedName>
    <definedName name="UAcct182M" localSheetId="4">'[9]Functional Study'!$AG$2070</definedName>
    <definedName name="UAcct182M">'[8]Func Study'!$AB$2145</definedName>
    <definedName name="UACCT182MSGCT">'[9]Functional Study'!$AG$2067</definedName>
    <definedName name="UAcct182MSSGCT">[11]FuncStudy!$Y$1778</definedName>
    <definedName name="uacct182ssgch">'[8]Func Study'!$AB$2142</definedName>
    <definedName name="UAcct186" localSheetId="4">'[9]Functional Study'!$AG$1995</definedName>
    <definedName name="UAcct186">'[8]Func Study'!$AB$2069</definedName>
    <definedName name="UAcct1869" localSheetId="4">'[9]Functional Study'!$AG$2118</definedName>
    <definedName name="UAcct1869">'[8]Func Study'!$AB$2194</definedName>
    <definedName name="UAcct186M" localSheetId="4">'[9]Functional Study'!$AG$2081</definedName>
    <definedName name="UAcct186M">'[8]Func Study'!$AB$2156</definedName>
    <definedName name="UAcct186Mse">'[8]Func Study'!$AB$2153</definedName>
    <definedName name="UAcct190" localSheetId="4">'[9]Functional Study'!$AG$2194</definedName>
    <definedName name="UAcct190">'[8]Func Study'!$AB$2271</definedName>
    <definedName name="UAcct190Baddebt">'[9]Functional Study'!$AG$2187</definedName>
    <definedName name="Uacct190CN" localSheetId="4">'[9]Functional Study'!$AG$2183</definedName>
    <definedName name="UAcct190CN">'[8]Func Study'!$AB$2260</definedName>
    <definedName name="UAcct190Dop" localSheetId="4">'[9]Functional Study'!$AG$2184</definedName>
    <definedName name="UAcct190Dop">'[8]Func Study'!$AB$2261</definedName>
    <definedName name="UACCT190IBT">'[8]Func Study'!$AB$2263</definedName>
    <definedName name="UACCT190SSGCT">'[8]Func Study'!$AB$2270</definedName>
    <definedName name="UAcct2281" localSheetId="4">'[9]Functional Study'!$AG$2140</definedName>
    <definedName name="UACCT2281">'[8]Func Study'!$AB$2216</definedName>
    <definedName name="UAcct2282" localSheetId="4">'[9]Functional Study'!$AG$2144</definedName>
    <definedName name="UAcct2282">'[8]Func Study'!$AB$2220</definedName>
    <definedName name="UAcct2283" localSheetId="4">'[9]Functional Study'!$AG$2148</definedName>
    <definedName name="UAcct2283">'[8]Func Study'!$AB$2224</definedName>
    <definedName name="UAcct2283S">'[8]Func Study'!$AB$2228</definedName>
    <definedName name="UAcct22841">'[9]Functional Study'!$AG$2156</definedName>
    <definedName name="UAcct22842" localSheetId="4">'[9]Functional Study'!$AG$2160</definedName>
    <definedName name="UAcct22842">'[8]Func Study'!$AB$2237</definedName>
    <definedName name="UAcct22842Trojd" localSheetId="4">'[10]Func Study'!#REF!</definedName>
    <definedName name="UAcct22842Trojd" localSheetId="3">'[10]Func Study'!#REF!</definedName>
    <definedName name="UAcct22842Trojd">'[10]Func Study'!#REF!</definedName>
    <definedName name="UAcct235" localSheetId="4">'[9]Functional Study'!$AG$2136</definedName>
    <definedName name="UAcct235">'[8]Func Study'!$AB$2212</definedName>
    <definedName name="UAcct252" localSheetId="4">'[9]Functional Study'!$AG$2168</definedName>
    <definedName name="UAcct252">'[8]Func Study'!$AB$2245</definedName>
    <definedName name="UAcct25316" localSheetId="4">'[9]Functional Study'!$AG$2011</definedName>
    <definedName name="UAcct25316">'[8]Func Study'!$AB$2084</definedName>
    <definedName name="UAcct25317" localSheetId="4">'[9]Functional Study'!$AG$2015</definedName>
    <definedName name="UAcct25317">'[8]Func Study'!$AB$2088</definedName>
    <definedName name="UAcct25318" localSheetId="4">'[9]Functional Study'!$AG$2052</definedName>
    <definedName name="UAcct25318">'[8]Func Study'!$AB$2125</definedName>
    <definedName name="UAcct25319" localSheetId="4">'[9]Functional Study'!$AG$2019</definedName>
    <definedName name="UAcct25319">'[8]Func Study'!$AB$2092</definedName>
    <definedName name="UACCT25398">'[8]Func Study'!$AB$2249</definedName>
    <definedName name="UACCT25398SE">'[9]Functional Study'!$AG$2171</definedName>
    <definedName name="UAcct25399" localSheetId="4">'[9]Functional Study'!$AG$2179</definedName>
    <definedName name="UAcct25399">'[8]Func Study'!$AB$2256</definedName>
    <definedName name="UACCT254" localSheetId="4">'[9]Functional Study'!$AG$2152</definedName>
    <definedName name="UAcct254">'[8]Func Study'!$AB$2233</definedName>
    <definedName name="UACCT254SO">'[8]Func Study'!$AB$2232</definedName>
    <definedName name="UAcct255" localSheetId="4">'[9]Functional Study'!$AG$2241</definedName>
    <definedName name="UAcct255">'[8]Func Study'!$AB$2321</definedName>
    <definedName name="UAcct281" localSheetId="4">'[9]Functional Study'!$AG$2200</definedName>
    <definedName name="UAcct281">'[8]Func Study'!$AB$2277</definedName>
    <definedName name="UAcct282" localSheetId="4">'[9]Functional Study'!$AG$2216</definedName>
    <definedName name="UAcct282">'[8]Func Study'!$AB$2295</definedName>
    <definedName name="UAcct282Cn">'[9]Functional Study'!$AG$2207</definedName>
    <definedName name="UAcct282Sgp">'[9]Functional Study'!#REF!</definedName>
    <definedName name="UAcct282So" localSheetId="4">'[9]Functional Study'!$AG$2206</definedName>
    <definedName name="UAcct282So">'[8]Func Study'!$AB$2283</definedName>
    <definedName name="UAcct283" localSheetId="4">'[9]Functional Study'!$AG$2228</definedName>
    <definedName name="UAcct283">'[8]Func Study'!$AB$2308</definedName>
    <definedName name="UAcct283S">'[9]Functional Study'!$AG$2219</definedName>
    <definedName name="UAcct283So" localSheetId="4">'[9]Functional Study'!$AG$2222</definedName>
    <definedName name="UAcct283So">'[8]Func Study'!$AB$2301</definedName>
    <definedName name="UACCT283SSGCH">'[8]Func Study'!$AB$2307</definedName>
    <definedName name="UAcct301S" localSheetId="4">'[9]Functional Study'!$AG$1919</definedName>
    <definedName name="UAcct301S">'[8]Func Study'!$AB$1993</definedName>
    <definedName name="UAcct301Sg" localSheetId="4">'[9]Functional Study'!$AG$1921</definedName>
    <definedName name="UAcct301Sg">'[8]Func Study'!$AB$1995</definedName>
    <definedName name="UAcct301So" localSheetId="4">'[9]Functional Study'!$AG$1920</definedName>
    <definedName name="UAcct301So">'[8]Func Study'!$AB$1994</definedName>
    <definedName name="UAcct302S" localSheetId="4">'[9]Functional Study'!$AG$1924</definedName>
    <definedName name="UAcct302S">'[8]Func Study'!$AB$1998</definedName>
    <definedName name="UAcct302Sg" localSheetId="4">'[9]Functional Study'!$AG$1925</definedName>
    <definedName name="UAcct302Sg">'[8]Func Study'!$AB$1999</definedName>
    <definedName name="UAcct302Sgp" localSheetId="4">'[9]Functional Study'!$AG$1926</definedName>
    <definedName name="UAcct302Sgp">'[8]Func Study'!$AB$2000</definedName>
    <definedName name="UAcct302Sgu" localSheetId="4">'[9]Functional Study'!$AG$1927</definedName>
    <definedName name="UAcct302Sgu">'[8]Func Study'!$AB$2001</definedName>
    <definedName name="UAcct303Cn" localSheetId="4">'[9]Functional Study'!$AG$1935</definedName>
    <definedName name="UAcct303Cn">'[8]Func Study'!$AB$2009</definedName>
    <definedName name="UAcct303S" localSheetId="4">'[9]Functional Study'!$AG$1931</definedName>
    <definedName name="UAcct303S">'[8]Func Study'!$AB$2005</definedName>
    <definedName name="UAcct303Se" localSheetId="4">'[9]Functional Study'!$AG$1934</definedName>
    <definedName name="UAcct303Se">'[8]Func Study'!$AB$2008</definedName>
    <definedName name="UAcct303Sg" localSheetId="4">'[9]Functional Study'!$AG$1932</definedName>
    <definedName name="UAcct303Sg">'[8]Func Study'!$AB$2006</definedName>
    <definedName name="UAcct303Sgp">'[9]Functional Study'!$AG$1937</definedName>
    <definedName name="UAcct303Sgu">'[9]Functional Study'!$AG$1936</definedName>
    <definedName name="UAcct303So" localSheetId="4">'[9]Functional Study'!$AG$1933</definedName>
    <definedName name="UAcct303So">'[8]Func Study'!$AB$2007</definedName>
    <definedName name="UACCT303SSGCT">'[8]Func Study'!$AB$2011</definedName>
    <definedName name="UAcct310" localSheetId="4">'[9]Functional Study'!$AG$1368</definedName>
    <definedName name="UAcct310">'[8]Func Study'!$AB$1441</definedName>
    <definedName name="UACCT310SSCH">'[9]Functional Study'!$AG$1367</definedName>
    <definedName name="uacct310ssgch">'[8]Func Study'!$AB$1440</definedName>
    <definedName name="UAcct311" localSheetId="4">'[9]Functional Study'!$AG$1375</definedName>
    <definedName name="UAcct311">'[8]Func Study'!$AB$1448</definedName>
    <definedName name="UACCT311SGCH">'[9]Functional Study'!$AG$1374</definedName>
    <definedName name="uacct311ssgch">'[8]Func Study'!$AB$1447</definedName>
    <definedName name="UAcct312" localSheetId="4">'[9]Functional Study'!$AG$1382</definedName>
    <definedName name="UAcct312">'[8]Func Study'!$AB$1455</definedName>
    <definedName name="UACCT312SGCH">'[9]Functional Study'!$AG$1381</definedName>
    <definedName name="uacct312ssgch">'[8]Func Study'!$AB$1454</definedName>
    <definedName name="UAcct314" localSheetId="4">'[9]Functional Study'!$AG$1389</definedName>
    <definedName name="UAcct314">'[8]Func Study'!$AB$1462</definedName>
    <definedName name="UACCT314SSGCH" localSheetId="4">'[9]Functional Study'!$AG$1388</definedName>
    <definedName name="uacct314ssgch">'[8]Func Study'!$AB$1461</definedName>
    <definedName name="UAcct315" localSheetId="4">'[9]Functional Study'!$AG$1396</definedName>
    <definedName name="UAcct315">'[8]Func Study'!$AB$1469</definedName>
    <definedName name="UACCT315SSGCH" localSheetId="4">'[9]Functional Study'!$AG$1395</definedName>
    <definedName name="uacct315ssgch">'[8]Func Study'!$AB$1468</definedName>
    <definedName name="UAcct316" localSheetId="4">'[9]Functional Study'!$AG$1403</definedName>
    <definedName name="UAcct316">'[8]Func Study'!$AB$1476</definedName>
    <definedName name="UACCT316SSGCH" localSheetId="4">'[9]Functional Study'!$AG$1402</definedName>
    <definedName name="uacct316ssgch">'[8]Func Study'!$AB$1475</definedName>
    <definedName name="UAcct320" localSheetId="4">'[9]Functional Study'!$AG$1419</definedName>
    <definedName name="UAcct320">'[8]Func Study'!$AB$1492</definedName>
    <definedName name="UAcct321" localSheetId="4">'[9]Functional Study'!$AG$1424</definedName>
    <definedName name="UAcct321">'[8]Func Study'!$AB$1497</definedName>
    <definedName name="UAcct322" localSheetId="4">'[9]Functional Study'!$AG$1429</definedName>
    <definedName name="UAcct322">'[8]Func Study'!$AB$1502</definedName>
    <definedName name="UAcct323" localSheetId="4">'[9]Functional Study'!$AG$1434</definedName>
    <definedName name="UAcct323">'[8]Func Study'!$AB$1507</definedName>
    <definedName name="UAcct324" localSheetId="4">'[9]Functional Study'!$AG$1439</definedName>
    <definedName name="UAcct324">'[8]Func Study'!$AB$1512</definedName>
    <definedName name="UAcct325" localSheetId="4">'[9]Functional Study'!$AG$1444</definedName>
    <definedName name="UAcct325">'[8]Func Study'!$AB$1517</definedName>
    <definedName name="UAcct33" localSheetId="4">'[9]Functional Study'!$AG$296</definedName>
    <definedName name="UAcct33">'[8]Func Study'!$AB$290</definedName>
    <definedName name="UAcct330" localSheetId="4">'[9]Functional Study'!$AG$1461</definedName>
    <definedName name="UAcct330">'[8]Func Study'!$AB$1535</definedName>
    <definedName name="UAcct331" localSheetId="4">'[9]Functional Study'!$AG$1466</definedName>
    <definedName name="UAcct331">'[8]Func Study'!$AB$1541</definedName>
    <definedName name="UAcct332" localSheetId="4">'[9]Functional Study'!$AG$1471</definedName>
    <definedName name="UAcct332">'[8]Func Study'!$AB$1547</definedName>
    <definedName name="UAcct333" localSheetId="4">'[9]Functional Study'!$AG$1476</definedName>
    <definedName name="UAcct333">'[8]Func Study'!$AB$1553</definedName>
    <definedName name="UAcct334" localSheetId="4">'[9]Functional Study'!$AG$1481</definedName>
    <definedName name="UAcct334">'[8]Func Study'!$AB$1559</definedName>
    <definedName name="UAcct335" localSheetId="4">'[9]Functional Study'!$AG$1486</definedName>
    <definedName name="UAcct335">'[8]Func Study'!$AB$1565</definedName>
    <definedName name="UAcct336" localSheetId="4">'[9]Functional Study'!$AG$1491</definedName>
    <definedName name="UAcct336">'[8]Func Study'!$AB$1571</definedName>
    <definedName name="UAcct340">'[8]Func Study'!$AB$1600</definedName>
    <definedName name="UAcct340Dgu">'[9]Functional Study'!$AG$1516</definedName>
    <definedName name="UAcct340Sgu">'[9]Functional Study'!$AG$1517</definedName>
    <definedName name="UAcct340Sgw">[11]FuncStudy!$Y$1264</definedName>
    <definedName name="UACCT340SSGCT">'[9]Functional Study'!$AG$1518</definedName>
    <definedName name="UAcct341">'[8]Func Study'!$AB$1605</definedName>
    <definedName name="UAcct341Dgu">'[9]Functional Study'!$AG$1522</definedName>
    <definedName name="UAcct341Sgu">'[9]Functional Study'!$AG$1523</definedName>
    <definedName name="UACCT341SGW">[11]FuncStudy!$Y$1270</definedName>
    <definedName name="UACCT341SSGCT" localSheetId="4">'[9]Functional Study'!$AG$1524</definedName>
    <definedName name="uacct341ssgct">'[8]Func Study'!$AB$1604</definedName>
    <definedName name="UAcct342">'[8]Func Study'!$AB$1610</definedName>
    <definedName name="UAcct342Dgu">'[9]Functional Study'!$AG$1528</definedName>
    <definedName name="UAcct342Sgu">'[9]Functional Study'!$AG$1529</definedName>
    <definedName name="UACCT342SSGCT" localSheetId="4">'[9]Functional Study'!$AG$1530</definedName>
    <definedName name="uacct342ssgct">'[8]Func Study'!$AB$1609</definedName>
    <definedName name="UAcct343" localSheetId="4">'[9]Functional Study'!$AG$1538</definedName>
    <definedName name="UAcct343">'[8]Func Study'!$AB$1617</definedName>
    <definedName name="UAcct343Sgw">[11]FuncStudy!$Y$1282</definedName>
    <definedName name="UACCT343SSCCT" localSheetId="4">'[9]Functional Study'!$AG$1537</definedName>
    <definedName name="uacct343sscct">'[8]Func Study'!$AB$1616</definedName>
    <definedName name="UAcct344">'[8]Func Study'!$AB$1623</definedName>
    <definedName name="UAcct344S">'[9]Functional Study'!$AG$1541</definedName>
    <definedName name="UAcct344Sgp">'[9]Functional Study'!$AG$1542</definedName>
    <definedName name="UAcct344Sgu">'[9]Functional Study'!$AG$1543</definedName>
    <definedName name="UACCT344SGW">[11]FuncStudy!$Y$1289</definedName>
    <definedName name="UACCT344SSGCT" localSheetId="4">'[9]Functional Study'!$AG$1544</definedName>
    <definedName name="uacct344ssgct">'[8]Func Study'!$AB$1622</definedName>
    <definedName name="UAcct345">'[8]Func Study'!$AB$1628</definedName>
    <definedName name="UAcct345Dgu">'[9]Functional Study'!$AG$1548</definedName>
    <definedName name="UAcct345Sgu">'[9]Functional Study'!$AG$1549</definedName>
    <definedName name="UACCT345SGW">[11]FuncStudy!$Y$1295</definedName>
    <definedName name="UACCT345SSGCT" localSheetId="4">'[9]Functional Study'!$AG$1550</definedName>
    <definedName name="uacct345ssgct">'[8]Func Study'!$AB$1627</definedName>
    <definedName name="UAcct346" localSheetId="4">'[9]Functional Study'!$AG$1556</definedName>
    <definedName name="UAcct346">'[8]Func Study'!$AB$1633</definedName>
    <definedName name="UAcct346SGW">[11]FuncStudy!$Y$1301</definedName>
    <definedName name="UAcct350" localSheetId="4">'[9]Functional Study'!$AG$1583</definedName>
    <definedName name="UAcct350">'[8]Func Study'!$AB$1660</definedName>
    <definedName name="UAcct352" localSheetId="4">'[9]Functional Study'!$AG$1590</definedName>
    <definedName name="UAcct352">'[8]Func Study'!$AB$1667</definedName>
    <definedName name="UAcct353" localSheetId="4">'[9]Functional Study'!$AG$1596</definedName>
    <definedName name="UAcct353">'[8]Func Study'!$AB$1673</definedName>
    <definedName name="UAcct354" localSheetId="4">'[9]Functional Study'!$AG$1602</definedName>
    <definedName name="UAcct354">'[8]Func Study'!$AB$1679</definedName>
    <definedName name="UAcct355" localSheetId="4">'[9]Functional Study'!$AG$1608</definedName>
    <definedName name="UAcct355">'[8]Func Study'!$AB$1685</definedName>
    <definedName name="UAcct356" localSheetId="4">'[9]Functional Study'!$AG$1614</definedName>
    <definedName name="UAcct356">'[8]Func Study'!$AB$1691</definedName>
    <definedName name="UAcct357" localSheetId="4">'[9]Functional Study'!$AG$1620</definedName>
    <definedName name="UAcct357">'[8]Func Study'!$AB$1697</definedName>
    <definedName name="UAcct358" localSheetId="4">'[9]Functional Study'!$AG$1626</definedName>
    <definedName name="UAcct358">'[8]Func Study'!$AB$1703</definedName>
    <definedName name="UAcct359" localSheetId="4">'[9]Functional Study'!$AG$1632</definedName>
    <definedName name="UAcct359">'[8]Func Study'!$AB$1709</definedName>
    <definedName name="UAcct360" localSheetId="4">'[9]Functional Study'!$AG$1652</definedName>
    <definedName name="UAcct360">'[8]Func Study'!$AB$1729</definedName>
    <definedName name="UAcct361" localSheetId="4">'[9]Functional Study'!$AG$1658</definedName>
    <definedName name="UAcct361">'[8]Func Study'!$AB$1735</definedName>
    <definedName name="UAcct362" localSheetId="4">'[9]Functional Study'!$AG$1664</definedName>
    <definedName name="UAcct362">'[8]Func Study'!$AB$1741</definedName>
    <definedName name="UAcct368" localSheetId="4">'[9]Functional Study'!$AG$1702</definedName>
    <definedName name="UAcct368">'[8]Func Study'!$AB$1775</definedName>
    <definedName name="UAcct369" localSheetId="4">'[9]Functional Study'!$AG$1709</definedName>
    <definedName name="UAcct369">'[8]Func Study'!$AB$1782</definedName>
    <definedName name="UAcct370" localSheetId="4">'[9]Functional Study'!$AG$1720</definedName>
    <definedName name="UAcct370">'[8]Func Study'!$AB$1793</definedName>
    <definedName name="UAcct372A" localSheetId="4">'[9]Functional Study'!$AG$1733</definedName>
    <definedName name="UAcct372A">'[8]Func Study'!$AB$1806</definedName>
    <definedName name="UAcct372Dp" localSheetId="4">'[9]Functional Study'!$AG$1731</definedName>
    <definedName name="UAcct372Dp">'[8]Func Study'!$AB$1804</definedName>
    <definedName name="UAcct372Ds" localSheetId="4">'[9]Functional Study'!$AG$1732</definedName>
    <definedName name="UAcct372Ds">'[8]Func Study'!$AB$1805</definedName>
    <definedName name="UAcct373" localSheetId="4">'[9]Functional Study'!$AG$1740</definedName>
    <definedName name="UAcct373">'[8]Func Study'!$AB$1813</definedName>
    <definedName name="UAcct389Cn" localSheetId="4">'[9]Functional Study'!$AG$1758</definedName>
    <definedName name="UAcct389Cn">'[8]Func Study'!$AB$1831</definedName>
    <definedName name="UAcct389S" localSheetId="4">'[9]Functional Study'!$AG$1757</definedName>
    <definedName name="UAcct389S">'[8]Func Study'!$AB$1830</definedName>
    <definedName name="UAcct389Sg" localSheetId="4">'[9]Functional Study'!$AG$1760</definedName>
    <definedName name="UAcct389Sg">'[8]Func Study'!$AB$1833</definedName>
    <definedName name="UAcct389Sgu" localSheetId="4">'[9]Functional Study'!$AG$1759</definedName>
    <definedName name="UAcct389Sgu">'[8]Func Study'!$AB$1832</definedName>
    <definedName name="UAcct389So" localSheetId="4">'[9]Functional Study'!$AG$1761</definedName>
    <definedName name="UAcct389So">'[8]Func Study'!$AB$1834</definedName>
    <definedName name="UAcct390Cn" localSheetId="4">'[9]Functional Study'!$AG$1768</definedName>
    <definedName name="UAcct390Cn">'[8]Func Study'!$AB$1841</definedName>
    <definedName name="UAcct390L">'[9]Functional Study'!$AG$1883</definedName>
    <definedName name="UAcct390Lrcl">'[9]Functional Study'!$AG$1885</definedName>
    <definedName name="UACCT390LS">'[8]Func Study'!$AB$1954</definedName>
    <definedName name="UAcct390LSG">'[8]Func Study'!$AB$1955</definedName>
    <definedName name="UAcct390LSO">'[8]Func Study'!$AB$1956</definedName>
    <definedName name="UAcct390S" localSheetId="4">'[9]Functional Study'!$AG$1765</definedName>
    <definedName name="UAcct390S">'[8]Func Study'!$AB$1838</definedName>
    <definedName name="UAcct390Sgp" localSheetId="4">'[9]Functional Study'!$AG$1766</definedName>
    <definedName name="UAcct390Sgp">'[8]Func Study'!$AB$1839</definedName>
    <definedName name="UAcct390Sgu" localSheetId="4">'[9]Functional Study'!$AG$1767</definedName>
    <definedName name="UAcct390Sgu">'[8]Func Study'!$AB$1840</definedName>
    <definedName name="UAcct390Sop" localSheetId="4">'[9]Functional Study'!$AG$1769</definedName>
    <definedName name="UAcct390Sop">'[8]Func Study'!$AB$1842</definedName>
    <definedName name="UAcct390Sou" localSheetId="4">'[9]Functional Study'!$AG$1770</definedName>
    <definedName name="UAcct390Sou">'[8]Func Study'!$AB$1843</definedName>
    <definedName name="UAcct391Cn" localSheetId="4">'[9]Functional Study'!$AG$1777</definedName>
    <definedName name="UAcct391Cn">'[8]Func Study'!$AB$1851</definedName>
    <definedName name="UAcct391S" localSheetId="4">'[9]Functional Study'!$AG$1774</definedName>
    <definedName name="UAcct391S">'[8]Func Study'!$AB$1848</definedName>
    <definedName name="UAcct391Se" localSheetId="4">'[9]Functional Study'!$AG$1779</definedName>
    <definedName name="UAcct391Se">'[8]Func Study'!$AB$1853</definedName>
    <definedName name="UAcct391Sg" localSheetId="4">'[9]Functional Study'!$AG$1778</definedName>
    <definedName name="UAcct391Sg">'[8]Func Study'!$AB$1852</definedName>
    <definedName name="UAcct391Sgp" localSheetId="4">'[9]Functional Study'!$AG$1775</definedName>
    <definedName name="UAcct391Sgp">'[8]Func Study'!$AB$1849</definedName>
    <definedName name="UAcct391Sgu" localSheetId="4">'[9]Functional Study'!$AG$1776</definedName>
    <definedName name="UAcct391Sgu">'[8]Func Study'!$AB$1850</definedName>
    <definedName name="UAcct391So" localSheetId="4">'[9]Functional Study'!$AG$1780</definedName>
    <definedName name="UAcct391So">'[8]Func Study'!$AB$1854</definedName>
    <definedName name="UACCT391SSGCH" localSheetId="4">'[9]Functional Study'!$AG$1781</definedName>
    <definedName name="uacct391ssgch">'[8]Func Study'!$AB$1855</definedName>
    <definedName name="UACCT391SSGCT" localSheetId="4">'[9]Functional Study'!$AG$1782</definedName>
    <definedName name="UACCT391SSGCT">'[8]Func Study'!$AB$1856</definedName>
    <definedName name="UAcct392Cn" localSheetId="4">'[9]Functional Study'!$AG$1789</definedName>
    <definedName name="UAcct392Cn">'[8]Func Study'!$AB$1863</definedName>
    <definedName name="UAcct392L" localSheetId="4">'[9]Functional Study'!$AG$1890</definedName>
    <definedName name="UAcct392L">'[8]Func Study'!$AB$1964</definedName>
    <definedName name="UAcct392Lrcl" localSheetId="4">'[9]Functional Study'!$AG$1892</definedName>
    <definedName name="UACCT392LRCL">'[8]Func Study'!$H$1967</definedName>
    <definedName name="UAcct392S" localSheetId="4">'[9]Functional Study'!$AG$1786</definedName>
    <definedName name="UAcct392S">'[8]Func Study'!$AB$1860</definedName>
    <definedName name="UAcct392Se" localSheetId="4">'[9]Functional Study'!$AG$1791</definedName>
    <definedName name="UAcct392Se">'[8]Func Study'!$AB$1865</definedName>
    <definedName name="UAcct392Sg" localSheetId="4">'[9]Functional Study'!$AG$1788</definedName>
    <definedName name="UAcct392Sg">'[8]Func Study'!$AB$1862</definedName>
    <definedName name="UAcct392Sgp" localSheetId="4">'[9]Functional Study'!$AG$1792</definedName>
    <definedName name="UAcct392Sgp">'[8]Func Study'!$AB$1866</definedName>
    <definedName name="UAcct392Sgu" localSheetId="4">'[9]Functional Study'!$AG$1790</definedName>
    <definedName name="UAcct392Sgu">'[8]Func Study'!$AB$1864</definedName>
    <definedName name="UAcct392So" localSheetId="4">'[9]Functional Study'!$AG$1787</definedName>
    <definedName name="UAcct392So">'[8]Func Study'!$AB$1861</definedName>
    <definedName name="UACCT392SSGCH" localSheetId="4">'[9]Functional Study'!$AG$1793</definedName>
    <definedName name="uacct392ssgch">'[8]Func Study'!$AB$1867</definedName>
    <definedName name="UACCT392SSGCT" localSheetId="4">'[9]Functional Study'!$AG$1794</definedName>
    <definedName name="uacct392ssgct">'[8]Func Study'!$AB$1868</definedName>
    <definedName name="UAcct393S" localSheetId="4">'[9]Functional Study'!$AG$1798</definedName>
    <definedName name="UAcct393S">'[8]Func Study'!$AB$1872</definedName>
    <definedName name="UAcct393Sg" localSheetId="4">'[9]Functional Study'!$AG$1802</definedName>
    <definedName name="UAcct393Sg">'[8]Func Study'!$AB$1876</definedName>
    <definedName name="UAcct393Sgp" localSheetId="4">'[9]Functional Study'!$AG$1799</definedName>
    <definedName name="UAcct393Sgp">'[8]Func Study'!$AB$1873</definedName>
    <definedName name="UAcct393Sgu" localSheetId="4">'[9]Functional Study'!$AG$1800</definedName>
    <definedName name="UAcct393Sgu">'[8]Func Study'!$AB$1874</definedName>
    <definedName name="UAcct393So" localSheetId="4">'[9]Functional Study'!$AG$1801</definedName>
    <definedName name="UAcct393So">'[8]Func Study'!$AB$1875</definedName>
    <definedName name="UACCT393SSGCT" localSheetId="4">'[9]Functional Study'!$AG$1803</definedName>
    <definedName name="uacct393ssgct">'[8]Func Study'!$AB$1877</definedName>
    <definedName name="UAcct394S" localSheetId="4">'[9]Functional Study'!$AG$1807</definedName>
    <definedName name="UAcct394S">'[8]Func Study'!$AB$1881</definedName>
    <definedName name="UAcct394Se" localSheetId="4">'[9]Functional Study'!$AG$1811</definedName>
    <definedName name="UAcct394Se">'[8]Func Study'!$AB$1885</definedName>
    <definedName name="UAcct394Sg" localSheetId="4">'[9]Functional Study'!$AG$1812</definedName>
    <definedName name="UAcct394Sg">'[8]Func Study'!$AB$1886</definedName>
    <definedName name="UAcct394Sgp" localSheetId="4">'[9]Functional Study'!$AG$1808</definedName>
    <definedName name="UAcct394Sgp">'[8]Func Study'!$AB$1882</definedName>
    <definedName name="UAcct394Sgu" localSheetId="4">'[9]Functional Study'!$AG$1809</definedName>
    <definedName name="UAcct394Sgu">'[8]Func Study'!$AB$1883</definedName>
    <definedName name="UAcct394So" localSheetId="4">'[9]Functional Study'!$AG$1810</definedName>
    <definedName name="UAcct394So">'[8]Func Study'!$AB$1884</definedName>
    <definedName name="UACCT394SSGCH" localSheetId="4">'[9]Functional Study'!$AG$1813</definedName>
    <definedName name="UACCT394SSGCH">'[8]Func Study'!$AB$1887</definedName>
    <definedName name="UACCT394SSGCT" localSheetId="4">'[9]Functional Study'!$AG$1814</definedName>
    <definedName name="UACCT394SSGCT">'[8]Func Study'!$AB$1888</definedName>
    <definedName name="UAcct395S" localSheetId="4">'[9]Functional Study'!$AG$1818</definedName>
    <definedName name="UAcct395S">'[8]Func Study'!$AB$1892</definedName>
    <definedName name="UAcct395Se" localSheetId="4">'[9]Functional Study'!$AG$1822</definedName>
    <definedName name="UAcct395Se">'[8]Func Study'!$AB$1896</definedName>
    <definedName name="UAcct395Sg" localSheetId="4">'[9]Functional Study'!$AG$1823</definedName>
    <definedName name="UAcct395Sg">'[8]Func Study'!$AB$1897</definedName>
    <definedName name="UAcct395Sgp" localSheetId="4">'[9]Functional Study'!$AG$1819</definedName>
    <definedName name="UAcct395Sgp">'[8]Func Study'!$AB$1893</definedName>
    <definedName name="UAcct395Sgu" localSheetId="4">'[9]Functional Study'!$AG$1820</definedName>
    <definedName name="UAcct395Sgu">'[8]Func Study'!$AB$1894</definedName>
    <definedName name="UAcct395So" localSheetId="4">'[9]Functional Study'!$AG$1821</definedName>
    <definedName name="UAcct395So">'[8]Func Study'!$AB$1895</definedName>
    <definedName name="UACCT395SSGCH" localSheetId="4">'[9]Functional Study'!$AG$1824</definedName>
    <definedName name="UACCT395SSGCH">'[8]Func Study'!$AB$1898</definedName>
    <definedName name="UACCT395SSGCT" localSheetId="4">'[9]Functional Study'!$AG$1825</definedName>
    <definedName name="UACCT395SSGCT">'[8]Func Study'!$AB$1899</definedName>
    <definedName name="UAcct396S" localSheetId="4">'[9]Functional Study'!$AG$1829</definedName>
    <definedName name="UAcct396S">'[8]Func Study'!$AB$1903</definedName>
    <definedName name="UAcct396Se" localSheetId="4">'[9]Functional Study'!$AG$1834</definedName>
    <definedName name="UAcct396Se">'[8]Func Study'!$AB$1908</definedName>
    <definedName name="UAcct396Sg" localSheetId="4">'[9]Functional Study'!$AG$1831</definedName>
    <definedName name="UAcct396Sg">'[8]Func Study'!$AB$1905</definedName>
    <definedName name="UAcct396Sgp" localSheetId="4">'[9]Functional Study'!$AG$1830</definedName>
    <definedName name="UAcct396Sgp">'[8]Func Study'!$AB$1904</definedName>
    <definedName name="UAcct396Sgu" localSheetId="4">'[9]Functional Study'!$AG$1833</definedName>
    <definedName name="UAcct396Sgu">'[8]Func Study'!$AB$1907</definedName>
    <definedName name="UAcct396So" localSheetId="4">'[9]Functional Study'!$AG$1832</definedName>
    <definedName name="UAcct396So">'[8]Func Study'!$AB$1906</definedName>
    <definedName name="UACCT396SSGCH" localSheetId="4">'[9]Functional Study'!$AG$1836</definedName>
    <definedName name="UACCT396SSGCH">'[8]Func Study'!$AB$1910</definedName>
    <definedName name="UACCT396SSGCT">'[8]Func Study'!$AB$1909</definedName>
    <definedName name="UAcct397Cn" localSheetId="4">'[9]Functional Study'!$AG$1847</definedName>
    <definedName name="UAcct397Cn">'[8]Func Study'!$AB$1921</definedName>
    <definedName name="UAcct397S" localSheetId="4">'[9]Functional Study'!$AG$1843</definedName>
    <definedName name="UAcct397S">'[8]Func Study'!$AB$1917</definedName>
    <definedName name="UAcct397Se" localSheetId="4">'[9]Functional Study'!$AG$1849</definedName>
    <definedName name="UAcct397Se">'[8]Func Study'!$AB$1923</definedName>
    <definedName name="UAcct397Sg" localSheetId="4">'[9]Functional Study'!$AG$1848</definedName>
    <definedName name="UAcct397Sg">'[8]Func Study'!$AB$1922</definedName>
    <definedName name="UAcct397Sgp" localSheetId="4">'[9]Functional Study'!$AG$1844</definedName>
    <definedName name="UAcct397Sgp">'[8]Func Study'!$AB$1918</definedName>
    <definedName name="UAcct397Sgu" localSheetId="4">'[9]Functional Study'!$AG$1845</definedName>
    <definedName name="UAcct397Sgu">'[8]Func Study'!$AB$1919</definedName>
    <definedName name="UAcct397So" localSheetId="4">'[9]Functional Study'!$AG$1846</definedName>
    <definedName name="UAcct397So">'[8]Func Study'!$AB$1920</definedName>
    <definedName name="UACCT397SSGCH" localSheetId="4">'[9]Functional Study'!$AG$1850</definedName>
    <definedName name="UACCT397SSGCH">'[8]Func Study'!$AB$1924</definedName>
    <definedName name="UACCT397SSGCT" localSheetId="4">'[9]Functional Study'!$AG$1851</definedName>
    <definedName name="UACCT397SSGCT">'[8]Func Study'!$AB$1925</definedName>
    <definedName name="UAcct398Cn" localSheetId="4">'[9]Functional Study'!$AG$1858</definedName>
    <definedName name="UAcct398Cn">'[8]Func Study'!$AB$1932</definedName>
    <definedName name="UAcct398S" localSheetId="4">'[9]Functional Study'!$AG$1855</definedName>
    <definedName name="UAcct398S">'[8]Func Study'!$AB$1929</definedName>
    <definedName name="UAcct398Se" localSheetId="4">'[9]Functional Study'!$AG$1860</definedName>
    <definedName name="UAcct398Se">'[8]Func Study'!$AB$1934</definedName>
    <definedName name="UAcct398Sg" localSheetId="4">'[9]Functional Study'!$AG$1861</definedName>
    <definedName name="UAcct398Sg">'[8]Func Study'!$AB$1935</definedName>
    <definedName name="UAcct398Sgp" localSheetId="4">'[9]Functional Study'!$AG$1856</definedName>
    <definedName name="UAcct398Sgp">'[8]Func Study'!$AB$1930</definedName>
    <definedName name="UAcct398Sgu" localSheetId="4">'[9]Functional Study'!$AG$1857</definedName>
    <definedName name="UAcct398Sgu">'[8]Func Study'!$AB$1931</definedName>
    <definedName name="UAcct398So" localSheetId="4">'[9]Functional Study'!$AG$1859</definedName>
    <definedName name="UAcct398So">'[8]Func Study'!$AB$1933</definedName>
    <definedName name="UACCT398SSGCT" localSheetId="4">'[9]Functional Study'!$AG$1862</definedName>
    <definedName name="UACCT398SSGCT">'[8]Func Study'!$AB$1936</definedName>
    <definedName name="UAcct399" localSheetId="4">'[9]Functional Study'!$AG$1869</definedName>
    <definedName name="UAcct399">'[8]Func Study'!$AB$1943</definedName>
    <definedName name="UAcct399G" localSheetId="4">'[9]Functional Study'!$AG$1910</definedName>
    <definedName name="UAcct399G">'[8]Func Study'!$AB$1984</definedName>
    <definedName name="UAcct399L" localSheetId="4">'[9]Functional Study'!$AG$1873</definedName>
    <definedName name="UAcct399L">'[8]Func Study'!$AB$1947</definedName>
    <definedName name="UAcct399Lrcl" localSheetId="4">'[9]Functional Study'!$AG$1875</definedName>
    <definedName name="UAcct399Lrcl">'[8]Func Study'!$AB$1949</definedName>
    <definedName name="UAcct403360" localSheetId="4">'[9]Functional Study'!$AG$1073</definedName>
    <definedName name="UAcct403360">'[8]Func Study'!$AB$1045</definedName>
    <definedName name="UAcct403361" localSheetId="4">'[9]Functional Study'!$AG$1074</definedName>
    <definedName name="UAcct403361">'[8]Func Study'!$AB$1046</definedName>
    <definedName name="UAcct403362" localSheetId="4">'[9]Functional Study'!$AG$1075</definedName>
    <definedName name="UAcct403362">'[8]Func Study'!$AB$1047</definedName>
    <definedName name="UAcct403363">'[9]Functional Study'!$AG$1076</definedName>
    <definedName name="UAcct403364" localSheetId="4">'[9]Functional Study'!$AG$1077</definedName>
    <definedName name="UAcct403364">'[8]Func Study'!$AB$1048</definedName>
    <definedName name="UAcct403365" localSheetId="4">'[9]Functional Study'!$AG$1078</definedName>
    <definedName name="UAcct403365">'[8]Func Study'!$AB$1049</definedName>
    <definedName name="UAcct403366" localSheetId="4">'[9]Functional Study'!$AG$1079</definedName>
    <definedName name="UAcct403366">'[8]Func Study'!$AB$1050</definedName>
    <definedName name="UAcct403367" localSheetId="4">'[9]Functional Study'!$AG$1080</definedName>
    <definedName name="UAcct403367">'[8]Func Study'!$AB$1051</definedName>
    <definedName name="UAcct403368" localSheetId="4">'[9]Functional Study'!$AG$1081</definedName>
    <definedName name="UAcct403368">'[8]Func Study'!$AB$1052</definedName>
    <definedName name="UAcct403369" localSheetId="4">'[9]Functional Study'!$AG$1082</definedName>
    <definedName name="UAcct403369">'[8]Func Study'!$AB$1053</definedName>
    <definedName name="UAcct403370" localSheetId="4">'[9]Functional Study'!$AG$1083</definedName>
    <definedName name="UAcct403370">'[8]Func Study'!$AB$1054</definedName>
    <definedName name="UAcct403371" localSheetId="4">'[9]Functional Study'!$AG$1084</definedName>
    <definedName name="UAcct403371">'[8]Func Study'!$AB$1055</definedName>
    <definedName name="UAcct403372" localSheetId="4">'[9]Functional Study'!$AG$1085</definedName>
    <definedName name="UAcct403372">'[8]Func Study'!$AB$1056</definedName>
    <definedName name="UAcct403373" localSheetId="4">'[9]Functional Study'!$AG$1086</definedName>
    <definedName name="UAcct403373">'[8]Func Study'!$AB$1057</definedName>
    <definedName name="uacct403dgu">'[8]Func Study'!$AB$1068</definedName>
    <definedName name="UAcct403Ep" localSheetId="4">'[9]Functional Study'!$AG$1112</definedName>
    <definedName name="UAcct403Ep">'[8]Func Study'!$AB$1084</definedName>
    <definedName name="UAcct403Gpcn" localSheetId="4">'[9]Functional Study'!$AG$1094</definedName>
    <definedName name="UAcct403Gpcn">'[8]Func Study'!$AB$1065</definedName>
    <definedName name="UAcct403Gps" localSheetId="4">'[9]Functional Study'!$AG$1090</definedName>
    <definedName name="UAcct403Gps">'[8]Func Study'!$AB$1061</definedName>
    <definedName name="UAcct403Gpse">'[9]Functional Study'!$AG$1093</definedName>
    <definedName name="UAcct403Gpseu">'[8]Func Study'!$AB$1064</definedName>
    <definedName name="UAcct403Gpsg" localSheetId="4">'[9]Functional Study'!$AG$1095</definedName>
    <definedName name="UAcct403Gpsg">'[8]Func Study'!$AB$1066</definedName>
    <definedName name="UAcct403Gpsgp" localSheetId="4">'[9]Functional Study'!$AG$1091</definedName>
    <definedName name="UAcct403Gpsgp">'[8]Func Study'!$AB$1062</definedName>
    <definedName name="UAcct403Gpsgu" localSheetId="4">'[9]Functional Study'!$AG$1092</definedName>
    <definedName name="UAcct403Gpsgu">'[8]Func Study'!$AB$1063</definedName>
    <definedName name="UAcct403Gpso" localSheetId="4">'[9]Functional Study'!$AG$1096</definedName>
    <definedName name="UAcct403Gpso">'[8]Func Study'!$AB$1067</definedName>
    <definedName name="uacct403gpssgch">'[8]Func Study'!$AB$1070</definedName>
    <definedName name="UACCT403GPSSGCT" localSheetId="4">'[9]Functional Study'!$AG$1097</definedName>
    <definedName name="UACCT403GPSSGCT">'[8]Func Study'!$AB$1069</definedName>
    <definedName name="UAcct403Gv0" localSheetId="4">'[9]Functional Study'!$AG$1103</definedName>
    <definedName name="UAcct403Gv0">'[8]Func Study'!$AB$1075</definedName>
    <definedName name="UAcct403Hp" localSheetId="4">'[9]Functional Study'!$AG$1057</definedName>
    <definedName name="UAcct403Hp">'[8]Func Study'!$AB$1029</definedName>
    <definedName name="UAcct403Mp" localSheetId="4">'[9]Functional Study'!$AG$1107</definedName>
    <definedName name="UAcct403Mp">'[8]Func Study'!$AB$1079</definedName>
    <definedName name="UAcct403Np" localSheetId="4">'[9]Functional Study'!$AG$1051</definedName>
    <definedName name="UAcct403Np">'[8]Func Study'!$AB$1024</definedName>
    <definedName name="UAcct403Op">'[8]Func Study'!$AB$1036</definedName>
    <definedName name="UAcct403Opsgp">'[9]Functional Study'!$AG$1060</definedName>
    <definedName name="UAcct403Opsgu" localSheetId="4">'[9]Functional Study'!$AG$1061</definedName>
    <definedName name="UAcct403Opsgu">[11]FuncStudy!$Y$796</definedName>
    <definedName name="uacct403opssg">'[8]Func Study'!$AB$1035</definedName>
    <definedName name="uacct403opssgch">'[9]Functional Study'!$AG$1063</definedName>
    <definedName name="uacct403opssgct" localSheetId="4">'[9]Functional Study'!$AG$1062</definedName>
    <definedName name="uacct403opssgct">'[8]Func Study'!$AB$1034</definedName>
    <definedName name="uacct403sgw">[11]FuncStudy!$Y$798</definedName>
    <definedName name="uacct403spdg">'[9]Functional Study'!$AG$1046</definedName>
    <definedName name="uacct403spdgp">'[8]Func Study'!$AB$1016</definedName>
    <definedName name="uacct403spdgu">'[8]Func Study'!$AB$1017</definedName>
    <definedName name="uacct403spsg">'[8]Func Study'!$AB$1018</definedName>
    <definedName name="UAcct403Spsgp">'[9]Functional Study'!$AG$1043</definedName>
    <definedName name="UAcct403Spsgu">'[9]Functional Study'!$AG$1044</definedName>
    <definedName name="UACCT403SPSSGCH">'[9]Functional Study'!$AG$1045</definedName>
    <definedName name="uacct403ssgch" localSheetId="4">'[9]Functional Study'!$AG$1098</definedName>
    <definedName name="uacct403ssgch">'[8]Func Study'!$AB$1019</definedName>
    <definedName name="UAcct403Tp" localSheetId="4">'[9]Functional Study'!$AG$1070</definedName>
    <definedName name="UAcct403Tp">'[8]Func Study'!$AB$1042</definedName>
    <definedName name="UAcct404330" localSheetId="4">'[9]Functional Study'!$AG$1158</definedName>
    <definedName name="UAcct404330">'[8]Func Study'!$AB$1126</definedName>
    <definedName name="UAcct404Clg" localSheetId="4">'[9]Functional Study'!$AG$1127</definedName>
    <definedName name="UAcct404Clg">'[8]Func Study'!$AB$1099</definedName>
    <definedName name="UAcct404Clgsop" localSheetId="4">'[9]Functional Study'!$AG$1125</definedName>
    <definedName name="UAcct404Clgsop">'[8]Func Study'!$AB$1097</definedName>
    <definedName name="UAcct404Clgsou" localSheetId="4">'[9]Functional Study'!$AG$1123</definedName>
    <definedName name="UAcct404Clgsou">'[8]Func Study'!$AB$1095</definedName>
    <definedName name="UAcct404Cls" localSheetId="4">'[9]Functional Study'!$AG$1132</definedName>
    <definedName name="UAcct404Cls">'[8]Func Study'!$AB$1104</definedName>
    <definedName name="UAcct404Ipcn" localSheetId="4">'[9]Functional Study'!$AG$1139</definedName>
    <definedName name="UAcct404Ipcn">'[8]Func Study'!$AB$1111</definedName>
    <definedName name="UACCT404IPDGU">'[8]Func Study'!$AB$1114</definedName>
    <definedName name="UACCT404IPIDGU">'[9]Functional Study'!$AG$1143</definedName>
    <definedName name="UAcct404Ips" localSheetId="4">'[9]Functional Study'!$AG$1135</definedName>
    <definedName name="UAcct404Ips">'[8]Func Study'!$AB$1107</definedName>
    <definedName name="UAcct404Ipse" localSheetId="4">'[9]Functional Study'!$AG$1136</definedName>
    <definedName name="UAcct404Ipse">'[8]Func Study'!$AB$1108</definedName>
    <definedName name="UAcct404Ipsg" localSheetId="4">'[9]Functional Study'!$AG$1137</definedName>
    <definedName name="UACCT404IPSG">'[8]Func Study'!$AB$1109</definedName>
    <definedName name="UAcct404Ipsg1">'[9]Functional Study'!$AG$1140</definedName>
    <definedName name="UACCT404IPSGCT">'[8]Func Study'!$AB$1113</definedName>
    <definedName name="UACCT404IPSGP">'[8]Func Study'!$AB$1112</definedName>
    <definedName name="UAcct404Ipso" localSheetId="4">'[9]Functional Study'!$AG$1138</definedName>
    <definedName name="UAcct404Ipso">'[8]Func Study'!$AB$1110</definedName>
    <definedName name="UACCT404IPSSGCH" localSheetId="4">'[9]Functional Study'!$AG$1142</definedName>
    <definedName name="UACCT404IPSSGCH">'[8]Func Study'!$AB$1115</definedName>
    <definedName name="UACCT404IPSSGCT">'[9]Functional Study'!$AG$1141</definedName>
    <definedName name="UAcct404M">'[9]Functional Study'!$AG$1148</definedName>
    <definedName name="UAcct404O">'[8]Func Study'!$AB$1120</definedName>
    <definedName name="UAcct405" localSheetId="4">'[9]Functional Study'!$AG$1166</definedName>
    <definedName name="UAcct405">'[8]Func Study'!$AB$1134</definedName>
    <definedName name="UAcct406" localSheetId="4">'[9]Functional Study'!$AG$1174</definedName>
    <definedName name="UAcct406">'[8]Func Study'!$AB$1142</definedName>
    <definedName name="UAcct407" localSheetId="4">'[9]Functional Study'!$AG$1183</definedName>
    <definedName name="UAcct407">'[8]Func Study'!$AB$1151</definedName>
    <definedName name="UAcct408" localSheetId="4">'[9]Functional Study'!$AG$1202</definedName>
    <definedName name="UAcct408">'[8]Func Study'!$AB$1170</definedName>
    <definedName name="UAcct408S" localSheetId="4">'[9]Functional Study'!$AG$1194</definedName>
    <definedName name="UAcct408S">'[8]Func Study'!$AB$1162</definedName>
    <definedName name="UAcct40910FITOther">[11]FuncStudy!$Y$1135</definedName>
    <definedName name="UAcct40910Fitpmi">'[8]Func Study'!$AB$1415</definedName>
    <definedName name="UAcct40910FITPTC">[11]FuncStudy!$Y$1134</definedName>
    <definedName name="UAcct40910FITSitus">[11]FuncStudy!$Y$1136</definedName>
    <definedName name="UAcct40911Dgu">'[8]Func Study'!$AB$1378</definedName>
    <definedName name="UAcct40911S">'[8]Func Study'!$AB$1376</definedName>
    <definedName name="UAcct41010" localSheetId="4">'[9]Functional Study'!$AG$1276</definedName>
    <definedName name="UAcct41010">'[8]Func Study'!$AB$1248</definedName>
    <definedName name="UACCT41020" localSheetId="4">'[12]Functional Study'!#REF!</definedName>
    <definedName name="UAcct41020">'[8]Func Study'!$AB$1263</definedName>
    <definedName name="UACCT41020BADDEBT">'[12]Functional Study'!#REF!</definedName>
    <definedName name="UACCT41020DITEXP">'[12]Functional Study'!#REF!</definedName>
    <definedName name="UACCT41020DNPU">'[12]Functional Study'!#REF!</definedName>
    <definedName name="UACCT41020S">'[12]Functional Study'!#REF!</definedName>
    <definedName name="UACCT41020SE">'[12]Functional Study'!#REF!</definedName>
    <definedName name="UACCT41020SG">'[12]Functional Study'!#REF!</definedName>
    <definedName name="UACCT41020SGCT">'[12]Functional Study'!#REF!</definedName>
    <definedName name="UACCT41020SGPP">'[12]Functional Study'!#REF!</definedName>
    <definedName name="UACCT41020SO">'[12]Functional Study'!#REF!</definedName>
    <definedName name="UACCT41020TROJP">'[12]Functional Study'!#REF!</definedName>
    <definedName name="UACCT4102SNPD">'[12]Functional Study'!#REF!</definedName>
    <definedName name="uacct41110">'[9]Functional Study'!$AG$1294</definedName>
    <definedName name="UAcct41111" localSheetId="4">'[12]Functional Study'!#REF!</definedName>
    <definedName name="UAcct41111">'[8]Func Study'!$AB$1297</definedName>
    <definedName name="UAcct41111Baddebt">'[12]Functional Study'!#REF!</definedName>
    <definedName name="UAcct41111Dgp">'[12]Functional Study'!#REF!</definedName>
    <definedName name="UAcct41111Dgu">'[12]Functional Study'!#REF!</definedName>
    <definedName name="UAcct41111Ditexp">'[12]Functional Study'!#REF!</definedName>
    <definedName name="UAcct41111Dnpp">'[12]Functional Study'!#REF!</definedName>
    <definedName name="UAcct41111Dnptp">'[12]Functional Study'!#REF!</definedName>
    <definedName name="UAcct41111S">'[12]Functional Study'!#REF!</definedName>
    <definedName name="UAcct41111Se">'[12]Functional Study'!#REF!</definedName>
    <definedName name="UAcct41111Sg">'[12]Functional Study'!#REF!</definedName>
    <definedName name="UAcct41111Sgpp">'[12]Functional Study'!#REF!</definedName>
    <definedName name="UAcct41111So">'[12]Functional Study'!#REF!</definedName>
    <definedName name="UAcct41111Trojp">'[12]Functional Study'!#REF!</definedName>
    <definedName name="UAcct41120">'[8]Func Study'!$AB$1282</definedName>
    <definedName name="UAcct41140" localSheetId="4">'[9]Functional Study'!$AG$1213</definedName>
    <definedName name="UAcct41140">'[8]Func Study'!$AB$1181</definedName>
    <definedName name="UAcct41141" localSheetId="4">'[9]Functional Study'!$AG$1218</definedName>
    <definedName name="UAcct41141">'[8]Func Study'!$AB$1186</definedName>
    <definedName name="UAcct41160" localSheetId="4">'[9]Functional Study'!$AG$361</definedName>
    <definedName name="UAcct41160">'[8]Func Study'!$AB$355</definedName>
    <definedName name="UAcct41170" localSheetId="4">'[9]Functional Study'!$AG$366</definedName>
    <definedName name="UAcct41170">'[8]Func Study'!$AB$360</definedName>
    <definedName name="UAcct4118" localSheetId="4">'[9]Functional Study'!$AG$370</definedName>
    <definedName name="UAcct4118">'[8]Func Study'!$AB$364</definedName>
    <definedName name="UAcct41181" localSheetId="4">'[9]Functional Study'!$AG$373</definedName>
    <definedName name="UAcct41181">'[8]Func Study'!$AB$367</definedName>
    <definedName name="UAcct4194" localSheetId="4">'[9]Functional Study'!$AG$377</definedName>
    <definedName name="UAcct4194">'[8]Func Study'!$AB$371</definedName>
    <definedName name="UAcct419Doth">'[8]Func Study'!$AB$1223</definedName>
    <definedName name="UAcct421" localSheetId="4">'[9]Functional Study'!$AG$386</definedName>
    <definedName name="UAcct421">'[8]Func Study'!$AB$380</definedName>
    <definedName name="UAcct4311" localSheetId="4">'[9]Functional Study'!$AG$393</definedName>
    <definedName name="UAcct4311">'[8]Func Study'!$AB$387</definedName>
    <definedName name="UAcct442Se" localSheetId="4">'[9]Functional Study'!$AG$260</definedName>
    <definedName name="UAcct442Se">'[8]Func Study'!$AB$259</definedName>
    <definedName name="UAcct442Sg" localSheetId="4">'[9]Functional Study'!$AG$261</definedName>
    <definedName name="UAcct442Sg">'[8]Func Study'!$AB$260</definedName>
    <definedName name="UAcct447" localSheetId="4">'[9]Functional Study'!$AG$288</definedName>
    <definedName name="UAcct447">'[8]Func Study'!$AB$284</definedName>
    <definedName name="UAcct447CAEE">'[7]Func Study'!#REF!</definedName>
    <definedName name="UAcct447CAGE">'[7]Func Study'!#REF!</definedName>
    <definedName name="UAcct447Dgu" localSheetId="4">'[10]Func Study'!#REF!</definedName>
    <definedName name="UAcct447Dgu" localSheetId="3">'[10]Func Study'!#REF!</definedName>
    <definedName name="UAcct447Dgu">'[10]Func Study'!#REF!</definedName>
    <definedName name="UAcct447S" localSheetId="4">'[9]Functional Study'!$AG$281</definedName>
    <definedName name="UAcct447S">'[8]Func Study'!$AB$280</definedName>
    <definedName name="UAcct447Se" localSheetId="4">'[9]Functional Study'!$AG$287</definedName>
    <definedName name="UAcct447Se">'[8]Func Study'!$AB$283</definedName>
    <definedName name="UAcct448">'[9]Functional Study'!$AG$276</definedName>
    <definedName name="UAcct448S">'[8]Func Study'!$AB$273</definedName>
    <definedName name="UAcct448So">'[8]Func Study'!$AB$274</definedName>
    <definedName name="UAcct449" localSheetId="4">'[9]Functional Study'!$AG$295</definedName>
    <definedName name="UAcct449">'[8]Func Study'!$AB$289</definedName>
    <definedName name="UAcct450" localSheetId="4">'[9]Functional Study'!$AG$305</definedName>
    <definedName name="UAcct450">'[8]Func Study'!$AB$299</definedName>
    <definedName name="UAcct450S" localSheetId="4">'[9]Functional Study'!$AG$303</definedName>
    <definedName name="UAcct450S">'[8]Func Study'!$AB$297</definedName>
    <definedName name="UAcct450So" localSheetId="4">'[9]Functional Study'!$AG$304</definedName>
    <definedName name="UAcct450So">'[8]Func Study'!$AB$298</definedName>
    <definedName name="UAcct451S" localSheetId="4">'[9]Functional Study'!$AG$308</definedName>
    <definedName name="UAcct451S">'[8]Func Study'!$AB$302</definedName>
    <definedName name="UAcct451Sg" localSheetId="4">'[9]Functional Study'!$AG$309</definedName>
    <definedName name="UAcct451Sg">'[8]Func Study'!$AB$303</definedName>
    <definedName name="UAcct451So" localSheetId="4">'[9]Functional Study'!$AG$310</definedName>
    <definedName name="UAcct451So">'[8]Func Study'!$AB$304</definedName>
    <definedName name="UAcct453" localSheetId="4">'[9]Functional Study'!$AG$315</definedName>
    <definedName name="UAcct453">'[8]Func Study'!$AB$309</definedName>
    <definedName name="UAcct453CAGE">'[7]Func Study'!#REF!</definedName>
    <definedName name="UAcct453CAGW">'[7]Func Study'!#REF!</definedName>
    <definedName name="UAcct454" localSheetId="4">'[9]Functional Study'!$AG$321</definedName>
    <definedName name="UAcct454">'[8]Func Study'!$AB$315</definedName>
    <definedName name="UAcct454S" localSheetId="4">'[9]Functional Study'!$AG$318</definedName>
    <definedName name="UAcct454S">'[8]Func Study'!$AB$312</definedName>
    <definedName name="UAcct454Sg" localSheetId="4">'[9]Functional Study'!$AG$319</definedName>
    <definedName name="UAcct454Sg">'[8]Func Study'!$AB$313</definedName>
    <definedName name="UAcct454So" localSheetId="4">'[9]Functional Study'!$AG$320</definedName>
    <definedName name="UAcct454So">'[8]Func Study'!$AB$314</definedName>
    <definedName name="UAcct456" localSheetId="4">'[9]Functional Study'!$AG$329</definedName>
    <definedName name="UAcct456">'[8]Func Study'!$AB$323</definedName>
    <definedName name="UAcct456Cn" localSheetId="4">'[9]Functional Study'!$AG$325</definedName>
    <definedName name="UAcct456Cn">'[8]Func Study'!$AB$319</definedName>
    <definedName name="UAcct456S" localSheetId="4">'[9]Functional Study'!$AG$324</definedName>
    <definedName name="UAcct456S">'[8]Func Study'!$AB$318</definedName>
    <definedName name="UAcct456Se" localSheetId="4">'[9]Functional Study'!$AG$326</definedName>
    <definedName name="UAcct456Se">'[8]Func Study'!$AB$320</definedName>
    <definedName name="UAcct456So">'[9]Functional Study'!$AG$327</definedName>
    <definedName name="UAcct500" localSheetId="4">'[9]Functional Study'!$AG$412</definedName>
    <definedName name="UAcct500">'[8]Func Study'!$AB$406</definedName>
    <definedName name="UAcct500Dnppsu">'[9]Functional Study'!$AG$410</definedName>
    <definedName name="UACCT500SSGCH" localSheetId="4">'[9]Functional Study'!$AG$411</definedName>
    <definedName name="UACCT500SSGCH">'[8]Func Study'!$AB$405</definedName>
    <definedName name="UAcct501" localSheetId="4">'[9]Functional Study'!$AG$426</definedName>
    <definedName name="UAcct501">'[8]Func Study'!$AB$414</definedName>
    <definedName name="UAcct501Se" localSheetId="4">'[9]Functional Study'!$AG$422</definedName>
    <definedName name="UAcct501Se">'[8]Func Study'!$AB$409</definedName>
    <definedName name="UACCT501SENNPC">'[8]Func Study'!$AB$410</definedName>
    <definedName name="UACCT501SSECH" localSheetId="4">'[9]Functional Study'!$AG$425</definedName>
    <definedName name="uacct501ssech">'[8]Func Study'!$AB$413</definedName>
    <definedName name="UACCT501SSECHNNPC">'[8]Func Study'!$AB$412</definedName>
    <definedName name="UACCT501SSECT" localSheetId="4">'[9]Functional Study'!$AG$424</definedName>
    <definedName name="uacct501ssect">'[8]Func Study'!$AB$411</definedName>
    <definedName name="UAcct502" localSheetId="4">'[9]Functional Study'!$AG$431</definedName>
    <definedName name="UAcct502">'[8]Func Study'!$AB$419</definedName>
    <definedName name="UAcct502Dnppsu" localSheetId="4">'[9]Functional Study'!$AG$429</definedName>
    <definedName name="UAcct502Dnppsu" localSheetId="3">'[8]Func Study'!#REF!</definedName>
    <definedName name="UAcct502Dnppsu">'[8]Func Study'!#REF!</definedName>
    <definedName name="UAcct502JBG">'[7]Func Study'!#REF!</definedName>
    <definedName name="uacct502snpps">'[8]Func Study'!$AB$417</definedName>
    <definedName name="UACCT502SSGCH" localSheetId="4">'[9]Functional Study'!$AG$430</definedName>
    <definedName name="uacct502ssgch">'[8]Func Study'!$AB$418</definedName>
    <definedName name="UAcct503" localSheetId="4">'[9]Functional Study'!$AG$438</definedName>
    <definedName name="UAcct503">'[8]Func Study'!$AB$424</definedName>
    <definedName name="UAcct503Se">'[8]Func Study'!$AB$422</definedName>
    <definedName name="UACCT503SENNPC">'[8]Func Study'!$AB$423</definedName>
    <definedName name="UAcct505" localSheetId="4">'[9]Functional Study'!$AG$443</definedName>
    <definedName name="UAcct505">'[8]Func Study'!$AB$429</definedName>
    <definedName name="UAcct505Dnppsu">'[9]Functional Study'!$AG$441</definedName>
    <definedName name="UAcct505JBG">'[7]Func Study'!#REF!</definedName>
    <definedName name="uacct505snpps">'[8]Func Study'!$AB$427</definedName>
    <definedName name="UACCT505SSGCH" localSheetId="4">'[9]Functional Study'!$AG$442</definedName>
    <definedName name="uacct505ssgch">'[8]Func Study'!$AB$428</definedName>
    <definedName name="UAcct506" localSheetId="4">'[9]Functional Study'!$AG$449</definedName>
    <definedName name="UAcct506">'[8]Func Study'!$AB$435</definedName>
    <definedName name="UAcct506JBG">'[7]Func Study'!#REF!</definedName>
    <definedName name="UAcct506Se" localSheetId="4">'[9]Functional Study'!$AG$447</definedName>
    <definedName name="UAcct506Se">'[8]Func Study'!$AB$433</definedName>
    <definedName name="uacct506snpps">'[8]Func Study'!$AB$432</definedName>
    <definedName name="UACCT506SSGCH" localSheetId="4">'[9]Functional Study'!$AG$448</definedName>
    <definedName name="uacct506ssgch">'[8]Func Study'!$AB$434</definedName>
    <definedName name="UAcct507" localSheetId="4">'[9]Functional Study'!$AG$458</definedName>
    <definedName name="UAcct507">'[8]Func Study'!$AB$444</definedName>
    <definedName name="UAcct507JBG">'[7]Func Study'!#REF!</definedName>
    <definedName name="uacct507ssgch" localSheetId="4">'[9]Functional Study'!$AG$457</definedName>
    <definedName name="uacct507ssgch">'[8]Func Study'!$AB$443</definedName>
    <definedName name="UAcct510" localSheetId="4">'[9]Functional Study'!$AG$463</definedName>
    <definedName name="UAcct510">'[8]Func Study'!$AB$449</definedName>
    <definedName name="UAcct510JBG">'[7]Func Study'!#REF!</definedName>
    <definedName name="uacct510ssgch" localSheetId="4">'[9]Functional Study'!$AG$462</definedName>
    <definedName name="uacct510ssgch">'[8]Func Study'!$AB$448</definedName>
    <definedName name="UAcct511" localSheetId="4">'[9]Functional Study'!$AG$468</definedName>
    <definedName name="UAcct511">'[8]Func Study'!$AB$454</definedName>
    <definedName name="UAcct511JBG">'[7]Func Study'!#REF!</definedName>
    <definedName name="UACCT511SSGCH" localSheetId="4">'[9]Functional Study'!$AG$467</definedName>
    <definedName name="uacct511ssgch">'[8]Func Study'!$AB$453</definedName>
    <definedName name="UAcct512" localSheetId="4">'[9]Functional Study'!$AG$473</definedName>
    <definedName name="UAcct512">'[8]Func Study'!$AB$459</definedName>
    <definedName name="UAcct512JBG">'[7]Func Study'!#REF!</definedName>
    <definedName name="UACCT512SSGCH" localSheetId="4">'[9]Functional Study'!$AG$472</definedName>
    <definedName name="uacct512ssgch">'[8]Func Study'!$AB$458</definedName>
    <definedName name="UAcct513" localSheetId="4">'[9]Functional Study'!$AG$478</definedName>
    <definedName name="UAcct513">'[8]Func Study'!$AB$464</definedName>
    <definedName name="UAcct513JBG">'[7]Func Study'!#REF!</definedName>
    <definedName name="UACCT513SSGCH" localSheetId="4">'[9]Functional Study'!$AG$477</definedName>
    <definedName name="uacct513ssgch">'[8]Func Study'!$AB$463</definedName>
    <definedName name="UAcct514" localSheetId="4">'[9]Functional Study'!$AG$483</definedName>
    <definedName name="UAcct514">'[8]Func Study'!$AB$469</definedName>
    <definedName name="UAcct514JBG">'[7]Func Study'!#REF!</definedName>
    <definedName name="UACCT514SSGCH" localSheetId="4">'[9]Functional Study'!$AG$482</definedName>
    <definedName name="uacct514ssgch">'[8]Func Study'!$AB$468</definedName>
    <definedName name="UAcct517" localSheetId="4">'[9]Functional Study'!$AG$492</definedName>
    <definedName name="UAcct517">'[8]Func Study'!$AB$478</definedName>
    <definedName name="UAcct518" localSheetId="4">'[9]Functional Study'!$AG$496</definedName>
    <definedName name="UAcct518">'[8]Func Study'!$AB$482</definedName>
    <definedName name="UAcct519" localSheetId="4">'[9]Functional Study'!$AG$501</definedName>
    <definedName name="UAcct519">'[8]Func Study'!$AB$487</definedName>
    <definedName name="UAcct520" localSheetId="4">'[9]Functional Study'!$AG$505</definedName>
    <definedName name="UAcct520">'[8]Func Study'!$AB$491</definedName>
    <definedName name="UAcct523" localSheetId="4">'[9]Functional Study'!$AG$509</definedName>
    <definedName name="UAcct523">'[8]Func Study'!$AB$495</definedName>
    <definedName name="UAcct524" localSheetId="4">'[9]Functional Study'!$AG$513</definedName>
    <definedName name="UAcct524">'[8]Func Study'!$AB$499</definedName>
    <definedName name="UAcct528" localSheetId="4">'[9]Functional Study'!$AG$517</definedName>
    <definedName name="UAcct528">'[8]Func Study'!$AB$503</definedName>
    <definedName name="UAcct529" localSheetId="4">'[9]Functional Study'!$AG$521</definedName>
    <definedName name="UAcct529">'[8]Func Study'!$AB$507</definedName>
    <definedName name="UAcct530" localSheetId="4">'[9]Functional Study'!$AG$525</definedName>
    <definedName name="UAcct530">'[8]Func Study'!$AB$511</definedName>
    <definedName name="UAcct531" localSheetId="4">'[9]Functional Study'!$AG$529</definedName>
    <definedName name="UAcct531">'[8]Func Study'!$AB$515</definedName>
    <definedName name="UAcct532" localSheetId="4">'[9]Functional Study'!$AG$533</definedName>
    <definedName name="UAcct532">'[8]Func Study'!$AB$519</definedName>
    <definedName name="UAcct535" localSheetId="4">'[9]Functional Study'!$AG$545</definedName>
    <definedName name="UAcct535">'[8]Func Study'!$AB$531</definedName>
    <definedName name="UAcct536" localSheetId="4">'[9]Functional Study'!$AG$549</definedName>
    <definedName name="UAcct536">'[8]Func Study'!$AB$535</definedName>
    <definedName name="UAcct537" localSheetId="4">'[9]Functional Study'!$AG$553</definedName>
    <definedName name="UAcct537">'[8]Func Study'!$AB$539</definedName>
    <definedName name="UAcct538" localSheetId="4">'[9]Functional Study'!$AG$557</definedName>
    <definedName name="UAcct538">'[8]Func Study'!$AB$543</definedName>
    <definedName name="UAcct539" localSheetId="4">'[9]Functional Study'!$AG$561</definedName>
    <definedName name="UAcct539">'[8]Func Study'!$AB$547</definedName>
    <definedName name="UAcct540" localSheetId="4">'[9]Functional Study'!$AG$565</definedName>
    <definedName name="UAcct540">'[8]Func Study'!$AB$551</definedName>
    <definedName name="UAcct541" localSheetId="4">'[9]Functional Study'!$AG$569</definedName>
    <definedName name="UAcct541">'[8]Func Study'!$AB$555</definedName>
    <definedName name="UAcct542" localSheetId="4">'[9]Functional Study'!$AG$573</definedName>
    <definedName name="UAcct542">'[8]Func Study'!$AB$559</definedName>
    <definedName name="UAcct543" localSheetId="4">'[9]Functional Study'!$AG$577</definedName>
    <definedName name="UAcct543">'[8]Func Study'!$AB$563</definedName>
    <definedName name="UAcct544" localSheetId="4">'[9]Functional Study'!$AG$581</definedName>
    <definedName name="UAcct544">'[8]Func Study'!$AB$567</definedName>
    <definedName name="UAcct545" localSheetId="4">'[9]Functional Study'!$AG$585</definedName>
    <definedName name="UAcct545">'[8]Func Study'!$AB$571</definedName>
    <definedName name="UAcct546" localSheetId="4">'[9]Functional Study'!$AG$599</definedName>
    <definedName name="UAcct546">'[8]Func Study'!$AB$584</definedName>
    <definedName name="UAcct547">'[9]Functional Study'!$AG$608</definedName>
    <definedName name="UAcct547Se" localSheetId="4">'[9]Functional Study'!$AG$606</definedName>
    <definedName name="UAcct547Se">'[8]Func Study'!$AB$587</definedName>
    <definedName name="UACCT547SSECT" localSheetId="4">'[9]Functional Study'!$AG$607</definedName>
    <definedName name="UACCT547SSECT">'[8]Func Study'!$AB$588</definedName>
    <definedName name="UAcct548" localSheetId="4">'[9]Functional Study'!$AG$613</definedName>
    <definedName name="UAcct548">'[8]Func Study'!$AB$594</definedName>
    <definedName name="UACCT548SSCCT">'[9]Functional Study'!$AG$612</definedName>
    <definedName name="uacct548ssgct">'[8]Func Study'!$AB$593</definedName>
    <definedName name="UAcct549" localSheetId="4">'[9]Functional Study'!$AG$618</definedName>
    <definedName name="UAcct549">'[8]Func Study'!$AB$599</definedName>
    <definedName name="UAcct549Dnppou">'[9]Functional Study'!$AG$616</definedName>
    <definedName name="UAcct549sg">[11]FuncStudy!$Y$398</definedName>
    <definedName name="UACCT549SSGCT">'[9]Functional Study'!$AG$617</definedName>
    <definedName name="uacct550">'[8]Func Study'!$AB$610</definedName>
    <definedName name="UAcct5506SE">'[7]Func Study'!#REF!</definedName>
    <definedName name="UACCT550sg">[11]FuncStudy!$Y$404</definedName>
    <definedName name="uacct550snppo">'[9]Functional Study'!$AG$626</definedName>
    <definedName name="uacct550ssgct" localSheetId="4">'[9]Functional Study'!$AG$627</definedName>
    <definedName name="uacct550ssgct">'[8]Func Study'!$AB$609</definedName>
    <definedName name="UAcct551" localSheetId="4">'[9]Functional Study'!$AG$631</definedName>
    <definedName name="UAcct551">'[8]Func Study'!$AB$614</definedName>
    <definedName name="UAcct552">'[8]Func Study'!$AB$619</definedName>
    <definedName name="UAcct552Dnppou">'[9]Functional Study'!$AG$634</definedName>
    <definedName name="UACCT552SSGCT">'[9]Functional Study'!$AG$635</definedName>
    <definedName name="UAcct553">'[8]Func Study'!$AB$625</definedName>
    <definedName name="UAcct553Dnppou">'[9]Functional Study'!$AG$640</definedName>
    <definedName name="UACCT553SSGCT" localSheetId="4">'[9]Functional Study'!$AG$641</definedName>
    <definedName name="UACCT553SSGCT">'[8]Func Study'!$AB$624</definedName>
    <definedName name="UAcct554">'[8]Func Study'!$AB$630</definedName>
    <definedName name="UAcct554Dnppou">'[9]Functional Study'!$AG$645</definedName>
    <definedName name="UAcct554SSCT">[11]FuncStudy!$Y$426</definedName>
    <definedName name="UACCT554SSGCT" localSheetId="4">'[9]Functional Study'!$AG$646</definedName>
    <definedName name="UACCT554SSGCT">'[8]Func Study'!$AB$629</definedName>
    <definedName name="UAcct555CAEE">'[7]Func Study'!#REF!</definedName>
    <definedName name="UAcct555CAGE">'[7]Func Study'!#REF!</definedName>
    <definedName name="uacct555dgp" localSheetId="4">'[9]Functional Study'!$AG$665</definedName>
    <definedName name="uacct555dgp">'[8]Func Study'!$AB$645</definedName>
    <definedName name="UAcct555Dgu">'[8]Func Study'!$AB$642</definedName>
    <definedName name="UAcct555S" localSheetId="4">'[9]Functional Study'!$AG$658</definedName>
    <definedName name="UAcct555S">'[8]Func Study'!$AB$641</definedName>
    <definedName name="UAcct555Se" localSheetId="4">'[9]Functional Study'!$AG$663</definedName>
    <definedName name="UAcct555Se">'[8]Func Study'!$AB$643</definedName>
    <definedName name="UAcct555SG">'[9]Functional Study'!$AG$662</definedName>
    <definedName name="uacct555ssgc">'[9]Functional Study'!$AG$664</definedName>
    <definedName name="uacct555ssgp">'[8]Func Study'!$AB$644</definedName>
    <definedName name="UAcct556" localSheetId="4">'[9]Functional Study'!$AG$673</definedName>
    <definedName name="UAcct556">'[8]Func Study'!$AB$650</definedName>
    <definedName name="UAcct557">'[8]Func Study'!$AB$659</definedName>
    <definedName name="UAcct557S">'[9]Functional Study'!$AG$676</definedName>
    <definedName name="uacct557se">'[9]Functional Study'!$AG$679</definedName>
    <definedName name="UAcct557Sg">'[9]Functional Study'!$AG$677</definedName>
    <definedName name="Uacct557SSGCT" localSheetId="4">'[9]Functional Study'!$AG$678</definedName>
    <definedName name="UACCT557SSGCT">'[8]Func Study'!$AB$657</definedName>
    <definedName name="uacct557trojp">'[9]Functional Study'!$AG$680</definedName>
    <definedName name="UAcct560" localSheetId="4">'[9]Functional Study'!$AG$707</definedName>
    <definedName name="UAcct560">'[8]Func Study'!$AB$682</definedName>
    <definedName name="UAcct561" localSheetId="4">'[9]Functional Study'!$AG$711</definedName>
    <definedName name="UAcct561">'[8]Func Study'!$AB$686</definedName>
    <definedName name="UAcct562" localSheetId="4">'[9]Functional Study'!$AG$715</definedName>
    <definedName name="UAcct562">'[8]Func Study'!$AB$690</definedName>
    <definedName name="UAcct563" localSheetId="4">'[9]Functional Study'!$AG$719</definedName>
    <definedName name="UAcct563">'[8]Func Study'!$AB$694</definedName>
    <definedName name="UAcct564" localSheetId="4">'[9]Functional Study'!$AG$723</definedName>
    <definedName name="UAcct564">'[8]Func Study'!$AB$698</definedName>
    <definedName name="UAcct565" localSheetId="4">'[9]Functional Study'!$AG$732</definedName>
    <definedName name="UAcct565">'[8]Func Study'!$AB$703</definedName>
    <definedName name="UAcct565Se" localSheetId="4">'[9]Functional Study'!$AG$731</definedName>
    <definedName name="UAcct565Se">'[8]Func Study'!$AB$702</definedName>
    <definedName name="UAcct566" localSheetId="4">'[9]Functional Study'!$AG$738</definedName>
    <definedName name="UAcct566">'[8]Func Study'!$AB$707</definedName>
    <definedName name="UAcct567" localSheetId="4">'[9]Functional Study'!$AG$742</definedName>
    <definedName name="UAcct567">'[8]Func Study'!$AB$711</definedName>
    <definedName name="UAcct568" localSheetId="4">'[9]Functional Study'!$AG$746</definedName>
    <definedName name="UAcct568">'[8]Func Study'!$AB$715</definedName>
    <definedName name="UAcct569" localSheetId="4">'[9]Functional Study'!$AG$750</definedName>
    <definedName name="UAcct569">'[8]Func Study'!$AB$719</definedName>
    <definedName name="UAcct570" localSheetId="4">'[9]Functional Study'!$AG$754</definedName>
    <definedName name="UAcct570">'[8]Func Study'!$AB$723</definedName>
    <definedName name="UAcct571" localSheetId="4">'[9]Functional Study'!$AG$758</definedName>
    <definedName name="UAcct571">'[8]Func Study'!$AB$727</definedName>
    <definedName name="UAcct572" localSheetId="4">'[9]Functional Study'!$AG$762</definedName>
    <definedName name="UAcct572">'[8]Func Study'!$AB$731</definedName>
    <definedName name="UAcct573" localSheetId="4">'[9]Functional Study'!$AG$766</definedName>
    <definedName name="UAcct573">'[8]Func Study'!$AB$735</definedName>
    <definedName name="UAcct580" localSheetId="4">'[9]Functional Study'!$AG$779</definedName>
    <definedName name="UAcct580">'[8]Func Study'!$AB$748</definedName>
    <definedName name="UAcct581" localSheetId="4">'[9]Functional Study'!$AG$784</definedName>
    <definedName name="UAcct581">'[8]Func Study'!$AB$753</definedName>
    <definedName name="UAcct582" localSheetId="4">'[9]Functional Study'!$AG$789</definedName>
    <definedName name="UAcct582">'[8]Func Study'!$AB$758</definedName>
    <definedName name="UAcct583" localSheetId="4">'[9]Functional Study'!$AG$794</definedName>
    <definedName name="UAcct583">'[8]Func Study'!$AB$763</definedName>
    <definedName name="UAcct584" localSheetId="4">'[9]Functional Study'!$AG$799</definedName>
    <definedName name="UAcct584">'[8]Func Study'!$AB$768</definedName>
    <definedName name="UAcct585" localSheetId="4">'[9]Functional Study'!$AG$804</definedName>
    <definedName name="UAcct585">'[8]Func Study'!$AB$773</definedName>
    <definedName name="UAcct586" localSheetId="4">'[9]Functional Study'!$AG$809</definedName>
    <definedName name="UAcct586">'[8]Func Study'!$AB$778</definedName>
    <definedName name="UAcct587" localSheetId="4">'[9]Functional Study'!$AG$814</definedName>
    <definedName name="UAcct587">'[8]Func Study'!$AB$783</definedName>
    <definedName name="UAcct588" localSheetId="4">'[9]Functional Study'!$AG$819</definedName>
    <definedName name="UAcct588">'[8]Func Study'!$AB$788</definedName>
    <definedName name="UAcct589" localSheetId="4">'[9]Functional Study'!$AG$824</definedName>
    <definedName name="UAcct589">'[8]Func Study'!$AB$793</definedName>
    <definedName name="UAcct590" localSheetId="4">'[9]Functional Study'!$AG$829</definedName>
    <definedName name="UAcct590">'[8]Func Study'!$AB$798</definedName>
    <definedName name="UAcct591" localSheetId="4">'[9]Functional Study'!$AG$834</definedName>
    <definedName name="UAcct591">'[8]Func Study'!$AB$803</definedName>
    <definedName name="UAcct592" localSheetId="4">'[9]Functional Study'!$AG$839</definedName>
    <definedName name="UAcct592">'[8]Func Study'!$AB$808</definedName>
    <definedName name="UAcct593" localSheetId="4">'[9]Functional Study'!$AG$844</definedName>
    <definedName name="UAcct593">'[8]Func Study'!$AB$813</definedName>
    <definedName name="UAcct594" localSheetId="4">'[9]Functional Study'!$AG$849</definedName>
    <definedName name="UAcct594">'[8]Func Study'!$AB$818</definedName>
    <definedName name="UAcct595" localSheetId="4">'[9]Functional Study'!$AG$854</definedName>
    <definedName name="UAcct595">'[8]Func Study'!$AB$823</definedName>
    <definedName name="UAcct596" localSheetId="4">'[9]Functional Study'!$AG$864</definedName>
    <definedName name="UAcct596">'[8]Func Study'!$AB$833</definedName>
    <definedName name="UAcct597" localSheetId="4">'[9]Functional Study'!$AG$869</definedName>
    <definedName name="UAcct597">'[8]Func Study'!$AB$838</definedName>
    <definedName name="UAcct598" localSheetId="4">'[9]Functional Study'!$AG$874</definedName>
    <definedName name="UAcct598">'[8]Func Study'!$AB$843</definedName>
    <definedName name="UAcct901" localSheetId="4">'[9]Functional Study'!$AG$886</definedName>
    <definedName name="UAcct901">'[8]Func Study'!$AB$855</definedName>
    <definedName name="UAcct902" localSheetId="4">'[9]Functional Study'!$AG$891</definedName>
    <definedName name="UAcct902">'[8]Func Study'!$AB$860</definedName>
    <definedName name="UAcct903" localSheetId="4">'[9]Functional Study'!$AG$896</definedName>
    <definedName name="UAcct903">'[8]Func Study'!$AB$865</definedName>
    <definedName name="UAcct904" localSheetId="4">'[9]Functional Study'!$AG$901</definedName>
    <definedName name="UAcct904">'[8]Func Study'!$AB$871</definedName>
    <definedName name="Uacct904SG">'[13]Functional Study'!#REF!</definedName>
    <definedName name="UAcct905" localSheetId="4">'[9]Functional Study'!$AG$906</definedName>
    <definedName name="UAcct905">'[8]Func Study'!$AB$876</definedName>
    <definedName name="UAcct907" localSheetId="4">'[9]Functional Study'!$AG$920</definedName>
    <definedName name="UAcct907">'[8]Func Study'!$AB$890</definedName>
    <definedName name="UAcct908" localSheetId="4">'[9]Functional Study'!$AG$925</definedName>
    <definedName name="UAcct908">'[8]Func Study'!$AB$895</definedName>
    <definedName name="UAcct909" localSheetId="4">'[9]Functional Study'!$AG$930</definedName>
    <definedName name="UAcct909">'[8]Func Study'!$AB$900</definedName>
    <definedName name="UAcct910" localSheetId="4">'[9]Functional Study'!$AG$935</definedName>
    <definedName name="UAcct910">'[8]Func Study'!$AB$905</definedName>
    <definedName name="UAcct911" localSheetId="4">'[9]Functional Study'!$AG$946</definedName>
    <definedName name="UAcct911">'[8]Func Study'!$AB$916</definedName>
    <definedName name="UAcct912" localSheetId="4">'[9]Functional Study'!$AG$951</definedName>
    <definedName name="UAcct912">'[8]Func Study'!$AB$921</definedName>
    <definedName name="UAcct913" localSheetId="4">'[9]Functional Study'!$AG$956</definedName>
    <definedName name="UAcct913">'[8]Func Study'!$AB$926</definedName>
    <definedName name="UAcct916" localSheetId="4">'[9]Functional Study'!$AG$961</definedName>
    <definedName name="UAcct916">'[8]Func Study'!$AB$931</definedName>
    <definedName name="UAcct920" localSheetId="4">'[9]Functional Study'!$AG$972</definedName>
    <definedName name="UAcct920">'[8]Func Study'!$AB$942</definedName>
    <definedName name="UAcct920Cn" localSheetId="4">'[9]Functional Study'!$AG$970</definedName>
    <definedName name="UAcct920Cn">'[8]Func Study'!$AB$940</definedName>
    <definedName name="UAcct921" localSheetId="4">'[9]Functional Study'!$AG$978</definedName>
    <definedName name="UAcct921">'[8]Func Study'!$AB$948</definedName>
    <definedName name="UAcct921Cn" localSheetId="4">'[9]Functional Study'!$AG$976</definedName>
    <definedName name="UAcct921Cn">'[8]Func Study'!$AB$946</definedName>
    <definedName name="UAcct923" localSheetId="4">'[9]Functional Study'!$AG$984</definedName>
    <definedName name="UAcct923">'[8]Func Study'!$AB$954</definedName>
    <definedName name="UAcct923Cn" localSheetId="4">'[9]Functional Study'!$AG$982</definedName>
    <definedName name="UAcct923Cn">'[8]Func Study'!$AB$952</definedName>
    <definedName name="UAcct924" localSheetId="4">'[9]Functional Study'!$AG$988</definedName>
    <definedName name="UAcct924">'[8]Func Study'!$AB$959</definedName>
    <definedName name="UAcct924S">[11]FuncStudy!$Y$722</definedName>
    <definedName name="UACCT924SG">'[8]Func Study'!$AB$958</definedName>
    <definedName name="UAcct924SO">[11]FuncStudy!$Y$724</definedName>
    <definedName name="UAcct925" localSheetId="4">'[9]Functional Study'!$AG$992</definedName>
    <definedName name="UAcct925">'[8]Func Study'!$AB$963</definedName>
    <definedName name="UAcct926" localSheetId="4">'[9]Functional Study'!$AG$998</definedName>
    <definedName name="UAcct926">'[8]Func Study'!$AB$969</definedName>
    <definedName name="UAcct927" localSheetId="4">'[9]Functional Study'!$AG$1003</definedName>
    <definedName name="UAcct927">'[8]Func Study'!$AB$974</definedName>
    <definedName name="UAcct928" localSheetId="4">'[9]Functional Study'!$AG$1010</definedName>
    <definedName name="UAcct928">'[8]Func Study'!$AB$981</definedName>
    <definedName name="UAcct928RE">'[8]Func Study'!$AB$983</definedName>
    <definedName name="UAcct929" localSheetId="4">'[9]Functional Study'!$AG$1015</definedName>
    <definedName name="UAcct929">'[8]Func Study'!$AB$988</definedName>
    <definedName name="UAcct930">'[9]Functional Study'!$AG$1021</definedName>
    <definedName name="UACCT930cn">'[8]Func Study'!$AB$992</definedName>
    <definedName name="UAcct930S">'[8]Func Study'!$AB$991</definedName>
    <definedName name="UAcct930So">'[8]Func Study'!$AB$993</definedName>
    <definedName name="UAcct931" localSheetId="4">'[9]Functional Study'!$AG$1026</definedName>
    <definedName name="UAcct931">'[8]Func Study'!$AB$999</definedName>
    <definedName name="UAcct935" localSheetId="4">'[9]Functional Study'!$AG$1032</definedName>
    <definedName name="UAcct935">'[8]Func Study'!$AB$1005</definedName>
    <definedName name="UAcctAGA" localSheetId="4">'[9]Functional Study'!$AG$297</definedName>
    <definedName name="UAcctAGA">'[8]Func Study'!$AB$291</definedName>
    <definedName name="UACCTCOHDGP">'[9]Functional Study'!$AG$683</definedName>
    <definedName name="UACCTCOWSG">'[9]Functional Study'!$AG$684</definedName>
    <definedName name="UAcctcwc" localSheetId="4">'[9]Functional Study'!$AG$2088</definedName>
    <definedName name="UAcctcwc">'[8]Func Study'!$AB$2163</definedName>
    <definedName name="UAcctd00" localSheetId="4">'[9]Functional Study'!$AG$1744</definedName>
    <definedName name="UAcctd00">'[8]Func Study'!$AB$1817</definedName>
    <definedName name="UAcctdfad" localSheetId="4">'[9]Functional Study'!$AG$398</definedName>
    <definedName name="UAcctdfad">'[8]Func Study'!$AB$392</definedName>
    <definedName name="UAcctdfap" localSheetId="4">'[9]Functional Study'!$AG$396</definedName>
    <definedName name="UAcctdfap">'[8]Func Study'!$AB$390</definedName>
    <definedName name="UAcctdfat" localSheetId="4">'[9]Functional Study'!$AG$397</definedName>
    <definedName name="UAcctdfat">'[8]Func Study'!$AB$391</definedName>
    <definedName name="UAcctds0" localSheetId="4">'[9]Functional Study'!$AG$1748</definedName>
    <definedName name="UAcctds0">'[8]Func Study'!$AB$1821</definedName>
    <definedName name="uacctecdcoh">'[8]Func Study'!$AB$663</definedName>
    <definedName name="uacctecddgp">'[8]Func Study'!$AB$662</definedName>
    <definedName name="uacctecdmc">'[8]Func Study'!$AB$664</definedName>
    <definedName name="uacctecdqfsg">'[8]Func Study'!$AB$667</definedName>
    <definedName name="uacctecds">'[8]Func Study'!$AB$666</definedName>
    <definedName name="uacctecdsg">'[8]Func Study'!$AB$665</definedName>
    <definedName name="UACCTEQFCS">'[9]Functional Study'!$AG$687</definedName>
    <definedName name="UACCTEQFCSG">'[9]Functional Study'!$AG$688</definedName>
    <definedName name="UAcctfit" localSheetId="4">'[9]Functional Study'!$AG$1349</definedName>
    <definedName name="UAcctfit">'[8]Func Study'!$AB$1422</definedName>
    <definedName name="UAcctg00" localSheetId="4">'[9]Functional Study'!$AG$1902</definedName>
    <definedName name="UAcctg00">'[8]Func Study'!$AB$1976</definedName>
    <definedName name="UAccth00" localSheetId="4">'[9]Functional Study'!$AG$1497</definedName>
    <definedName name="UAccth00">'[8]Func Study'!$AB$1578</definedName>
    <definedName name="UAccti00" localSheetId="4">'[9]Functional Study'!$AG$1947</definedName>
    <definedName name="UAccti00">'[8]Func Study'!$AB$2021</definedName>
    <definedName name="UACCTMCCMC">'[9]Functional Study'!$AG$685</definedName>
    <definedName name="UACCTMCSG">'[9]Functional Study'!$AG$686</definedName>
    <definedName name="UAcctn00" localSheetId="4">'[9]Functional Study'!$AG$1449</definedName>
    <definedName name="UAcctn00">'[8]Func Study'!$AB$1522</definedName>
    <definedName name="UAccto00" localSheetId="4">'[9]Functional Study'!$AG$1561</definedName>
    <definedName name="UAccto00">'[8]Func Study'!$AB$1638</definedName>
    <definedName name="UAcctowc" localSheetId="4">'[9]Functional Study'!$AG$2099</definedName>
    <definedName name="UAcctowc">'[8]Func Study'!$AB$2175</definedName>
    <definedName name="UACCTOWCSSECH" localSheetId="4">'[9]Functional Study'!$AG$2098</definedName>
    <definedName name="uacctowcssech">'[8]Func Study'!$AB$2174</definedName>
    <definedName name="UAccts00" localSheetId="4">'[9]Functional Study'!$AG$1408</definedName>
    <definedName name="UAccts00">'[8]Func Study'!$AB$1481</definedName>
    <definedName name="UAcctSchM">'[8]Func Study'!$AB$1401</definedName>
    <definedName name="UAcctsttax" localSheetId="4">'[9]Functional Study'!$AG$1332</definedName>
    <definedName name="UAcctsttax">'[8]Func Study'!$AB$1405</definedName>
    <definedName name="UAcctt00" localSheetId="4">'[9]Functional Study'!$AG$1636</definedName>
    <definedName name="UAcctt00">'[8]Func Study'!$AB$1713</definedName>
    <definedName name="UACT553SGW">[11]FuncStudy!$Y$421</definedName>
    <definedName name="UnadjBegEnd">#REF!</definedName>
    <definedName name="UnadjYE">#REF!</definedName>
    <definedName name="UNBILREV" localSheetId="4">#REF!</definedName>
    <definedName name="UNBILREV" localSheetId="3">#REF!</definedName>
    <definedName name="UNBILREV">#REF!</definedName>
    <definedName name="UncollectibleAccounts" localSheetId="4">#REF!</definedName>
    <definedName name="UncollectibleAccounts">[20]Variables!$D$25</definedName>
    <definedName name="USBR" localSheetId="4">#REF!</definedName>
    <definedName name="USBR" localSheetId="3">#REF!</definedName>
    <definedName name="USBR">#REF!</definedName>
    <definedName name="USCHMAFS">'[8]Func Study'!$AB$1302</definedName>
    <definedName name="USCHMAFSE">'[8]Func Study'!$AB$1305</definedName>
    <definedName name="USCHMAFSG">'[8]Func Study'!$AB$1307</definedName>
    <definedName name="USCHMAFSNP">'[8]Func Study'!$AB$1303</definedName>
    <definedName name="USCHMAFSO">'[8]Func Study'!$AB$1304</definedName>
    <definedName name="USCHMAFTROJP">'[8]Func Study'!$AB$1306</definedName>
    <definedName name="USCHMAPBADDEBT">'[8]Func Study'!$AB$1316</definedName>
    <definedName name="USCHMAPS">'[8]Func Study'!$AB$1311</definedName>
    <definedName name="USCHMAPSE">'[8]Func Study'!$AB$1312</definedName>
    <definedName name="USCHMAPSG">'[8]Func Study'!$AB$1315</definedName>
    <definedName name="USCHMAPSNP">'[8]Func Study'!$AB$1313</definedName>
    <definedName name="USCHMAPSO">'[8]Func Study'!$AB$1314</definedName>
    <definedName name="USCHMATBADDEBT">'[8]Func Study'!$AB$1331</definedName>
    <definedName name="USCHMATCIAC">'[8]Func Study'!$AB$1322</definedName>
    <definedName name="USCHMATGPS">'[8]Func Study'!$AB$1328</definedName>
    <definedName name="USCHMATS">'[8]Func Study'!$AB$1320</definedName>
    <definedName name="USCHMATSCHMDEXP">'[8]Func Study'!$AB$1333</definedName>
    <definedName name="USCHMATSE">'[8]Func Study'!$AB$1326</definedName>
    <definedName name="USCHMATSG">'[8]Func Study'!$AB$1325</definedName>
    <definedName name="USCHMATSG2">'[8]Func Study'!$AB$1327</definedName>
    <definedName name="USCHMATSGCT">'[8]Func Study'!$AB$1321</definedName>
    <definedName name="USCHMATSNP">'[8]Func Study'!$AB$1323</definedName>
    <definedName name="USCHMATSNPD">'[8]Func Study'!$AB$1330</definedName>
    <definedName name="USCHMATSO">'[8]Func Study'!$AB$1329</definedName>
    <definedName name="USCHMATTAXDEPR">'[8]Func Study'!$AB$1332</definedName>
    <definedName name="USCHMATTROJD">'[8]Func Study'!$AB$1324</definedName>
    <definedName name="USCHMDFDGP">'[8]Func Study'!$AB$1340</definedName>
    <definedName name="USCHMDFDGU">'[8]Func Study'!$AB$1341</definedName>
    <definedName name="USCHMDFS">'[8]Func Study'!$AB$1339</definedName>
    <definedName name="USCHMDPIBT">'[8]Func Study'!$AB$1347</definedName>
    <definedName name="USCHMDPS">'[8]Func Study'!$AB$1344</definedName>
    <definedName name="USCHMDPSE">'[8]Func Study'!$AB$1345</definedName>
    <definedName name="USCHMDPSG">'[8]Func Study'!$AB$1348</definedName>
    <definedName name="USCHMDPSNP">'[8]Func Study'!$AB$1346</definedName>
    <definedName name="USCHMDPSO">'[8]Func Study'!$AB$1349</definedName>
    <definedName name="USCHMDTBADDEBT">'[8]Func Study'!$AB$1354</definedName>
    <definedName name="USCHMDTCN">'[8]Func Study'!$AB$1356</definedName>
    <definedName name="USCHMDTDGP">'[8]Func Study'!$AB$1358</definedName>
    <definedName name="USCHMDTGPS">'[8]Func Study'!$AB$1361</definedName>
    <definedName name="USCHMDTS">'[8]Func Study'!$AB$1353</definedName>
    <definedName name="USCHMDTSE">'[8]Func Study'!$AB$1359</definedName>
    <definedName name="USCHMDTSG">'[8]Func Study'!$AB$1360</definedName>
    <definedName name="USCHMDTSNP">'[8]Func Study'!$AB$1355</definedName>
    <definedName name="USCHMDTSNPD">'[8]Func Study'!$AB$1364</definedName>
    <definedName name="USCHMDTSO">'[8]Func Study'!$AB$1362</definedName>
    <definedName name="USCHMDTTAXDEPR">'[8]Func Study'!$AB$1363</definedName>
    <definedName name="USCHMDTTROJD">'[8]Func Study'!$AB$1357</definedName>
    <definedName name="USYieldCurves">'[27]Calcoutput (futures)'!$B$4:$C$124</definedName>
    <definedName name="UT_305A_FY_2002" localSheetId="4">#REF!</definedName>
    <definedName name="UT_305A_FY_2002" localSheetId="3">#REF!</definedName>
    <definedName name="UT_305A_FY_2002">#REF!</definedName>
    <definedName name="UT_RVN_0302" localSheetId="3">#REF!</definedName>
    <definedName name="UT_RVN_0302">#REF!</definedName>
    <definedName name="UTAllocMethod">#REF!</definedName>
    <definedName name="UTGrossReceipts" localSheetId="4">#REF!</definedName>
    <definedName name="UtGrossReceipts">[20]Variables!$D$29</definedName>
    <definedName name="UTRateBase">#REF!</definedName>
    <definedName name="ValidAccount" localSheetId="4">[23]Variables!$AK$43:$AK$376</definedName>
    <definedName name="ValidAccount">[14]Variables!$AK$43:$AK$369</definedName>
    <definedName name="ValidFactor">#REF!</definedName>
    <definedName name="VAR" localSheetId="4">[42]Backup!#REF!</definedName>
    <definedName name="VAR" localSheetId="3">[42]Backup!#REF!</definedName>
    <definedName name="VAR">[42]Backup!#REF!</definedName>
    <definedName name="VARIABLE" localSheetId="4">[38]Summary!#REF!</definedName>
    <definedName name="VARIABLE" localSheetId="3">[38]Summary!#REF!</definedName>
    <definedName name="VARIABLE">[38]Summary!#REF!</definedName>
    <definedName name="Version">#REF!</definedName>
    <definedName name="VOUCHER" localSheetId="4">#REF!</definedName>
    <definedName name="VOUCHER" localSheetId="3">#REF!</definedName>
    <definedName name="VOUCHER">#REF!</definedName>
    <definedName name="w" hidden="1">[56]Inputs!#REF!</definedName>
    <definedName name="WAAllocMethod">#REF!</definedName>
    <definedName name="WARateBase">#REF!</definedName>
    <definedName name="WARevenueTax" localSheetId="4">#REF!</definedName>
    <definedName name="WaRevenueTax">[20]Variables!$D$27</definedName>
    <definedName name="WEATHER" localSheetId="4">#REF!</definedName>
    <definedName name="WEATHER" localSheetId="3">#REF!</definedName>
    <definedName name="WEATHER">#REF!</definedName>
    <definedName name="WEATHRNORM" localSheetId="3">#REF!</definedName>
    <definedName name="WEATHRNORM">#REF!</definedName>
    <definedName name="wheeling.bucks">#REF!</definedName>
    <definedName name="wheeling.bucks.name">#REF!</definedName>
    <definedName name="WIDTH" localSheetId="3">#REF!</definedName>
    <definedName name="WIDTH">#REF!</definedName>
    <definedName name="WinterPeak">'[57]Load Data'!$D$9:$H$12,'[57]Load Data'!$D$20:$H$22</definedName>
    <definedName name="WN" localSheetId="3">#REF!</definedName>
    <definedName name="WN">#REF!</definedName>
    <definedName name="WORK1" localSheetId="3">#REF!</definedName>
    <definedName name="WORK1">#REF!</definedName>
    <definedName name="WORK2" localSheetId="3">#REF!</definedName>
    <definedName name="WORK2">#REF!</definedName>
    <definedName name="WORK3" localSheetId="3">#REF!</definedName>
    <definedName name="WORK3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4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">'[58]Weather Present'!$K$7</definedName>
    <definedName name="Xfmr_Year1">[17]Variables!$C$20</definedName>
    <definedName name="Xfmr_Year2">[17]Variables!$D$20</definedName>
    <definedName name="XFMR_YR1">[24]Variables!$C$20</definedName>
    <definedName name="XFMR_YR2">[24]Variables!$D$20</definedName>
    <definedName name="xxx">[59]Variables!$AK$2:$AL$12</definedName>
    <definedName name="y" localSheetId="3" hidden="1">'[4]DSM Output'!$B$21:$B$23</definedName>
    <definedName name="y" hidden="1">'[4]DSM Output'!$B$21:$B$23</definedName>
    <definedName name="Y_2">#REF!</definedName>
    <definedName name="Year" localSheetId="4">#REF!</definedName>
    <definedName name="Year" localSheetId="3">#REF!</definedName>
    <definedName name="Year">#REF!</definedName>
    <definedName name="YearEndInput">[19]Inputs!$A$3:$D$1671</definedName>
    <definedName name="YEFactorCopy">#REF!</definedName>
    <definedName name="YEFactors" localSheetId="4">[23]Factors!$S$3:$AG$99</definedName>
    <definedName name="YEFactors">[14]Factors!$S$3:$AG$99</definedName>
    <definedName name="yestcobhlhask">#REF!</definedName>
    <definedName name="yestcobhlhbid">#REF!</definedName>
    <definedName name="yesterdayscurves">'[27]Calcoutput (futures)'!$L$7:$T$128</definedName>
    <definedName name="yestmchlhask">#REF!</definedName>
    <definedName name="yestmchlhbid">#REF!</definedName>
    <definedName name="yestpvhlhask">#REF!</definedName>
    <definedName name="yestpvhlhbid">#REF!</definedName>
    <definedName name="YTD">'[60]Actuals - Data Input'!#REF!</definedName>
    <definedName name="z" localSheetId="3" hidden="1">'[4]DSM Output'!$G$21:$G$23</definedName>
    <definedName name="z" hidden="1">'[4]DSM Output'!$G$21:$G$23</definedName>
    <definedName name="Z_01844156_6462_4A28_9785_1A86F4D0C834_.wvu.PrintTitles" hidden="1">#REF!</definedName>
    <definedName name="ZA" localSheetId="4">'[61] annual balance '!#REF!</definedName>
    <definedName name="ZA" localSheetId="3">'[61] annual balance '!#REF!</definedName>
    <definedName name="ZA">'[61] annual balance '!#REF!</definedName>
  </definedNames>
  <calcPr calcId="125725"/>
</workbook>
</file>

<file path=xl/calcChain.xml><?xml version="1.0" encoding="utf-8"?>
<calcChain xmlns="http://schemas.openxmlformats.org/spreadsheetml/2006/main">
  <c r="P392" i="2"/>
  <c r="L25" i="12"/>
  <c r="G24" l="1"/>
  <c r="G27" i="3" l="1"/>
  <c r="A16"/>
  <c r="G18"/>
  <c r="E12"/>
  <c r="I47"/>
  <c r="I48"/>
  <c r="K35"/>
  <c r="I35"/>
  <c r="I34"/>
  <c r="I32"/>
  <c r="I31"/>
  <c r="G45"/>
  <c r="I44"/>
  <c r="G44"/>
  <c r="G43"/>
  <c r="G42"/>
  <c r="I42"/>
  <c r="I25"/>
  <c r="I24"/>
  <c r="I21"/>
  <c r="I20"/>
  <c r="I16"/>
  <c r="N20" i="2"/>
  <c r="I48" i="1"/>
  <c r="I47"/>
  <c r="G45"/>
  <c r="I44"/>
  <c r="G44"/>
  <c r="I43"/>
  <c r="G43"/>
  <c r="I42"/>
  <c r="G42"/>
  <c r="L38"/>
  <c r="L39" s="1"/>
  <c r="K35"/>
  <c r="I35"/>
  <c r="I34"/>
  <c r="I32"/>
  <c r="I31"/>
  <c r="I25"/>
  <c r="G27"/>
  <c r="I24"/>
  <c r="I21"/>
  <c r="I20"/>
  <c r="G23"/>
  <c r="I16"/>
  <c r="A16"/>
  <c r="I15"/>
  <c r="G18"/>
  <c r="E12"/>
  <c r="I18" l="1"/>
  <c r="G46"/>
  <c r="G50" s="1"/>
  <c r="O35"/>
  <c r="G21" i="12"/>
  <c r="I21" s="1"/>
  <c r="I41" i="3"/>
  <c r="I41" i="1"/>
  <c r="K442" i="2"/>
  <c r="A17" i="1"/>
  <c r="A18" s="1"/>
  <c r="A20" s="1"/>
  <c r="I15" i="3"/>
  <c r="I43"/>
  <c r="K470" i="2"/>
  <c r="M48" i="3" s="1"/>
  <c r="G12" i="1"/>
  <c r="I12" s="1"/>
  <c r="K12" s="1"/>
  <c r="G12" i="3"/>
  <c r="A17"/>
  <c r="A18" s="1"/>
  <c r="K447" i="2"/>
  <c r="M35" i="3" s="1"/>
  <c r="O35" s="1"/>
  <c r="I12"/>
  <c r="G23"/>
  <c r="G46"/>
  <c r="J21" i="12" l="1"/>
  <c r="M34" i="3"/>
  <c r="K12"/>
  <c r="M12" s="1"/>
  <c r="O13" s="1"/>
  <c r="A21" i="1"/>
  <c r="G50" i="3"/>
  <c r="I45"/>
  <c r="I46" s="1"/>
  <c r="I45" i="1"/>
  <c r="K48" i="3"/>
  <c r="O48" s="1"/>
  <c r="K48" i="1"/>
  <c r="G28" i="3"/>
  <c r="G28" i="1"/>
  <c r="I18" i="3"/>
  <c r="K34"/>
  <c r="K34" i="1"/>
  <c r="K479" i="2"/>
  <c r="M47" i="3" s="1"/>
  <c r="G29"/>
  <c r="G29" i="1"/>
  <c r="K41" i="3"/>
  <c r="K41" i="1"/>
  <c r="A20" i="3"/>
  <c r="M12" i="1"/>
  <c r="O13" s="1"/>
  <c r="I46"/>
  <c r="O34" l="1"/>
  <c r="G20" i="12"/>
  <c r="I20" s="1"/>
  <c r="O48" i="1"/>
  <c r="G19" i="12"/>
  <c r="I19" s="1"/>
  <c r="O34" i="3"/>
  <c r="A21"/>
  <c r="A22" s="1"/>
  <c r="A23" s="1"/>
  <c r="K42"/>
  <c r="K42" i="1"/>
  <c r="I50" i="3"/>
  <c r="K44"/>
  <c r="K44" i="1"/>
  <c r="G30"/>
  <c r="G38"/>
  <c r="G30" i="3"/>
  <c r="G38"/>
  <c r="G39" s="1"/>
  <c r="G52" s="1"/>
  <c r="N21" i="2"/>
  <c r="N22"/>
  <c r="I50" i="1"/>
  <c r="K47" i="3"/>
  <c r="O47" s="1"/>
  <c r="K47" i="1"/>
  <c r="K45" i="3"/>
  <c r="K45" i="1"/>
  <c r="O12" i="3"/>
  <c r="A22" i="1"/>
  <c r="O47" l="1"/>
  <c r="G18" i="12"/>
  <c r="I18" s="1"/>
  <c r="G14"/>
  <c r="I14" s="1"/>
  <c r="G13"/>
  <c r="I13" s="1"/>
  <c r="J19"/>
  <c r="J20"/>
  <c r="G51" i="3"/>
  <c r="K36"/>
  <c r="K36" i="1"/>
  <c r="I36"/>
  <c r="I36" i="3"/>
  <c r="K24"/>
  <c r="K24" i="1"/>
  <c r="K20" i="3"/>
  <c r="K20" i="1"/>
  <c r="K25" i="3"/>
  <c r="K25" i="1"/>
  <c r="K16" i="3"/>
  <c r="K16" i="1"/>
  <c r="K21" i="3"/>
  <c r="K21" i="1"/>
  <c r="I28" i="3"/>
  <c r="I28" i="1"/>
  <c r="G39"/>
  <c r="G52" s="1"/>
  <c r="G51"/>
  <c r="I22" i="3"/>
  <c r="I22" i="1"/>
  <c r="A23"/>
  <c r="K26" i="3"/>
  <c r="K26" i="1"/>
  <c r="A24" i="3"/>
  <c r="O12" i="1"/>
  <c r="A24"/>
  <c r="G9" i="12" l="1"/>
  <c r="I9" s="1"/>
  <c r="G22"/>
  <c r="I22" s="1"/>
  <c r="J22" s="1"/>
  <c r="J13"/>
  <c r="J14"/>
  <c r="J18"/>
  <c r="K32" i="3"/>
  <c r="K32" i="1"/>
  <c r="K15" i="3"/>
  <c r="K15" i="1"/>
  <c r="I33" i="3"/>
  <c r="I33" i="1"/>
  <c r="I23" i="3"/>
  <c r="I29"/>
  <c r="I30" s="1"/>
  <c r="I29" i="1"/>
  <c r="I30" s="1"/>
  <c r="K27" i="3"/>
  <c r="A25" i="1"/>
  <c r="A26" s="1"/>
  <c r="A27" s="1"/>
  <c r="A28" s="1"/>
  <c r="A25" i="3"/>
  <c r="K33"/>
  <c r="K33" i="1"/>
  <c r="K22" i="3"/>
  <c r="K22" i="1"/>
  <c r="K23" s="1"/>
  <c r="I26" i="3"/>
  <c r="I27" s="1"/>
  <c r="I26" i="1"/>
  <c r="I27" s="1"/>
  <c r="I23"/>
  <c r="K27"/>
  <c r="G11" i="12" l="1"/>
  <c r="I11" s="1"/>
  <c r="G8"/>
  <c r="I8" s="1"/>
  <c r="G17"/>
  <c r="I17" s="1"/>
  <c r="G7"/>
  <c r="I7" s="1"/>
  <c r="G16"/>
  <c r="I16" s="1"/>
  <c r="J9"/>
  <c r="I38" i="1"/>
  <c r="I39" s="1"/>
  <c r="I52" s="1"/>
  <c r="K31" i="3"/>
  <c r="K31" i="1"/>
  <c r="A26" i="3"/>
  <c r="A27" s="1"/>
  <c r="A28" s="1"/>
  <c r="K18" i="1"/>
  <c r="K18" i="3"/>
  <c r="K43"/>
  <c r="K43" i="1"/>
  <c r="I38" i="3"/>
  <c r="A29" i="1"/>
  <c r="A30" s="1"/>
  <c r="A31" s="1"/>
  <c r="A32" s="1"/>
  <c r="A33" s="1"/>
  <c r="A34" s="1"/>
  <c r="A35" s="1"/>
  <c r="A36" s="1"/>
  <c r="A37" s="1"/>
  <c r="A38" s="1"/>
  <c r="A39" s="1"/>
  <c r="A41" s="1"/>
  <c r="A42" s="1"/>
  <c r="A43" s="1"/>
  <c r="A44" s="1"/>
  <c r="A45" s="1"/>
  <c r="A46" s="1"/>
  <c r="A47" s="1"/>
  <c r="A48" s="1"/>
  <c r="A49" s="1"/>
  <c r="A50" s="1"/>
  <c r="A51" s="1"/>
  <c r="A52" s="1"/>
  <c r="K23" i="3"/>
  <c r="G10" i="12" l="1"/>
  <c r="I10" s="1"/>
  <c r="G15"/>
  <c r="I15" s="1"/>
  <c r="J16"/>
  <c r="J17"/>
  <c r="J8"/>
  <c r="J11"/>
  <c r="K28" i="3"/>
  <c r="K28" i="1"/>
  <c r="I51"/>
  <c r="A29" i="3"/>
  <c r="A30" s="1"/>
  <c r="K46"/>
  <c r="I39"/>
  <c r="I52" s="1"/>
  <c r="I51"/>
  <c r="K46" i="1"/>
  <c r="J15" i="12" l="1"/>
  <c r="J10"/>
  <c r="J7"/>
  <c r="K29" i="3"/>
  <c r="K29" i="1"/>
  <c r="A31" i="3"/>
  <c r="K50" i="1"/>
  <c r="K50" i="3"/>
  <c r="K38" l="1"/>
  <c r="K30"/>
  <c r="A32"/>
  <c r="K38" i="1"/>
  <c r="K39" s="1"/>
  <c r="K52" s="1"/>
  <c r="K30"/>
  <c r="G12" i="12" s="1"/>
  <c r="I12" s="1"/>
  <c r="G25" l="1"/>
  <c r="A33" i="3"/>
  <c r="K39"/>
  <c r="K51" i="1"/>
  <c r="K51" i="3"/>
  <c r="J12" i="12" l="1"/>
  <c r="I25"/>
  <c r="L7" s="1"/>
  <c r="M25"/>
  <c r="G26"/>
  <c r="K52" i="3"/>
  <c r="A34"/>
  <c r="J25" i="12" l="1"/>
  <c r="I26"/>
  <c r="J26" s="1"/>
  <c r="L21"/>
  <c r="M21" s="1"/>
  <c r="L19"/>
  <c r="M19" s="1"/>
  <c r="L20"/>
  <c r="L13"/>
  <c r="L14"/>
  <c r="L18"/>
  <c r="M18" s="1"/>
  <c r="L22"/>
  <c r="L9"/>
  <c r="L16"/>
  <c r="L17"/>
  <c r="L8"/>
  <c r="L11"/>
  <c r="L15"/>
  <c r="L10"/>
  <c r="L12"/>
  <c r="A35" i="3"/>
  <c r="M10" i="12" l="1"/>
  <c r="M46" i="1"/>
  <c r="M13" i="12"/>
  <c r="M44" i="1"/>
  <c r="M30"/>
  <c r="M12" i="12"/>
  <c r="M27" i="1"/>
  <c r="M11" i="12"/>
  <c r="M18" i="1"/>
  <c r="M7" i="12"/>
  <c r="M31" i="1"/>
  <c r="O31" s="1"/>
  <c r="M15" i="12"/>
  <c r="M23" i="1"/>
  <c r="M8" i="12"/>
  <c r="M32" i="1"/>
  <c r="O32" s="1"/>
  <c r="M16" i="12"/>
  <c r="M36" i="1"/>
  <c r="O36" s="1"/>
  <c r="M22" i="12"/>
  <c r="M14"/>
  <c r="M45" i="1"/>
  <c r="O45" s="1"/>
  <c r="M20" i="12"/>
  <c r="L26"/>
  <c r="M26" s="1"/>
  <c r="M33" i="1"/>
  <c r="M17" i="12"/>
  <c r="M24" i="1"/>
  <c r="M9" i="12"/>
  <c r="A36" i="3"/>
  <c r="O44" i="1" l="1"/>
  <c r="N350" i="2"/>
  <c r="N353" s="1"/>
  <c r="I353" s="1"/>
  <c r="K353" s="1"/>
  <c r="M42" i="1"/>
  <c r="M41"/>
  <c r="M43" s="1"/>
  <c r="N142" i="2"/>
  <c r="N145" s="1"/>
  <c r="O24" i="1"/>
  <c r="N396" i="2"/>
  <c r="O33" i="1"/>
  <c r="M21"/>
  <c r="O21" s="1"/>
  <c r="O23"/>
  <c r="M20"/>
  <c r="M15"/>
  <c r="O18"/>
  <c r="O27"/>
  <c r="M25"/>
  <c r="M28"/>
  <c r="O28" s="1"/>
  <c r="O30"/>
  <c r="A37" i="3"/>
  <c r="N373" i="2"/>
  <c r="N376" s="1"/>
  <c r="N382"/>
  <c r="N385" s="1"/>
  <c r="N358"/>
  <c r="N361" s="1"/>
  <c r="I359" s="1"/>
  <c r="K359" s="1"/>
  <c r="O359" s="1"/>
  <c r="O46" i="1"/>
  <c r="M29" l="1"/>
  <c r="O29" s="1"/>
  <c r="N130" i="2"/>
  <c r="N133" s="1"/>
  <c r="O41" i="1"/>
  <c r="O42"/>
  <c r="N204" i="2"/>
  <c r="O43" i="1"/>
  <c r="N258" i="2"/>
  <c r="O353"/>
  <c r="K355"/>
  <c r="N153"/>
  <c r="N156" s="1"/>
  <c r="O25" i="1"/>
  <c r="O15"/>
  <c r="O20"/>
  <c r="M26"/>
  <c r="O26" s="1"/>
  <c r="M16"/>
  <c r="O16" s="1"/>
  <c r="M22"/>
  <c r="O22" s="1"/>
  <c r="I388" i="2"/>
  <c r="I385"/>
  <c r="K385" s="1"/>
  <c r="O385" s="1"/>
  <c r="I383"/>
  <c r="K383" s="1"/>
  <c r="O383" s="1"/>
  <c r="I382"/>
  <c r="K382" s="1"/>
  <c r="O382" s="1"/>
  <c r="I387"/>
  <c r="K387" s="1"/>
  <c r="O387" s="1"/>
  <c r="I386"/>
  <c r="K386" s="1"/>
  <c r="O386" s="1"/>
  <c r="I375"/>
  <c r="K375" s="1"/>
  <c r="O375" s="1"/>
  <c r="I367"/>
  <c r="K367" s="1"/>
  <c r="O367" s="1"/>
  <c r="I368"/>
  <c r="K368" s="1"/>
  <c r="O368" s="1"/>
  <c r="I374"/>
  <c r="K374" s="1"/>
  <c r="O374" s="1"/>
  <c r="I143"/>
  <c r="K143" s="1"/>
  <c r="O143" s="1"/>
  <c r="I142"/>
  <c r="K142" s="1"/>
  <c r="I145"/>
  <c r="K145" s="1"/>
  <c r="O145" s="1"/>
  <c r="I146"/>
  <c r="K146" s="1"/>
  <c r="O146" s="1"/>
  <c r="I147"/>
  <c r="K147" s="1"/>
  <c r="O147" s="1"/>
  <c r="M50" i="1"/>
  <c r="O50" s="1"/>
  <c r="N89" i="2"/>
  <c r="N92" s="1"/>
  <c r="N178"/>
  <c r="N180" s="1"/>
  <c r="A38" i="3"/>
  <c r="I336" i="2" l="1"/>
  <c r="K336" s="1"/>
  <c r="O336" s="1"/>
  <c r="I334"/>
  <c r="K334" s="1"/>
  <c r="O334" s="1"/>
  <c r="I331"/>
  <c r="K331" s="1"/>
  <c r="O331" s="1"/>
  <c r="I329"/>
  <c r="K329" s="1"/>
  <c r="O329" s="1"/>
  <c r="I327"/>
  <c r="K327" s="1"/>
  <c r="O327" s="1"/>
  <c r="I325"/>
  <c r="K325" s="1"/>
  <c r="O325" s="1"/>
  <c r="I322"/>
  <c r="K322" s="1"/>
  <c r="O322" s="1"/>
  <c r="I320"/>
  <c r="K320" s="1"/>
  <c r="O320" s="1"/>
  <c r="I317"/>
  <c r="K317" s="1"/>
  <c r="I309"/>
  <c r="K309" s="1"/>
  <c r="O309" s="1"/>
  <c r="I306"/>
  <c r="K306" s="1"/>
  <c r="O306" s="1"/>
  <c r="I304"/>
  <c r="K304" s="1"/>
  <c r="O304" s="1"/>
  <c r="I302"/>
  <c r="K302" s="1"/>
  <c r="O302" s="1"/>
  <c r="I300"/>
  <c r="K300" s="1"/>
  <c r="O300" s="1"/>
  <c r="I297"/>
  <c r="K297" s="1"/>
  <c r="O297" s="1"/>
  <c r="I295"/>
  <c r="K295" s="1"/>
  <c r="O295" s="1"/>
  <c r="I293"/>
  <c r="K293" s="1"/>
  <c r="O293" s="1"/>
  <c r="I291"/>
  <c r="K291" s="1"/>
  <c r="O291" s="1"/>
  <c r="I289"/>
  <c r="K289" s="1"/>
  <c r="O289" s="1"/>
  <c r="I287"/>
  <c r="K287" s="1"/>
  <c r="O287" s="1"/>
  <c r="I285"/>
  <c r="K285" s="1"/>
  <c r="O285" s="1"/>
  <c r="I282"/>
  <c r="K282" s="1"/>
  <c r="O282" s="1"/>
  <c r="I280"/>
  <c r="K280" s="1"/>
  <c r="O280" s="1"/>
  <c r="I278"/>
  <c r="K278" s="1"/>
  <c r="O278" s="1"/>
  <c r="I275"/>
  <c r="K275" s="1"/>
  <c r="O275" s="1"/>
  <c r="I267"/>
  <c r="K267" s="1"/>
  <c r="O267" s="1"/>
  <c r="I265"/>
  <c r="K265" s="1"/>
  <c r="O265" s="1"/>
  <c r="I263"/>
  <c r="K263" s="1"/>
  <c r="O263" s="1"/>
  <c r="I260"/>
  <c r="K260" s="1"/>
  <c r="O260" s="1"/>
  <c r="I258"/>
  <c r="K258" s="1"/>
  <c r="O258" s="1"/>
  <c r="I247"/>
  <c r="K247" s="1"/>
  <c r="O247" s="1"/>
  <c r="I243"/>
  <c r="K243" s="1"/>
  <c r="O243" s="1"/>
  <c r="I241"/>
  <c r="K241" s="1"/>
  <c r="O241" s="1"/>
  <c r="I239"/>
  <c r="K239" s="1"/>
  <c r="O239" s="1"/>
  <c r="I236"/>
  <c r="K236" s="1"/>
  <c r="O236" s="1"/>
  <c r="I234"/>
  <c r="K234" s="1"/>
  <c r="O234" s="1"/>
  <c r="I232"/>
  <c r="K232" s="1"/>
  <c r="O232" s="1"/>
  <c r="I229"/>
  <c r="K229" s="1"/>
  <c r="O229" s="1"/>
  <c r="I227"/>
  <c r="K227" s="1"/>
  <c r="O227" s="1"/>
  <c r="I225"/>
  <c r="K225" s="1"/>
  <c r="O225" s="1"/>
  <c r="I223"/>
  <c r="K223" s="1"/>
  <c r="O223" s="1"/>
  <c r="I221"/>
  <c r="K221" s="1"/>
  <c r="O221" s="1"/>
  <c r="I218"/>
  <c r="K218" s="1"/>
  <c r="O218" s="1"/>
  <c r="I216"/>
  <c r="K216" s="1"/>
  <c r="O216" s="1"/>
  <c r="I214"/>
  <c r="K214" s="1"/>
  <c r="O214" s="1"/>
  <c r="I212"/>
  <c r="K212" s="1"/>
  <c r="O212" s="1"/>
  <c r="I210"/>
  <c r="K210" s="1"/>
  <c r="O210" s="1"/>
  <c r="I208"/>
  <c r="K208" s="1"/>
  <c r="O208" s="1"/>
  <c r="I206"/>
  <c r="K206" s="1"/>
  <c r="O206" s="1"/>
  <c r="I204"/>
  <c r="K204" s="1"/>
  <c r="I131"/>
  <c r="K131" s="1"/>
  <c r="O131" s="1"/>
  <c r="I129"/>
  <c r="K129" s="1"/>
  <c r="O129" s="1"/>
  <c r="I127"/>
  <c r="K127" s="1"/>
  <c r="O127" s="1"/>
  <c r="I125"/>
  <c r="K125" s="1"/>
  <c r="O125" s="1"/>
  <c r="I122"/>
  <c r="K122" s="1"/>
  <c r="O122" s="1"/>
  <c r="I120"/>
  <c r="K120" s="1"/>
  <c r="O120" s="1"/>
  <c r="I118"/>
  <c r="K118" s="1"/>
  <c r="O118" s="1"/>
  <c r="I115"/>
  <c r="K115" s="1"/>
  <c r="O115" s="1"/>
  <c r="I113"/>
  <c r="K113" s="1"/>
  <c r="O113" s="1"/>
  <c r="I111"/>
  <c r="K111" s="1"/>
  <c r="O111" s="1"/>
  <c r="I109"/>
  <c r="K109" s="1"/>
  <c r="O109" s="1"/>
  <c r="I107"/>
  <c r="K107" s="1"/>
  <c r="O107" s="1"/>
  <c r="I104"/>
  <c r="K104" s="1"/>
  <c r="O104" s="1"/>
  <c r="I102"/>
  <c r="K102" s="1"/>
  <c r="O102" s="1"/>
  <c r="I337"/>
  <c r="K337" s="1"/>
  <c r="O337" s="1"/>
  <c r="I335"/>
  <c r="K335" s="1"/>
  <c r="O335" s="1"/>
  <c r="I332"/>
  <c r="K332" s="1"/>
  <c r="O332" s="1"/>
  <c r="I330"/>
  <c r="K330" s="1"/>
  <c r="O330" s="1"/>
  <c r="I328"/>
  <c r="K328" s="1"/>
  <c r="O328" s="1"/>
  <c r="I326"/>
  <c r="K326" s="1"/>
  <c r="O326" s="1"/>
  <c r="I324"/>
  <c r="K324" s="1"/>
  <c r="O324" s="1"/>
  <c r="I321"/>
  <c r="K321" s="1"/>
  <c r="O321" s="1"/>
  <c r="I318"/>
  <c r="K318" s="1"/>
  <c r="O318" s="1"/>
  <c r="I310"/>
  <c r="K310" s="1"/>
  <c r="O310" s="1"/>
  <c r="I307"/>
  <c r="K307" s="1"/>
  <c r="O307" s="1"/>
  <c r="I305"/>
  <c r="K305" s="1"/>
  <c r="O305" s="1"/>
  <c r="I303"/>
  <c r="K303" s="1"/>
  <c r="O303" s="1"/>
  <c r="I301"/>
  <c r="K301" s="1"/>
  <c r="O301" s="1"/>
  <c r="I298"/>
  <c r="K298" s="1"/>
  <c r="O298" s="1"/>
  <c r="I296"/>
  <c r="K296" s="1"/>
  <c r="O296" s="1"/>
  <c r="I294"/>
  <c r="K294" s="1"/>
  <c r="O294" s="1"/>
  <c r="I292"/>
  <c r="K292" s="1"/>
  <c r="O292" s="1"/>
  <c r="I290"/>
  <c r="K290" s="1"/>
  <c r="O290" s="1"/>
  <c r="I288"/>
  <c r="K288" s="1"/>
  <c r="O288" s="1"/>
  <c r="I286"/>
  <c r="K286" s="1"/>
  <c r="O286" s="1"/>
  <c r="I284"/>
  <c r="K284" s="1"/>
  <c r="O284" s="1"/>
  <c r="I281"/>
  <c r="K281" s="1"/>
  <c r="O281" s="1"/>
  <c r="I279"/>
  <c r="K279" s="1"/>
  <c r="O279" s="1"/>
  <c r="I276"/>
  <c r="K276" s="1"/>
  <c r="O276" s="1"/>
  <c r="I274"/>
  <c r="K274" s="1"/>
  <c r="I266"/>
  <c r="K266" s="1"/>
  <c r="O266" s="1"/>
  <c r="I264"/>
  <c r="K264" s="1"/>
  <c r="O264" s="1"/>
  <c r="I261"/>
  <c r="K261" s="1"/>
  <c r="O261" s="1"/>
  <c r="I259"/>
  <c r="K259" s="1"/>
  <c r="O259" s="1"/>
  <c r="I257"/>
  <c r="K257" s="1"/>
  <c r="I245"/>
  <c r="K245" s="1"/>
  <c r="O245" s="1"/>
  <c r="I242"/>
  <c r="K242" s="1"/>
  <c r="O242" s="1"/>
  <c r="I240"/>
  <c r="K240" s="1"/>
  <c r="O240" s="1"/>
  <c r="I238"/>
  <c r="K238" s="1"/>
  <c r="O238" s="1"/>
  <c r="I235"/>
  <c r="K235" s="1"/>
  <c r="O235" s="1"/>
  <c r="I233"/>
  <c r="K233" s="1"/>
  <c r="O233" s="1"/>
  <c r="I230"/>
  <c r="K230" s="1"/>
  <c r="O230" s="1"/>
  <c r="I228"/>
  <c r="K228" s="1"/>
  <c r="O228" s="1"/>
  <c r="I226"/>
  <c r="K226" s="1"/>
  <c r="O226" s="1"/>
  <c r="I224"/>
  <c r="K224" s="1"/>
  <c r="O224" s="1"/>
  <c r="I222"/>
  <c r="K222" s="1"/>
  <c r="O222" s="1"/>
  <c r="I220"/>
  <c r="K220" s="1"/>
  <c r="O220" s="1"/>
  <c r="I217"/>
  <c r="K217" s="1"/>
  <c r="O217" s="1"/>
  <c r="I215"/>
  <c r="K215" s="1"/>
  <c r="O215" s="1"/>
  <c r="I213"/>
  <c r="K213" s="1"/>
  <c r="O213" s="1"/>
  <c r="I211"/>
  <c r="K211" s="1"/>
  <c r="O211" s="1"/>
  <c r="I209"/>
  <c r="K209" s="1"/>
  <c r="O209" s="1"/>
  <c r="I207"/>
  <c r="K207" s="1"/>
  <c r="O207" s="1"/>
  <c r="I205"/>
  <c r="K205" s="1"/>
  <c r="O205" s="1"/>
  <c r="I132"/>
  <c r="K132" s="1"/>
  <c r="O132" s="1"/>
  <c r="I130"/>
  <c r="K130" s="1"/>
  <c r="O130" s="1"/>
  <c r="I128"/>
  <c r="K128" s="1"/>
  <c r="O128" s="1"/>
  <c r="I126"/>
  <c r="K126" s="1"/>
  <c r="O126" s="1"/>
  <c r="I123"/>
  <c r="K123" s="1"/>
  <c r="O123" s="1"/>
  <c r="I121"/>
  <c r="K121" s="1"/>
  <c r="O121" s="1"/>
  <c r="I119"/>
  <c r="K119" s="1"/>
  <c r="O119" s="1"/>
  <c r="I116"/>
  <c r="K116" s="1"/>
  <c r="O116" s="1"/>
  <c r="I114"/>
  <c r="K114" s="1"/>
  <c r="O114" s="1"/>
  <c r="I112"/>
  <c r="K112" s="1"/>
  <c r="O112" s="1"/>
  <c r="I110"/>
  <c r="K110" s="1"/>
  <c r="O110" s="1"/>
  <c r="I108"/>
  <c r="K108" s="1"/>
  <c r="O108" s="1"/>
  <c r="I106"/>
  <c r="K106" s="1"/>
  <c r="O106" s="1"/>
  <c r="I103"/>
  <c r="K103" s="1"/>
  <c r="O103" s="1"/>
  <c r="I101"/>
  <c r="K101" s="1"/>
  <c r="O355"/>
  <c r="M44" i="3"/>
  <c r="N349" i="2"/>
  <c r="N351" s="1"/>
  <c r="N68"/>
  <c r="N163"/>
  <c r="N166" s="1"/>
  <c r="I166" s="1"/>
  <c r="M38" i="1"/>
  <c r="M51" s="1"/>
  <c r="N12" i="2"/>
  <c r="N15" s="1"/>
  <c r="O142"/>
  <c r="K149"/>
  <c r="O149" s="1"/>
  <c r="I197"/>
  <c r="I176"/>
  <c r="I193"/>
  <c r="I181"/>
  <c r="I174"/>
  <c r="I190"/>
  <c r="I177"/>
  <c r="I192"/>
  <c r="I155"/>
  <c r="I156"/>
  <c r="I157"/>
  <c r="I158"/>
  <c r="I154"/>
  <c r="I93"/>
  <c r="K93" s="1"/>
  <c r="O93" s="1"/>
  <c r="I95"/>
  <c r="K95" s="1"/>
  <c r="O95" s="1"/>
  <c r="I94"/>
  <c r="K94" s="1"/>
  <c r="O94" s="1"/>
  <c r="I92"/>
  <c r="K92" s="1"/>
  <c r="A39" i="3"/>
  <c r="I165" i="2" l="1"/>
  <c r="N71"/>
  <c r="I82" s="1"/>
  <c r="K82" s="1"/>
  <c r="O82" s="1"/>
  <c r="O101"/>
  <c r="K133"/>
  <c r="O257"/>
  <c r="K268"/>
  <c r="O317"/>
  <c r="K338"/>
  <c r="O44" i="3"/>
  <c r="O274" i="2"/>
  <c r="K311"/>
  <c r="O204"/>
  <c r="K248"/>
  <c r="I69"/>
  <c r="K69" s="1"/>
  <c r="O69" s="1"/>
  <c r="I14"/>
  <c r="M39" i="1"/>
  <c r="O38"/>
  <c r="O92" i="2"/>
  <c r="K97"/>
  <c r="O97" s="1"/>
  <c r="O51" i="1"/>
  <c r="N392" i="2"/>
  <c r="A41" i="3"/>
  <c r="I70" i="2" l="1"/>
  <c r="K70" s="1"/>
  <c r="O70" s="1"/>
  <c r="I81"/>
  <c r="K81" s="1"/>
  <c r="O81" s="1"/>
  <c r="I78"/>
  <c r="K78" s="1"/>
  <c r="O78" s="1"/>
  <c r="I66"/>
  <c r="K66" s="1"/>
  <c r="O66" s="1"/>
  <c r="I77"/>
  <c r="K77" s="1"/>
  <c r="O77" s="1"/>
  <c r="I65"/>
  <c r="K65" s="1"/>
  <c r="O248"/>
  <c r="K252"/>
  <c r="O311"/>
  <c r="K313"/>
  <c r="O313" s="1"/>
  <c r="O338"/>
  <c r="K340"/>
  <c r="O340" s="1"/>
  <c r="K270"/>
  <c r="O268"/>
  <c r="O133"/>
  <c r="K137"/>
  <c r="I50"/>
  <c r="K50" s="1"/>
  <c r="O50" s="1"/>
  <c r="I31"/>
  <c r="K31" s="1"/>
  <c r="O31" s="1"/>
  <c r="K14"/>
  <c r="O14" s="1"/>
  <c r="I16"/>
  <c r="K16" s="1"/>
  <c r="O16" s="1"/>
  <c r="I15"/>
  <c r="I32" s="1"/>
  <c r="K32" s="1"/>
  <c r="O32" s="1"/>
  <c r="I17"/>
  <c r="K17" s="1"/>
  <c r="O17" s="1"/>
  <c r="O39" i="1"/>
  <c r="M52"/>
  <c r="O52" s="1"/>
  <c r="K15" i="2"/>
  <c r="O15" s="1"/>
  <c r="I53"/>
  <c r="K53" s="1"/>
  <c r="A42" i="3"/>
  <c r="K388" i="2"/>
  <c r="O388" s="1"/>
  <c r="K361"/>
  <c r="O361" s="1"/>
  <c r="I51" l="1"/>
  <c r="K51" s="1"/>
  <c r="O51" s="1"/>
  <c r="K85"/>
  <c r="O85" s="1"/>
  <c r="I34"/>
  <c r="K34" s="1"/>
  <c r="O34" s="1"/>
  <c r="O65"/>
  <c r="K73"/>
  <c r="O73" s="1"/>
  <c r="I33"/>
  <c r="K33" s="1"/>
  <c r="O33" s="1"/>
  <c r="I52"/>
  <c r="K52" s="1"/>
  <c r="O52" s="1"/>
  <c r="O137"/>
  <c r="M41" i="3"/>
  <c r="O252" i="2"/>
  <c r="N203"/>
  <c r="N205" s="1"/>
  <c r="M42" i="3"/>
  <c r="K343" i="2"/>
  <c r="O270"/>
  <c r="O53"/>
  <c r="K25"/>
  <c r="O25" s="1"/>
  <c r="K391"/>
  <c r="I420"/>
  <c r="K420" s="1"/>
  <c r="O420" s="1"/>
  <c r="I422"/>
  <c r="K422" s="1"/>
  <c r="O422" s="1"/>
  <c r="K157"/>
  <c r="O157" s="1"/>
  <c r="K156"/>
  <c r="O156" s="1"/>
  <c r="K155"/>
  <c r="O155" s="1"/>
  <c r="K154"/>
  <c r="O154" s="1"/>
  <c r="M45" i="3"/>
  <c r="O45" s="1"/>
  <c r="N357" i="2"/>
  <c r="I419"/>
  <c r="K419" s="1"/>
  <c r="I423"/>
  <c r="K423" s="1"/>
  <c r="O423" s="1"/>
  <c r="A43" i="3"/>
  <c r="K61" i="2" l="1"/>
  <c r="O61" s="1"/>
  <c r="O343"/>
  <c r="K346"/>
  <c r="O42" i="3"/>
  <c r="O41"/>
  <c r="N381" i="2"/>
  <c r="O391"/>
  <c r="O419"/>
  <c r="N359"/>
  <c r="I458"/>
  <c r="K458" s="1"/>
  <c r="O458" s="1"/>
  <c r="I428"/>
  <c r="K428" s="1"/>
  <c r="O428" s="1"/>
  <c r="I461"/>
  <c r="K461" s="1"/>
  <c r="O461" s="1"/>
  <c r="I430"/>
  <c r="K430" s="1"/>
  <c r="O430" s="1"/>
  <c r="A44" i="3"/>
  <c r="I427" i="2"/>
  <c r="K427" s="1"/>
  <c r="I457"/>
  <c r="K457" s="1"/>
  <c r="O457" s="1"/>
  <c r="I429"/>
  <c r="K429" s="1"/>
  <c r="O429" s="1"/>
  <c r="I460"/>
  <c r="K460" s="1"/>
  <c r="O460" s="1"/>
  <c r="M32" i="3"/>
  <c r="O32" s="1"/>
  <c r="K42" i="2"/>
  <c r="O42" s="1"/>
  <c r="M16" i="3" l="1"/>
  <c r="O16" s="1"/>
  <c r="O346" i="2"/>
  <c r="M43" i="3"/>
  <c r="N257" i="2"/>
  <c r="N259" s="1"/>
  <c r="N129"/>
  <c r="N131" s="1"/>
  <c r="O427"/>
  <c r="K192"/>
  <c r="O192" s="1"/>
  <c r="K177"/>
  <c r="O177" s="1"/>
  <c r="K181"/>
  <c r="K176"/>
  <c r="O176" s="1"/>
  <c r="K174"/>
  <c r="M15" i="3"/>
  <c r="N11" i="2"/>
  <c r="N383"/>
  <c r="I424"/>
  <c r="K424" s="1"/>
  <c r="A45" i="3"/>
  <c r="K158" i="2"/>
  <c r="O158" s="1"/>
  <c r="K370"/>
  <c r="O370" s="1"/>
  <c r="O43" i="3" l="1"/>
  <c r="M46"/>
  <c r="K182" i="2"/>
  <c r="O181"/>
  <c r="K178"/>
  <c r="K184" s="1"/>
  <c r="O184" s="1"/>
  <c r="O174"/>
  <c r="O424"/>
  <c r="N141"/>
  <c r="O15" i="3"/>
  <c r="I431" i="2"/>
  <c r="K431" s="1"/>
  <c r="I462"/>
  <c r="K462" s="1"/>
  <c r="O462" s="1"/>
  <c r="K160"/>
  <c r="O160" s="1"/>
  <c r="M18" i="3"/>
  <c r="O18" s="1"/>
  <c r="K377" i="2"/>
  <c r="A46" i="3"/>
  <c r="K165" i="2"/>
  <c r="O165" s="1"/>
  <c r="M24" i="3"/>
  <c r="O24" s="1"/>
  <c r="N13" i="2"/>
  <c r="K190"/>
  <c r="K197"/>
  <c r="O197" s="1"/>
  <c r="O46" i="3" l="1"/>
  <c r="M50"/>
  <c r="O50" s="1"/>
  <c r="K378" i="2"/>
  <c r="O378" s="1"/>
  <c r="O377"/>
  <c r="N152"/>
  <c r="O190"/>
  <c r="O431"/>
  <c r="K432"/>
  <c r="M31" i="3"/>
  <c r="O31" s="1"/>
  <c r="N372" i="2"/>
  <c r="N143"/>
  <c r="A47" i="3"/>
  <c r="K198" i="2"/>
  <c r="O198" s="1"/>
  <c r="M25" i="3"/>
  <c r="O25" s="1"/>
  <c r="K434" i="2" l="1"/>
  <c r="O432"/>
  <c r="N154"/>
  <c r="M21" i="3"/>
  <c r="O21" s="1"/>
  <c r="N88" i="2"/>
  <c r="N374"/>
  <c r="M28" i="3"/>
  <c r="O28" s="1"/>
  <c r="K193" i="2"/>
  <c r="K166"/>
  <c r="O166" s="1"/>
  <c r="A48" i="3"/>
  <c r="O434" i="2" l="1"/>
  <c r="O193"/>
  <c r="K194"/>
  <c r="N90"/>
  <c r="A49" i="3"/>
  <c r="K168" i="2"/>
  <c r="O168" s="1"/>
  <c r="M20" i="3"/>
  <c r="O20" s="1"/>
  <c r="K200" i="2" l="1"/>
  <c r="O200" s="1"/>
  <c r="O194"/>
  <c r="N67"/>
  <c r="M26" i="3"/>
  <c r="O26" s="1"/>
  <c r="N162" i="2"/>
  <c r="A50" i="3"/>
  <c r="M29" l="1"/>
  <c r="O29" s="1"/>
  <c r="N177" i="2"/>
  <c r="N179" s="1"/>
  <c r="M27" i="3"/>
  <c r="N69" i="2"/>
  <c r="A51" i="3"/>
  <c r="N164" i="2"/>
  <c r="M22" i="3"/>
  <c r="O22" s="1"/>
  <c r="M30" l="1"/>
  <c r="O30" s="1"/>
  <c r="O27"/>
  <c r="A52"/>
  <c r="K463" i="2"/>
  <c r="M23" i="3"/>
  <c r="O463" i="2" l="1"/>
  <c r="K490"/>
  <c r="O23" i="3"/>
  <c r="M36"/>
  <c r="O36" s="1"/>
  <c r="N395" i="2" l="1"/>
  <c r="P391" l="1"/>
  <c r="M33" i="3"/>
  <c r="O33" s="1"/>
  <c r="M38" l="1"/>
  <c r="O38" s="1"/>
  <c r="N397" i="2"/>
  <c r="M39" i="3" l="1"/>
  <c r="O39" s="1"/>
  <c r="M51"/>
  <c r="O51" l="1"/>
  <c r="N391" i="2"/>
  <c r="M52" i="3"/>
  <c r="O52" l="1"/>
</calcChain>
</file>

<file path=xl/comments1.xml><?xml version="1.0" encoding="utf-8"?>
<comments xmlns="http://schemas.openxmlformats.org/spreadsheetml/2006/main">
  <authors>
    <author>James Zhang</author>
  </authors>
  <commentList>
    <comment ref="M20" author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M21" author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M22" author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A222" authorId="0">
      <text>
        <r>
          <rPr>
            <sz val="12"/>
            <color indexed="81"/>
            <rFont val="Tahoma"/>
            <family val="2"/>
          </rPr>
          <t>New</t>
        </r>
      </text>
    </comment>
    <comment ref="A225" authorId="0">
      <text>
        <r>
          <rPr>
            <sz val="12"/>
            <color indexed="81"/>
            <rFont val="Tahoma"/>
            <family val="2"/>
          </rPr>
          <t>New</t>
        </r>
      </text>
    </comment>
    <comment ref="A228" authorId="0">
      <text>
        <r>
          <rPr>
            <sz val="12"/>
            <color indexed="81"/>
            <rFont val="Tahoma"/>
            <family val="2"/>
          </rPr>
          <t>New</t>
        </r>
      </text>
    </comment>
    <comment ref="N388" authorId="0">
      <text>
        <r>
          <rPr>
            <sz val="12"/>
            <color indexed="81"/>
            <rFont val="Tahoma"/>
            <family val="2"/>
          </rPr>
          <t>Using Sch23 and 6 To make the Table A Increase match the Total Utah Revenue Requirement</t>
        </r>
      </text>
    </comment>
    <comment ref="N389" authorId="0">
      <text>
        <r>
          <rPr>
            <sz val="12"/>
            <color indexed="81"/>
            <rFont val="Tahoma"/>
            <family val="2"/>
          </rPr>
          <t>Using Sch23 and 6 To make the Table A Increase match the Total Utah Revenue Requirement</t>
        </r>
      </text>
    </comment>
  </commentList>
</comments>
</file>

<file path=xl/sharedStrings.xml><?xml version="1.0" encoding="utf-8"?>
<sst xmlns="http://schemas.openxmlformats.org/spreadsheetml/2006/main" count="830" uniqueCount="405">
  <si>
    <t>TABLE  A</t>
  </si>
  <si>
    <t>Rocky Mountain Power</t>
  </si>
  <si>
    <t>on Revenues from Electric Sales to Ultimate Consumers in Utah</t>
  </si>
  <si>
    <t>No. of</t>
  </si>
  <si>
    <t xml:space="preserve">Present </t>
  </si>
  <si>
    <t>Proposed</t>
  </si>
  <si>
    <t>Line</t>
  </si>
  <si>
    <t>Sch</t>
  </si>
  <si>
    <t>Customers</t>
  </si>
  <si>
    <t>MWh</t>
  </si>
  <si>
    <t>Revenues</t>
  </si>
  <si>
    <t>No.</t>
  </si>
  <si>
    <t>Description</t>
  </si>
  <si>
    <t>Forecast</t>
  </si>
  <si>
    <t>($000)</t>
  </si>
  <si>
    <t>(%)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</si>
  <si>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</si>
  <si>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</si>
  <si>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</si>
  <si>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</si>
  <si>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</si>
  <si>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</si>
  <si>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</si>
  <si>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</si>
  <si>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</si>
  <si>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</si>
  <si>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</si>
  <si>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</si>
  <si>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</si>
  <si>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</si>
  <si>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</si>
  <si>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</si>
  <si>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</si>
  <si>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</si>
  <si>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</si>
  <si>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</si>
  <si>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</si>
  <si>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</si>
  <si>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</si>
  <si>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</si>
  <si>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Table A</t>
  </si>
  <si>
    <t>%</t>
  </si>
  <si>
    <t>Back-up, Maintenance, &amp; Supplementary</t>
  </si>
  <si>
    <t>Contract 1</t>
  </si>
  <si>
    <t>Contract 2</t>
  </si>
  <si>
    <t>Contract 3</t>
  </si>
  <si>
    <t>Total Commercial &amp; Industrial &amp; OSPA</t>
  </si>
  <si>
    <t>Total Commercial &amp; Industrial 
(excluding Contracts 1, 2, AGA)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</si>
  <si>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</si>
  <si>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</si>
  <si>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</si>
  <si>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</si>
  <si>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</si>
  <si>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</si>
  <si>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</si>
  <si>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</si>
  <si>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Street Lighting-Contract (77)</t>
  </si>
  <si>
    <t>Total Public Street Lighting</t>
  </si>
  <si>
    <t>Total Sales to Ultimate Customers</t>
  </si>
  <si>
    <t>Total Sales to Ultimate Customers 
(excluding Contracts 1, 2, AGA)</t>
  </si>
  <si>
    <t>Adj</t>
  </si>
  <si>
    <t>Rocky Mountain Power - State of Utah</t>
  </si>
  <si>
    <t>Blocking Based on Adjusted Actuals and Forecasted Loads</t>
  </si>
  <si>
    <t>Forecasted</t>
  </si>
  <si>
    <t>Revenue</t>
  </si>
  <si>
    <t>Units</t>
  </si>
  <si>
    <t>Price</t>
  </si>
  <si>
    <t>Dollars</t>
  </si>
  <si>
    <t>Schedule No. 1- Residential Service</t>
  </si>
  <si>
    <t>Res 1, 2, 3</t>
  </si>
  <si>
    <t xml:space="preserve">  Total Customer</t>
  </si>
  <si>
    <t>In Rate</t>
  </si>
  <si>
    <t xml:space="preserve">  Customer Charge - 1 Phase</t>
  </si>
  <si>
    <t>Target</t>
  </si>
  <si>
    <t xml:space="preserve">  Customer Charge - 3 Phase</t>
  </si>
  <si>
    <t>D</t>
  </si>
  <si>
    <t xml:space="preserve">  First 400 kWh (May-Sept)</t>
  </si>
  <si>
    <t>¢</t>
  </si>
  <si>
    <t>In Rate Change</t>
  </si>
  <si>
    <t xml:space="preserve">  Next 600 kWh (May-Sept)</t>
  </si>
  <si>
    <t>Target Change</t>
  </si>
  <si>
    <t xml:space="preserve">  All add'l kWh (May-Sept)</t>
  </si>
  <si>
    <t xml:space="preserve">  All kWh (Oct-Apr)</t>
  </si>
  <si>
    <t xml:space="preserve">  Minimum 1 Phase</t>
  </si>
  <si>
    <t xml:space="preserve">  Minimum 3 Phase</t>
  </si>
  <si>
    <t xml:space="preserve">  Minimum Seasonal</t>
  </si>
  <si>
    <t xml:space="preserve">Annual Avg Usage </t>
  </si>
  <si>
    <t xml:space="preserve">  kWh in Minimum</t>
  </si>
  <si>
    <t xml:space="preserve">Summer Avg Usage </t>
  </si>
  <si>
    <t xml:space="preserve">      kWh in Minimum - Summer</t>
  </si>
  <si>
    <t xml:space="preserve">Winter Avg Usage </t>
  </si>
  <si>
    <t xml:space="preserve">      kWh in Minimum - Winter</t>
  </si>
  <si>
    <t xml:space="preserve">  Unbilled</t>
  </si>
  <si>
    <t xml:space="preserve">  Total</t>
  </si>
  <si>
    <t>Schedule No. 3- Residential Service</t>
  </si>
  <si>
    <t>Net Change</t>
  </si>
  <si>
    <t>Schedule No. 2 - Residential Service Optional Time-of-Day</t>
  </si>
  <si>
    <t xml:space="preserve">  On-Peak kWh (May - Sept)</t>
  </si>
  <si>
    <t xml:space="preserve">  Off-Peak kWh (May - Sept)</t>
  </si>
  <si>
    <t>Schedule No. 6 - Composite</t>
  </si>
  <si>
    <t xml:space="preserve">  Customer Charge</t>
  </si>
  <si>
    <t xml:space="preserve">  All kW (May - Sept)</t>
  </si>
  <si>
    <t xml:space="preserve">  All kW (Oct - Apr)</t>
  </si>
  <si>
    <t xml:space="preserve">  Voltage Discount</t>
  </si>
  <si>
    <t xml:space="preserve">  All kWh</t>
  </si>
  <si>
    <t xml:space="preserve">      kWh (May - Sept)</t>
  </si>
  <si>
    <t xml:space="preserve">      kWh (Oct - Apr)</t>
  </si>
  <si>
    <t xml:space="preserve">  Seasonal Service</t>
  </si>
  <si>
    <t xml:space="preserve">      kWh (May-Sept)</t>
  </si>
  <si>
    <t xml:space="preserve">      kWh (Oct-Apr)</t>
  </si>
  <si>
    <t>Schedule No. 6B - Demand Time-of-Day Option - Composite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</si>
  <si>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</si>
  <si>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</si>
  <si>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</si>
  <si>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</si>
  <si>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</si>
  <si>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</si>
  <si>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</si>
  <si>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>Schedule No. 7 - Security Area Lighting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</si>
  <si>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</si>
  <si>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</si>
  <si>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</si>
  <si>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</si>
  <si>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</si>
  <si>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</si>
  <si>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</si>
  <si>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</si>
  <si>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</si>
  <si>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</si>
  <si>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</si>
  <si>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</si>
  <si>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</si>
  <si>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</si>
  <si>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</si>
  <si>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</si>
  <si>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</si>
  <si>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</si>
  <si>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</si>
  <si>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</si>
  <si>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</si>
  <si>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</si>
  <si>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</si>
  <si>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</si>
  <si>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</si>
  <si>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</si>
  <si>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</si>
  <si>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</si>
  <si>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</si>
  <si>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</si>
  <si>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</si>
  <si>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</si>
  <si>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</si>
  <si>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</si>
  <si>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</si>
  <si>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</si>
  <si>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</si>
  <si>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</si>
  <si>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</si>
  <si>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>Schedule No. 9A - Energy TOD - Composite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</si>
  <si>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</si>
  <si>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</si>
  <si>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</si>
  <si>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</si>
  <si>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</si>
  <si>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</si>
  <si>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</si>
  <si>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</si>
  <si>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>Sch 10, 10TOD</t>
  </si>
  <si>
    <t xml:space="preserve">  All add'l kWh</t>
  </si>
  <si>
    <t>Total On Season</t>
  </si>
  <si>
    <t xml:space="preserve">  Post Season</t>
  </si>
  <si>
    <t xml:space="preserve">   Customers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</si>
  <si>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</si>
  <si>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</si>
  <si>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</si>
  <si>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</si>
  <si>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</si>
  <si>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</si>
  <si>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</si>
  <si>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</si>
  <si>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 (HPS)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</si>
  <si>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</si>
  <si>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</si>
  <si>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</si>
  <si>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</si>
  <si>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</si>
  <si>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</si>
  <si>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</si>
  <si>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</si>
  <si>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</si>
  <si>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</si>
  <si>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</si>
  <si>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</si>
  <si>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</si>
  <si>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</si>
  <si>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</si>
  <si>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 (MH)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</si>
  <si>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</si>
  <si>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</si>
  <si>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</si>
  <si>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</si>
  <si>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</si>
  <si>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</si>
  <si>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</si>
  <si>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</si>
  <si>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</si>
  <si>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</si>
  <si>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</si>
  <si>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Mercury Vapor Lamps (No New Service) (MV)</t>
  </si>
  <si>
    <t xml:space="preserve">   4,000 Lumen</t>
  </si>
  <si>
    <t xml:space="preserve">   10,000 Lumen</t>
  </si>
  <si>
    <t xml:space="preserve">   10,000 Lumen @ 90%</t>
  </si>
  <si>
    <t xml:space="preserve">  Incandescent Lamps (No New Service) (INC)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</si>
  <si>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</si>
  <si>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</si>
  <si>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</si>
  <si>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</si>
  <si>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Fluorescent Lamps (No New Service) (FLOUR)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</si>
  <si>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</si>
  <si>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</si>
  <si>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</si>
  <si>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</si>
  <si>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</si>
  <si>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</si>
  <si>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</si>
  <si>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</si>
  <si>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</si>
  <si>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</si>
  <si>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</si>
  <si>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</si>
  <si>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</si>
  <si>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Metal Halide Lamps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</si>
  <si>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</si>
  <si>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</si>
  <si>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</si>
  <si>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</si>
  <si>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</si>
  <si>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</si>
  <si>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Customer</t>
  </si>
  <si>
    <t>2a - Partial Maintenance (No New Service)</t>
  </si>
  <si>
    <t xml:space="preserve">  Incandescent Lamps</t>
  </si>
  <si>
    <t xml:space="preserve">   2,500 Lumen or Less</t>
  </si>
  <si>
    <t xml:space="preserve">   2,500 Lumen or Less @ 85%</t>
  </si>
  <si>
    <t xml:space="preserve">  Mercury Vapor Lamps</t>
  </si>
  <si>
    <t xml:space="preserve">   54,000 Lumen</t>
  </si>
  <si>
    <t xml:space="preserve">  High Pressure Sodium Vapor Lamps</t>
  </si>
  <si>
    <t xml:space="preserve">   9,500 Lumen @ 85%</t>
  </si>
  <si>
    <t xml:space="preserve">   9,500 Lumen - Decorative</t>
  </si>
  <si>
    <t xml:space="preserve">   16,000 Lumen @ 85%</t>
  </si>
  <si>
    <t xml:space="preserve">   16,000 Lumen - Decorative</t>
  </si>
  <si>
    <t xml:space="preserve">   22,000 Lumen </t>
  </si>
  <si>
    <t xml:space="preserve">   27,500 Lumen @ 85%</t>
  </si>
  <si>
    <t xml:space="preserve">   27,500 Lumen - Decorative</t>
  </si>
  <si>
    <t xml:space="preserve">   50,000 Lumen @ 85%</t>
  </si>
  <si>
    <t xml:space="preserve">   50,000 Lumen - Decorative</t>
  </si>
  <si>
    <t xml:space="preserve">   9,000 Lumen - Decorative</t>
  </si>
  <si>
    <t xml:space="preserve">   12,000 Lumen @ 85%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</si>
  <si>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</si>
  <si>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</si>
  <si>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</si>
  <si>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</si>
  <si>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</si>
  <si>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</si>
  <si>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</si>
  <si>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Sodium Vapor Lamps</t>
  </si>
  <si>
    <t xml:space="preserve">   9,500 Lumen @ 90%</t>
  </si>
  <si>
    <t xml:space="preserve">   16,000 Lumen @ 90%</t>
  </si>
  <si>
    <t xml:space="preserve">   50,000 Lumen @ 90%</t>
  </si>
  <si>
    <t xml:space="preserve">   107,000 Lumen </t>
  </si>
  <si>
    <t>kWh Street Lighting</t>
  </si>
  <si>
    <t>Schedule 15.1 - Metered Outdoor Nighttime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</si>
  <si>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</si>
  <si>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</si>
  <si>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</si>
  <si>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</si>
  <si>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</si>
  <si>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</si>
  <si>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>Schedule 15.2 - Traffic Signal Systems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</si>
  <si>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</si>
  <si>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</si>
  <si>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</si>
  <si>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</si>
  <si>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</si>
  <si>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</si>
  <si>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</si>
  <si>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Schedule No. 23 - Distribution Voltage - Small Customer - Composite</t>
  </si>
  <si>
    <t xml:space="preserve">  kW over 15 (May - Sept)</t>
  </si>
  <si>
    <t xml:space="preserve">  kW over 15 (Oct - Apr)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</si>
  <si>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</si>
  <si>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</si>
  <si>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</si>
  <si>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</si>
  <si>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>Adj (Sch 23)</t>
  </si>
  <si>
    <t>Schedule No.31 - Back-Up, Maintenance, and Supplementary Power - Composite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</si>
  <si>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</si>
  <si>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</si>
  <si>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</si>
  <si>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</si>
  <si>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</si>
  <si>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</si>
  <si>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</si>
  <si>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</si>
  <si>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</si>
  <si>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</si>
  <si>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</si>
  <si>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</si>
  <si>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</si>
  <si>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 xml:space="preserve">  kW High Load Hours</t>
  </si>
  <si>
    <t xml:space="preserve">  kW Low Load Hours</t>
  </si>
  <si>
    <t xml:space="preserve">  kWh High Load Hours</t>
  </si>
  <si>
    <t xml:space="preserve">  kWh Low Load Hours</t>
  </si>
  <si>
    <t xml:space="preserve">  Interruptible kWh</t>
  </si>
  <si>
    <t>Contract 3 - Composite</t>
  </si>
  <si>
    <t xml:space="preserve">  Facilities Charge per kW - Back-Up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</si>
  <si>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</si>
  <si>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</si>
  <si>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</si>
  <si>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</si>
  <si>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</si>
  <si>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</si>
  <si>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</si>
  <si>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</si>
  <si>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</si>
  <si>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</si>
  <si>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Rate No. 77 - Security Lighting, 08THIK0077</t>
  </si>
  <si>
    <t xml:space="preserve">  Customer</t>
  </si>
  <si>
    <t xml:space="preserve">  20,000 Mercury Vapor</t>
  </si>
  <si>
    <t>Lighting Contract - Post Top Lighting - 08PTLD000N/08PTLD000R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</si>
  <si>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</si>
  <si>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</si>
  <si>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</si>
  <si>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</si>
  <si>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</si>
  <si>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</si>
  <si>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</si>
  <si>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</si>
  <si>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</si>
  <si>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</si>
  <si>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</si>
  <si>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</si>
  <si>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Table  A</t>
  </si>
  <si>
    <t>Base Period 12 Months Ending June 2011</t>
  </si>
  <si>
    <t>Forecast Test Period 12 Months Ending May 2013</t>
  </si>
  <si>
    <t>REC</t>
  </si>
  <si>
    <t>Present Rev</t>
  </si>
  <si>
    <t>Change*</t>
  </si>
  <si>
    <t>Customer Class</t>
  </si>
  <si>
    <t>Residential (Schs. 1, 2, 3)</t>
  </si>
  <si>
    <t>General Service (Schs. 6, 6A, 6B)</t>
  </si>
  <si>
    <t>General Service &gt; 1 MW (Sch. 8)</t>
  </si>
  <si>
    <t>Lighting (Schs. 7,11,12)</t>
  </si>
  <si>
    <t>General Service - High Voltage (Schs. 9, 9A)</t>
  </si>
  <si>
    <t>Irrigation (Schs. 10, 10 TOD)</t>
  </si>
  <si>
    <t>Metered Outdoor Lighting (Sch. 15)</t>
  </si>
  <si>
    <t>Traffic Signals (Sch. 15)</t>
  </si>
  <si>
    <t>Electric Furnace (Sch. 21)</t>
  </si>
  <si>
    <t>General Service - Small (Sch. 23)</t>
  </si>
  <si>
    <t>Back-Up, Maint., &amp; Suppl. Service (Sch. 31)</t>
  </si>
  <si>
    <t>Security Area Lighting Contracts (PTL)</t>
  </si>
  <si>
    <t>Street Lighting Contracts (77)</t>
  </si>
  <si>
    <t>Contract Customer 1</t>
  </si>
  <si>
    <t>Contract Customer 2</t>
  </si>
  <si>
    <t>Contract Customer 3**</t>
  </si>
  <si>
    <t>Contract Customer 4**</t>
  </si>
  <si>
    <t>Total Utah</t>
  </si>
  <si>
    <t>Total Utah (excl. Customer 1, 2, &amp; AGA)</t>
  </si>
  <si>
    <t xml:space="preserve">*Effective September 21, 2011 through May 31, 2012.  </t>
  </si>
  <si>
    <t>** The actual change will be based on the terms of the contract.</t>
  </si>
  <si>
    <t>Sch 6, 6B</t>
  </si>
  <si>
    <t>SCH 8/31</t>
  </si>
  <si>
    <t>Sch 9/31/Contracts 3</t>
  </si>
  <si>
    <t>Sch 31</t>
  </si>
  <si>
    <t>2011 GRC Settlement Exhibit A</t>
  </si>
  <si>
    <t>Adj (Sch 8)</t>
  </si>
  <si>
    <t>Adj (Sch 9)</t>
  </si>
  <si>
    <t>Estimated Effect of Proposed REC Changes</t>
  </si>
  <si>
    <t>REC Revenue</t>
  </si>
  <si>
    <t>Proposed REC</t>
  </si>
  <si>
    <t>Exhibit 1</t>
  </si>
  <si>
    <t>Utah REC Balancing Account</t>
  </si>
  <si>
    <t>March 15, 2012</t>
  </si>
  <si>
    <t>Exhibit 1  -  Summary of REC Balancing Account (Schedule 98)</t>
  </si>
  <si>
    <t>Line 
No.</t>
  </si>
  <si>
    <t>Amount</t>
  </si>
  <si>
    <t>Reference</t>
  </si>
  <si>
    <t>*</t>
  </si>
  <si>
    <t>*  The zero percentage change is due to rounding.</t>
  </si>
  <si>
    <t>Adjusted</t>
  </si>
  <si>
    <t>REC Spread</t>
  </si>
  <si>
    <t>REC Revenue Spread Calculation</t>
  </si>
  <si>
    <t>REC Revenue Deferred Balance @ December 31, 2010</t>
  </si>
  <si>
    <t>Exhibit 2, Line 32</t>
  </si>
  <si>
    <t xml:space="preserve">2011 Booked REC Revenues </t>
  </si>
  <si>
    <t>Exhibit 2, Line 15</t>
  </si>
  <si>
    <t xml:space="preserve">2011 REC Revenues in Base Rates </t>
  </si>
  <si>
    <t>Exhibit 2, Line 24</t>
  </si>
  <si>
    <t>2011 Schedule 98 Surcredit</t>
  </si>
  <si>
    <t>Exhibit 2, Line 25</t>
  </si>
  <si>
    <t>Estimated Schedule 98 Surcredit January 1 - May 31, 2012</t>
  </si>
  <si>
    <t>Exhibit 2, Line 60</t>
  </si>
  <si>
    <t>2011 Carrying Charges</t>
  </si>
  <si>
    <t>Exhibit 2, Line 34</t>
  </si>
  <si>
    <t>Estimated Carrying Charges January 1 - May 31, 2012</t>
  </si>
  <si>
    <t>Exhibit 2, Line 69</t>
  </si>
  <si>
    <t xml:space="preserve">Total Deferral Balance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</si>
</sst>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.0000_);\(&quot;$&quot;#,##0.0000\)"/>
    <numFmt numFmtId="167" formatCode="_(&quot;$&quot;* #,##0_);_(&quot;$&quot;* \(#,##0\);_(&quot;$&quot;* &quot;-&quot;??_);_(@_)"/>
    <numFmt numFmtId="168" formatCode="&quot;$&quot;#,##0"/>
    <numFmt numFmtId="169" formatCode="0.0%"/>
    <numFmt numFmtId="170" formatCode="0.0000_);[Red]\(0.0000\)"/>
    <numFmt numFmtId="171" formatCode="0.0000_)"/>
    <numFmt numFmtId="172" formatCode="#,##0.0000"/>
    <numFmt numFmtId="173" formatCode="#,##0.00000_);\(#,##0.00000\)"/>
    <numFmt numFmtId="174" formatCode="#,##0.0000_);\(#,##0.0000\)"/>
    <numFmt numFmtId="175" formatCode="_(* #,##0.0000_);_(* \(#,##0.0000\);_(* &quot;-&quot;??_);_(@_)"/>
    <numFmt numFmtId="176" formatCode="0.0000"/>
    <numFmt numFmtId="177" formatCode="0.0"/>
    <numFmt numFmtId="178" formatCode="&quot;$&quot;#,##0.00"/>
    <numFmt numFmtId="179" formatCode="&quot;$&quot;###0;[Red]\(&quot;$&quot;###0\)"/>
    <numFmt numFmtId="180" formatCode="#,##0;\-#,##0;&quot;-&quot;"/>
    <numFmt numFmtId="181" formatCode="_-* #,##0\ &quot;F&quot;_-;\-* #,##0\ &quot;F&quot;_-;_-* &quot;-&quot;\ &quot;F&quot;_-;_-@_-"/>
    <numFmt numFmtId="182" formatCode="_(* #,##0.00_);[Red]_(* \(#,##0.00\);_(* &quot;-&quot;??_);_(@_)"/>
    <numFmt numFmtId="183" formatCode="mmmm\ d\,\ yyyy"/>
    <numFmt numFmtId="184" formatCode="0.000%"/>
    <numFmt numFmtId="185" formatCode="########\-###\-###"/>
    <numFmt numFmtId="186" formatCode="#,##0.000;[Red]\-#,##0.000"/>
    <numFmt numFmtId="187" formatCode="_(* #,##0_);[Red]_(* \(#,##0\);_(* &quot;-&quot;_);_(@_)"/>
    <numFmt numFmtId="188" formatCode="#,##0.0_);\(#,##0.0\);\-\ ;"/>
    <numFmt numFmtId="189" formatCode="mmm\ dd\,\ yyyy"/>
  </numFmts>
  <fonts count="66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SWISS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b/>
      <sz val="14"/>
      <color theme="1"/>
      <name val="Times New Roman"/>
      <family val="1"/>
    </font>
    <font>
      <sz val="12"/>
      <name val="Arial MT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0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Arial"/>
    </font>
    <font>
      <sz val="10"/>
      <name val="Helv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11"/>
      <name val="Geneva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/>
    <xf numFmtId="164" fontId="3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left"/>
    </xf>
    <xf numFmtId="165" fontId="6" fillId="0" borderId="0" applyFont="0" applyAlignment="0" applyProtection="0"/>
    <xf numFmtId="0" fontId="5" fillId="0" borderId="0">
      <alignment wrapText="1"/>
    </xf>
    <xf numFmtId="0" fontId="11" fillId="0" borderId="0"/>
    <xf numFmtId="0" fontId="3" fillId="0" borderId="0"/>
    <xf numFmtId="41" fontId="13" fillId="0" borderId="0" applyFont="0" applyFill="0" applyBorder="0" applyAlignment="0" applyProtection="0"/>
    <xf numFmtId="178" fontId="14" fillId="0" borderId="0"/>
    <xf numFmtId="0" fontId="15" fillId="0" borderId="0"/>
    <xf numFmtId="0" fontId="11" fillId="0" borderId="0"/>
    <xf numFmtId="0" fontId="3" fillId="0" borderId="0"/>
    <xf numFmtId="0" fontId="5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7" fillId="0" borderId="0">
      <alignment horizontal="left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20" fillId="3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/>
    </xf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29" fillId="0" borderId="0" applyFont="0" applyFill="0" applyBorder="0" applyProtection="0">
      <alignment horizontal="right"/>
    </xf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7" fontId="30" fillId="0" borderId="0" applyNumberFormat="0" applyFill="0" applyBorder="0" applyAlignment="0" applyProtection="0"/>
    <xf numFmtId="0" fontId="31" fillId="0" borderId="21" applyNumberFormat="0" applyBorder="0" applyAlignment="0"/>
    <xf numFmtId="0" fontId="32" fillId="0" borderId="0"/>
    <xf numFmtId="12" fontId="33" fillId="4" borderId="22">
      <alignment horizontal="left"/>
    </xf>
    <xf numFmtId="9" fontId="5" fillId="0" borderId="0" applyFont="0" applyFill="0" applyBorder="0" applyAlignment="0" applyProtection="0"/>
    <xf numFmtId="4" fontId="20" fillId="5" borderId="23" applyNumberFormat="0" applyProtection="0">
      <alignment vertical="center"/>
    </xf>
    <xf numFmtId="4" fontId="34" fillId="6" borderId="23" applyNumberFormat="0" applyProtection="0">
      <alignment vertical="center"/>
    </xf>
    <xf numFmtId="4" fontId="20" fillId="6" borderId="23" applyNumberFormat="0" applyProtection="0">
      <alignment vertical="center"/>
    </xf>
    <xf numFmtId="0" fontId="20" fillId="6" borderId="23" applyNumberFormat="0" applyProtection="0">
      <alignment horizontal="left" vertical="top" indent="1"/>
    </xf>
    <xf numFmtId="4" fontId="35" fillId="7" borderId="23" applyNumberFormat="0" applyProtection="0">
      <alignment horizontal="right" vertical="center"/>
    </xf>
    <xf numFmtId="4" fontId="35" fillId="8" borderId="23" applyNumberFormat="0" applyProtection="0">
      <alignment horizontal="right" vertical="center"/>
    </xf>
    <xf numFmtId="4" fontId="35" fillId="9" borderId="23" applyNumberFormat="0" applyProtection="0">
      <alignment horizontal="right" vertical="center"/>
    </xf>
    <xf numFmtId="4" fontId="35" fillId="10" borderId="23" applyNumberFormat="0" applyProtection="0">
      <alignment horizontal="right" vertical="center"/>
    </xf>
    <xf numFmtId="4" fontId="35" fillId="11" borderId="23" applyNumberFormat="0" applyProtection="0">
      <alignment horizontal="right" vertical="center"/>
    </xf>
    <xf numFmtId="4" fontId="35" fillId="12" borderId="23" applyNumberFormat="0" applyProtection="0">
      <alignment horizontal="right" vertical="center"/>
    </xf>
    <xf numFmtId="4" fontId="35" fillId="13" borderId="23" applyNumberFormat="0" applyProtection="0">
      <alignment horizontal="right" vertical="center"/>
    </xf>
    <xf numFmtId="4" fontId="35" fillId="14" borderId="23" applyNumberFormat="0" applyProtection="0">
      <alignment horizontal="right" vertical="center"/>
    </xf>
    <xf numFmtId="4" fontId="35" fillId="15" borderId="23" applyNumberFormat="0" applyProtection="0">
      <alignment horizontal="right" vertical="center"/>
    </xf>
    <xf numFmtId="4" fontId="20" fillId="16" borderId="24" applyNumberFormat="0" applyProtection="0">
      <alignment horizontal="left" vertical="center" indent="1"/>
    </xf>
    <xf numFmtId="4" fontId="35" fillId="17" borderId="0" applyNumberFormat="0" applyProtection="0">
      <alignment horizontal="left" vertical="center" indent="1"/>
    </xf>
    <xf numFmtId="4" fontId="36" fillId="18" borderId="0" applyNumberFormat="0" applyProtection="0">
      <alignment horizontal="left" vertical="center" indent="1"/>
    </xf>
    <xf numFmtId="4" fontId="35" fillId="19" borderId="23" applyNumberFormat="0" applyProtection="0">
      <alignment horizontal="right" vertical="center"/>
    </xf>
    <xf numFmtId="4" fontId="37" fillId="0" borderId="0" applyNumberFormat="0" applyProtection="0">
      <alignment horizontal="left" vertical="center" indent="1"/>
    </xf>
    <xf numFmtId="4" fontId="38" fillId="0" borderId="0" applyNumberFormat="0" applyProtection="0">
      <alignment horizontal="left" vertical="center" indent="1"/>
    </xf>
    <xf numFmtId="0" fontId="5" fillId="18" borderId="23" applyNumberFormat="0" applyProtection="0">
      <alignment horizontal="left" vertical="center" indent="1"/>
    </xf>
    <xf numFmtId="0" fontId="5" fillId="18" borderId="23" applyNumberFormat="0" applyProtection="0">
      <alignment horizontal="left" vertical="top" indent="1"/>
    </xf>
    <xf numFmtId="0" fontId="5" fillId="3" borderId="23" applyNumberFormat="0" applyProtection="0">
      <alignment horizontal="left" vertical="center" indent="1"/>
    </xf>
    <xf numFmtId="0" fontId="5" fillId="3" borderId="23" applyNumberFormat="0" applyProtection="0">
      <alignment horizontal="left" vertical="top" indent="1"/>
    </xf>
    <xf numFmtId="0" fontId="5" fillId="20" borderId="23" applyNumberFormat="0" applyProtection="0">
      <alignment horizontal="left" vertical="center" indent="1"/>
    </xf>
    <xf numFmtId="0" fontId="5" fillId="20" borderId="23" applyNumberFormat="0" applyProtection="0">
      <alignment horizontal="left" vertical="top" indent="1"/>
    </xf>
    <xf numFmtId="0" fontId="5" fillId="21" borderId="23" applyNumberFormat="0" applyProtection="0">
      <alignment horizontal="left" vertical="center" indent="1"/>
    </xf>
    <xf numFmtId="0" fontId="5" fillId="21" borderId="23" applyNumberFormat="0" applyProtection="0">
      <alignment horizontal="left" vertical="top" indent="1"/>
    </xf>
    <xf numFmtId="4" fontId="35" fillId="22" borderId="23" applyNumberFormat="0" applyProtection="0">
      <alignment vertical="center"/>
    </xf>
    <xf numFmtId="4" fontId="39" fillId="22" borderId="23" applyNumberFormat="0" applyProtection="0">
      <alignment vertical="center"/>
    </xf>
    <xf numFmtId="4" fontId="35" fillId="22" borderId="23" applyNumberFormat="0" applyProtection="0">
      <alignment horizontal="left" vertical="center" indent="1"/>
    </xf>
    <xf numFmtId="0" fontId="35" fillId="22" borderId="23" applyNumberFormat="0" applyProtection="0">
      <alignment horizontal="left" vertical="top" indent="1"/>
    </xf>
    <xf numFmtId="4" fontId="35" fillId="23" borderId="25" applyNumberFormat="0" applyProtection="0">
      <alignment horizontal="right" vertical="center"/>
    </xf>
    <xf numFmtId="4" fontId="39" fillId="17" borderId="23" applyNumberFormat="0" applyProtection="0">
      <alignment horizontal="right" vertical="center"/>
    </xf>
    <xf numFmtId="4" fontId="35" fillId="19" borderId="23" applyNumberFormat="0" applyProtection="0">
      <alignment horizontal="left" vertical="center" indent="1"/>
    </xf>
    <xf numFmtId="0" fontId="35" fillId="3" borderId="23" applyNumberFormat="0" applyProtection="0">
      <alignment horizontal="center" vertical="top"/>
    </xf>
    <xf numFmtId="4" fontId="40" fillId="17" borderId="23" applyNumberFormat="0" applyProtection="0">
      <alignment horizontal="right" vertical="center"/>
    </xf>
    <xf numFmtId="37" fontId="31" fillId="6" borderId="0" applyNumberFormat="0" applyBorder="0" applyAlignment="0" applyProtection="0"/>
    <xf numFmtId="37" fontId="31" fillId="0" borderId="0"/>
    <xf numFmtId="3" fontId="41" fillId="24" borderId="26" applyProtection="0"/>
    <xf numFmtId="0" fontId="1" fillId="0" borderId="0"/>
    <xf numFmtId="43" fontId="1" fillId="0" borderId="0" applyFont="0" applyFill="0" applyBorder="0" applyAlignment="0" applyProtection="0"/>
    <xf numFmtId="0" fontId="45" fillId="25" borderId="0" applyNumberFormat="0" applyBorder="0" applyAlignment="0" applyProtection="0"/>
    <xf numFmtId="0" fontId="45" fillId="7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15" borderId="0" applyNumberFormat="0" applyBorder="0" applyAlignment="0" applyProtection="0"/>
    <xf numFmtId="0" fontId="45" fillId="27" borderId="0" applyNumberFormat="0" applyBorder="0" applyAlignment="0" applyProtection="0"/>
    <xf numFmtId="0" fontId="45" fillId="10" borderId="0" applyNumberFormat="0" applyBorder="0" applyAlignment="0" applyProtection="0"/>
    <xf numFmtId="0" fontId="46" fillId="29" borderId="0" applyNumberFormat="0" applyBorder="0" applyAlignment="0" applyProtection="0"/>
    <xf numFmtId="0" fontId="46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11" borderId="0" applyNumberFormat="0" applyBorder="0" applyAlignment="0" applyProtection="0"/>
    <xf numFmtId="0" fontId="46" fillId="31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30" borderId="0" applyNumberFormat="0" applyBorder="0" applyAlignment="0" applyProtection="0"/>
    <xf numFmtId="0" fontId="47" fillId="7" borderId="0" applyNumberFormat="0" applyBorder="0" applyAlignment="0" applyProtection="0"/>
    <xf numFmtId="180" fontId="35" fillId="0" borderId="0" applyFill="0" applyBorder="0" applyAlignment="0"/>
    <xf numFmtId="0" fontId="48" fillId="32" borderId="27" applyNumberFormat="0" applyAlignment="0" applyProtection="0"/>
    <xf numFmtId="0" fontId="49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" fontId="5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37" fontId="5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52" fillId="0" borderId="0"/>
    <xf numFmtId="0" fontId="52" fillId="0" borderId="0"/>
    <xf numFmtId="0" fontId="52" fillId="0" borderId="0"/>
    <xf numFmtId="183" fontId="5" fillId="0" borderId="0" applyFill="0" applyBorder="0" applyAlignment="0" applyProtection="0"/>
    <xf numFmtId="0" fontId="52" fillId="0" borderId="0"/>
    <xf numFmtId="38" fontId="31" fillId="33" borderId="0" applyNumberFormat="0" applyBorder="0" applyAlignment="0" applyProtection="0"/>
    <xf numFmtId="0" fontId="53" fillId="0" borderId="0"/>
    <xf numFmtId="0" fontId="33" fillId="0" borderId="28" applyNumberFormat="0" applyAlignment="0" applyProtection="0">
      <alignment horizontal="left" vertical="center"/>
    </xf>
    <xf numFmtId="0" fontId="33" fillId="0" borderId="15">
      <alignment horizontal="left" vertical="center"/>
    </xf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6" fillId="0" borderId="0" applyNumberFormat="0" applyFill="0" applyBorder="0" applyAlignment="0" applyProtection="0"/>
    <xf numFmtId="184" fontId="5" fillId="0" borderId="0">
      <protection locked="0"/>
    </xf>
    <xf numFmtId="184" fontId="5" fillId="0" borderId="0">
      <protection locked="0"/>
    </xf>
    <xf numFmtId="10" fontId="31" fillId="22" borderId="16" applyNumberFormat="0" applyBorder="0" applyAlignment="0" applyProtection="0"/>
    <xf numFmtId="38" fontId="57" fillId="0" borderId="0">
      <alignment horizontal="left" wrapText="1"/>
    </xf>
    <xf numFmtId="38" fontId="58" fillId="0" borderId="0">
      <alignment horizontal="left" wrapText="1"/>
    </xf>
    <xf numFmtId="185" fontId="5" fillId="0" borderId="0"/>
    <xf numFmtId="0" fontId="31" fillId="0" borderId="21" applyNumberFormat="0" applyBorder="0" applyAlignment="0"/>
    <xf numFmtId="0" fontId="31" fillId="0" borderId="21" applyNumberFormat="0" applyBorder="0" applyAlignment="0"/>
    <xf numFmtId="186" fontId="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87" fontId="5" fillId="0" borderId="0"/>
    <xf numFmtId="18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2" fillId="0" borderId="0"/>
    <xf numFmtId="188" fontId="3" fillId="0" borderId="0" applyFont="0" applyFill="0" applyBorder="0" applyProtection="0"/>
    <xf numFmtId="0" fontId="60" fillId="32" borderId="32" applyNumberFormat="0" applyAlignment="0" applyProtection="0"/>
    <xf numFmtId="40" fontId="35" fillId="23" borderId="0">
      <alignment horizontal="right"/>
    </xf>
    <xf numFmtId="0" fontId="20" fillId="23" borderId="0">
      <alignment horizontal="left"/>
    </xf>
    <xf numFmtId="0" fontId="52" fillId="0" borderId="0"/>
    <xf numFmtId="0" fontId="52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/>
    <xf numFmtId="4" fontId="62" fillId="34" borderId="0" applyNumberFormat="0" applyProtection="0">
      <alignment horizontal="left"/>
    </xf>
    <xf numFmtId="37" fontId="19" fillId="35" borderId="0" applyNumberFormat="0" applyFont="0" applyBorder="0" applyAlignment="0" applyProtection="0"/>
    <xf numFmtId="172" fontId="5" fillId="0" borderId="17">
      <alignment horizontal="justify" vertical="top" wrapText="1"/>
    </xf>
    <xf numFmtId="0" fontId="63" fillId="36" borderId="33"/>
    <xf numFmtId="0" fontId="5" fillId="0" borderId="0">
      <alignment horizontal="left" wrapText="1"/>
    </xf>
    <xf numFmtId="189" fontId="5" fillId="0" borderId="0" applyFill="0" applyBorder="0" applyAlignment="0" applyProtection="0">
      <alignment wrapText="1"/>
    </xf>
    <xf numFmtId="0" fontId="28" fillId="0" borderId="0" applyNumberFormat="0" applyFill="0" applyBorder="0">
      <alignment horizontal="center" wrapText="1"/>
    </xf>
    <xf numFmtId="0" fontId="28" fillId="0" borderId="0" applyNumberFormat="0" applyFill="0" applyBorder="0">
      <alignment horizontal="center" wrapText="1"/>
    </xf>
    <xf numFmtId="38" fontId="5" fillId="0" borderId="0">
      <alignment horizontal="left" wrapText="1"/>
    </xf>
    <xf numFmtId="0" fontId="64" fillId="0" borderId="0" applyNumberFormat="0" applyFill="0" applyBorder="0" applyAlignment="0" applyProtection="0"/>
    <xf numFmtId="0" fontId="28" fillId="0" borderId="16">
      <alignment horizontal="center" vertical="center" wrapText="1"/>
    </xf>
    <xf numFmtId="0" fontId="65" fillId="0" borderId="34" applyNumberFormat="0" applyFill="0" applyAlignment="0" applyProtection="0"/>
    <xf numFmtId="0" fontId="52" fillId="0" borderId="12"/>
    <xf numFmtId="0" fontId="52" fillId="0" borderId="9"/>
    <xf numFmtId="38" fontId="35" fillId="0" borderId="18" applyFill="0" applyBorder="0" applyAlignment="0" applyProtection="0">
      <protection locked="0"/>
    </xf>
    <xf numFmtId="37" fontId="31" fillId="6" borderId="0" applyNumberFormat="0" applyBorder="0" applyAlignment="0" applyProtection="0"/>
    <xf numFmtId="37" fontId="31" fillId="6" borderId="0" applyNumberFormat="0" applyBorder="0" applyAlignment="0" applyProtection="0"/>
    <xf numFmtId="37" fontId="31" fillId="6" borderId="0" applyNumberFormat="0" applyBorder="0" applyAlignment="0" applyProtection="0"/>
  </cellStyleXfs>
  <cellXfs count="297">
    <xf numFmtId="0" fontId="0" fillId="0" borderId="0" xfId="0"/>
    <xf numFmtId="164" fontId="4" fillId="0" borderId="0" xfId="4" applyNumberFormat="1" applyFont="1" applyAlignment="1">
      <alignment horizontal="centerContinuous"/>
    </xf>
    <xf numFmtId="164" fontId="4" fillId="0" borderId="0" xfId="4" applyNumberFormat="1" applyFont="1" applyFill="1" applyAlignment="1">
      <alignment horizontal="centerContinuous"/>
    </xf>
    <xf numFmtId="164" fontId="3" fillId="0" borderId="0" xfId="4" applyNumberFormat="1" applyFill="1" applyAlignment="1">
      <alignment horizontal="centerContinuous"/>
    </xf>
    <xf numFmtId="10" fontId="3" fillId="0" borderId="0" xfId="4" applyNumberFormat="1" applyFill="1" applyAlignment="1">
      <alignment horizontal="centerContinuous"/>
    </xf>
    <xf numFmtId="164" fontId="3" fillId="0" borderId="0" xfId="4" applyNumberFormat="1"/>
    <xf numFmtId="0" fontId="0" fillId="0" borderId="0" xfId="0" applyAlignment="1">
      <alignment horizontal="centerContinuous"/>
    </xf>
    <xf numFmtId="0" fontId="0" fillId="0" borderId="0" xfId="0" applyAlignment="1"/>
    <xf numFmtId="164" fontId="3" fillId="0" borderId="0" xfId="4" applyNumberFormat="1" applyAlignment="1">
      <alignment horizontal="centerContinuous"/>
    </xf>
    <xf numFmtId="164" fontId="4" fillId="0" borderId="0" xfId="4" applyNumberFormat="1" applyFont="1" applyFill="1" applyAlignment="1">
      <alignment horizontal="center"/>
    </xf>
    <xf numFmtId="164" fontId="4" fillId="0" borderId="0" xfId="4" applyNumberFormat="1" applyFont="1" applyAlignment="1">
      <alignment horizontal="center"/>
    </xf>
    <xf numFmtId="164" fontId="4" fillId="0" borderId="0" xfId="4" applyNumberFormat="1" applyFont="1" applyFill="1" applyBorder="1" applyAlignment="1">
      <alignment horizontal="center"/>
    </xf>
    <xf numFmtId="164" fontId="4" fillId="0" borderId="0" xfId="4" applyNumberFormat="1" applyFont="1" applyFill="1" applyBorder="1" applyAlignment="1">
      <alignment horizontal="centerContinuous"/>
    </xf>
    <xf numFmtId="164" fontId="4" fillId="0" borderId="0" xfId="4" applyNumberFormat="1" applyFont="1"/>
    <xf numFmtId="10" fontId="4" fillId="0" borderId="0" xfId="4" applyNumberFormat="1" applyFont="1" applyFill="1" applyBorder="1" applyAlignment="1">
      <alignment horizontal="centerContinuous"/>
    </xf>
    <xf numFmtId="164" fontId="4" fillId="0" borderId="1" xfId="4" applyNumberFormat="1" applyFont="1" applyBorder="1" applyAlignment="1">
      <alignment horizontal="center"/>
    </xf>
    <xf numFmtId="164" fontId="4" fillId="0" borderId="1" xfId="4" applyNumberFormat="1" applyFont="1" applyFill="1" applyBorder="1" applyAlignment="1">
      <alignment horizontal="center"/>
    </xf>
    <xf numFmtId="164" fontId="4" fillId="0" borderId="1" xfId="4" quotePrefix="1" applyNumberFormat="1" applyFont="1" applyFill="1" applyBorder="1" applyAlignment="1">
      <alignment horizontal="center"/>
    </xf>
    <xf numFmtId="10" fontId="4" fillId="0" borderId="1" xfId="4" applyNumberFormat="1" applyFont="1" applyFill="1" applyBorder="1" applyAlignment="1">
      <alignment horizontal="center"/>
    </xf>
    <xf numFmtId="37" fontId="4" fillId="0" borderId="0" xfId="4" quotePrefix="1" applyNumberFormat="1" applyFont="1" applyAlignment="1">
      <alignment horizontal="center"/>
    </xf>
    <xf numFmtId="37" fontId="4" fillId="0" borderId="0" xfId="4" quotePrefix="1" applyNumberFormat="1" applyFont="1" applyFill="1" applyAlignment="1">
      <alignment horizontal="center"/>
    </xf>
    <xf numFmtId="164" fontId="4" fillId="0" borderId="0" xfId="4" applyNumberFormat="1" applyFont="1" applyFill="1"/>
    <xf numFmtId="164" fontId="3" fillId="0" borderId="0" xfId="4" applyNumberFormat="1" applyFill="1"/>
    <xf numFmtId="10" fontId="3" fillId="0" borderId="0" xfId="4" applyNumberFormat="1" applyFill="1"/>
    <xf numFmtId="164" fontId="3" fillId="0" borderId="0" xfId="4" applyNumberFormat="1" applyFont="1" applyAlignment="1">
      <alignment horizontal="right"/>
    </xf>
    <xf numFmtId="165" fontId="3" fillId="0" borderId="0" xfId="1" applyNumberFormat="1" applyFont="1" applyFill="1"/>
    <xf numFmtId="5" fontId="3" fillId="0" borderId="0" xfId="2" applyNumberFormat="1" applyFont="1" applyFill="1"/>
    <xf numFmtId="5" fontId="3" fillId="0" borderId="0" xfId="4" applyNumberFormat="1" applyFill="1"/>
    <xf numFmtId="164" fontId="3" fillId="0" borderId="0" xfId="4" applyNumberFormat="1" applyAlignment="1">
      <alignment horizontal="right"/>
    </xf>
    <xf numFmtId="164" fontId="3" fillId="0" borderId="0" xfId="4" applyNumberFormat="1" applyFont="1"/>
    <xf numFmtId="164" fontId="3" fillId="0" borderId="0" xfId="4" applyNumberFormat="1" applyBorder="1" applyAlignment="1">
      <alignment horizontal="right"/>
    </xf>
    <xf numFmtId="164" fontId="3" fillId="0" borderId="1" xfId="4" applyNumberFormat="1" applyFill="1" applyBorder="1" applyAlignment="1">
      <alignment horizontal="right"/>
    </xf>
    <xf numFmtId="5" fontId="3" fillId="0" borderId="1" xfId="2" applyNumberFormat="1" applyFont="1" applyFill="1" applyBorder="1"/>
    <xf numFmtId="10" fontId="3" fillId="0" borderId="0" xfId="2" applyNumberFormat="1" applyFont="1" applyFill="1"/>
    <xf numFmtId="166" fontId="3" fillId="0" borderId="0" xfId="2" applyNumberFormat="1" applyFont="1" applyFill="1"/>
    <xf numFmtId="164" fontId="3" fillId="0" borderId="0" xfId="4" quotePrefix="1" applyNumberFormat="1" applyAlignment="1">
      <alignment horizontal="right"/>
    </xf>
    <xf numFmtId="165" fontId="3" fillId="0" borderId="1" xfId="1" applyNumberFormat="1" applyFont="1" applyFill="1" applyBorder="1"/>
    <xf numFmtId="164" fontId="7" fillId="0" borderId="0" xfId="4" applyNumberFormat="1" applyFont="1"/>
    <xf numFmtId="164" fontId="4" fillId="0" borderId="0" xfId="4" applyNumberFormat="1" applyFont="1" applyAlignment="1">
      <alignment wrapText="1"/>
    </xf>
    <xf numFmtId="3" fontId="3" fillId="0" borderId="0" xfId="4" applyNumberFormat="1" applyFill="1"/>
    <xf numFmtId="164" fontId="3" fillId="0" borderId="0" xfId="4" applyNumberFormat="1" applyBorder="1"/>
    <xf numFmtId="164" fontId="3" fillId="0" borderId="0" xfId="4" applyNumberFormat="1" applyFill="1" applyBorder="1"/>
    <xf numFmtId="165" fontId="3" fillId="0" borderId="0" xfId="1" applyNumberFormat="1" applyFont="1" applyFill="1" applyBorder="1"/>
    <xf numFmtId="5" fontId="3" fillId="0" borderId="0" xfId="2" applyNumberFormat="1" applyFont="1" applyFill="1" applyBorder="1"/>
    <xf numFmtId="5" fontId="3" fillId="0" borderId="0" xfId="4" applyNumberFormat="1" applyFill="1" applyBorder="1"/>
    <xf numFmtId="167" fontId="3" fillId="0" borderId="0" xfId="2" applyNumberFormat="1" applyFont="1" applyFill="1"/>
    <xf numFmtId="164" fontId="0" fillId="0" borderId="0" xfId="4" applyNumberFormat="1" applyFont="1"/>
    <xf numFmtId="167" fontId="3" fillId="0" borderId="0" xfId="4" applyNumberFormat="1" applyFill="1"/>
    <xf numFmtId="165" fontId="3" fillId="0" borderId="1" xfId="1" applyNumberFormat="1" applyFont="1" applyFill="1" applyBorder="1" applyAlignment="1">
      <alignment horizontal="right"/>
    </xf>
    <xf numFmtId="5" fontId="3" fillId="0" borderId="1" xfId="1" applyNumberFormat="1" applyFont="1" applyFill="1" applyBorder="1"/>
    <xf numFmtId="165" fontId="3" fillId="0" borderId="2" xfId="1" applyNumberFormat="1" applyFont="1" applyFill="1" applyBorder="1"/>
    <xf numFmtId="5" fontId="3" fillId="0" borderId="2" xfId="2" applyNumberFormat="1" applyFont="1" applyFill="1" applyBorder="1"/>
    <xf numFmtId="164" fontId="4" fillId="0" borderId="0" xfId="4" applyNumberFormat="1" applyFont="1" applyAlignment="1">
      <alignment horizontal="left" wrapText="1"/>
    </xf>
    <xf numFmtId="10" fontId="3" fillId="0" borderId="0" xfId="4" applyNumberFormat="1" applyFont="1" applyFill="1"/>
    <xf numFmtId="7" fontId="8" fillId="0" borderId="0" xfId="5" applyNumberFormat="1" applyFont="1" applyFill="1" applyProtection="1">
      <protection locked="0"/>
    </xf>
    <xf numFmtId="174" fontId="8" fillId="0" borderId="0" xfId="5" applyNumberFormat="1" applyFont="1" applyFill="1" applyProtection="1">
      <protection locked="0"/>
    </xf>
    <xf numFmtId="164" fontId="8" fillId="0" borderId="11" xfId="5" applyNumberFormat="1" applyFont="1" applyBorder="1"/>
    <xf numFmtId="37" fontId="8" fillId="0" borderId="0" xfId="5" applyNumberFormat="1" applyFont="1" applyFill="1" applyProtection="1"/>
    <xf numFmtId="37" fontId="8" fillId="0" borderId="9" xfId="5" applyNumberFormat="1" applyFont="1" applyFill="1" applyBorder="1" applyProtection="1"/>
    <xf numFmtId="164" fontId="4" fillId="0" borderId="0" xfId="4" applyFont="1" applyAlignment="1">
      <alignment horizontal="centerContinuous"/>
    </xf>
    <xf numFmtId="164" fontId="4" fillId="0" borderId="0" xfId="4" applyFont="1" applyFill="1" applyAlignment="1">
      <alignment horizontal="centerContinuous"/>
    </xf>
    <xf numFmtId="164" fontId="3" fillId="0" borderId="0" xfId="4" applyFill="1" applyAlignment="1">
      <alignment horizontal="centerContinuous"/>
    </xf>
    <xf numFmtId="169" fontId="3" fillId="0" borderId="0" xfId="4" applyNumberFormat="1" applyFill="1" applyAlignment="1">
      <alignment horizontal="centerContinuous"/>
    </xf>
    <xf numFmtId="164" fontId="3" fillId="0" borderId="0" xfId="4"/>
    <xf numFmtId="164" fontId="3" fillId="0" borderId="0" xfId="4" applyFill="1"/>
    <xf numFmtId="169" fontId="0" fillId="0" borderId="0" xfId="0" applyNumberFormat="1" applyAlignment="1">
      <alignment horizontal="centerContinuous"/>
    </xf>
    <xf numFmtId="164" fontId="3" fillId="0" borderId="0" xfId="4" applyAlignment="1">
      <alignment horizontal="centerContinuous"/>
    </xf>
    <xf numFmtId="169" fontId="3" fillId="0" borderId="0" xfId="4" applyNumberFormat="1" applyAlignment="1">
      <alignment horizontal="centerContinuous"/>
    </xf>
    <xf numFmtId="164" fontId="4" fillId="0" borderId="0" xfId="4" applyFont="1" applyFill="1" applyBorder="1" applyAlignment="1">
      <alignment horizontal="left"/>
    </xf>
    <xf numFmtId="164" fontId="4" fillId="0" borderId="0" xfId="4" applyFont="1" applyFill="1" applyAlignment="1">
      <alignment horizontal="center"/>
    </xf>
    <xf numFmtId="169" fontId="3" fillId="0" borderId="0" xfId="4" applyNumberFormat="1" applyFill="1"/>
    <xf numFmtId="164" fontId="4" fillId="0" borderId="0" xfId="4" applyFont="1" applyFill="1" applyBorder="1" applyAlignment="1">
      <alignment horizontal="center"/>
    </xf>
    <xf numFmtId="164" fontId="4" fillId="0" borderId="0" xfId="4" applyFont="1" applyAlignment="1">
      <alignment horizontal="center"/>
    </xf>
    <xf numFmtId="164" fontId="4" fillId="0" borderId="1" xfId="4" applyFont="1" applyFill="1" applyBorder="1" applyAlignment="1">
      <alignment horizontal="centerContinuous"/>
    </xf>
    <xf numFmtId="169" fontId="4" fillId="0" borderId="1" xfId="4" applyNumberFormat="1" applyFont="1" applyFill="1" applyBorder="1" applyAlignment="1">
      <alignment horizontal="centerContinuous"/>
    </xf>
    <xf numFmtId="164" fontId="4" fillId="0" borderId="0" xfId="4" applyFont="1"/>
    <xf numFmtId="164" fontId="4" fillId="0" borderId="0" xfId="4" applyFont="1" applyFill="1"/>
    <xf numFmtId="164" fontId="4" fillId="0" borderId="1" xfId="4" applyFont="1" applyBorder="1" applyAlignment="1">
      <alignment horizontal="center"/>
    </xf>
    <xf numFmtId="164" fontId="4" fillId="0" borderId="1" xfId="4" applyFont="1" applyFill="1" applyBorder="1" applyAlignment="1">
      <alignment horizontal="center"/>
    </xf>
    <xf numFmtId="164" fontId="4" fillId="0" borderId="1" xfId="4" quotePrefix="1" applyFont="1" applyFill="1" applyBorder="1" applyAlignment="1">
      <alignment horizontal="center"/>
    </xf>
    <xf numFmtId="169" fontId="4" fillId="0" borderId="1" xfId="4" applyNumberFormat="1" applyFont="1" applyFill="1" applyBorder="1" applyAlignment="1">
      <alignment horizontal="center"/>
    </xf>
    <xf numFmtId="169" fontId="4" fillId="0" borderId="0" xfId="4" applyNumberFormat="1" applyFont="1" applyFill="1" applyAlignment="1">
      <alignment horizontal="center"/>
    </xf>
    <xf numFmtId="164" fontId="3" fillId="0" borderId="0" xfId="4" applyBorder="1"/>
    <xf numFmtId="164" fontId="3" fillId="0" borderId="0" xfId="4" applyFont="1" applyAlignment="1">
      <alignment horizontal="right"/>
    </xf>
    <xf numFmtId="169" fontId="3" fillId="0" borderId="0" xfId="2" applyNumberFormat="1" applyFont="1" applyFill="1"/>
    <xf numFmtId="164" fontId="3" fillId="0" borderId="0" xfId="4" applyAlignment="1">
      <alignment horizontal="right"/>
    </xf>
    <xf numFmtId="164" fontId="3" fillId="0" borderId="0" xfId="4" applyFont="1"/>
    <xf numFmtId="164" fontId="3" fillId="0" borderId="0" xfId="4" applyBorder="1" applyAlignment="1">
      <alignment horizontal="right"/>
    </xf>
    <xf numFmtId="164" fontId="3" fillId="0" borderId="1" xfId="4" applyFill="1" applyBorder="1" applyAlignment="1">
      <alignment horizontal="right"/>
    </xf>
    <xf numFmtId="169" fontId="3" fillId="0" borderId="1" xfId="2" applyNumberFormat="1" applyFont="1" applyFill="1" applyBorder="1"/>
    <xf numFmtId="164" fontId="3" fillId="0" borderId="0" xfId="4" quotePrefix="1" applyAlignment="1">
      <alignment horizontal="right"/>
    </xf>
    <xf numFmtId="164" fontId="7" fillId="0" borderId="0" xfId="4" applyFont="1"/>
    <xf numFmtId="164" fontId="4" fillId="0" borderId="0" xfId="4" applyFont="1" applyAlignment="1">
      <alignment wrapText="1"/>
    </xf>
    <xf numFmtId="164" fontId="3" fillId="0" borderId="0" xfId="4" applyFill="1" applyBorder="1"/>
    <xf numFmtId="169" fontId="3" fillId="0" borderId="0" xfId="2" applyNumberFormat="1" applyFont="1" applyFill="1" applyBorder="1"/>
    <xf numFmtId="164" fontId="0" fillId="0" borderId="0" xfId="4" applyFont="1"/>
    <xf numFmtId="169" fontId="3" fillId="0" borderId="2" xfId="2" applyNumberFormat="1" applyFont="1" applyFill="1" applyBorder="1"/>
    <xf numFmtId="164" fontId="4" fillId="0" borderId="0" xfId="4" applyFont="1" applyAlignment="1">
      <alignment horizontal="left" wrapText="1"/>
    </xf>
    <xf numFmtId="3" fontId="22" fillId="0" borderId="0" xfId="0" applyNumberFormat="1" applyFont="1" applyAlignment="1">
      <alignment horizontal="centerContinuous"/>
    </xf>
    <xf numFmtId="164" fontId="18" fillId="0" borderId="0" xfId="5" applyNumberFormat="1" applyFont="1" applyFill="1" applyAlignment="1">
      <alignment horizontal="centerContinuous"/>
    </xf>
    <xf numFmtId="164" fontId="18" fillId="0" borderId="0" xfId="5" applyNumberFormat="1" applyFont="1" applyFill="1" applyBorder="1" applyAlignment="1">
      <alignment horizontal="centerContinuous"/>
    </xf>
    <xf numFmtId="164" fontId="8" fillId="0" borderId="0" xfId="5" applyNumberFormat="1" applyFont="1" applyFill="1" applyAlignment="1">
      <alignment horizontal="centerContinuous"/>
    </xf>
    <xf numFmtId="164" fontId="18" fillId="0" borderId="0" xfId="5" applyNumberFormat="1" applyFont="1" applyFill="1" applyBorder="1" applyAlignment="1">
      <alignment horizontal="center"/>
    </xf>
    <xf numFmtId="164" fontId="23" fillId="0" borderId="0" xfId="5" applyNumberFormat="1" applyFont="1" applyFill="1" applyBorder="1" applyAlignment="1">
      <alignment horizontal="right"/>
    </xf>
    <xf numFmtId="164" fontId="8" fillId="0" borderId="0" xfId="5" applyNumberFormat="1" applyFont="1" applyAlignment="1">
      <alignment horizontal="centerContinuous"/>
    </xf>
    <xf numFmtId="164" fontId="8" fillId="0" borderId="0" xfId="5" applyNumberFormat="1" applyFont="1"/>
    <xf numFmtId="164" fontId="23" fillId="0" borderId="0" xfId="5" applyNumberFormat="1" applyFont="1" applyFill="1" applyBorder="1" applyAlignment="1">
      <alignment horizontal="center"/>
    </xf>
    <xf numFmtId="164" fontId="23" fillId="0" borderId="0" xfId="5" applyNumberFormat="1" applyFont="1" applyFill="1" applyBorder="1" applyAlignment="1">
      <alignment horizontal="left"/>
    </xf>
    <xf numFmtId="164" fontId="8" fillId="0" borderId="0" xfId="5" applyNumberFormat="1" applyFont="1" applyFill="1"/>
    <xf numFmtId="164" fontId="8" fillId="0" borderId="0" xfId="5" applyNumberFormat="1" applyFont="1" applyFill="1" applyBorder="1"/>
    <xf numFmtId="164" fontId="23" fillId="0" borderId="0" xfId="5" applyNumberFormat="1" applyFont="1" applyFill="1" applyBorder="1"/>
    <xf numFmtId="37" fontId="23" fillId="0" borderId="0" xfId="5" applyNumberFormat="1" applyFont="1" applyFill="1" applyProtection="1"/>
    <xf numFmtId="164" fontId="23" fillId="0" borderId="0" xfId="5" applyNumberFormat="1" applyFont="1" applyFill="1" applyAlignment="1">
      <alignment horizontal="center"/>
    </xf>
    <xf numFmtId="37" fontId="23" fillId="0" borderId="0" xfId="5" applyNumberFormat="1" applyFont="1" applyFill="1" applyAlignment="1" applyProtection="1">
      <alignment horizontal="center"/>
    </xf>
    <xf numFmtId="5" fontId="8" fillId="0" borderId="0" xfId="5" applyNumberFormat="1" applyFont="1" applyFill="1" applyProtection="1"/>
    <xf numFmtId="37" fontId="23" fillId="0" borderId="0" xfId="5" applyNumberFormat="1" applyFont="1" applyFill="1" applyBorder="1" applyAlignment="1" applyProtection="1">
      <alignment horizontal="center"/>
    </xf>
    <xf numFmtId="10" fontId="8" fillId="0" borderId="0" xfId="5" quotePrefix="1" applyNumberFormat="1" applyFont="1" applyFill="1"/>
    <xf numFmtId="37" fontId="23" fillId="0" borderId="1" xfId="5" quotePrefix="1" applyNumberFormat="1" applyFont="1" applyFill="1" applyBorder="1" applyAlignment="1" applyProtection="1">
      <alignment horizontal="center"/>
    </xf>
    <xf numFmtId="164" fontId="23" fillId="0" borderId="9" xfId="5" quotePrefix="1" applyNumberFormat="1" applyFont="1" applyFill="1" applyBorder="1" applyAlignment="1">
      <alignment horizontal="center"/>
    </xf>
    <xf numFmtId="164" fontId="23" fillId="0" borderId="9" xfId="5" applyNumberFormat="1" applyFont="1" applyFill="1" applyBorder="1" applyAlignment="1">
      <alignment horizontal="center"/>
    </xf>
    <xf numFmtId="10" fontId="8" fillId="0" borderId="0" xfId="3" quotePrefix="1" applyNumberFormat="1" applyFont="1" applyFill="1"/>
    <xf numFmtId="37" fontId="8" fillId="0" borderId="0" xfId="5" applyNumberFormat="1" applyFont="1" applyFill="1" applyProtection="1">
      <protection locked="0"/>
    </xf>
    <xf numFmtId="10" fontId="8" fillId="0" borderId="0" xfId="3" applyNumberFormat="1" applyFont="1" applyFill="1"/>
    <xf numFmtId="164" fontId="23" fillId="0" borderId="0" xfId="5" applyNumberFormat="1" applyFont="1" applyFill="1" applyAlignment="1">
      <alignment horizontal="left"/>
    </xf>
    <xf numFmtId="164" fontId="8" fillId="0" borderId="10" xfId="5" applyNumberFormat="1" applyFont="1" applyFill="1" applyBorder="1"/>
    <xf numFmtId="164" fontId="8" fillId="0" borderId="0" xfId="5" applyNumberFormat="1" applyFont="1" applyBorder="1"/>
    <xf numFmtId="164" fontId="8" fillId="0" borderId="0" xfId="5" applyNumberFormat="1" applyFont="1" applyFill="1" applyAlignment="1">
      <alignment horizontal="left"/>
    </xf>
    <xf numFmtId="7" fontId="8" fillId="0" borderId="0" xfId="5" applyNumberFormat="1" applyFont="1" applyFill="1" applyBorder="1" applyProtection="1">
      <protection locked="0"/>
    </xf>
    <xf numFmtId="164" fontId="8" fillId="0" borderId="3" xfId="5" applyNumberFormat="1" applyFont="1" applyBorder="1"/>
    <xf numFmtId="5" fontId="8" fillId="0" borderId="4" xfId="5" applyNumberFormat="1" applyFont="1" applyFill="1" applyBorder="1" applyProtection="1"/>
    <xf numFmtId="169" fontId="8" fillId="0" borderId="0" xfId="3" applyNumberFormat="1" applyFont="1" applyBorder="1"/>
    <xf numFmtId="37" fontId="8" fillId="0" borderId="0" xfId="5" applyNumberFormat="1" applyFont="1" applyFill="1" applyBorder="1" applyProtection="1"/>
    <xf numFmtId="164" fontId="8" fillId="0" borderId="5" xfId="5" applyNumberFormat="1" applyFont="1" applyBorder="1"/>
    <xf numFmtId="5" fontId="8" fillId="0" borderId="6" xfId="5" applyNumberFormat="1" applyFont="1" applyFill="1" applyBorder="1" applyProtection="1"/>
    <xf numFmtId="164" fontId="24" fillId="0" borderId="8" xfId="5" applyNumberFormat="1" applyFont="1" applyBorder="1"/>
    <xf numFmtId="5" fontId="8" fillId="0" borderId="7" xfId="5" applyNumberFormat="1" applyFont="1" applyFill="1" applyBorder="1" applyProtection="1"/>
    <xf numFmtId="170" fontId="8" fillId="0" borderId="0" xfId="5" applyNumberFormat="1" applyFont="1" applyFill="1" applyProtection="1">
      <protection locked="0"/>
    </xf>
    <xf numFmtId="0" fontId="8" fillId="0" borderId="0" xfId="0" applyFont="1" applyBorder="1"/>
    <xf numFmtId="164" fontId="8" fillId="0" borderId="3" xfId="5" applyNumberFormat="1" applyFont="1" applyFill="1" applyBorder="1"/>
    <xf numFmtId="169" fontId="8" fillId="0" borderId="4" xfId="5" applyNumberFormat="1" applyFont="1" applyBorder="1"/>
    <xf numFmtId="164" fontId="8" fillId="0" borderId="5" xfId="5" applyNumberFormat="1" applyFont="1" applyFill="1" applyBorder="1"/>
    <xf numFmtId="169" fontId="8" fillId="0" borderId="6" xfId="5" applyNumberFormat="1" applyFont="1" applyBorder="1"/>
    <xf numFmtId="169" fontId="8" fillId="0" borderId="6" xfId="1" applyNumberFormat="1" applyFont="1" applyBorder="1"/>
    <xf numFmtId="169" fontId="8" fillId="0" borderId="0" xfId="5" applyNumberFormat="1" applyFont="1" applyBorder="1"/>
    <xf numFmtId="171" fontId="8" fillId="0" borderId="0" xfId="5" applyNumberFormat="1" applyFont="1" applyFill="1" applyProtection="1">
      <protection locked="0"/>
    </xf>
    <xf numFmtId="9" fontId="8" fillId="0" borderId="6" xfId="5" applyNumberFormat="1" applyFont="1" applyBorder="1"/>
    <xf numFmtId="7" fontId="8" fillId="0" borderId="0" xfId="5" applyNumberFormat="1" applyFont="1" applyFill="1" applyBorder="1" applyProtection="1"/>
    <xf numFmtId="7" fontId="8" fillId="0" borderId="0" xfId="5" applyNumberFormat="1" applyFont="1" applyFill="1" applyProtection="1"/>
    <xf numFmtId="5" fontId="8" fillId="0" borderId="0" xfId="5" applyNumberFormat="1" applyFont="1" applyFill="1" applyBorder="1" applyProtection="1"/>
    <xf numFmtId="3" fontId="8" fillId="0" borderId="4" xfId="0" applyNumberFormat="1" applyFont="1" applyBorder="1"/>
    <xf numFmtId="164" fontId="8" fillId="0" borderId="0" xfId="5" applyNumberFormat="1" applyFont="1" applyFill="1" applyBorder="1" applyAlignment="1">
      <alignment horizontal="left"/>
    </xf>
    <xf numFmtId="3" fontId="8" fillId="0" borderId="6" xfId="0" applyNumberFormat="1" applyFont="1" applyBorder="1"/>
    <xf numFmtId="164" fontId="8" fillId="0" borderId="8" xfId="5" applyNumberFormat="1" applyFont="1" applyFill="1" applyBorder="1"/>
    <xf numFmtId="3" fontId="8" fillId="0" borderId="7" xfId="0" applyNumberFormat="1" applyFont="1" applyBorder="1"/>
    <xf numFmtId="172" fontId="8" fillId="0" borderId="7" xfId="5" applyNumberFormat="1" applyFont="1" applyBorder="1"/>
    <xf numFmtId="5" fontId="8" fillId="0" borderId="9" xfId="5" applyNumberFormat="1" applyFont="1" applyFill="1" applyBorder="1" applyProtection="1"/>
    <xf numFmtId="0" fontId="8" fillId="0" borderId="0" xfId="0" applyFont="1"/>
    <xf numFmtId="37" fontId="8" fillId="0" borderId="2" xfId="5" applyNumberFormat="1" applyFont="1" applyFill="1" applyBorder="1" applyProtection="1"/>
    <xf numFmtId="164" fontId="8" fillId="0" borderId="2" xfId="5" applyNumberFormat="1" applyFont="1" applyFill="1" applyBorder="1"/>
    <xf numFmtId="5" fontId="8" fillId="0" borderId="2" xfId="5" applyNumberFormat="1" applyFont="1" applyFill="1" applyBorder="1" applyProtection="1"/>
    <xf numFmtId="173" fontId="8" fillId="0" borderId="0" xfId="5" applyNumberFormat="1" applyFont="1" applyFill="1" applyProtection="1"/>
    <xf numFmtId="171" fontId="8" fillId="0" borderId="0" xfId="5" applyNumberFormat="1" applyFont="1" applyFill="1" applyBorder="1" applyProtection="1">
      <protection locked="0"/>
    </xf>
    <xf numFmtId="10" fontId="8" fillId="0" borderId="0" xfId="5" applyNumberFormat="1" applyFont="1"/>
    <xf numFmtId="3" fontId="8" fillId="0" borderId="0" xfId="0" applyNumberFormat="1" applyFont="1"/>
    <xf numFmtId="164" fontId="8" fillId="0" borderId="12" xfId="5" applyNumberFormat="1" applyFont="1" applyFill="1" applyBorder="1"/>
    <xf numFmtId="5" fontId="8" fillId="0" borderId="12" xfId="5" applyNumberFormat="1" applyFont="1" applyFill="1" applyBorder="1" applyProtection="1"/>
    <xf numFmtId="175" fontId="8" fillId="0" borderId="0" xfId="1" applyNumberFormat="1" applyFont="1"/>
    <xf numFmtId="171" fontId="8" fillId="0" borderId="0" xfId="5" applyNumberFormat="1" applyFont="1" applyFill="1" applyProtection="1"/>
    <xf numFmtId="10" fontId="8" fillId="0" borderId="4" xfId="5" applyNumberFormat="1" applyFont="1" applyBorder="1"/>
    <xf numFmtId="10" fontId="8" fillId="0" borderId="6" xfId="5" applyNumberFormat="1" applyFont="1" applyBorder="1"/>
    <xf numFmtId="37" fontId="8" fillId="0" borderId="12" xfId="5" applyNumberFormat="1" applyFont="1" applyFill="1" applyBorder="1" applyProtection="1"/>
    <xf numFmtId="10" fontId="8" fillId="0" borderId="7" xfId="5" applyNumberFormat="1" applyFont="1" applyBorder="1"/>
    <xf numFmtId="10" fontId="8" fillId="0" borderId="0" xfId="5" applyNumberFormat="1" applyFont="1" applyBorder="1"/>
    <xf numFmtId="171" fontId="8" fillId="0" borderId="0" xfId="5" applyNumberFormat="1" applyFont="1" applyFill="1" applyBorder="1" applyProtection="1"/>
    <xf numFmtId="37" fontId="8" fillId="0" borderId="7" xfId="5" applyNumberFormat="1" applyFont="1" applyFill="1" applyBorder="1" applyProtection="1"/>
    <xf numFmtId="174" fontId="8" fillId="0" borderId="0" xfId="5" applyNumberFormat="1" applyFont="1" applyFill="1" applyProtection="1"/>
    <xf numFmtId="164" fontId="25" fillId="0" borderId="0" xfId="5" applyNumberFormat="1" applyFont="1" applyFill="1" applyAlignment="1">
      <alignment horizontal="left"/>
    </xf>
    <xf numFmtId="10" fontId="8" fillId="0" borderId="11" xfId="5" applyNumberFormat="1" applyFont="1" applyBorder="1"/>
    <xf numFmtId="37" fontId="8" fillId="0" borderId="1" xfId="5" applyNumberFormat="1" applyFont="1" applyFill="1" applyBorder="1" applyProtection="1">
      <protection locked="0"/>
    </xf>
    <xf numFmtId="164" fontId="8" fillId="0" borderId="1" xfId="5" applyNumberFormat="1" applyFont="1" applyFill="1" applyBorder="1"/>
    <xf numFmtId="5" fontId="8" fillId="0" borderId="1" xfId="5" applyNumberFormat="1" applyFont="1" applyFill="1" applyBorder="1" applyProtection="1"/>
    <xf numFmtId="37" fontId="8" fillId="0" borderId="2" xfId="5" applyNumberFormat="1" applyFont="1" applyFill="1" applyBorder="1" applyProtection="1">
      <protection locked="0"/>
    </xf>
    <xf numFmtId="172" fontId="8" fillId="0" borderId="0" xfId="5" applyNumberFormat="1" applyFont="1" applyFill="1" applyProtection="1">
      <protection locked="0"/>
    </xf>
    <xf numFmtId="169" fontId="8" fillId="0" borderId="7" xfId="5" applyNumberFormat="1" applyFont="1" applyBorder="1"/>
    <xf numFmtId="164" fontId="8" fillId="0" borderId="0" xfId="5" applyNumberFormat="1" applyFont="1" applyFill="1" applyProtection="1">
      <protection locked="0"/>
    </xf>
    <xf numFmtId="176" fontId="8" fillId="0" borderId="0" xfId="5" applyNumberFormat="1" applyFont="1" applyFill="1" applyProtection="1">
      <protection locked="0"/>
    </xf>
    <xf numFmtId="164" fontId="24" fillId="0" borderId="0" xfId="5" applyNumberFormat="1" applyFont="1" applyBorder="1"/>
    <xf numFmtId="169" fontId="8" fillId="0" borderId="0" xfId="3" applyNumberFormat="1" applyFont="1" applyFill="1"/>
    <xf numFmtId="37" fontId="8" fillId="0" borderId="13" xfId="5" applyNumberFormat="1" applyFont="1" applyFill="1" applyBorder="1" applyProtection="1"/>
    <xf numFmtId="164" fontId="8" fillId="0" borderId="9" xfId="5" applyNumberFormat="1" applyFont="1" applyFill="1" applyBorder="1"/>
    <xf numFmtId="168" fontId="8" fillId="0" borderId="7" xfId="5" applyNumberFormat="1" applyFont="1" applyFill="1" applyBorder="1" applyProtection="1"/>
    <xf numFmtId="177" fontId="8" fillId="0" borderId="0" xfId="5" applyNumberFormat="1" applyFont="1"/>
    <xf numFmtId="177" fontId="8" fillId="0" borderId="0" xfId="5" applyNumberFormat="1" applyFont="1" applyFill="1"/>
    <xf numFmtId="37" fontId="8" fillId="0" borderId="12" xfId="5" applyNumberFormat="1" applyFont="1" applyFill="1" applyBorder="1" applyProtection="1">
      <protection locked="0"/>
    </xf>
    <xf numFmtId="37" fontId="8" fillId="0" borderId="9" xfId="5" applyNumberFormat="1" applyFont="1" applyFill="1" applyBorder="1" applyProtection="1">
      <protection locked="0"/>
    </xf>
    <xf numFmtId="168" fontId="8" fillId="0" borderId="12" xfId="1" applyNumberFormat="1" applyFont="1" applyFill="1" applyBorder="1"/>
    <xf numFmtId="168" fontId="8" fillId="0" borderId="0" xfId="1" applyNumberFormat="1" applyFont="1" applyFill="1" applyBorder="1"/>
    <xf numFmtId="164" fontId="26" fillId="0" borderId="0" xfId="5" applyNumberFormat="1" applyFont="1" applyFill="1" applyAlignment="1">
      <alignment horizontal="left"/>
    </xf>
    <xf numFmtId="169" fontId="8" fillId="0" borderId="11" xfId="5" applyNumberFormat="1" applyFont="1" applyBorder="1"/>
    <xf numFmtId="175" fontId="8" fillId="0" borderId="0" xfId="1" applyNumberFormat="1" applyFont="1" applyFill="1" applyBorder="1" applyProtection="1">
      <protection locked="0"/>
    </xf>
    <xf numFmtId="49" fontId="23" fillId="0" borderId="0" xfId="5" applyNumberFormat="1" applyFont="1" applyFill="1"/>
    <xf numFmtId="7" fontId="8" fillId="0" borderId="1" xfId="5" applyNumberFormat="1" applyFont="1" applyFill="1" applyBorder="1" applyProtection="1">
      <protection locked="0"/>
    </xf>
    <xf numFmtId="37" fontId="8" fillId="0" borderId="0" xfId="5" applyNumberFormat="1" applyFont="1" applyFill="1" applyBorder="1" applyProtection="1">
      <protection locked="0"/>
    </xf>
    <xf numFmtId="37" fontId="8" fillId="0" borderId="1" xfId="5" applyNumberFormat="1" applyFont="1" applyFill="1" applyBorder="1" applyProtection="1"/>
    <xf numFmtId="10" fontId="8" fillId="0" borderId="0" xfId="3" applyNumberFormat="1" applyFont="1" applyFill="1" applyBorder="1"/>
    <xf numFmtId="164" fontId="27" fillId="0" borderId="0" xfId="5" applyNumberFormat="1" applyFont="1" applyFill="1" applyAlignment="1">
      <alignment horizontal="left"/>
    </xf>
    <xf numFmtId="175" fontId="8" fillId="0" borderId="0" xfId="1" applyNumberFormat="1" applyFont="1" applyFill="1" applyProtection="1">
      <protection locked="0"/>
    </xf>
    <xf numFmtId="164" fontId="8" fillId="2" borderId="10" xfId="5" applyNumberFormat="1" applyFont="1" applyFill="1" applyBorder="1"/>
    <xf numFmtId="164" fontId="23" fillId="0" borderId="0" xfId="5" applyNumberFormat="1" applyFont="1" applyFill="1"/>
    <xf numFmtId="166" fontId="8" fillId="0" borderId="0" xfId="5" applyNumberFormat="1" applyFont="1" applyFill="1" applyProtection="1">
      <protection locked="0"/>
    </xf>
    <xf numFmtId="166" fontId="8" fillId="0" borderId="0" xfId="5" applyNumberFormat="1" applyFont="1" applyFill="1" applyBorder="1" applyProtection="1">
      <protection locked="0"/>
    </xf>
    <xf numFmtId="166" fontId="8" fillId="0" borderId="0" xfId="5" applyNumberFormat="1" applyFont="1" applyFill="1" applyProtection="1"/>
    <xf numFmtId="166" fontId="8" fillId="0" borderId="0" xfId="5" applyNumberFormat="1" applyFont="1" applyFill="1" applyBorder="1" applyProtection="1"/>
    <xf numFmtId="169" fontId="8" fillId="0" borderId="0" xfId="5" applyNumberFormat="1" applyFont="1"/>
    <xf numFmtId="174" fontId="8" fillId="0" borderId="1" xfId="5" applyNumberFormat="1" applyFont="1" applyFill="1" applyBorder="1" applyProtection="1"/>
    <xf numFmtId="174" fontId="8" fillId="0" borderId="0" xfId="5" applyNumberFormat="1" applyFont="1" applyFill="1" applyBorder="1" applyProtection="1"/>
    <xf numFmtId="5" fontId="8" fillId="0" borderId="0" xfId="5" applyNumberFormat="1" applyFont="1" applyFill="1" applyProtection="1">
      <protection locked="0"/>
    </xf>
    <xf numFmtId="164" fontId="8" fillId="0" borderId="0" xfId="5" applyNumberFormat="1" applyFont="1" applyFill="1" applyProtection="1"/>
    <xf numFmtId="164" fontId="8" fillId="0" borderId="0" xfId="5" applyNumberFormat="1" applyFont="1" applyFill="1" applyBorder="1" applyProtection="1"/>
    <xf numFmtId="171" fontId="8" fillId="0" borderId="12" xfId="5" applyNumberFormat="1" applyFont="1" applyFill="1" applyBorder="1" applyProtection="1"/>
    <xf numFmtId="175" fontId="8" fillId="0" borderId="0" xfId="1" applyNumberFormat="1" applyFont="1" applyFill="1" applyProtection="1"/>
    <xf numFmtId="175" fontId="8" fillId="0" borderId="0" xfId="1" applyNumberFormat="1" applyFont="1" applyFill="1" applyBorder="1" applyProtection="1"/>
    <xf numFmtId="37" fontId="8" fillId="0" borderId="14" xfId="5" applyNumberFormat="1" applyFont="1" applyFill="1" applyBorder="1" applyProtection="1"/>
    <xf numFmtId="171" fontId="8" fillId="0" borderId="2" xfId="5" applyNumberFormat="1" applyFont="1" applyFill="1" applyBorder="1" applyProtection="1"/>
    <xf numFmtId="5" fontId="8" fillId="0" borderId="14" xfId="5" applyNumberFormat="1" applyFont="1" applyFill="1" applyBorder="1" applyProtection="1"/>
    <xf numFmtId="164" fontId="8" fillId="0" borderId="0" xfId="5" applyNumberFormat="1" applyFont="1" applyFill="1" applyBorder="1" applyProtection="1">
      <protection locked="0"/>
    </xf>
    <xf numFmtId="166" fontId="8" fillId="0" borderId="1" xfId="5" applyNumberFormat="1" applyFont="1" applyFill="1" applyBorder="1" applyProtection="1"/>
    <xf numFmtId="165" fontId="8" fillId="0" borderId="0" xfId="1" applyNumberFormat="1" applyFont="1" applyFill="1"/>
    <xf numFmtId="5" fontId="8" fillId="0" borderId="0" xfId="5" applyNumberFormat="1" applyFont="1" applyProtection="1"/>
    <xf numFmtId="165" fontId="8" fillId="0" borderId="2" xfId="1" applyNumberFormat="1" applyFont="1" applyFill="1" applyBorder="1"/>
    <xf numFmtId="0" fontId="23" fillId="0" borderId="0" xfId="11" applyFont="1" applyAlignment="1" applyProtection="1">
      <alignment horizontal="centerContinuous"/>
      <protection locked="0"/>
    </xf>
    <xf numFmtId="0" fontId="8" fillId="0" borderId="0" xfId="11" applyFont="1" applyProtection="1">
      <protection locked="0"/>
    </xf>
    <xf numFmtId="0" fontId="8" fillId="0" borderId="0" xfId="11" applyFont="1" applyAlignment="1" applyProtection="1">
      <alignment horizontal="center"/>
      <protection locked="0"/>
    </xf>
    <xf numFmtId="0" fontId="23" fillId="0" borderId="0" xfId="11" applyFont="1" applyAlignment="1" applyProtection="1">
      <alignment horizontal="center"/>
      <protection locked="0"/>
    </xf>
    <xf numFmtId="0" fontId="23" fillId="0" borderId="1" xfId="11" applyFont="1" applyBorder="1" applyAlignment="1" applyProtection="1">
      <alignment horizontal="center"/>
      <protection locked="0"/>
    </xf>
    <xf numFmtId="0" fontId="8" fillId="0" borderId="1" xfId="11" applyFont="1" applyBorder="1" applyAlignment="1" applyProtection="1">
      <alignment horizontal="center"/>
      <protection locked="0"/>
    </xf>
    <xf numFmtId="6" fontId="8" fillId="0" borderId="0" xfId="11" applyNumberFormat="1" applyFont="1" applyProtection="1">
      <protection locked="0"/>
    </xf>
    <xf numFmtId="169" fontId="8" fillId="0" borderId="0" xfId="11" applyNumberFormat="1" applyFont="1" applyProtection="1">
      <protection locked="0"/>
    </xf>
    <xf numFmtId="0" fontId="8" fillId="0" borderId="0" xfId="11" applyFont="1" applyBorder="1" applyProtection="1">
      <protection locked="0"/>
    </xf>
    <xf numFmtId="0" fontId="8" fillId="0" borderId="1" xfId="11" applyFont="1" applyBorder="1" applyProtection="1">
      <protection locked="0"/>
    </xf>
    <xf numFmtId="6" fontId="8" fillId="0" borderId="1" xfId="11" applyNumberFormat="1" applyFont="1" applyBorder="1" applyProtection="1">
      <protection locked="0"/>
    </xf>
    <xf numFmtId="169" fontId="8" fillId="0" borderId="1" xfId="11" applyNumberFormat="1" applyFont="1" applyBorder="1" applyProtection="1">
      <protection locked="0"/>
    </xf>
    <xf numFmtId="0" fontId="23" fillId="0" borderId="19" xfId="11" applyFont="1" applyBorder="1" applyProtection="1">
      <protection locked="0"/>
    </xf>
    <xf numFmtId="0" fontId="8" fillId="0" borderId="19" xfId="11" applyFont="1" applyBorder="1" applyProtection="1">
      <protection locked="0"/>
    </xf>
    <xf numFmtId="6" fontId="8" fillId="0" borderId="19" xfId="11" applyNumberFormat="1" applyFont="1" applyBorder="1" applyProtection="1">
      <protection locked="0"/>
    </xf>
    <xf numFmtId="169" fontId="8" fillId="0" borderId="19" xfId="11" applyNumberFormat="1" applyFont="1" applyBorder="1" applyProtection="1">
      <protection locked="0"/>
    </xf>
    <xf numFmtId="0" fontId="23" fillId="0" borderId="20" xfId="11" applyFont="1" applyBorder="1" applyProtection="1">
      <protection locked="0"/>
    </xf>
    <xf numFmtId="0" fontId="8" fillId="0" borderId="20" xfId="11" applyFont="1" applyBorder="1" applyProtection="1">
      <protection locked="0"/>
    </xf>
    <xf numFmtId="6" fontId="8" fillId="0" borderId="20" xfId="11" applyNumberFormat="1" applyFont="1" applyBorder="1" applyProtection="1">
      <protection locked="0"/>
    </xf>
    <xf numFmtId="169" fontId="8" fillId="0" borderId="20" xfId="11" applyNumberFormat="1" applyFont="1" applyBorder="1" applyProtection="1">
      <protection locked="0"/>
    </xf>
    <xf numFmtId="0" fontId="0" fillId="0" borderId="0" xfId="11" applyFont="1" applyProtection="1">
      <protection locked="0"/>
    </xf>
    <xf numFmtId="0" fontId="3" fillId="0" borderId="0" xfId="12"/>
    <xf numFmtId="10" fontId="8" fillId="0" borderId="0" xfId="2" applyNumberFormat="1" applyFont="1" applyFill="1"/>
    <xf numFmtId="10" fontId="8" fillId="0" borderId="1" xfId="2" applyNumberFormat="1" applyFont="1" applyFill="1" applyBorder="1"/>
    <xf numFmtId="10" fontId="8" fillId="0" borderId="0" xfId="2" applyNumberFormat="1" applyFont="1" applyFill="1" applyBorder="1"/>
    <xf numFmtId="10" fontId="8" fillId="0" borderId="2" xfId="2" applyNumberFormat="1" applyFont="1" applyFill="1" applyBorder="1"/>
    <xf numFmtId="10" fontId="8" fillId="0" borderId="0" xfId="5" applyNumberFormat="1" applyFont="1" applyFill="1" applyProtection="1">
      <protection locked="0"/>
    </xf>
    <xf numFmtId="10" fontId="8" fillId="0" borderId="0" xfId="5" applyNumberFormat="1" applyFont="1" applyFill="1" applyProtection="1"/>
    <xf numFmtId="10" fontId="18" fillId="0" borderId="0" xfId="5" applyNumberFormat="1" applyFont="1" applyFill="1" applyAlignment="1">
      <alignment horizontal="centerContinuous"/>
    </xf>
    <xf numFmtId="10" fontId="8" fillId="0" borderId="0" xfId="5" applyNumberFormat="1" applyFont="1" applyFill="1"/>
    <xf numFmtId="10" fontId="23" fillId="0" borderId="0" xfId="5" applyNumberFormat="1" applyFont="1" applyFill="1" applyAlignment="1">
      <alignment horizontal="center"/>
    </xf>
    <xf numFmtId="10" fontId="23" fillId="0" borderId="9" xfId="5" applyNumberFormat="1" applyFont="1" applyFill="1" applyBorder="1" applyAlignment="1">
      <alignment horizontal="center"/>
    </xf>
    <xf numFmtId="10" fontId="8" fillId="0" borderId="2" xfId="5" applyNumberFormat="1" applyFont="1" applyFill="1" applyBorder="1"/>
    <xf numFmtId="10" fontId="8" fillId="0" borderId="0" xfId="5" applyNumberFormat="1" applyFont="1" applyFill="1" applyBorder="1" applyProtection="1">
      <protection locked="0"/>
    </xf>
    <xf numFmtId="10" fontId="8" fillId="0" borderId="12" xfId="5" applyNumberFormat="1" applyFont="1" applyFill="1" applyBorder="1"/>
    <xf numFmtId="10" fontId="8" fillId="0" borderId="1" xfId="5" applyNumberFormat="1" applyFont="1" applyFill="1" applyBorder="1"/>
    <xf numFmtId="10" fontId="8" fillId="0" borderId="9" xfId="5" applyNumberFormat="1" applyFont="1" applyFill="1" applyBorder="1"/>
    <xf numFmtId="10" fontId="8" fillId="0" borderId="0" xfId="5" applyNumberFormat="1" applyFont="1" applyFill="1" applyBorder="1" applyProtection="1"/>
    <xf numFmtId="10" fontId="8" fillId="0" borderId="12" xfId="1" applyNumberFormat="1" applyFont="1" applyFill="1" applyBorder="1"/>
    <xf numFmtId="10" fontId="8" fillId="0" borderId="0" xfId="1" applyNumberFormat="1" applyFont="1" applyFill="1" applyBorder="1" applyProtection="1">
      <protection locked="0"/>
    </xf>
    <xf numFmtId="10" fontId="8" fillId="0" borderId="1" xfId="5" applyNumberFormat="1" applyFont="1" applyFill="1" applyBorder="1" applyProtection="1">
      <protection locked="0"/>
    </xf>
    <xf numFmtId="10" fontId="8" fillId="0" borderId="0" xfId="5" applyNumberFormat="1" applyFont="1" applyFill="1" applyBorder="1"/>
    <xf numFmtId="10" fontId="8" fillId="0" borderId="0" xfId="1" applyNumberFormat="1" applyFont="1" applyFill="1" applyProtection="1">
      <protection locked="0"/>
    </xf>
    <xf numFmtId="10" fontId="8" fillId="0" borderId="1" xfId="5" applyNumberFormat="1" applyFont="1" applyFill="1" applyBorder="1" applyProtection="1"/>
    <xf numFmtId="10" fontId="8" fillId="0" borderId="12" xfId="5" applyNumberFormat="1" applyFont="1" applyFill="1" applyBorder="1" applyProtection="1"/>
    <xf numFmtId="10" fontId="8" fillId="0" borderId="0" xfId="1" applyNumberFormat="1" applyFont="1" applyFill="1" applyProtection="1"/>
    <xf numFmtId="10" fontId="8" fillId="0" borderId="2" xfId="5" applyNumberFormat="1" applyFont="1" applyFill="1" applyBorder="1" applyProtection="1"/>
    <xf numFmtId="10" fontId="8" fillId="2" borderId="11" xfId="5" applyNumberFormat="1" applyFont="1" applyFill="1" applyBorder="1"/>
    <xf numFmtId="0" fontId="23" fillId="0" borderId="1" xfId="11" applyFont="1" applyBorder="1" applyAlignment="1" applyProtection="1">
      <alignment horizontal="centerContinuous"/>
      <protection locked="0"/>
    </xf>
    <xf numFmtId="8" fontId="8" fillId="0" borderId="0" xfId="11" applyNumberFormat="1" applyFont="1" applyProtection="1">
      <protection locked="0"/>
    </xf>
    <xf numFmtId="164" fontId="4" fillId="0" borderId="0" xfId="4" applyFont="1" applyFill="1" applyBorder="1" applyAlignment="1">
      <alignment horizontal="centerContinuous"/>
    </xf>
    <xf numFmtId="169" fontId="4" fillId="0" borderId="0" xfId="4" applyNumberFormat="1" applyFont="1" applyFill="1" applyBorder="1" applyAlignment="1">
      <alignment horizontal="centerContinuous"/>
    </xf>
    <xf numFmtId="0" fontId="43" fillId="0" borderId="0" xfId="184" applyFont="1"/>
    <xf numFmtId="5" fontId="8" fillId="0" borderId="12" xfId="1" applyNumberFormat="1" applyFont="1" applyFill="1" applyBorder="1"/>
    <xf numFmtId="0" fontId="23" fillId="0" borderId="0" xfId="11" applyFont="1" applyBorder="1" applyAlignment="1" applyProtection="1">
      <alignment horizontal="centerContinuous"/>
      <protection locked="0"/>
    </xf>
    <xf numFmtId="0" fontId="42" fillId="0" borderId="0" xfId="0" applyFont="1"/>
    <xf numFmtId="0" fontId="43" fillId="0" borderId="0" xfId="0" applyFont="1"/>
    <xf numFmtId="0" fontId="43" fillId="0" borderId="0" xfId="0" applyFont="1" applyAlignment="1">
      <alignment horizontal="right"/>
    </xf>
    <xf numFmtId="15" fontId="43" fillId="0" borderId="0" xfId="0" quotePrefix="1" applyNumberFormat="1" applyFont="1"/>
    <xf numFmtId="0" fontId="44" fillId="0" borderId="0" xfId="0" applyFont="1"/>
    <xf numFmtId="0" fontId="42" fillId="0" borderId="1" xfId="0" applyFont="1" applyBorder="1" applyAlignment="1">
      <alignment horizontal="center" wrapText="1"/>
    </xf>
    <xf numFmtId="0" fontId="42" fillId="0" borderId="1" xfId="0" applyFont="1" applyBorder="1"/>
    <xf numFmtId="0" fontId="42" fillId="0" borderId="1" xfId="0" applyFont="1" applyBorder="1" applyAlignment="1">
      <alignment horizontal="center"/>
    </xf>
    <xf numFmtId="0" fontId="43" fillId="0" borderId="0" xfId="0" applyFont="1" applyAlignment="1">
      <alignment horizontal="center"/>
    </xf>
    <xf numFmtId="165" fontId="43" fillId="0" borderId="0" xfId="1" applyNumberFormat="1" applyFont="1" applyBorder="1"/>
    <xf numFmtId="165" fontId="43" fillId="0" borderId="0" xfId="0" applyNumberFormat="1" applyFont="1" applyBorder="1"/>
    <xf numFmtId="165" fontId="43" fillId="0" borderId="0" xfId="0" applyNumberFormat="1" applyFont="1"/>
  </cellXfs>
  <cellStyles count="317">
    <cellStyle name="20% - Accent1 2" xfId="186"/>
    <cellStyle name="20% - Accent2 2" xfId="187"/>
    <cellStyle name="20% - Accent3 2" xfId="188"/>
    <cellStyle name="20% - Accent4 2" xfId="189"/>
    <cellStyle name="40% - Accent1 2" xfId="190"/>
    <cellStyle name="40% - Accent3 2" xfId="191"/>
    <cellStyle name="40% - Accent4 2" xfId="192"/>
    <cellStyle name="40% - Accent6 2" xfId="193"/>
    <cellStyle name="60% - Accent1 2" xfId="194"/>
    <cellStyle name="60% - Accent3 2" xfId="195"/>
    <cellStyle name="60% - Accent4 2" xfId="196"/>
    <cellStyle name="60% - Accent6 2" xfId="197"/>
    <cellStyle name="Accent1 2" xfId="198"/>
    <cellStyle name="Accent2 2" xfId="199"/>
    <cellStyle name="Accent3 2" xfId="200"/>
    <cellStyle name="Accent4 2" xfId="201"/>
    <cellStyle name="Bad 2" xfId="202"/>
    <cellStyle name="Calc Currency (0)" xfId="203"/>
    <cellStyle name="Calculation 2" xfId="204"/>
    <cellStyle name="Column total in dollars" xfId="205"/>
    <cellStyle name="Comma" xfId="1" builtinId="3"/>
    <cellStyle name="Comma  - Style1" xfId="206"/>
    <cellStyle name="Comma  - Style2" xfId="207"/>
    <cellStyle name="Comma  - Style3" xfId="208"/>
    <cellStyle name="Comma  - Style4" xfId="209"/>
    <cellStyle name="Comma  - Style5" xfId="210"/>
    <cellStyle name="Comma  - Style6" xfId="211"/>
    <cellStyle name="Comma  - Style7" xfId="212"/>
    <cellStyle name="Comma  - Style8" xfId="213"/>
    <cellStyle name="Comma (0)" xfId="214"/>
    <cellStyle name="Comma 10" xfId="215"/>
    <cellStyle name="Comma 10 2" xfId="216"/>
    <cellStyle name="Comma 11" xfId="26"/>
    <cellStyle name="Comma 12" xfId="217"/>
    <cellStyle name="Comma 13" xfId="218"/>
    <cellStyle name="Comma 14" xfId="219"/>
    <cellStyle name="Comma 19" xfId="27"/>
    <cellStyle name="Comma 2" xfId="6"/>
    <cellStyle name="Comma 2 10" xfId="28"/>
    <cellStyle name="Comma 2 11" xfId="29"/>
    <cellStyle name="Comma 2 12" xfId="30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132"/>
    <cellStyle name="Comma 2 20" xfId="39"/>
    <cellStyle name="Comma 2 21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21" xfId="48"/>
    <cellStyle name="Comma 22" xfId="49"/>
    <cellStyle name="Comma 3" xfId="133"/>
    <cellStyle name="Comma 3 2" xfId="220"/>
    <cellStyle name="Comma 3 3" xfId="221"/>
    <cellStyle name="Comma 4" xfId="50"/>
    <cellStyle name="Comma 4 2" xfId="222"/>
    <cellStyle name="Comma 4 3" xfId="223"/>
    <cellStyle name="Comma 4 3 2" xfId="224"/>
    <cellStyle name="Comma 5" xfId="51"/>
    <cellStyle name="Comma 5 2" xfId="225"/>
    <cellStyle name="Comma 6" xfId="185"/>
    <cellStyle name="Comma 6 2" xfId="226"/>
    <cellStyle name="Comma 7" xfId="227"/>
    <cellStyle name="Comma 7 2" xfId="228"/>
    <cellStyle name="Comma 7 2 2" xfId="229"/>
    <cellStyle name="Comma 7 2 2 2" xfId="230"/>
    <cellStyle name="Comma 8" xfId="231"/>
    <cellStyle name="Comma 9" xfId="232"/>
    <cellStyle name="Comma0" xfId="134"/>
    <cellStyle name="Comma0 - Style1" xfId="233"/>
    <cellStyle name="Comma0 - Style2" xfId="234"/>
    <cellStyle name="Comma0 - Style3" xfId="235"/>
    <cellStyle name="Comma0 - Style4" xfId="236"/>
    <cellStyle name="Comma0_3Q 2008 Release10-27-08 - USE FOR UT DEC 2009 GRC (5)" xfId="237"/>
    <cellStyle name="Comma1 - Style1" xfId="238"/>
    <cellStyle name="Curren - Style2" xfId="239"/>
    <cellStyle name="Curren - Style3" xfId="240"/>
    <cellStyle name="Currency" xfId="2" builtinId="4"/>
    <cellStyle name="Currency 2" xfId="7"/>
    <cellStyle name="Currency 2 10" xfId="52"/>
    <cellStyle name="Currency 2 11" xfId="53"/>
    <cellStyle name="Currency 2 12" xfId="54"/>
    <cellStyle name="Currency 2 13" xfId="55"/>
    <cellStyle name="Currency 2 14" xfId="56"/>
    <cellStyle name="Currency 2 15" xfId="57"/>
    <cellStyle name="Currency 2 16" xfId="58"/>
    <cellStyle name="Currency 2 17" xfId="59"/>
    <cellStyle name="Currency 2 18" xfId="60"/>
    <cellStyle name="Currency 2 19" xfId="61"/>
    <cellStyle name="Currency 2 2" xfId="62"/>
    <cellStyle name="Currency 2 2 2" xfId="135"/>
    <cellStyle name="Currency 2 20" xfId="63"/>
    <cellStyle name="Currency 2 21" xfId="64"/>
    <cellStyle name="Currency 2 3" xfId="65"/>
    <cellStyle name="Currency 2 4" xfId="66"/>
    <cellStyle name="Currency 2 5" xfId="67"/>
    <cellStyle name="Currency 2 6" xfId="68"/>
    <cellStyle name="Currency 2 7" xfId="69"/>
    <cellStyle name="Currency 2 8" xfId="70"/>
    <cellStyle name="Currency 2 9" xfId="71"/>
    <cellStyle name="Currency 3" xfId="241"/>
    <cellStyle name="Currency 3 2" xfId="242"/>
    <cellStyle name="Currency 4" xfId="243"/>
    <cellStyle name="Currency 5" xfId="244"/>
    <cellStyle name="Currency 6" xfId="245"/>
    <cellStyle name="Currency 7" xfId="246"/>
    <cellStyle name="Currency No Comma" xfId="136"/>
    <cellStyle name="Currency(0)" xfId="247"/>
    <cellStyle name="Currency0" xfId="137"/>
    <cellStyle name="Date" xfId="138"/>
    <cellStyle name="Date - Style1" xfId="248"/>
    <cellStyle name="Date - Style3" xfId="249"/>
    <cellStyle name="Date_3Q 2008 Release10-27-08 - USE FOR UT DEC 2009 GRC (5)" xfId="250"/>
    <cellStyle name="Fixed" xfId="139"/>
    <cellStyle name="Fixed2 - Style2" xfId="251"/>
    <cellStyle name="General" xfId="8"/>
    <cellStyle name="Grey" xfId="252"/>
    <cellStyle name="header" xfId="253"/>
    <cellStyle name="Header1" xfId="254"/>
    <cellStyle name="Header2" xfId="255"/>
    <cellStyle name="Heading 1 2" xfId="256"/>
    <cellStyle name="Heading 2 2" xfId="257"/>
    <cellStyle name="Heading 3 2" xfId="258"/>
    <cellStyle name="Heading 4 2" xfId="259"/>
    <cellStyle name="Heading1" xfId="260"/>
    <cellStyle name="Heading2" xfId="261"/>
    <cellStyle name="Input [yellow]" xfId="262"/>
    <cellStyle name="Inst. Sections" xfId="263"/>
    <cellStyle name="Inst. Subheading" xfId="264"/>
    <cellStyle name="Marathon" xfId="265"/>
    <cellStyle name="MCP" xfId="140"/>
    <cellStyle name="nONE" xfId="9"/>
    <cellStyle name="noninput" xfId="141"/>
    <cellStyle name="noninput 2" xfId="266"/>
    <cellStyle name="noninput 3" xfId="267"/>
    <cellStyle name="Normal" xfId="0" builtinId="0"/>
    <cellStyle name="Normal - Style1" xfId="268"/>
    <cellStyle name="Normal - Style2" xfId="269"/>
    <cellStyle name="Normal - Style3" xfId="270"/>
    <cellStyle name="Normal - Style4" xfId="271"/>
    <cellStyle name="Normal - Style5" xfId="272"/>
    <cellStyle name="Normal - Style6" xfId="273"/>
    <cellStyle name="Normal - Style7" xfId="274"/>
    <cellStyle name="Normal - Style8" xfId="275"/>
    <cellStyle name="Normal 10" xfId="72"/>
    <cellStyle name="Normal 11" xfId="73"/>
    <cellStyle name="Normal 11 2" xfId="276"/>
    <cellStyle name="Normal 12" xfId="74"/>
    <cellStyle name="Normal 13" xfId="75"/>
    <cellStyle name="Normal 14" xfId="76"/>
    <cellStyle name="Normal 15" xfId="184"/>
    <cellStyle name="Normal 16" xfId="77"/>
    <cellStyle name="Normal 17" xfId="78"/>
    <cellStyle name="Normal 18" xfId="79"/>
    <cellStyle name="Normal 19" xfId="80"/>
    <cellStyle name="Normal 2" xfId="10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18" xfId="89"/>
    <cellStyle name="Normal 2 19" xfId="90"/>
    <cellStyle name="Normal 2 2" xfId="11"/>
    <cellStyle name="Normal 2 2 2" xfId="277"/>
    <cellStyle name="Normal 2 20" xfId="91"/>
    <cellStyle name="Normal 2 21" xfId="92"/>
    <cellStyle name="Normal 2 22" xfId="93"/>
    <cellStyle name="Normal 2 3" xfId="94"/>
    <cellStyle name="Normal 2 3 2" xfId="142"/>
    <cellStyle name="Normal 2 4" xfId="95"/>
    <cellStyle name="Normal 2 5" xfId="96"/>
    <cellStyle name="Normal 2 6" xfId="97"/>
    <cellStyle name="Normal 2 7" xfId="98"/>
    <cellStyle name="Normal 2 8" xfId="99"/>
    <cellStyle name="Normal 2 9" xfId="100"/>
    <cellStyle name="Normal 2_Book1" xfId="101"/>
    <cellStyle name="Normal 20" xfId="102"/>
    <cellStyle name="Normal 21" xfId="103"/>
    <cellStyle name="Normal 22" xfId="104"/>
    <cellStyle name="Normal 23" xfId="105"/>
    <cellStyle name="Normal 24" xfId="106"/>
    <cellStyle name="Normal 3" xfId="12"/>
    <cellStyle name="Normal 3 2" xfId="13"/>
    <cellStyle name="Normal 4" xfId="14"/>
    <cellStyle name="Normal 4 2" xfId="278"/>
    <cellStyle name="Normal 4 3" xfId="279"/>
    <cellStyle name="Normal 4 3 2" xfId="280"/>
    <cellStyle name="Normal 5" xfId="15"/>
    <cellStyle name="Normal 5 2" xfId="281"/>
    <cellStyle name="Normal 6" xfId="16"/>
    <cellStyle name="Normal 6 2" xfId="282"/>
    <cellStyle name="Normal 6 2 2" xfId="283"/>
    <cellStyle name="Normal 6 3" xfId="284"/>
    <cellStyle name="Normal 6 4" xfId="285"/>
    <cellStyle name="Normal 6 4 2" xfId="286"/>
    <cellStyle name="Normal 7" xfId="17"/>
    <cellStyle name="Normal 7 2" xfId="287"/>
    <cellStyle name="Normal 8" xfId="18"/>
    <cellStyle name="Normal 8 2" xfId="288"/>
    <cellStyle name="Normal 9" xfId="107"/>
    <cellStyle name="Normal(0)" xfId="289"/>
    <cellStyle name="Normal_Blocking 03-01" xfId="4"/>
    <cellStyle name="Normal_Blocking 09-00" xfId="5"/>
    <cellStyle name="Number" xfId="290"/>
    <cellStyle name="Output 2" xfId="291"/>
    <cellStyle name="Output Amounts" xfId="292"/>
    <cellStyle name="Output Line Items" xfId="293"/>
    <cellStyle name="Password" xfId="143"/>
    <cellStyle name="Percen - Style1" xfId="294"/>
    <cellStyle name="Percen - Style2" xfId="295"/>
    <cellStyle name="Percent" xfId="3" builtinId="5"/>
    <cellStyle name="Percent [2]" xfId="296"/>
    <cellStyle name="Percent 13" xfId="108"/>
    <cellStyle name="Percent 19" xfId="109"/>
    <cellStyle name="Percent 2" xfId="19"/>
    <cellStyle name="Percent 2 10" xfId="110"/>
    <cellStyle name="Percent 2 11" xfId="111"/>
    <cellStyle name="Percent 2 12" xfId="112"/>
    <cellStyle name="Percent 2 13" xfId="113"/>
    <cellStyle name="Percent 2 14" xfId="114"/>
    <cellStyle name="Percent 2 15" xfId="115"/>
    <cellStyle name="Percent 2 16" xfId="116"/>
    <cellStyle name="Percent 2 17" xfId="117"/>
    <cellStyle name="Percent 2 18" xfId="118"/>
    <cellStyle name="Percent 2 19" xfId="119"/>
    <cellStyle name="Percent 2 2" xfId="20"/>
    <cellStyle name="Percent 2 2 2" xfId="144"/>
    <cellStyle name="Percent 2 20" xfId="120"/>
    <cellStyle name="Percent 2 21" xfId="121"/>
    <cellStyle name="Percent 2 3" xfId="122"/>
    <cellStyle name="Percent 2 4" xfId="123"/>
    <cellStyle name="Percent 2 5" xfId="124"/>
    <cellStyle name="Percent 2 6" xfId="125"/>
    <cellStyle name="Percent 2 7" xfId="126"/>
    <cellStyle name="Percent 2 8" xfId="127"/>
    <cellStyle name="Percent 2 9" xfId="128"/>
    <cellStyle name="Percent 22" xfId="129"/>
    <cellStyle name="Percent 3" xfId="21"/>
    <cellStyle name="Percent 3 2" xfId="297"/>
    <cellStyle name="Percent 4" xfId="22"/>
    <cellStyle name="Percent 5" xfId="23"/>
    <cellStyle name="Percent 6" xfId="24"/>
    <cellStyle name="Percent(0)" xfId="298"/>
    <cellStyle name="SAPBEXaggData" xfId="145"/>
    <cellStyle name="SAPBEXaggDataEmph" xfId="146"/>
    <cellStyle name="SAPBEXaggItem" xfId="147"/>
    <cellStyle name="SAPBEXaggItemX" xfId="148"/>
    <cellStyle name="SAPBEXchaText" xfId="130"/>
    <cellStyle name="SAPBEXexcBad7" xfId="149"/>
    <cellStyle name="SAPBEXexcBad8" xfId="150"/>
    <cellStyle name="SAPBEXexcBad9" xfId="151"/>
    <cellStyle name="SAPBEXexcCritical4" xfId="152"/>
    <cellStyle name="SAPBEXexcCritical5" xfId="153"/>
    <cellStyle name="SAPBEXexcCritical6" xfId="154"/>
    <cellStyle name="SAPBEXexcGood1" xfId="155"/>
    <cellStyle name="SAPBEXexcGood2" xfId="156"/>
    <cellStyle name="SAPBEXexcGood3" xfId="157"/>
    <cellStyle name="SAPBEXfilterDrill" xfId="158"/>
    <cellStyle name="SAPBEXfilterItem" xfId="159"/>
    <cellStyle name="SAPBEXfilterText" xfId="160"/>
    <cellStyle name="SAPBEXformats" xfId="161"/>
    <cellStyle name="SAPBEXheaderItem" xfId="162"/>
    <cellStyle name="SAPBEXheaderText" xfId="163"/>
    <cellStyle name="SAPBEXHLevel0" xfId="164"/>
    <cellStyle name="SAPBEXHLevel0X" xfId="165"/>
    <cellStyle name="SAPBEXHLevel1" xfId="166"/>
    <cellStyle name="SAPBEXHLevel1X" xfId="167"/>
    <cellStyle name="SAPBEXHLevel2" xfId="168"/>
    <cellStyle name="SAPBEXHLevel2X" xfId="169"/>
    <cellStyle name="SAPBEXHLevel3" xfId="170"/>
    <cellStyle name="SAPBEXHLevel3X" xfId="171"/>
    <cellStyle name="SAPBEXresData" xfId="172"/>
    <cellStyle name="SAPBEXresDataEmph" xfId="173"/>
    <cellStyle name="SAPBEXresItem" xfId="174"/>
    <cellStyle name="SAPBEXresItemX" xfId="175"/>
    <cellStyle name="SAPBEXstdData" xfId="176"/>
    <cellStyle name="SAPBEXstdDataEmph" xfId="177"/>
    <cellStyle name="SAPBEXstdItem" xfId="178"/>
    <cellStyle name="SAPBEXstdItemX" xfId="179"/>
    <cellStyle name="SAPBEXtitle" xfId="131"/>
    <cellStyle name="SAPBEXtitle 2" xfId="299"/>
    <cellStyle name="SAPBEXundefined" xfId="180"/>
    <cellStyle name="Shade" xfId="300"/>
    <cellStyle name="Special" xfId="301"/>
    <cellStyle name="STYL1 - Style1" xfId="302"/>
    <cellStyle name="Style 1" xfId="303"/>
    <cellStyle name="Style 27" xfId="304"/>
    <cellStyle name="Style 35" xfId="305"/>
    <cellStyle name="Style 36" xfId="306"/>
    <cellStyle name="Text" xfId="307"/>
    <cellStyle name="Title 2" xfId="308"/>
    <cellStyle name="Titles" xfId="309"/>
    <cellStyle name="Total 2" xfId="310"/>
    <cellStyle name="Total2 - Style2" xfId="311"/>
    <cellStyle name="TRANSMISSION RELIABILITY PORTION OF PROJECT" xfId="25"/>
    <cellStyle name="Underl - Style4" xfId="312"/>
    <cellStyle name="UNLocked" xfId="313"/>
    <cellStyle name="Unprot" xfId="181"/>
    <cellStyle name="Unprot 2" xfId="314"/>
    <cellStyle name="Unprot 3" xfId="315"/>
    <cellStyle name="Unprot$" xfId="182"/>
    <cellStyle name="Unprot_Book4 (11) (2)" xfId="316"/>
    <cellStyle name="Unprotect" xfId="18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61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2-035-xx%20(GRC%202012)\COS%20(embedded)\COS%20UT%20May%202013_N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GRC%202011\1.%20Embedded%20COS\COS%20UT%20Jun%202012_N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direct)\Testimony%20and%20Exhibits\Confidential%20Exhibit%20RMP__(CCP-5)\UT%20GRC%20MC%20Study%20Jun%202012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0306%20SEMI\Tab%20%238%20-%20Rate%20Base\Major%20Plant%20Additions\Major%20Plant%20Addition%20Adjust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ARCHIVE\2007\SEMI%20Dec%202007\Models\Idaho\RAM%20Semi%20Dec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REGULATN/ER/0306%20Idaho%20GRC/FY%2006%20Models/RAM%20FY06%20ID%20MS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1\2.%20Marginal%20COS\OR%20GRC%20MC%20Study%20Dec%202011%20-%20NS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USER\CraigS\Misc%20files\RAM%20test%20mode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Shared\Trading\Structuring%20&amp;%20Pricing\Models\NatGasCurve\Gas%20Forward%20Price%20Curv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9\OR%20GRC%20December%202011\5%20-%20NPC\NPC%20Adjustment%20-%20OR%20GRC%20Dec%202011\_OR%20TAM%20NPC%20CY%202011%20GOLD%20_2010%2001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SEMI%20Mar%202006\Tab%20%234%20-%20O&amp;M\ID%20DSM%20Irrigation\GLPCA%20514511%20Sept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10\Results%20-%20June%202010\3%20-%20Revenue\REC%20Revenues\3.5%20REC%20Revenues%20UT,%20CA,%20ID%20-%20Jun2010%20Results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566\Local%20Settings\Temporary%20Internet%20Files\Content.Outlook\MFLJKWXJ\Budget%20Recovery-YTDDec2010B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4817\Local%20Settings\Temporary%20Internet%20Files\OLK11\Idaho%20FY2004%20NPC%20Gold%20(11%2018%202004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trick\CLEANAIR\ACCOUNTING\AP%20INVOICE%20APPROVAL%20FOR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ARCHIVE\2006\SEMI%20Mar%202006\Tab%20%235%20-%20NPC\Normalized%20NPC\Semi-Annual%20(Apr2006-Mar2007)_2006Jun0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14818\LOCALS~1\Temp\xSAPtemp82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1206%20Semi\Tab%20%235%20NPC\NPC%20Adjustment\SA(WCA)_Allocation%20Table_2007Apr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MAP\LRF\Rate%20Cases\2009%20Rate%20Cases\Wyoming%20GRC%202009\Monthly%20Sales%20Forecast\TOT%20MW%20only%20Annual%20and%20Monthly_0709200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Wyoming%20GRC%20FTY%2012-2009%20(2008%20GRC)\Rebuttal\WY%20COS%20FTY%20June%202009%20Rebuttal%20Fil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09\Results%20-%20June%202009\5%20-%20NPC\NPC_5.1\Back%20up\BW%20Report%20for%20447%20-%20June%20200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12508\Temporary%20Internet%20Files\OLK49\MGMT%20FEE%20ACTUALS%20CY2002%20%20FY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RAM%20Mar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File/File4447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rebuttal)\Testimony%20and%20Exhibits\Exhibit%20RMP%20(CCP-3R)\Tabs%204%20&amp;%205\COS%20UT%20Jun%202012_Rebuttal%20CO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Wyoming%20GRC%20FTY%2012-2010%20(2009%20GRC)\COS\WY%20COS%20FTY%20Dec%202010_0826HYBRI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7">
          <cell r="H17">
            <v>0.37950999999999996</v>
          </cell>
        </row>
      </sheetData>
      <sheetData sheetId="1" refreshError="1"/>
      <sheetData sheetId="2"/>
      <sheetData sheetId="3">
        <row r="94">
          <cell r="D94">
            <v>22277537.413922604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5752868671.222683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61">
          <cell r="E61">
            <v>6.6413560461439841E-2</v>
          </cell>
        </row>
        <row r="722">
          <cell r="Y722">
            <v>11440.454450226256</v>
          </cell>
        </row>
        <row r="724">
          <cell r="Y724">
            <v>38084.035315421454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778">
          <cell r="Y1778">
            <v>0</v>
          </cell>
        </row>
        <row r="1867">
          <cell r="F1867">
            <v>-2239290.6767274253</v>
          </cell>
        </row>
        <row r="1912">
          <cell r="F1912">
            <v>1.0719561604796075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9">
          <cell r="L9">
            <v>8.2837271695077097E-2</v>
          </cell>
        </row>
        <row r="11">
          <cell r="Y11">
            <v>1</v>
          </cell>
        </row>
        <row r="19">
          <cell r="K19">
            <v>0.47799999999999998</v>
          </cell>
        </row>
        <row r="20">
          <cell r="K20">
            <v>3.0000000000000001E-3</v>
          </cell>
        </row>
        <row r="21">
          <cell r="K21">
            <v>0.51900000000000002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61">
          <cell r="H61">
            <v>5.6674747264269187E-2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illing Costs"/>
      <sheetName val="Full MC %"/>
      <sheetName val="10 Year UC"/>
      <sheetName val="10 Year FC"/>
      <sheetName val="5 Year MC"/>
      <sheetName val="1 Year MC"/>
      <sheetName val="Capacity"/>
      <sheetName val="Energy"/>
      <sheetName val="Avoided Costs"/>
      <sheetName val="Transm1"/>
      <sheetName val="Transm2"/>
      <sheetName val="Trans_OM"/>
      <sheetName val="TransLF"/>
      <sheetName val="Dist Sub 1"/>
      <sheetName val="Dist Sub 2"/>
      <sheetName val="Circuit Model Intro"/>
      <sheetName val="PC1"/>
      <sheetName val="PC2"/>
      <sheetName val="PC3"/>
      <sheetName val="PC4"/>
      <sheetName val="PC5"/>
      <sheetName val="PC6"/>
      <sheetName val="PC7"/>
      <sheetName val="PC8"/>
      <sheetName val="PC9"/>
      <sheetName val="PC10"/>
      <sheetName val="PC11"/>
      <sheetName val="PC12"/>
      <sheetName val="PC1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Services 1"/>
      <sheetName val="Services 2"/>
      <sheetName val="Streetlights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Escalation Factors"/>
      <sheetName val="Index"/>
      <sheetName val="SumTable"/>
      <sheetName val="Dialog"/>
    </sheetNames>
    <sheetDataSet>
      <sheetData sheetId="0">
        <row r="10">
          <cell r="C10" t="str">
            <v>Utah</v>
          </cell>
        </row>
        <row r="12">
          <cell r="C12" t="str">
            <v>Plateau</v>
          </cell>
        </row>
        <row r="13">
          <cell r="C13">
            <v>2012</v>
          </cell>
        </row>
        <row r="18">
          <cell r="C18">
            <v>2010</v>
          </cell>
          <cell r="D18">
            <v>2012</v>
          </cell>
        </row>
        <row r="19">
          <cell r="C19">
            <v>2010</v>
          </cell>
          <cell r="D19">
            <v>2012</v>
          </cell>
        </row>
        <row r="20">
          <cell r="C20">
            <v>2010</v>
          </cell>
          <cell r="D20">
            <v>2012</v>
          </cell>
        </row>
        <row r="21">
          <cell r="C21">
            <v>2010</v>
          </cell>
          <cell r="D21">
            <v>2012</v>
          </cell>
        </row>
        <row r="22">
          <cell r="C22">
            <v>2011</v>
          </cell>
          <cell r="D22">
            <v>2012</v>
          </cell>
        </row>
        <row r="23">
          <cell r="C23">
            <v>2010</v>
          </cell>
          <cell r="D23">
            <v>2012</v>
          </cell>
        </row>
        <row r="24">
          <cell r="C24">
            <v>2010</v>
          </cell>
          <cell r="D24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PacifiCorp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Marginal Generation Costs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Filed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 t="str">
            <v xml:space="preserve">                  12 Months Ended December</v>
          </cell>
          <cell r="C6">
            <v>0</v>
          </cell>
          <cell r="D6">
            <v>0</v>
          </cell>
          <cell r="E6" t="str">
            <v>12 Months Ended December</v>
          </cell>
          <cell r="F6">
            <v>0</v>
          </cell>
          <cell r="G6">
            <v>0</v>
          </cell>
        </row>
        <row r="7">
          <cell r="A7">
            <v>0</v>
          </cell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D9">
            <v>0</v>
          </cell>
          <cell r="E9" t="str">
            <v>Costs</v>
          </cell>
          <cell r="F9" t="str">
            <v>Fixed Cost</v>
          </cell>
          <cell r="G9">
            <v>0</v>
          </cell>
        </row>
        <row r="10">
          <cell r="A10">
            <v>0</v>
          </cell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2012</v>
          </cell>
          <cell r="B12">
            <v>99.31</v>
          </cell>
          <cell r="C12">
            <v>150.33000000000001</v>
          </cell>
          <cell r="D12">
            <v>5.53</v>
          </cell>
          <cell r="E12">
            <v>99.31</v>
          </cell>
          <cell r="F12">
            <v>150.33000000000001</v>
          </cell>
          <cell r="G12">
            <v>5.53</v>
          </cell>
        </row>
        <row r="13">
          <cell r="A13">
            <v>2013</v>
          </cell>
          <cell r="B13">
            <v>101.29</v>
          </cell>
          <cell r="C13">
            <v>153.36000000000001</v>
          </cell>
          <cell r="D13">
            <v>5.75</v>
          </cell>
          <cell r="E13">
            <v>101.29</v>
          </cell>
          <cell r="F13">
            <v>153.36000000000001</v>
          </cell>
          <cell r="G13">
            <v>5.75</v>
          </cell>
        </row>
        <row r="14">
          <cell r="A14">
            <v>2014</v>
          </cell>
          <cell r="B14">
            <v>103.22</v>
          </cell>
          <cell r="C14">
            <v>156.26</v>
          </cell>
          <cell r="D14">
            <v>6.04</v>
          </cell>
          <cell r="E14">
            <v>103.22</v>
          </cell>
          <cell r="F14">
            <v>156.26</v>
          </cell>
          <cell r="G14">
            <v>6.04</v>
          </cell>
        </row>
        <row r="15">
          <cell r="A15">
            <v>2015</v>
          </cell>
          <cell r="B15">
            <v>105.02</v>
          </cell>
          <cell r="C15">
            <v>159</v>
          </cell>
          <cell r="D15">
            <v>6.35</v>
          </cell>
          <cell r="E15">
            <v>105.02</v>
          </cell>
          <cell r="F15">
            <v>159</v>
          </cell>
          <cell r="G15">
            <v>6.35</v>
          </cell>
        </row>
        <row r="16">
          <cell r="A16">
            <v>2016</v>
          </cell>
          <cell r="B16">
            <v>106.87</v>
          </cell>
          <cell r="C16">
            <v>161.79</v>
          </cell>
          <cell r="D16">
            <v>6.82</v>
          </cell>
          <cell r="E16">
            <v>106.87</v>
          </cell>
          <cell r="F16">
            <v>161.79</v>
          </cell>
          <cell r="G16">
            <v>6.82</v>
          </cell>
        </row>
        <row r="17">
          <cell r="A17">
            <v>2017</v>
          </cell>
          <cell r="B17">
            <v>108.74</v>
          </cell>
          <cell r="C17">
            <v>164.63</v>
          </cell>
          <cell r="D17">
            <v>7.27</v>
          </cell>
          <cell r="E17">
            <v>108.74</v>
          </cell>
          <cell r="F17">
            <v>164.63</v>
          </cell>
          <cell r="G17">
            <v>7.27</v>
          </cell>
        </row>
        <row r="18">
          <cell r="A18">
            <v>2018</v>
          </cell>
          <cell r="B18">
            <v>110.65</v>
          </cell>
          <cell r="C18">
            <v>167.52</v>
          </cell>
          <cell r="D18">
            <v>7.56</v>
          </cell>
          <cell r="E18">
            <v>110.65</v>
          </cell>
          <cell r="F18">
            <v>167.52</v>
          </cell>
          <cell r="G18">
            <v>7.56</v>
          </cell>
        </row>
        <row r="19">
          <cell r="A19">
            <v>2019</v>
          </cell>
          <cell r="B19">
            <v>112.59</v>
          </cell>
          <cell r="C19">
            <v>170.46</v>
          </cell>
          <cell r="D19">
            <v>7.38</v>
          </cell>
          <cell r="E19">
            <v>112.59</v>
          </cell>
          <cell r="F19">
            <v>170.46</v>
          </cell>
          <cell r="G19">
            <v>7.38</v>
          </cell>
        </row>
        <row r="20">
          <cell r="A20">
            <v>2020</v>
          </cell>
          <cell r="B20">
            <v>114.57</v>
          </cell>
          <cell r="C20">
            <v>173.45</v>
          </cell>
          <cell r="D20">
            <v>7.44</v>
          </cell>
          <cell r="E20">
            <v>114.57</v>
          </cell>
          <cell r="F20">
            <v>173.45</v>
          </cell>
          <cell r="G20">
            <v>7.44</v>
          </cell>
        </row>
        <row r="21">
          <cell r="A21">
            <v>2021</v>
          </cell>
          <cell r="B21">
            <v>116.58</v>
          </cell>
          <cell r="C21">
            <v>176.5</v>
          </cell>
          <cell r="D21">
            <v>7.88</v>
          </cell>
          <cell r="E21">
            <v>116.58</v>
          </cell>
          <cell r="F21">
            <v>176.5</v>
          </cell>
          <cell r="G21">
            <v>7.88</v>
          </cell>
        </row>
        <row r="22">
          <cell r="A22">
            <v>2022</v>
          </cell>
          <cell r="B22">
            <v>118.62</v>
          </cell>
          <cell r="C22">
            <v>179.6</v>
          </cell>
          <cell r="D22">
            <v>8.42</v>
          </cell>
          <cell r="E22">
            <v>118.62</v>
          </cell>
          <cell r="F22">
            <v>179.6</v>
          </cell>
          <cell r="G22">
            <v>8.42</v>
          </cell>
        </row>
        <row r="23">
          <cell r="A23">
            <v>2023</v>
          </cell>
          <cell r="B23">
            <v>120.7</v>
          </cell>
          <cell r="C23">
            <v>182.74</v>
          </cell>
          <cell r="D23">
            <v>7.96</v>
          </cell>
          <cell r="E23">
            <v>120.7</v>
          </cell>
          <cell r="F23">
            <v>182.74</v>
          </cell>
          <cell r="G23">
            <v>7.96</v>
          </cell>
        </row>
        <row r="24">
          <cell r="A24">
            <v>2024</v>
          </cell>
          <cell r="B24">
            <v>122.82</v>
          </cell>
          <cell r="C24">
            <v>185.95</v>
          </cell>
          <cell r="D24">
            <v>7.75</v>
          </cell>
          <cell r="E24">
            <v>122.82</v>
          </cell>
          <cell r="F24">
            <v>185.95</v>
          </cell>
          <cell r="G24">
            <v>7.75</v>
          </cell>
        </row>
        <row r="25">
          <cell r="A25">
            <v>2025</v>
          </cell>
          <cell r="B25">
            <v>124.98</v>
          </cell>
          <cell r="C25">
            <v>189.21</v>
          </cell>
          <cell r="D25">
            <v>8.18</v>
          </cell>
          <cell r="E25">
            <v>124.98</v>
          </cell>
          <cell r="F25">
            <v>189.21</v>
          </cell>
          <cell r="G25">
            <v>8.18</v>
          </cell>
        </row>
        <row r="26">
          <cell r="A26">
            <v>2026</v>
          </cell>
          <cell r="B26">
            <v>127.17</v>
          </cell>
          <cell r="C26">
            <v>192.53</v>
          </cell>
          <cell r="D26">
            <v>8.43</v>
          </cell>
          <cell r="E26">
            <v>127.17</v>
          </cell>
          <cell r="F26">
            <v>192.53</v>
          </cell>
          <cell r="G26">
            <v>8.43</v>
          </cell>
        </row>
        <row r="27">
          <cell r="A27">
            <v>2027</v>
          </cell>
          <cell r="B27">
            <v>129.4</v>
          </cell>
          <cell r="C27">
            <v>195.91</v>
          </cell>
          <cell r="D27">
            <v>8.2799999999999994</v>
          </cell>
          <cell r="E27">
            <v>129.4</v>
          </cell>
          <cell r="F27">
            <v>195.91</v>
          </cell>
          <cell r="G27">
            <v>8.2799999999999994</v>
          </cell>
        </row>
        <row r="28">
          <cell r="A28">
            <v>2028</v>
          </cell>
          <cell r="B28">
            <v>131.66999999999999</v>
          </cell>
          <cell r="C28">
            <v>199.35</v>
          </cell>
          <cell r="D28">
            <v>8.5399999999999991</v>
          </cell>
          <cell r="E28">
            <v>131.66999999999999</v>
          </cell>
          <cell r="F28">
            <v>199.35</v>
          </cell>
          <cell r="G28">
            <v>8.5399999999999991</v>
          </cell>
        </row>
        <row r="29">
          <cell r="A29">
            <v>2029</v>
          </cell>
          <cell r="B29">
            <v>133.97999999999999</v>
          </cell>
          <cell r="C29">
            <v>202.85</v>
          </cell>
          <cell r="D29">
            <v>8.86</v>
          </cell>
          <cell r="E29">
            <v>133.97999999999999</v>
          </cell>
          <cell r="F29">
            <v>202.85</v>
          </cell>
          <cell r="G29">
            <v>8.86</v>
          </cell>
        </row>
        <row r="30">
          <cell r="A30">
            <v>2030</v>
          </cell>
          <cell r="B30">
            <v>136.33000000000001</v>
          </cell>
          <cell r="C30">
            <v>206.41</v>
          </cell>
          <cell r="D30">
            <v>9.09</v>
          </cell>
          <cell r="E30">
            <v>136.33000000000001</v>
          </cell>
          <cell r="F30">
            <v>206.41</v>
          </cell>
          <cell r="G30">
            <v>9.09</v>
          </cell>
        </row>
        <row r="31">
          <cell r="A31">
            <v>2031</v>
          </cell>
          <cell r="B31">
            <v>138.72</v>
          </cell>
          <cell r="C31">
            <v>210.03</v>
          </cell>
          <cell r="D31">
            <v>9.25</v>
          </cell>
          <cell r="E31">
            <v>138.72</v>
          </cell>
          <cell r="F31">
            <v>210.03</v>
          </cell>
          <cell r="G31">
            <v>9.25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CCCT Capacity Factor</v>
          </cell>
          <cell r="B33">
            <v>0.505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CCCT Heat Rate (Btu/kWh)</v>
          </cell>
          <cell r="B34">
            <v>7160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5">
          <cell r="E35">
            <v>1.0468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6">
          <cell r="G46">
            <v>0.10950000000000001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3">
          <cell r="AP33">
            <v>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PPL_901_Pg 1 (Func RR)"/>
      <sheetName val="PPL_901_ Pg 2 (Func RR)"/>
      <sheetName val="PPL_902 (Func Results)"/>
      <sheetName val="PPL_903 (Ancillary)"/>
      <sheetName val="PPL_904 (Marginal Costs)"/>
      <sheetName val="PPL_905_Pg1 (RR by Class)"/>
      <sheetName val="PPL_905_Pg2 (RR Earned)"/>
      <sheetName val="PPL_905_Pg3 (RR Target)"/>
      <sheetName val="PPL_905_Pg4 (FERC Trans)"/>
      <sheetName val="Dist Split"/>
      <sheetName val="Results - Not Exhibit"/>
      <sheetName val="&lt;&lt;&lt; Exhibits File"/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Avoided Costs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Circuit Model &gt;&gt;&gt;"/>
      <sheetName val="Circuit Model Intro"/>
      <sheetName val="PC 4"/>
      <sheetName val="PC 5"/>
      <sheetName val="PC 6"/>
      <sheetName val="PC 7"/>
      <sheetName val="PC 8"/>
      <sheetName val="PC 9"/>
      <sheetName val="PC 10"/>
      <sheetName val="PC 11"/>
      <sheetName val="PC 12"/>
      <sheetName val="PC 13"/>
      <sheetName val="PC 14"/>
      <sheetName val="&lt;&lt;&lt; Circuit Model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Escalation Factors"/>
      <sheetName val="Index"/>
      <sheetName val="SumTable"/>
      <sheetName val="Dialog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7">
          <cell r="C37">
            <v>681451.07185323874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C10" t="str">
            <v>Oregon</v>
          </cell>
        </row>
        <row r="11">
          <cell r="C11" t="str">
            <v>December 2011</v>
          </cell>
        </row>
        <row r="18">
          <cell r="C18">
            <v>2009</v>
          </cell>
          <cell r="D18">
            <v>2011</v>
          </cell>
        </row>
        <row r="19">
          <cell r="C19">
            <v>2009</v>
          </cell>
          <cell r="D19">
            <v>2011</v>
          </cell>
        </row>
        <row r="20">
          <cell r="C20">
            <v>2009</v>
          </cell>
          <cell r="D20">
            <v>2011</v>
          </cell>
        </row>
        <row r="21">
          <cell r="C21">
            <v>2009</v>
          </cell>
          <cell r="D21">
            <v>2011</v>
          </cell>
        </row>
        <row r="22">
          <cell r="C22">
            <v>2010</v>
          </cell>
          <cell r="D22">
            <v>2011</v>
          </cell>
        </row>
        <row r="23">
          <cell r="C23">
            <v>2009</v>
          </cell>
          <cell r="D23">
            <v>2011</v>
          </cell>
        </row>
        <row r="24">
          <cell r="C24">
            <v>2009</v>
          </cell>
          <cell r="D24">
            <v>2011</v>
          </cell>
        </row>
      </sheetData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A3" t="str">
            <v>PacifiCorp</v>
          </cell>
        </row>
        <row r="4">
          <cell r="A4" t="str">
            <v>Marginal Generation Costs</v>
          </cell>
        </row>
        <row r="5">
          <cell r="A5" t="str">
            <v>Filed</v>
          </cell>
        </row>
        <row r="6">
          <cell r="B6" t="str">
            <v xml:space="preserve">                  12 Months Ended December</v>
          </cell>
          <cell r="E6" t="str">
            <v>12 Months Ended December</v>
          </cell>
        </row>
        <row r="7"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E9" t="str">
            <v>Costs</v>
          </cell>
          <cell r="F9" t="str">
            <v>Fixed Cost</v>
          </cell>
        </row>
        <row r="10"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4">
          <cell r="A14">
            <v>2011</v>
          </cell>
          <cell r="B14">
            <v>79.2</v>
          </cell>
          <cell r="C14">
            <v>124.47</v>
          </cell>
          <cell r="D14">
            <v>6.74</v>
          </cell>
          <cell r="E14">
            <v>79.2</v>
          </cell>
          <cell r="F14">
            <v>124.47</v>
          </cell>
          <cell r="G14">
            <v>6.74</v>
          </cell>
        </row>
        <row r="15">
          <cell r="A15">
            <v>2012</v>
          </cell>
          <cell r="B15">
            <v>80.62</v>
          </cell>
          <cell r="C15">
            <v>126.71</v>
          </cell>
          <cell r="D15">
            <v>7.08</v>
          </cell>
          <cell r="E15">
            <v>80.62</v>
          </cell>
          <cell r="F15">
            <v>126.71</v>
          </cell>
          <cell r="G15">
            <v>7.08</v>
          </cell>
        </row>
        <row r="16">
          <cell r="A16">
            <v>2013</v>
          </cell>
          <cell r="B16">
            <v>82.17</v>
          </cell>
          <cell r="C16">
            <v>129.13</v>
          </cell>
          <cell r="D16">
            <v>7.23</v>
          </cell>
          <cell r="E16">
            <v>82.17</v>
          </cell>
          <cell r="F16">
            <v>129.13</v>
          </cell>
          <cell r="G16">
            <v>7.23</v>
          </cell>
        </row>
        <row r="17">
          <cell r="A17">
            <v>2014</v>
          </cell>
          <cell r="B17">
            <v>83.73</v>
          </cell>
          <cell r="C17">
            <v>131.59</v>
          </cell>
          <cell r="D17">
            <v>7.38</v>
          </cell>
          <cell r="E17">
            <v>83.73</v>
          </cell>
          <cell r="F17">
            <v>131.59</v>
          </cell>
          <cell r="G17">
            <v>7.38</v>
          </cell>
        </row>
        <row r="18">
          <cell r="A18">
            <v>2015</v>
          </cell>
          <cell r="B18">
            <v>85.32</v>
          </cell>
          <cell r="C18">
            <v>134.09</v>
          </cell>
          <cell r="D18">
            <v>7.38</v>
          </cell>
          <cell r="E18">
            <v>85.32</v>
          </cell>
          <cell r="F18">
            <v>134.09</v>
          </cell>
          <cell r="G18">
            <v>7.38</v>
          </cell>
        </row>
        <row r="19">
          <cell r="A19">
            <v>2016</v>
          </cell>
          <cell r="B19">
            <v>86.95</v>
          </cell>
          <cell r="C19">
            <v>136.65</v>
          </cell>
          <cell r="D19">
            <v>7.14</v>
          </cell>
          <cell r="E19">
            <v>86.95</v>
          </cell>
          <cell r="F19">
            <v>136.65</v>
          </cell>
          <cell r="G19">
            <v>7.14</v>
          </cell>
        </row>
        <row r="20">
          <cell r="A20">
            <v>2017</v>
          </cell>
          <cell r="B20">
            <v>88.61</v>
          </cell>
          <cell r="C20">
            <v>139.26</v>
          </cell>
          <cell r="D20">
            <v>7.07</v>
          </cell>
          <cell r="E20">
            <v>88.61</v>
          </cell>
          <cell r="F20">
            <v>139.26</v>
          </cell>
          <cell r="G20">
            <v>7.07</v>
          </cell>
        </row>
        <row r="21">
          <cell r="A21">
            <v>2018</v>
          </cell>
          <cell r="B21">
            <v>90.3</v>
          </cell>
          <cell r="C21">
            <v>141.91</v>
          </cell>
          <cell r="D21">
            <v>7.15</v>
          </cell>
          <cell r="E21">
            <v>90.3</v>
          </cell>
          <cell r="F21">
            <v>141.91</v>
          </cell>
          <cell r="G21">
            <v>7.15</v>
          </cell>
        </row>
        <row r="22">
          <cell r="A22">
            <v>2019</v>
          </cell>
          <cell r="B22">
            <v>92.03</v>
          </cell>
          <cell r="C22">
            <v>144.63</v>
          </cell>
          <cell r="D22">
            <v>7.5</v>
          </cell>
          <cell r="E22">
            <v>92.03</v>
          </cell>
          <cell r="F22">
            <v>144.63</v>
          </cell>
          <cell r="G22">
            <v>7.5</v>
          </cell>
        </row>
        <row r="23">
          <cell r="A23">
            <v>2020</v>
          </cell>
          <cell r="B23">
            <v>93.79</v>
          </cell>
          <cell r="C23">
            <v>147.38999999999999</v>
          </cell>
          <cell r="D23">
            <v>7.93</v>
          </cell>
          <cell r="E23">
            <v>93.79</v>
          </cell>
          <cell r="F23">
            <v>147.38999999999999</v>
          </cell>
          <cell r="G23">
            <v>7.93</v>
          </cell>
        </row>
        <row r="24">
          <cell r="A24">
            <v>2021</v>
          </cell>
          <cell r="B24">
            <v>95.57</v>
          </cell>
          <cell r="C24">
            <v>150.21</v>
          </cell>
          <cell r="D24">
            <v>8.44</v>
          </cell>
          <cell r="E24">
            <v>95.57</v>
          </cell>
          <cell r="F24">
            <v>150.21</v>
          </cell>
          <cell r="G24">
            <v>8.44</v>
          </cell>
        </row>
        <row r="25">
          <cell r="A25">
            <v>2022</v>
          </cell>
          <cell r="B25">
            <v>97.4</v>
          </cell>
          <cell r="C25">
            <v>153.07</v>
          </cell>
          <cell r="D25">
            <v>8.42</v>
          </cell>
          <cell r="E25">
            <v>97.4</v>
          </cell>
          <cell r="F25">
            <v>153.07</v>
          </cell>
          <cell r="G25">
            <v>8.42</v>
          </cell>
        </row>
        <row r="26">
          <cell r="A26">
            <v>2023</v>
          </cell>
          <cell r="B26">
            <v>99.26</v>
          </cell>
          <cell r="C26">
            <v>155.99</v>
          </cell>
          <cell r="D26">
            <v>8.5</v>
          </cell>
          <cell r="E26">
            <v>99.26</v>
          </cell>
          <cell r="F26">
            <v>155.99</v>
          </cell>
          <cell r="G26">
            <v>8.5</v>
          </cell>
        </row>
        <row r="27">
          <cell r="A27">
            <v>2024</v>
          </cell>
          <cell r="B27">
            <v>101.16</v>
          </cell>
          <cell r="C27">
            <v>158.97</v>
          </cell>
          <cell r="D27">
            <v>7.3</v>
          </cell>
          <cell r="E27">
            <v>101.16</v>
          </cell>
          <cell r="F27">
            <v>158.97</v>
          </cell>
          <cell r="G27">
            <v>7.3</v>
          </cell>
        </row>
        <row r="28">
          <cell r="A28">
            <v>2025</v>
          </cell>
          <cell r="B28">
            <v>103.08</v>
          </cell>
          <cell r="C28">
            <v>162.01</v>
          </cell>
          <cell r="D28">
            <v>7.66</v>
          </cell>
          <cell r="E28">
            <v>103.08</v>
          </cell>
          <cell r="F28">
            <v>162.01</v>
          </cell>
          <cell r="G28">
            <v>7.66</v>
          </cell>
        </row>
        <row r="29">
          <cell r="A29">
            <v>2026</v>
          </cell>
          <cell r="B29">
            <v>105.05</v>
          </cell>
          <cell r="C29">
            <v>165.1</v>
          </cell>
          <cell r="D29">
            <v>8.2200000000000006</v>
          </cell>
          <cell r="E29">
            <v>105.05</v>
          </cell>
          <cell r="F29">
            <v>165.1</v>
          </cell>
          <cell r="G29">
            <v>8.2200000000000006</v>
          </cell>
        </row>
        <row r="30">
          <cell r="A30">
            <v>2027</v>
          </cell>
          <cell r="B30">
            <v>107.06</v>
          </cell>
          <cell r="C30">
            <v>168.25</v>
          </cell>
          <cell r="D30">
            <v>8.33</v>
          </cell>
          <cell r="E30">
            <v>107.06</v>
          </cell>
          <cell r="F30">
            <v>168.25</v>
          </cell>
          <cell r="G30">
            <v>8.33</v>
          </cell>
        </row>
        <row r="31">
          <cell r="A31">
            <v>2028</v>
          </cell>
          <cell r="B31">
            <v>109.1</v>
          </cell>
          <cell r="C31">
            <v>171.46</v>
          </cell>
          <cell r="D31">
            <v>8.7200000000000006</v>
          </cell>
          <cell r="E31">
            <v>109.1</v>
          </cell>
          <cell r="F31">
            <v>171.46</v>
          </cell>
          <cell r="G31">
            <v>8.7200000000000006</v>
          </cell>
        </row>
        <row r="32">
          <cell r="A32">
            <v>2029</v>
          </cell>
          <cell r="B32">
            <v>111.18</v>
          </cell>
          <cell r="C32">
            <v>174.74</v>
          </cell>
          <cell r="D32">
            <v>9.02</v>
          </cell>
          <cell r="E32">
            <v>111.18</v>
          </cell>
          <cell r="F32">
            <v>174.74</v>
          </cell>
          <cell r="G32">
            <v>9.02</v>
          </cell>
        </row>
        <row r="33">
          <cell r="A33">
            <v>2030</v>
          </cell>
          <cell r="B33">
            <v>113.31</v>
          </cell>
          <cell r="C33">
            <v>178.07</v>
          </cell>
          <cell r="D33">
            <v>9.52</v>
          </cell>
          <cell r="E33">
            <v>113.31</v>
          </cell>
          <cell r="F33">
            <v>178.07</v>
          </cell>
          <cell r="G33">
            <v>9.52</v>
          </cell>
        </row>
        <row r="35">
          <cell r="A35" t="str">
            <v>CCCT Capacity Factor</v>
          </cell>
          <cell r="B35">
            <v>0.51500000000000001</v>
          </cell>
        </row>
        <row r="36">
          <cell r="A36" t="str">
            <v>CCCT Heat Rate (Btu/kWh)</v>
          </cell>
          <cell r="B36">
            <v>7150</v>
          </cell>
        </row>
        <row r="38">
          <cell r="A38" t="str">
            <v xml:space="preserve">Source:  </v>
          </cell>
          <cell r="E38" t="str">
            <v>(Fiscal Year):</v>
          </cell>
        </row>
      </sheetData>
      <sheetData sheetId="35" refreshError="1"/>
      <sheetData sheetId="36" refreshError="1"/>
      <sheetData sheetId="37" refreshError="1"/>
      <sheetData sheetId="38">
        <row r="23">
          <cell r="E23">
            <v>0.79351793004909776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4">
          <cell r="B14" t="str">
            <v>3 Phase - 447 AAC &amp; 4\0 AAC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46">
          <cell r="G46">
            <v>0.1081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>
        <row r="32">
          <cell r="G32">
            <v>137.13321646485971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29">
          <cell r="AL29" t="str">
            <v>WY-ALL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  <sheetName val="E-W Assignments"/>
      <sheetName val="L&amp;R (Monthly) (2)"/>
    </sheetNames>
    <sheetDataSet>
      <sheetData sheetId="0"/>
      <sheetData sheetId="1"/>
      <sheetData sheetId="2">
        <row r="245">
          <cell r="R245" t="str">
            <v>AMP Resources (Cove Fort)</v>
          </cell>
          <cell r="S245">
            <v>2</v>
          </cell>
        </row>
        <row r="246">
          <cell r="R246" t="str">
            <v>APGI 7X24 return</v>
          </cell>
          <cell r="S246">
            <v>6</v>
          </cell>
        </row>
        <row r="247">
          <cell r="R247" t="str">
            <v>APGI LLH return</v>
          </cell>
          <cell r="S247">
            <v>6</v>
          </cell>
        </row>
        <row r="248">
          <cell r="R248" t="str">
            <v>APS 6X16 at 4C</v>
          </cell>
          <cell r="S248">
            <v>3</v>
          </cell>
        </row>
        <row r="249">
          <cell r="R249" t="str">
            <v>APS 7X16 at 4C</v>
          </cell>
          <cell r="S249">
            <v>3</v>
          </cell>
        </row>
        <row r="250">
          <cell r="R250" t="str">
            <v>APS 7X16 at Mona</v>
          </cell>
          <cell r="S250">
            <v>3</v>
          </cell>
        </row>
        <row r="251">
          <cell r="R251" t="str">
            <v>APS Exchange</v>
          </cell>
          <cell r="S251">
            <v>6</v>
          </cell>
        </row>
        <row r="252">
          <cell r="R252" t="str">
            <v>APS Exchange deliver</v>
          </cell>
          <cell r="S252">
            <v>6</v>
          </cell>
        </row>
        <row r="253">
          <cell r="R253" t="str">
            <v>APS p207861</v>
          </cell>
          <cell r="S253">
            <v>6</v>
          </cell>
        </row>
        <row r="254">
          <cell r="R254" t="str">
            <v>APS s207860</v>
          </cell>
          <cell r="S254">
            <v>6</v>
          </cell>
        </row>
        <row r="255">
          <cell r="R255" t="str">
            <v>APS Supplemental Purchase coal</v>
          </cell>
          <cell r="S255">
            <v>2</v>
          </cell>
        </row>
        <row r="256">
          <cell r="R256" t="str">
            <v>APS Supplemental Purchase other</v>
          </cell>
          <cell r="S256">
            <v>2</v>
          </cell>
        </row>
        <row r="257">
          <cell r="R257" t="str">
            <v>Aquila hydro hedge</v>
          </cell>
          <cell r="S257">
            <v>2</v>
          </cell>
        </row>
        <row r="258">
          <cell r="R258" t="str">
            <v>Biomass (QF)</v>
          </cell>
          <cell r="S258">
            <v>4</v>
          </cell>
        </row>
        <row r="259">
          <cell r="R259" t="str">
            <v>Biomass Non-Generation</v>
          </cell>
          <cell r="S259">
            <v>4</v>
          </cell>
        </row>
        <row r="260">
          <cell r="R260" t="str">
            <v>Black Hills</v>
          </cell>
          <cell r="S260">
            <v>1</v>
          </cell>
        </row>
        <row r="261">
          <cell r="R261" t="str">
            <v>Black Hills Losses</v>
          </cell>
          <cell r="S261">
            <v>1</v>
          </cell>
        </row>
        <row r="262">
          <cell r="R262" t="str">
            <v>Black Hills Reserve (CTs)</v>
          </cell>
          <cell r="S262">
            <v>6</v>
          </cell>
        </row>
        <row r="263">
          <cell r="R263" t="str">
            <v>Blanding</v>
          </cell>
          <cell r="S263">
            <v>1</v>
          </cell>
        </row>
        <row r="264">
          <cell r="R264" t="str">
            <v>Blanding Purchase</v>
          </cell>
          <cell r="S264">
            <v>2</v>
          </cell>
        </row>
        <row r="265">
          <cell r="R265" t="str">
            <v>BPA FC II delivery</v>
          </cell>
          <cell r="S265">
            <v>6</v>
          </cell>
        </row>
        <row r="266">
          <cell r="R266" t="str">
            <v>BPA FC II Generation</v>
          </cell>
          <cell r="S266">
            <v>6</v>
          </cell>
        </row>
        <row r="267">
          <cell r="R267" t="str">
            <v>BPA FC IV delivery</v>
          </cell>
          <cell r="S267">
            <v>6</v>
          </cell>
        </row>
        <row r="268">
          <cell r="R268" t="str">
            <v>BPA FC IV Generation</v>
          </cell>
          <cell r="S268">
            <v>6</v>
          </cell>
        </row>
        <row r="269">
          <cell r="R269" t="str">
            <v>BPA Flathead Sale</v>
          </cell>
          <cell r="S269">
            <v>1</v>
          </cell>
        </row>
        <row r="270">
          <cell r="R270" t="str">
            <v>BPA Hermiston Losses</v>
          </cell>
          <cell r="S270">
            <v>8</v>
          </cell>
        </row>
        <row r="271">
          <cell r="R271" t="str">
            <v>BPA Palisades return</v>
          </cell>
          <cell r="S271">
            <v>6</v>
          </cell>
        </row>
        <row r="272">
          <cell r="R272" t="str">
            <v>BPA Palisades storage</v>
          </cell>
          <cell r="S272">
            <v>6</v>
          </cell>
        </row>
        <row r="273">
          <cell r="R273" t="str">
            <v>BPA Peaking</v>
          </cell>
          <cell r="S273">
            <v>6</v>
          </cell>
        </row>
        <row r="274">
          <cell r="R274" t="str">
            <v>BPA Peaking Replacement</v>
          </cell>
          <cell r="S274">
            <v>6</v>
          </cell>
        </row>
        <row r="275">
          <cell r="R275" t="str">
            <v>BPA So. Idaho Exchange In</v>
          </cell>
          <cell r="S275">
            <v>6</v>
          </cell>
        </row>
        <row r="276">
          <cell r="R276" t="str">
            <v>BPA So. Idaho Exchange Out</v>
          </cell>
          <cell r="S276">
            <v>6</v>
          </cell>
        </row>
        <row r="277">
          <cell r="R277" t="str">
            <v>BPA Spring Energy</v>
          </cell>
          <cell r="S277">
            <v>6</v>
          </cell>
        </row>
        <row r="278">
          <cell r="R278" t="str">
            <v>BPA Spring Energy deliver</v>
          </cell>
          <cell r="S278">
            <v>6</v>
          </cell>
        </row>
        <row r="279">
          <cell r="R279" t="str">
            <v>BPA Summer Storage</v>
          </cell>
          <cell r="S279">
            <v>6</v>
          </cell>
        </row>
        <row r="280">
          <cell r="R280" t="str">
            <v>BPA Summer Storage return</v>
          </cell>
          <cell r="S280">
            <v>6</v>
          </cell>
        </row>
        <row r="281">
          <cell r="R281" t="str">
            <v>BPA Wind Sale</v>
          </cell>
          <cell r="S281">
            <v>1</v>
          </cell>
        </row>
        <row r="282">
          <cell r="R282" t="str">
            <v>Bridger Losses In</v>
          </cell>
          <cell r="S282">
            <v>8</v>
          </cell>
        </row>
        <row r="283">
          <cell r="R283" t="str">
            <v>Bridger Losses Out</v>
          </cell>
          <cell r="S283">
            <v>8</v>
          </cell>
        </row>
        <row r="284">
          <cell r="R284" t="str">
            <v>California QF</v>
          </cell>
          <cell r="S284">
            <v>4</v>
          </cell>
        </row>
        <row r="285">
          <cell r="R285" t="str">
            <v>California Pre-MSP QF</v>
          </cell>
          <cell r="S285">
            <v>4</v>
          </cell>
        </row>
        <row r="286">
          <cell r="R286" t="str">
            <v>Canadian Entitlement CEAEA</v>
          </cell>
          <cell r="S286">
            <v>5</v>
          </cell>
        </row>
        <row r="287">
          <cell r="R287" t="str">
            <v>Cargill p483225</v>
          </cell>
          <cell r="S287">
            <v>6</v>
          </cell>
        </row>
        <row r="288">
          <cell r="R288" t="str">
            <v>Cargill p485290</v>
          </cell>
          <cell r="S288">
            <v>6</v>
          </cell>
        </row>
        <row r="289">
          <cell r="R289" t="str">
            <v>Cargill s483226</v>
          </cell>
          <cell r="S289">
            <v>6</v>
          </cell>
        </row>
        <row r="290">
          <cell r="R290" t="str">
            <v>Cargill s485289</v>
          </cell>
          <cell r="S290">
            <v>6</v>
          </cell>
        </row>
        <row r="291">
          <cell r="R291" t="str">
            <v>Chehalis Station Service</v>
          </cell>
          <cell r="S291">
            <v>2</v>
          </cell>
        </row>
        <row r="292">
          <cell r="R292" t="str">
            <v>Chelan - Rocky Reach</v>
          </cell>
          <cell r="S292">
            <v>5</v>
          </cell>
        </row>
        <row r="293">
          <cell r="R293" t="str">
            <v>Chevron Wind QF</v>
          </cell>
          <cell r="S293">
            <v>4</v>
          </cell>
        </row>
        <row r="294">
          <cell r="R294" t="str">
            <v>Clark Displacement</v>
          </cell>
          <cell r="S294">
            <v>2</v>
          </cell>
        </row>
        <row r="295">
          <cell r="R295" t="str">
            <v>Clark Displacement Buy Back</v>
          </cell>
          <cell r="S295">
            <v>2</v>
          </cell>
        </row>
        <row r="296">
          <cell r="R296" t="str">
            <v>Clark River Road reserve</v>
          </cell>
          <cell r="S296">
            <v>2</v>
          </cell>
        </row>
        <row r="297">
          <cell r="R297" t="str">
            <v>CLARK S&amp;I</v>
          </cell>
          <cell r="S297">
            <v>2</v>
          </cell>
        </row>
        <row r="298">
          <cell r="R298" t="str">
            <v>Clark S&amp;I Base Capacity</v>
          </cell>
          <cell r="S298">
            <v>2</v>
          </cell>
        </row>
        <row r="299">
          <cell r="R299" t="str">
            <v>CLARK Storage &amp; Integration</v>
          </cell>
          <cell r="S299">
            <v>2</v>
          </cell>
        </row>
        <row r="300">
          <cell r="R300" t="str">
            <v>Clay Basin Gas Storage</v>
          </cell>
          <cell r="S300">
            <v>11</v>
          </cell>
        </row>
        <row r="301">
          <cell r="R301" t="str">
            <v>Co-Gen II QF</v>
          </cell>
          <cell r="S301">
            <v>4</v>
          </cell>
        </row>
        <row r="302">
          <cell r="R302" t="str">
            <v>Combine Hills</v>
          </cell>
          <cell r="S302">
            <v>2</v>
          </cell>
        </row>
        <row r="303">
          <cell r="R303" t="str">
            <v>Constellation p257677</v>
          </cell>
          <cell r="S303">
            <v>2</v>
          </cell>
        </row>
        <row r="304">
          <cell r="R304" t="str">
            <v>Constellation p257678</v>
          </cell>
          <cell r="S304">
            <v>2</v>
          </cell>
        </row>
        <row r="305">
          <cell r="R305" t="str">
            <v>Constellation p268849</v>
          </cell>
          <cell r="S305">
            <v>2</v>
          </cell>
        </row>
        <row r="306">
          <cell r="R306" t="str">
            <v>Cowlitz Swift deliver</v>
          </cell>
          <cell r="S306">
            <v>6</v>
          </cell>
        </row>
        <row r="307">
          <cell r="R307" t="str">
            <v>D.R. Johnson (QF)</v>
          </cell>
          <cell r="S307">
            <v>4</v>
          </cell>
        </row>
        <row r="308">
          <cell r="R308" t="str">
            <v>Deseret G&amp;T Expansion</v>
          </cell>
          <cell r="S308">
            <v>2</v>
          </cell>
        </row>
        <row r="309">
          <cell r="R309" t="str">
            <v>Deseret Purchase</v>
          </cell>
          <cell r="S309">
            <v>2</v>
          </cell>
        </row>
        <row r="310">
          <cell r="R310" t="str">
            <v>Douglas - Wells</v>
          </cell>
          <cell r="S310">
            <v>5</v>
          </cell>
        </row>
        <row r="311">
          <cell r="R311" t="str">
            <v>Douglas County Forest Products QF</v>
          </cell>
          <cell r="S311">
            <v>4</v>
          </cell>
        </row>
        <row r="312">
          <cell r="R312" t="str">
            <v>Douglas PUD - Lands Energy Share</v>
          </cell>
          <cell r="S312">
            <v>5</v>
          </cell>
        </row>
        <row r="313">
          <cell r="R313" t="str">
            <v>Douglas PUD Settlement</v>
          </cell>
          <cell r="S313">
            <v>2</v>
          </cell>
        </row>
        <row r="314">
          <cell r="R314" t="str">
            <v>DSM Cool Keeper Reserve</v>
          </cell>
          <cell r="S314">
            <v>8</v>
          </cell>
        </row>
        <row r="315">
          <cell r="R315" t="str">
            <v>DSM Idaho Irrigation</v>
          </cell>
          <cell r="S315">
            <v>8</v>
          </cell>
        </row>
        <row r="316">
          <cell r="R316" t="str">
            <v>DSM Idaho Irrigation Shifted</v>
          </cell>
          <cell r="S316">
            <v>8</v>
          </cell>
        </row>
        <row r="317">
          <cell r="R317" t="str">
            <v>DSM Utah Irrigation</v>
          </cell>
          <cell r="S317">
            <v>8</v>
          </cell>
        </row>
        <row r="318">
          <cell r="R318" t="str">
            <v>DSM Utah Irrigation Shifted</v>
          </cell>
          <cell r="S318">
            <v>8</v>
          </cell>
        </row>
        <row r="319">
          <cell r="R319" t="str">
            <v>Duke HLH</v>
          </cell>
          <cell r="S319">
            <v>2</v>
          </cell>
        </row>
        <row r="320">
          <cell r="R320" t="str">
            <v>Duke p99206</v>
          </cell>
          <cell r="S320">
            <v>2</v>
          </cell>
        </row>
        <row r="321">
          <cell r="R321" t="str">
            <v>Dunlap I Wind</v>
          </cell>
          <cell r="S321">
            <v>9</v>
          </cell>
        </row>
        <row r="322">
          <cell r="R322" t="str">
            <v>East Control Area Sale</v>
          </cell>
          <cell r="S322">
            <v>1</v>
          </cell>
        </row>
        <row r="323">
          <cell r="R323" t="str">
            <v>Electric Swaps - East</v>
          </cell>
          <cell r="S323">
            <v>13</v>
          </cell>
        </row>
        <row r="324">
          <cell r="R324" t="str">
            <v>Electric Swaps - West</v>
          </cell>
          <cell r="S324">
            <v>13</v>
          </cell>
        </row>
        <row r="325">
          <cell r="R325" t="str">
            <v>Evergreen BioPower QF</v>
          </cell>
          <cell r="S325">
            <v>4</v>
          </cell>
        </row>
        <row r="326">
          <cell r="R326" t="str">
            <v>EWEB FC I delivery</v>
          </cell>
          <cell r="S326">
            <v>6</v>
          </cell>
        </row>
        <row r="327">
          <cell r="R327" t="str">
            <v>EWEB FC I Generation</v>
          </cell>
          <cell r="S327">
            <v>6</v>
          </cell>
        </row>
        <row r="328">
          <cell r="R328" t="str">
            <v>EWEB/BPA Wind Sale</v>
          </cell>
          <cell r="S328">
            <v>6</v>
          </cell>
        </row>
        <row r="329">
          <cell r="R329" t="str">
            <v>Excess Gas Sales</v>
          </cell>
          <cell r="S329">
            <v>11</v>
          </cell>
        </row>
        <row r="330">
          <cell r="R330" t="str">
            <v>ExxonMobil QF</v>
          </cell>
          <cell r="S330">
            <v>4</v>
          </cell>
        </row>
        <row r="331">
          <cell r="R331" t="str">
            <v>Flathead &amp; ENI Sale</v>
          </cell>
          <cell r="S331">
            <v>1</v>
          </cell>
        </row>
        <row r="332">
          <cell r="R332" t="str">
            <v>Foote Creek I Generation</v>
          </cell>
          <cell r="S332">
            <v>9</v>
          </cell>
        </row>
        <row r="333">
          <cell r="R333" t="str">
            <v>Fort James (CoGen)</v>
          </cell>
          <cell r="S333">
            <v>2</v>
          </cell>
        </row>
        <row r="334">
          <cell r="R334" t="str">
            <v>Gas Swaps</v>
          </cell>
          <cell r="S334">
            <v>11</v>
          </cell>
        </row>
        <row r="335">
          <cell r="R335" t="str">
            <v>Gas Physical - East</v>
          </cell>
          <cell r="S335">
            <v>11</v>
          </cell>
        </row>
        <row r="336">
          <cell r="R336" t="str">
            <v>Gas Physical - West</v>
          </cell>
          <cell r="S336">
            <v>11</v>
          </cell>
        </row>
        <row r="337">
          <cell r="R337" t="str">
            <v>Gas Swaps - East</v>
          </cell>
          <cell r="S337">
            <v>11</v>
          </cell>
        </row>
        <row r="338">
          <cell r="R338" t="str">
            <v>Gas Swaps - West</v>
          </cell>
          <cell r="S338">
            <v>11</v>
          </cell>
        </row>
        <row r="339">
          <cell r="R339" t="str">
            <v>Gem State (City of Idaho Falls)</v>
          </cell>
          <cell r="S339">
            <v>2</v>
          </cell>
        </row>
        <row r="340">
          <cell r="R340" t="str">
            <v>Gem State Power Cost</v>
          </cell>
          <cell r="S340">
            <v>2</v>
          </cell>
        </row>
        <row r="341">
          <cell r="R341" t="str">
            <v>Glenrock Wind</v>
          </cell>
          <cell r="S341">
            <v>9</v>
          </cell>
        </row>
        <row r="342">
          <cell r="R342" t="str">
            <v>Glenrock III Wind</v>
          </cell>
          <cell r="S342">
            <v>9</v>
          </cell>
        </row>
        <row r="343">
          <cell r="R343" t="str">
            <v>Goodnoe Wind</v>
          </cell>
          <cell r="S343">
            <v>9</v>
          </cell>
        </row>
        <row r="344">
          <cell r="R344" t="str">
            <v>Grant - Priest Rapids</v>
          </cell>
          <cell r="S344">
            <v>5</v>
          </cell>
        </row>
        <row r="345">
          <cell r="R345" t="str">
            <v>Grant - Wanapum</v>
          </cell>
          <cell r="S345">
            <v>5</v>
          </cell>
        </row>
        <row r="346">
          <cell r="R346" t="str">
            <v>Grant County</v>
          </cell>
          <cell r="S346">
            <v>2</v>
          </cell>
        </row>
        <row r="347">
          <cell r="R347" t="str">
            <v>Grant Displacement</v>
          </cell>
          <cell r="S347">
            <v>5</v>
          </cell>
        </row>
        <row r="348">
          <cell r="R348" t="str">
            <v>Grant Meaningful Priority</v>
          </cell>
          <cell r="S348">
            <v>5</v>
          </cell>
        </row>
        <row r="349">
          <cell r="R349" t="str">
            <v>Grant Reasonable</v>
          </cell>
          <cell r="S349">
            <v>5</v>
          </cell>
        </row>
        <row r="350">
          <cell r="R350" t="str">
            <v>Grant Power Auction</v>
          </cell>
          <cell r="S350">
            <v>5</v>
          </cell>
        </row>
        <row r="351">
          <cell r="R351" t="str">
            <v>High Plains Wind</v>
          </cell>
          <cell r="S351">
            <v>9</v>
          </cell>
        </row>
        <row r="352">
          <cell r="R352" t="str">
            <v>Hermiston Purchase</v>
          </cell>
          <cell r="S352">
            <v>2</v>
          </cell>
        </row>
        <row r="353">
          <cell r="R353" t="str">
            <v>Hurricane Purchase</v>
          </cell>
          <cell r="S353">
            <v>2</v>
          </cell>
        </row>
        <row r="354">
          <cell r="R354" t="str">
            <v>Hurricane Sale</v>
          </cell>
          <cell r="S354">
            <v>1</v>
          </cell>
        </row>
        <row r="355">
          <cell r="R355" t="str">
            <v>Idaho Power P278538</v>
          </cell>
          <cell r="S355">
            <v>2</v>
          </cell>
        </row>
        <row r="356">
          <cell r="R356" t="str">
            <v>Idaho Power P278538 HLH</v>
          </cell>
          <cell r="S356">
            <v>2</v>
          </cell>
        </row>
        <row r="357">
          <cell r="R357" t="str">
            <v>Idaho Power P278538 LLH</v>
          </cell>
          <cell r="S357">
            <v>2</v>
          </cell>
        </row>
        <row r="358">
          <cell r="R358" t="str">
            <v>Idaho Power RTSA Purchase</v>
          </cell>
          <cell r="S358">
            <v>2</v>
          </cell>
        </row>
        <row r="359">
          <cell r="R359" t="str">
            <v>Idaho Power RTSA return</v>
          </cell>
          <cell r="S359">
            <v>8</v>
          </cell>
        </row>
        <row r="360">
          <cell r="R360" t="str">
            <v>Idaho QF</v>
          </cell>
          <cell r="S360">
            <v>4</v>
          </cell>
        </row>
        <row r="361">
          <cell r="R361" t="str">
            <v>Idaho Pre-MSP QF</v>
          </cell>
          <cell r="S361">
            <v>4</v>
          </cell>
        </row>
        <row r="362">
          <cell r="R362" t="str">
            <v>IPP Purchase</v>
          </cell>
          <cell r="S362">
            <v>2</v>
          </cell>
        </row>
        <row r="363">
          <cell r="R363" t="str">
            <v>IPP Sale (LADWP)</v>
          </cell>
          <cell r="S363">
            <v>1</v>
          </cell>
        </row>
        <row r="364">
          <cell r="R364" t="str">
            <v>IRP - DSM East Irrigation Ld Control</v>
          </cell>
          <cell r="S364">
            <v>7</v>
          </cell>
        </row>
        <row r="365">
          <cell r="R365" t="str">
            <v>IRP - DSM East Irrigation Ld Control - Return</v>
          </cell>
          <cell r="S365">
            <v>7</v>
          </cell>
        </row>
        <row r="366">
          <cell r="R366" t="str">
            <v>IRP - DSM East Summer Ld Control</v>
          </cell>
          <cell r="S366">
            <v>7</v>
          </cell>
        </row>
        <row r="367">
          <cell r="R367" t="str">
            <v>IRP - DSM East Summer Ld Control - Return</v>
          </cell>
          <cell r="S367">
            <v>7</v>
          </cell>
        </row>
        <row r="368">
          <cell r="R368" t="str">
            <v>IRP - DSM West Irrigation Ld Control</v>
          </cell>
          <cell r="S368">
            <v>7</v>
          </cell>
        </row>
        <row r="369">
          <cell r="R369" t="str">
            <v>IRP - DSM West Irrigation Ld Control - Return</v>
          </cell>
          <cell r="S369">
            <v>7</v>
          </cell>
        </row>
        <row r="370">
          <cell r="R370" t="str">
            <v>IRP - FOT Four Corners</v>
          </cell>
          <cell r="S370">
            <v>7</v>
          </cell>
        </row>
        <row r="371">
          <cell r="R371" t="str">
            <v>IRP - FOT Mid-C</v>
          </cell>
          <cell r="S371">
            <v>7</v>
          </cell>
        </row>
        <row r="372">
          <cell r="R372" t="str">
            <v>IRP - FOT West Main</v>
          </cell>
          <cell r="S372">
            <v>7</v>
          </cell>
        </row>
        <row r="373">
          <cell r="R373" t="str">
            <v>IRP - Wind Mid-C</v>
          </cell>
          <cell r="S373">
            <v>7</v>
          </cell>
        </row>
        <row r="374">
          <cell r="R374" t="str">
            <v>IRP - Wind Walla Walla</v>
          </cell>
          <cell r="S374">
            <v>7</v>
          </cell>
        </row>
        <row r="375">
          <cell r="R375" t="str">
            <v>IRP - Wind Wyoming SE</v>
          </cell>
          <cell r="S375">
            <v>7</v>
          </cell>
        </row>
        <row r="376">
          <cell r="R376" t="str">
            <v>IRP - Wind Wyoming SW</v>
          </cell>
          <cell r="S376">
            <v>7</v>
          </cell>
        </row>
        <row r="377">
          <cell r="R377" t="str">
            <v>IRP - Wind Yakima</v>
          </cell>
          <cell r="S377">
            <v>7</v>
          </cell>
        </row>
        <row r="378">
          <cell r="R378" t="str">
            <v>Kennecott Incentive</v>
          </cell>
          <cell r="S378">
            <v>2</v>
          </cell>
        </row>
        <row r="379">
          <cell r="R379" t="str">
            <v>Kennecott Incentive (Historical)</v>
          </cell>
          <cell r="S379">
            <v>2</v>
          </cell>
        </row>
        <row r="380">
          <cell r="R380" t="str">
            <v>Kennecott QF</v>
          </cell>
          <cell r="S380">
            <v>4</v>
          </cell>
        </row>
        <row r="381">
          <cell r="R381" t="str">
            <v>LADWP s491300</v>
          </cell>
          <cell r="S381">
            <v>1</v>
          </cell>
        </row>
        <row r="382">
          <cell r="R382" t="str">
            <v>LADWP s491301</v>
          </cell>
          <cell r="S382">
            <v>1</v>
          </cell>
        </row>
        <row r="383">
          <cell r="R383" t="str">
            <v>LADWP p491303</v>
          </cell>
          <cell r="S383">
            <v>2</v>
          </cell>
        </row>
        <row r="384">
          <cell r="R384" t="str">
            <v>LADWP s491303</v>
          </cell>
          <cell r="S384">
            <v>2</v>
          </cell>
        </row>
        <row r="385">
          <cell r="R385" t="str">
            <v>LADWP p491304</v>
          </cell>
          <cell r="S385">
            <v>2</v>
          </cell>
        </row>
        <row r="386">
          <cell r="R386" t="str">
            <v>LADWP s491304</v>
          </cell>
          <cell r="S386">
            <v>2</v>
          </cell>
        </row>
        <row r="387">
          <cell r="R387" t="str">
            <v>Leaning Juniper 1</v>
          </cell>
          <cell r="S387">
            <v>9</v>
          </cell>
        </row>
        <row r="388">
          <cell r="R388" t="str">
            <v>Lewis River Loss of Efficiency</v>
          </cell>
          <cell r="S388">
            <v>8</v>
          </cell>
        </row>
        <row r="389">
          <cell r="R389" t="str">
            <v>Lewis River Motoring Loss</v>
          </cell>
          <cell r="S389">
            <v>8</v>
          </cell>
        </row>
        <row r="390">
          <cell r="R390" t="str">
            <v>MagCorp Curtailment</v>
          </cell>
          <cell r="S390">
            <v>8</v>
          </cell>
        </row>
        <row r="391">
          <cell r="R391" t="str">
            <v>MagCorp Curtailment (Historical)</v>
          </cell>
          <cell r="S391">
            <v>8</v>
          </cell>
        </row>
        <row r="392">
          <cell r="R392" t="str">
            <v>MagCorp Curtailment Winter</v>
          </cell>
          <cell r="S392">
            <v>8</v>
          </cell>
        </row>
        <row r="393">
          <cell r="R393" t="str">
            <v>MagCorp Curtailment Winter (Historical)</v>
          </cell>
          <cell r="S393">
            <v>8</v>
          </cell>
        </row>
        <row r="394">
          <cell r="R394" t="str">
            <v>Marengo</v>
          </cell>
          <cell r="S394">
            <v>9</v>
          </cell>
        </row>
        <row r="395">
          <cell r="R395" t="str">
            <v>Marengo I</v>
          </cell>
          <cell r="S395">
            <v>9</v>
          </cell>
        </row>
        <row r="396">
          <cell r="R396" t="str">
            <v>Marengo II</v>
          </cell>
          <cell r="S396">
            <v>9</v>
          </cell>
        </row>
        <row r="397">
          <cell r="R397" t="str">
            <v>McFadden Ridge Wind</v>
          </cell>
          <cell r="S397">
            <v>9</v>
          </cell>
        </row>
        <row r="398">
          <cell r="R398" t="str">
            <v>Monsanto Curtailment</v>
          </cell>
          <cell r="S398">
            <v>2</v>
          </cell>
        </row>
        <row r="399">
          <cell r="R399" t="str">
            <v>Monsanto Curtailment (Historical)</v>
          </cell>
          <cell r="S399">
            <v>2</v>
          </cell>
        </row>
        <row r="400">
          <cell r="R400" t="str">
            <v>Monsanto Excess Demand</v>
          </cell>
          <cell r="S400">
            <v>8</v>
          </cell>
        </row>
        <row r="401">
          <cell r="R401" t="str">
            <v>Morgan Stanley p189046</v>
          </cell>
          <cell r="S401">
            <v>2</v>
          </cell>
        </row>
        <row r="402">
          <cell r="R402" t="str">
            <v>Morgan Stanley p196538</v>
          </cell>
          <cell r="S402">
            <v>3</v>
          </cell>
        </row>
        <row r="403">
          <cell r="R403" t="str">
            <v>Morgan Stanley p206006</v>
          </cell>
          <cell r="S403">
            <v>3</v>
          </cell>
        </row>
        <row r="404">
          <cell r="R404" t="str">
            <v>Morgan Stanley p206008</v>
          </cell>
          <cell r="S404">
            <v>3</v>
          </cell>
        </row>
        <row r="405">
          <cell r="R405" t="str">
            <v>Morgan Stanley p207863</v>
          </cell>
          <cell r="S405">
            <v>6</v>
          </cell>
        </row>
        <row r="406">
          <cell r="R406" t="str">
            <v>Morgan Stanley p244840</v>
          </cell>
          <cell r="S406">
            <v>3</v>
          </cell>
        </row>
        <row r="407">
          <cell r="R407" t="str">
            <v>Morgan Stanley p244841</v>
          </cell>
          <cell r="S407">
            <v>3</v>
          </cell>
        </row>
        <row r="408">
          <cell r="R408" t="str">
            <v>Morgan Stanley p272153</v>
          </cell>
          <cell r="S408">
            <v>2</v>
          </cell>
        </row>
        <row r="409">
          <cell r="R409" t="str">
            <v>Morgan Stanley p272154</v>
          </cell>
          <cell r="S409">
            <v>2</v>
          </cell>
        </row>
        <row r="410">
          <cell r="R410" t="str">
            <v>Morgan Stanley p272156</v>
          </cell>
          <cell r="S410">
            <v>2</v>
          </cell>
        </row>
        <row r="411">
          <cell r="R411" t="str">
            <v>Morgan Stanley p272157</v>
          </cell>
          <cell r="S411">
            <v>2</v>
          </cell>
        </row>
        <row r="412">
          <cell r="R412" t="str">
            <v>Morgan Stanley p272158</v>
          </cell>
          <cell r="S412">
            <v>2</v>
          </cell>
        </row>
        <row r="413">
          <cell r="R413" t="str">
            <v>Morgan Stanley s207862</v>
          </cell>
          <cell r="S413">
            <v>2</v>
          </cell>
        </row>
        <row r="414">
          <cell r="R414" t="str">
            <v>Mountain Wind 1 QF</v>
          </cell>
          <cell r="S414">
            <v>4</v>
          </cell>
        </row>
        <row r="415">
          <cell r="R415" t="str">
            <v>Mountain Wind 2 QF</v>
          </cell>
          <cell r="S415">
            <v>4</v>
          </cell>
        </row>
        <row r="416">
          <cell r="R416" t="str">
            <v>NCPA p309009</v>
          </cell>
          <cell r="S416">
            <v>6</v>
          </cell>
        </row>
        <row r="417">
          <cell r="R417" t="str">
            <v>NCPA s309008</v>
          </cell>
          <cell r="S417">
            <v>6</v>
          </cell>
        </row>
        <row r="418">
          <cell r="R418" t="str">
            <v>Nebo Capacity Payment</v>
          </cell>
          <cell r="S418">
            <v>2</v>
          </cell>
        </row>
        <row r="419">
          <cell r="R419" t="str">
            <v>Non-Owned East - Obligation</v>
          </cell>
          <cell r="S419">
            <v>2</v>
          </cell>
        </row>
        <row r="420">
          <cell r="R420" t="str">
            <v>Non-Owned East - Offset</v>
          </cell>
          <cell r="S420">
            <v>2</v>
          </cell>
        </row>
        <row r="421">
          <cell r="R421" t="str">
            <v>Non-Owned West - Obligation</v>
          </cell>
          <cell r="S421">
            <v>2</v>
          </cell>
        </row>
        <row r="422">
          <cell r="R422" t="str">
            <v>Non-Owned West - Offset</v>
          </cell>
          <cell r="S422">
            <v>2</v>
          </cell>
        </row>
        <row r="423">
          <cell r="R423" t="str">
            <v>NUCOR</v>
          </cell>
          <cell r="S423">
            <v>2</v>
          </cell>
        </row>
        <row r="424">
          <cell r="R424" t="str">
            <v>NUCOR (De-rate)</v>
          </cell>
          <cell r="S424">
            <v>2</v>
          </cell>
        </row>
        <row r="425">
          <cell r="R425" t="str">
            <v>NVE s523485</v>
          </cell>
          <cell r="S425">
            <v>1</v>
          </cell>
        </row>
        <row r="426">
          <cell r="R426" t="str">
            <v>Oregon QF</v>
          </cell>
          <cell r="S426">
            <v>4</v>
          </cell>
        </row>
        <row r="427">
          <cell r="R427" t="str">
            <v>Oregon Pre-MSP QF</v>
          </cell>
          <cell r="S427">
            <v>4</v>
          </cell>
        </row>
        <row r="428">
          <cell r="R428" t="str">
            <v>Oregon Wind Farm QF</v>
          </cell>
          <cell r="S428">
            <v>4</v>
          </cell>
        </row>
        <row r="429">
          <cell r="R429" t="str">
            <v>P4 Production</v>
          </cell>
          <cell r="S429">
            <v>2</v>
          </cell>
        </row>
        <row r="430">
          <cell r="R430" t="str">
            <v>P4 Production (De-rate)</v>
          </cell>
          <cell r="S430">
            <v>1</v>
          </cell>
        </row>
        <row r="431">
          <cell r="R431" t="str">
            <v>Pacific Gas and Electric s512771</v>
          </cell>
          <cell r="S431">
            <v>1</v>
          </cell>
        </row>
        <row r="432">
          <cell r="R432" t="str">
            <v>PGE Cove</v>
          </cell>
          <cell r="S432">
            <v>2</v>
          </cell>
        </row>
        <row r="433">
          <cell r="R433" t="str">
            <v>Pipeline Chehalis - Lateral</v>
          </cell>
          <cell r="S433">
            <v>11</v>
          </cell>
        </row>
        <row r="434">
          <cell r="R434" t="str">
            <v>Pipeline Chehalis - Main</v>
          </cell>
          <cell r="S434">
            <v>11</v>
          </cell>
        </row>
        <row r="435">
          <cell r="R435" t="str">
            <v>Pipeline Currant Creek Lateral</v>
          </cell>
          <cell r="S435">
            <v>11</v>
          </cell>
        </row>
        <row r="436">
          <cell r="R436" t="str">
            <v>Pipeline Kern River Gas</v>
          </cell>
          <cell r="S436">
            <v>11</v>
          </cell>
        </row>
        <row r="437">
          <cell r="R437" t="str">
            <v>Pipeline Lake Side Lateral</v>
          </cell>
          <cell r="S437">
            <v>11</v>
          </cell>
        </row>
        <row r="438">
          <cell r="R438" t="str">
            <v>Pipeline Reservation Fees</v>
          </cell>
          <cell r="S438">
            <v>11</v>
          </cell>
        </row>
        <row r="439">
          <cell r="R439" t="str">
            <v>Pipeline Southern System Expansion</v>
          </cell>
          <cell r="S439">
            <v>11</v>
          </cell>
        </row>
        <row r="440">
          <cell r="R440" t="str">
            <v>PSCo Exchange</v>
          </cell>
          <cell r="S440">
            <v>6</v>
          </cell>
        </row>
        <row r="441">
          <cell r="R441" t="str">
            <v>PSCo Exchange deliver</v>
          </cell>
          <cell r="S441">
            <v>6</v>
          </cell>
        </row>
        <row r="442">
          <cell r="R442" t="str">
            <v>PSCo FC III delivery</v>
          </cell>
          <cell r="S442">
            <v>6</v>
          </cell>
        </row>
        <row r="443">
          <cell r="R443" t="str">
            <v>PSCo FC III Generation</v>
          </cell>
          <cell r="S443">
            <v>6</v>
          </cell>
        </row>
        <row r="444">
          <cell r="R444" t="str">
            <v>PSCo Sale summer</v>
          </cell>
          <cell r="S444">
            <v>1</v>
          </cell>
        </row>
        <row r="445">
          <cell r="R445" t="str">
            <v>PSCo Sale winter</v>
          </cell>
          <cell r="S445">
            <v>1</v>
          </cell>
        </row>
        <row r="446">
          <cell r="R446" t="str">
            <v>Redding Exchange In</v>
          </cell>
          <cell r="S446">
            <v>6</v>
          </cell>
        </row>
        <row r="447">
          <cell r="R447" t="str">
            <v>Redding Exchange Out</v>
          </cell>
          <cell r="S447">
            <v>6</v>
          </cell>
        </row>
        <row r="448">
          <cell r="R448" t="str">
            <v>Rock River I</v>
          </cell>
          <cell r="S448">
            <v>2</v>
          </cell>
        </row>
        <row r="449">
          <cell r="R449" t="str">
            <v>Rolling Hills Wind</v>
          </cell>
          <cell r="S449">
            <v>9</v>
          </cell>
        </row>
        <row r="450">
          <cell r="R450" t="str">
            <v>Roseburg Forest Products</v>
          </cell>
          <cell r="S450">
            <v>2</v>
          </cell>
        </row>
        <row r="451">
          <cell r="R451" t="str">
            <v>Salt River Project</v>
          </cell>
          <cell r="S451">
            <v>1</v>
          </cell>
        </row>
        <row r="452">
          <cell r="R452" t="str">
            <v>SCE Settlement</v>
          </cell>
          <cell r="S452">
            <v>1</v>
          </cell>
        </row>
        <row r="453">
          <cell r="R453" t="str">
            <v>Schwendiman QF</v>
          </cell>
          <cell r="S453">
            <v>4</v>
          </cell>
        </row>
        <row r="454">
          <cell r="R454" t="str">
            <v>SCE s513948</v>
          </cell>
          <cell r="S454">
            <v>1</v>
          </cell>
        </row>
        <row r="455">
          <cell r="R455" t="str">
            <v>SCL State Line delivery</v>
          </cell>
          <cell r="S455">
            <v>6</v>
          </cell>
        </row>
        <row r="456">
          <cell r="R456" t="str">
            <v>SCL State Line delivery LLH</v>
          </cell>
          <cell r="S456">
            <v>6</v>
          </cell>
        </row>
        <row r="457">
          <cell r="R457" t="str">
            <v>SCL State Line generation</v>
          </cell>
          <cell r="S457">
            <v>6</v>
          </cell>
        </row>
        <row r="458">
          <cell r="R458" t="str">
            <v>SCL State Line reserves</v>
          </cell>
          <cell r="S458">
            <v>6</v>
          </cell>
        </row>
        <row r="459">
          <cell r="R459" t="str">
            <v>SDGE s513949</v>
          </cell>
          <cell r="S459">
            <v>1</v>
          </cell>
        </row>
        <row r="460">
          <cell r="R460" t="str">
            <v>Seven Mile Wind</v>
          </cell>
          <cell r="S460">
            <v>9</v>
          </cell>
        </row>
        <row r="461">
          <cell r="R461" t="str">
            <v>Seven Mile II Wind</v>
          </cell>
          <cell r="S461">
            <v>9</v>
          </cell>
        </row>
        <row r="462">
          <cell r="R462" t="str">
            <v>Shell p489963</v>
          </cell>
          <cell r="S462">
            <v>6</v>
          </cell>
        </row>
        <row r="463">
          <cell r="R463" t="str">
            <v>Shell s489962</v>
          </cell>
          <cell r="S463">
            <v>6</v>
          </cell>
        </row>
        <row r="464">
          <cell r="R464" t="str">
            <v>Sierra Pacific II</v>
          </cell>
          <cell r="S464">
            <v>1</v>
          </cell>
        </row>
        <row r="465">
          <cell r="R465" t="str">
            <v>Simplot Phosphates</v>
          </cell>
          <cell r="S465">
            <v>4</v>
          </cell>
        </row>
        <row r="466">
          <cell r="R466" t="str">
            <v>Small Purchases east</v>
          </cell>
          <cell r="S466">
            <v>2</v>
          </cell>
        </row>
        <row r="467">
          <cell r="R467" t="str">
            <v>Small Purchases west</v>
          </cell>
          <cell r="S467">
            <v>2</v>
          </cell>
        </row>
        <row r="468">
          <cell r="R468" t="str">
            <v>SMUD</v>
          </cell>
          <cell r="S468">
            <v>1</v>
          </cell>
        </row>
        <row r="469">
          <cell r="R469" t="str">
            <v>SMUD Provisional</v>
          </cell>
          <cell r="S469">
            <v>1</v>
          </cell>
        </row>
        <row r="470">
          <cell r="R470" t="str">
            <v>SMUD Monthly</v>
          </cell>
          <cell r="S470">
            <v>1</v>
          </cell>
        </row>
        <row r="471">
          <cell r="R471" t="str">
            <v>Spanish Fork Wind 2 QF</v>
          </cell>
          <cell r="S471">
            <v>4</v>
          </cell>
        </row>
        <row r="472">
          <cell r="R472" t="str">
            <v>Station Service East</v>
          </cell>
          <cell r="S472">
            <v>8</v>
          </cell>
        </row>
        <row r="473">
          <cell r="R473" t="str">
            <v>Station Service West</v>
          </cell>
          <cell r="S473">
            <v>8</v>
          </cell>
        </row>
        <row r="474">
          <cell r="R474" t="str">
            <v>STF Index Trades - Buy - East</v>
          </cell>
          <cell r="S474">
            <v>13</v>
          </cell>
        </row>
        <row r="475">
          <cell r="R475" t="str">
            <v>STF Index Trades - Buy - West</v>
          </cell>
          <cell r="S475">
            <v>13</v>
          </cell>
        </row>
        <row r="476">
          <cell r="R476" t="str">
            <v>STF Index Trades - Sell - East</v>
          </cell>
          <cell r="S476">
            <v>12</v>
          </cell>
        </row>
        <row r="477">
          <cell r="R477" t="str">
            <v>STF Index Trades - Sell - West</v>
          </cell>
          <cell r="S477">
            <v>12</v>
          </cell>
        </row>
        <row r="478">
          <cell r="R478" t="str">
            <v>STF Trading Margin</v>
          </cell>
          <cell r="S478">
            <v>13</v>
          </cell>
        </row>
        <row r="479">
          <cell r="R479" t="str">
            <v>Sunnyside (QF) additional</v>
          </cell>
          <cell r="S479">
            <v>4</v>
          </cell>
        </row>
        <row r="480">
          <cell r="R480" t="str">
            <v>Sunnyside (QF) base</v>
          </cell>
          <cell r="S480">
            <v>4</v>
          </cell>
        </row>
        <row r="481">
          <cell r="R481" t="str">
            <v>Tesoro QF</v>
          </cell>
          <cell r="S481">
            <v>4</v>
          </cell>
        </row>
        <row r="482">
          <cell r="R482" t="str">
            <v>Three Buttes Wind</v>
          </cell>
          <cell r="S482">
            <v>2</v>
          </cell>
        </row>
        <row r="483">
          <cell r="R483" t="str">
            <v>Top of the World Wind p575862</v>
          </cell>
          <cell r="S483">
            <v>2</v>
          </cell>
        </row>
        <row r="484">
          <cell r="R484" t="str">
            <v>TransAlta p371343</v>
          </cell>
          <cell r="S484">
            <v>6</v>
          </cell>
        </row>
        <row r="485">
          <cell r="R485" t="str">
            <v>TransAlta Purchase Flat</v>
          </cell>
          <cell r="S485">
            <v>2</v>
          </cell>
        </row>
        <row r="486">
          <cell r="R486" t="str">
            <v>TransAlta Purchase Index</v>
          </cell>
          <cell r="S486">
            <v>2</v>
          </cell>
        </row>
        <row r="487">
          <cell r="R487" t="str">
            <v>TransAlta s371344</v>
          </cell>
          <cell r="S487">
            <v>6</v>
          </cell>
        </row>
        <row r="488">
          <cell r="R488" t="str">
            <v>Transmission East</v>
          </cell>
          <cell r="S488">
            <v>10</v>
          </cell>
        </row>
        <row r="489">
          <cell r="R489" t="str">
            <v>Transmission West</v>
          </cell>
          <cell r="S489">
            <v>10</v>
          </cell>
        </row>
        <row r="490">
          <cell r="R490" t="str">
            <v>Tri-State Exchange</v>
          </cell>
          <cell r="S490">
            <v>6</v>
          </cell>
        </row>
        <row r="491">
          <cell r="R491" t="str">
            <v>Tri-State Exchange return</v>
          </cell>
          <cell r="S491">
            <v>6</v>
          </cell>
        </row>
        <row r="492">
          <cell r="R492" t="str">
            <v>Tri-State Purchase</v>
          </cell>
          <cell r="S492">
            <v>2</v>
          </cell>
        </row>
        <row r="493">
          <cell r="R493" t="str">
            <v>UAMPS s223863</v>
          </cell>
          <cell r="S493">
            <v>1</v>
          </cell>
        </row>
        <row r="494">
          <cell r="R494" t="str">
            <v>UAMPS s404236</v>
          </cell>
          <cell r="S494">
            <v>1</v>
          </cell>
        </row>
        <row r="495">
          <cell r="R495" t="str">
            <v>UBS AG 6X16 at 4C</v>
          </cell>
          <cell r="S495">
            <v>3</v>
          </cell>
        </row>
        <row r="496">
          <cell r="R496" t="str">
            <v>UBS p223199</v>
          </cell>
          <cell r="S496">
            <v>3</v>
          </cell>
        </row>
        <row r="497">
          <cell r="R497" t="str">
            <v>UBS p268848</v>
          </cell>
          <cell r="S497">
            <v>3</v>
          </cell>
        </row>
        <row r="498">
          <cell r="R498" t="str">
            <v>UBS p268850</v>
          </cell>
          <cell r="S498">
            <v>3</v>
          </cell>
        </row>
        <row r="499">
          <cell r="R499" t="str">
            <v>UMPA II</v>
          </cell>
          <cell r="S499">
            <v>1</v>
          </cell>
        </row>
        <row r="500">
          <cell r="R500" t="str">
            <v>US Magnesium QF</v>
          </cell>
          <cell r="S500">
            <v>4</v>
          </cell>
        </row>
        <row r="501">
          <cell r="R501" t="str">
            <v>US Magnesium Reserve</v>
          </cell>
          <cell r="S501">
            <v>2</v>
          </cell>
        </row>
        <row r="502">
          <cell r="R502" t="str">
            <v>Utah QF</v>
          </cell>
          <cell r="S502">
            <v>4</v>
          </cell>
        </row>
        <row r="503">
          <cell r="R503" t="str">
            <v>Utah Pre-MSP QF</v>
          </cell>
          <cell r="S503">
            <v>4</v>
          </cell>
        </row>
        <row r="504">
          <cell r="R504" t="str">
            <v>Washington QF</v>
          </cell>
          <cell r="S504">
            <v>4</v>
          </cell>
        </row>
        <row r="505">
          <cell r="R505" t="str">
            <v>Washington Pre-MSP QF</v>
          </cell>
          <cell r="S505">
            <v>4</v>
          </cell>
        </row>
        <row r="506">
          <cell r="R506" t="str">
            <v>Weyerhaeuser QF</v>
          </cell>
          <cell r="S506">
            <v>4</v>
          </cell>
        </row>
        <row r="507">
          <cell r="R507" t="str">
            <v>Weyerhaeuser Reserve</v>
          </cell>
          <cell r="S507">
            <v>2</v>
          </cell>
        </row>
        <row r="508">
          <cell r="R508" t="str">
            <v>Wolverine Creek</v>
          </cell>
          <cell r="S508">
            <v>2</v>
          </cell>
        </row>
        <row r="509">
          <cell r="R509" t="str">
            <v>Wyoming QF</v>
          </cell>
          <cell r="S509">
            <v>4</v>
          </cell>
        </row>
        <row r="510">
          <cell r="R510" t="str">
            <v>Wyoming Pre-MSP QF</v>
          </cell>
          <cell r="S510">
            <v>4</v>
          </cell>
        </row>
        <row r="511">
          <cell r="R511">
            <v>0</v>
          </cell>
          <cell r="S511">
            <v>0</v>
          </cell>
        </row>
        <row r="512">
          <cell r="R512">
            <v>0</v>
          </cell>
          <cell r="S512">
            <v>0</v>
          </cell>
        </row>
        <row r="513">
          <cell r="R513">
            <v>0</v>
          </cell>
          <cell r="S513">
            <v>0</v>
          </cell>
        </row>
        <row r="514">
          <cell r="R514">
            <v>0</v>
          </cell>
          <cell r="S514">
            <v>0</v>
          </cell>
        </row>
        <row r="515">
          <cell r="R515">
            <v>0</v>
          </cell>
          <cell r="S515">
            <v>0</v>
          </cell>
        </row>
      </sheetData>
      <sheetData sheetId="3">
        <row r="246">
          <cell r="R246" t="str">
            <v>AMP Resources (Cove Fort)</v>
          </cell>
          <cell r="S246">
            <v>2</v>
          </cell>
        </row>
        <row r="247">
          <cell r="R247" t="str">
            <v>APGI 7X24 return</v>
          </cell>
          <cell r="S247">
            <v>6</v>
          </cell>
        </row>
        <row r="248">
          <cell r="R248" t="str">
            <v>APGI LLH return</v>
          </cell>
          <cell r="S248">
            <v>6</v>
          </cell>
        </row>
        <row r="249">
          <cell r="R249" t="str">
            <v>APS 6X16 at 4C</v>
          </cell>
          <cell r="S249">
            <v>3</v>
          </cell>
        </row>
        <row r="250">
          <cell r="R250" t="str">
            <v>APS 7X16 at 4C</v>
          </cell>
          <cell r="S250">
            <v>3</v>
          </cell>
        </row>
        <row r="251">
          <cell r="R251" t="str">
            <v>APS 7X16 at Mona</v>
          </cell>
          <cell r="S251">
            <v>3</v>
          </cell>
        </row>
        <row r="252">
          <cell r="R252" t="str">
            <v>APS Exchange</v>
          </cell>
          <cell r="S252">
            <v>6</v>
          </cell>
        </row>
        <row r="253">
          <cell r="R253" t="str">
            <v>APS Exchange deliver</v>
          </cell>
          <cell r="S253">
            <v>6</v>
          </cell>
        </row>
        <row r="254">
          <cell r="R254" t="str">
            <v>APS p207861</v>
          </cell>
          <cell r="S254">
            <v>6</v>
          </cell>
        </row>
        <row r="255">
          <cell r="R255" t="str">
            <v>APS s207860</v>
          </cell>
          <cell r="S255">
            <v>6</v>
          </cell>
        </row>
        <row r="256">
          <cell r="R256" t="str">
            <v>APS Supplemental Purchase coal</v>
          </cell>
          <cell r="S256">
            <v>2</v>
          </cell>
        </row>
        <row r="257">
          <cell r="R257" t="str">
            <v>APS Supplemental Purchase other</v>
          </cell>
          <cell r="S257">
            <v>2</v>
          </cell>
        </row>
        <row r="258">
          <cell r="R258" t="str">
            <v>Aquila hydro hedge</v>
          </cell>
          <cell r="S258">
            <v>2</v>
          </cell>
        </row>
        <row r="259">
          <cell r="R259" t="str">
            <v>Biomass (QF)</v>
          </cell>
          <cell r="S259">
            <v>4</v>
          </cell>
        </row>
        <row r="260">
          <cell r="R260" t="str">
            <v>Biomass Non-Generation</v>
          </cell>
          <cell r="S260">
            <v>4</v>
          </cell>
        </row>
        <row r="261">
          <cell r="R261" t="str">
            <v>Black Hills</v>
          </cell>
          <cell r="S261">
            <v>1</v>
          </cell>
        </row>
        <row r="262">
          <cell r="R262" t="str">
            <v>Black Hills Losses</v>
          </cell>
          <cell r="S262">
            <v>1</v>
          </cell>
        </row>
        <row r="263">
          <cell r="R263" t="str">
            <v>Black Hills Reserve (CTs)</v>
          </cell>
          <cell r="S263">
            <v>6</v>
          </cell>
        </row>
        <row r="264">
          <cell r="R264" t="str">
            <v>Blanding</v>
          </cell>
          <cell r="S264">
            <v>1</v>
          </cell>
        </row>
        <row r="265">
          <cell r="R265" t="str">
            <v>Blanding Purchase</v>
          </cell>
          <cell r="S265">
            <v>2</v>
          </cell>
        </row>
        <row r="266">
          <cell r="R266" t="str">
            <v>BPA FC II delivery</v>
          </cell>
          <cell r="S266">
            <v>6</v>
          </cell>
        </row>
        <row r="267">
          <cell r="R267" t="str">
            <v>BPA FC II Generation</v>
          </cell>
          <cell r="S267">
            <v>6</v>
          </cell>
        </row>
        <row r="268">
          <cell r="R268" t="str">
            <v>BPA FC IV delivery</v>
          </cell>
          <cell r="S268">
            <v>6</v>
          </cell>
        </row>
        <row r="269">
          <cell r="R269" t="str">
            <v>BPA FC IV Generation</v>
          </cell>
          <cell r="S269">
            <v>6</v>
          </cell>
        </row>
        <row r="270">
          <cell r="R270" t="str">
            <v>BPA Flathead Sale</v>
          </cell>
          <cell r="S270">
            <v>1</v>
          </cell>
        </row>
        <row r="271">
          <cell r="R271" t="str">
            <v>BPA Hermiston Losses</v>
          </cell>
          <cell r="S271">
            <v>8</v>
          </cell>
        </row>
        <row r="272">
          <cell r="R272" t="str">
            <v>BPA Palisades return</v>
          </cell>
          <cell r="S272">
            <v>6</v>
          </cell>
        </row>
        <row r="273">
          <cell r="R273" t="str">
            <v>BPA Palisades storage</v>
          </cell>
          <cell r="S273">
            <v>6</v>
          </cell>
        </row>
        <row r="274">
          <cell r="R274" t="str">
            <v>BPA Peaking</v>
          </cell>
          <cell r="S274">
            <v>6</v>
          </cell>
        </row>
        <row r="275">
          <cell r="R275" t="str">
            <v>BPA Peaking Replacement</v>
          </cell>
          <cell r="S275">
            <v>6</v>
          </cell>
        </row>
        <row r="276">
          <cell r="R276" t="str">
            <v>BPA So. Idaho Exchange In</v>
          </cell>
          <cell r="S276">
            <v>6</v>
          </cell>
        </row>
        <row r="277">
          <cell r="R277" t="str">
            <v>BPA So. Idaho Exchange Out</v>
          </cell>
          <cell r="S277">
            <v>6</v>
          </cell>
        </row>
        <row r="278">
          <cell r="R278" t="str">
            <v>BPA Spring Energy</v>
          </cell>
          <cell r="S278">
            <v>6</v>
          </cell>
        </row>
        <row r="279">
          <cell r="R279" t="str">
            <v>BPA Spring Energy deliver</v>
          </cell>
          <cell r="S279">
            <v>6</v>
          </cell>
        </row>
        <row r="280">
          <cell r="R280" t="str">
            <v>BPA Summer Storage</v>
          </cell>
          <cell r="S280">
            <v>6</v>
          </cell>
        </row>
        <row r="281">
          <cell r="R281" t="str">
            <v>BPA Summer Storage return</v>
          </cell>
          <cell r="S281">
            <v>6</v>
          </cell>
        </row>
        <row r="282">
          <cell r="R282" t="str">
            <v>BPA Wind Sale</v>
          </cell>
          <cell r="S282">
            <v>1</v>
          </cell>
        </row>
        <row r="283">
          <cell r="R283" t="str">
            <v>Bridger Losses In</v>
          </cell>
          <cell r="S283">
            <v>8</v>
          </cell>
        </row>
        <row r="284">
          <cell r="R284" t="str">
            <v>Bridger Losses Out</v>
          </cell>
          <cell r="S284">
            <v>8</v>
          </cell>
        </row>
        <row r="285">
          <cell r="R285" t="str">
            <v>Bridger Losses Out</v>
          </cell>
          <cell r="S285">
            <v>8</v>
          </cell>
        </row>
        <row r="286">
          <cell r="R286" t="str">
            <v>California QF</v>
          </cell>
          <cell r="S286">
            <v>4</v>
          </cell>
        </row>
        <row r="287">
          <cell r="R287" t="str">
            <v>California Pre-MSP QF</v>
          </cell>
          <cell r="S287">
            <v>4</v>
          </cell>
        </row>
        <row r="288">
          <cell r="R288" t="str">
            <v>Canadian Entitlement CEAEA</v>
          </cell>
          <cell r="S288">
            <v>5</v>
          </cell>
        </row>
        <row r="289">
          <cell r="R289" t="str">
            <v>Cargill p483225</v>
          </cell>
          <cell r="S289">
            <v>6</v>
          </cell>
        </row>
        <row r="290">
          <cell r="R290" t="str">
            <v>Cargill p485290</v>
          </cell>
          <cell r="S290">
            <v>6</v>
          </cell>
        </row>
        <row r="291">
          <cell r="R291" t="str">
            <v>Cargill s483226</v>
          </cell>
          <cell r="S291">
            <v>6</v>
          </cell>
        </row>
        <row r="292">
          <cell r="R292" t="str">
            <v>Cargill s485289</v>
          </cell>
          <cell r="S292">
            <v>6</v>
          </cell>
        </row>
        <row r="293">
          <cell r="R293" t="str">
            <v>Chehalis Station Service</v>
          </cell>
          <cell r="S293">
            <v>2</v>
          </cell>
        </row>
        <row r="294">
          <cell r="R294" t="str">
            <v>Chelan - Rocky Reach</v>
          </cell>
          <cell r="S294">
            <v>5</v>
          </cell>
        </row>
        <row r="295">
          <cell r="R295" t="str">
            <v>Chevron Wind QF</v>
          </cell>
          <cell r="S295">
            <v>4</v>
          </cell>
        </row>
        <row r="296">
          <cell r="R296" t="str">
            <v>Clark Displacement</v>
          </cell>
          <cell r="S296">
            <v>2</v>
          </cell>
        </row>
        <row r="297">
          <cell r="R297" t="str">
            <v>Clark Displacement Buy Back</v>
          </cell>
          <cell r="S297">
            <v>2</v>
          </cell>
        </row>
        <row r="298">
          <cell r="R298" t="str">
            <v>Clark River Road reserve</v>
          </cell>
          <cell r="S298">
            <v>2</v>
          </cell>
        </row>
        <row r="299">
          <cell r="R299" t="str">
            <v>CLARK S&amp;I</v>
          </cell>
          <cell r="S299">
            <v>2</v>
          </cell>
        </row>
        <row r="300">
          <cell r="R300" t="str">
            <v>Clark S&amp;I Base Capacity</v>
          </cell>
          <cell r="S300">
            <v>2</v>
          </cell>
        </row>
        <row r="301">
          <cell r="R301" t="str">
            <v>CLARK Storage &amp; Integration</v>
          </cell>
          <cell r="S301">
            <v>2</v>
          </cell>
        </row>
        <row r="302">
          <cell r="R302" t="str">
            <v>Clay Basin Gas Storage</v>
          </cell>
          <cell r="S302">
            <v>11</v>
          </cell>
        </row>
        <row r="303">
          <cell r="R303" t="str">
            <v>Co-Gen II QF</v>
          </cell>
          <cell r="S303">
            <v>4</v>
          </cell>
        </row>
        <row r="304">
          <cell r="R304" t="str">
            <v>Combine Hills</v>
          </cell>
          <cell r="S304">
            <v>2</v>
          </cell>
        </row>
        <row r="305">
          <cell r="R305" t="str">
            <v>Constellation p257677</v>
          </cell>
          <cell r="S305">
            <v>2</v>
          </cell>
        </row>
        <row r="306">
          <cell r="R306" t="str">
            <v>Constellation p257678</v>
          </cell>
          <cell r="S306">
            <v>2</v>
          </cell>
        </row>
        <row r="307">
          <cell r="R307" t="str">
            <v>Constellation p268849</v>
          </cell>
          <cell r="S307">
            <v>2</v>
          </cell>
        </row>
        <row r="308">
          <cell r="R308" t="str">
            <v>Cowlitz Swift deliver</v>
          </cell>
          <cell r="S308">
            <v>6</v>
          </cell>
        </row>
        <row r="309">
          <cell r="R309" t="str">
            <v>D.R. Johnson (QF)</v>
          </cell>
          <cell r="S309">
            <v>4</v>
          </cell>
        </row>
        <row r="310">
          <cell r="R310" t="str">
            <v>Deseret G&amp;T Expansion</v>
          </cell>
          <cell r="S310">
            <v>2</v>
          </cell>
        </row>
        <row r="311">
          <cell r="R311" t="str">
            <v>Deseret Purchase</v>
          </cell>
          <cell r="S311">
            <v>2</v>
          </cell>
        </row>
        <row r="312">
          <cell r="R312" t="str">
            <v>Douglas - Wells</v>
          </cell>
          <cell r="S312">
            <v>5</v>
          </cell>
        </row>
        <row r="313">
          <cell r="R313" t="str">
            <v>Douglas County Forest Products QF</v>
          </cell>
          <cell r="S313">
            <v>4</v>
          </cell>
        </row>
        <row r="314">
          <cell r="R314" t="str">
            <v>Douglas PUD - Lands Energy Share</v>
          </cell>
          <cell r="S314">
            <v>5</v>
          </cell>
        </row>
        <row r="315">
          <cell r="R315" t="str">
            <v>Douglas PUD Settlement</v>
          </cell>
          <cell r="S315">
            <v>2</v>
          </cell>
        </row>
        <row r="316">
          <cell r="R316" t="str">
            <v>DSM Cool Keeper Reserve</v>
          </cell>
          <cell r="S316">
            <v>8</v>
          </cell>
        </row>
        <row r="317">
          <cell r="R317" t="str">
            <v>DSM Idaho Irrigation</v>
          </cell>
          <cell r="S317">
            <v>8</v>
          </cell>
        </row>
        <row r="318">
          <cell r="R318" t="str">
            <v>DSM Idaho Irrigation Shifted</v>
          </cell>
          <cell r="S318">
            <v>8</v>
          </cell>
        </row>
        <row r="319">
          <cell r="R319" t="str">
            <v>DSM Utah Irrigation</v>
          </cell>
          <cell r="S319">
            <v>8</v>
          </cell>
        </row>
        <row r="320">
          <cell r="R320" t="str">
            <v>DSM Utah Irrigation Shifted</v>
          </cell>
          <cell r="S320">
            <v>8</v>
          </cell>
        </row>
        <row r="321">
          <cell r="R321" t="str">
            <v>Duke HLH</v>
          </cell>
          <cell r="S321">
            <v>2</v>
          </cell>
        </row>
        <row r="322">
          <cell r="R322" t="str">
            <v>Duke p99206</v>
          </cell>
          <cell r="S322">
            <v>2</v>
          </cell>
        </row>
        <row r="323">
          <cell r="R323" t="str">
            <v>Dunlap I Wind</v>
          </cell>
          <cell r="S323">
            <v>9</v>
          </cell>
        </row>
        <row r="324">
          <cell r="R324" t="str">
            <v>East Control Area Sale</v>
          </cell>
          <cell r="S324">
            <v>1</v>
          </cell>
        </row>
        <row r="325">
          <cell r="R325" t="str">
            <v>Electric Swaps - East</v>
          </cell>
          <cell r="S325">
            <v>13</v>
          </cell>
        </row>
        <row r="326">
          <cell r="R326" t="str">
            <v>Electric Swaps - West</v>
          </cell>
          <cell r="S326">
            <v>13</v>
          </cell>
        </row>
        <row r="327">
          <cell r="R327" t="str">
            <v>Evergreen BioPower QF</v>
          </cell>
          <cell r="S327">
            <v>4</v>
          </cell>
        </row>
        <row r="328">
          <cell r="R328" t="str">
            <v>EWEB FC I delivery</v>
          </cell>
          <cell r="S328">
            <v>6</v>
          </cell>
        </row>
        <row r="329">
          <cell r="R329" t="str">
            <v>EWEB FC I Generation</v>
          </cell>
          <cell r="S329">
            <v>6</v>
          </cell>
        </row>
        <row r="330">
          <cell r="R330" t="str">
            <v>EWEB/BPA Wind Sale</v>
          </cell>
          <cell r="S330">
            <v>6</v>
          </cell>
        </row>
        <row r="331">
          <cell r="R331" t="str">
            <v>Excess Gas Sales</v>
          </cell>
          <cell r="S331">
            <v>11</v>
          </cell>
        </row>
        <row r="332">
          <cell r="R332" t="str">
            <v>ExxonMobil QF</v>
          </cell>
          <cell r="S332">
            <v>4</v>
          </cell>
        </row>
        <row r="333">
          <cell r="R333" t="str">
            <v>Flathead &amp; ENI Sale</v>
          </cell>
          <cell r="S333">
            <v>1</v>
          </cell>
        </row>
        <row r="334">
          <cell r="R334" t="str">
            <v>Foote Creek I Generation</v>
          </cell>
          <cell r="S334">
            <v>9</v>
          </cell>
        </row>
        <row r="335">
          <cell r="R335" t="str">
            <v>Fort James (CoGen)</v>
          </cell>
          <cell r="S335">
            <v>2</v>
          </cell>
        </row>
        <row r="336">
          <cell r="R336" t="str">
            <v>Gas Swaps</v>
          </cell>
          <cell r="S336">
            <v>11</v>
          </cell>
        </row>
        <row r="337">
          <cell r="R337" t="str">
            <v>Gas Physical - East</v>
          </cell>
          <cell r="S337">
            <v>11</v>
          </cell>
        </row>
        <row r="338">
          <cell r="R338" t="str">
            <v>Gas Physical - West</v>
          </cell>
          <cell r="S338">
            <v>11</v>
          </cell>
        </row>
        <row r="339">
          <cell r="R339" t="str">
            <v>Gas Swaps - East</v>
          </cell>
          <cell r="S339">
            <v>11</v>
          </cell>
        </row>
        <row r="340">
          <cell r="R340" t="str">
            <v>Gas Swaps - West</v>
          </cell>
          <cell r="S340">
            <v>11</v>
          </cell>
        </row>
        <row r="341">
          <cell r="R341" t="str">
            <v>Gem State (City of Idaho Falls)</v>
          </cell>
          <cell r="S341">
            <v>2</v>
          </cell>
        </row>
        <row r="342">
          <cell r="R342" t="str">
            <v>Gem State Power Cost</v>
          </cell>
          <cell r="S342">
            <v>2</v>
          </cell>
        </row>
        <row r="343">
          <cell r="R343" t="str">
            <v>Glenrock Wind</v>
          </cell>
          <cell r="S343">
            <v>9</v>
          </cell>
        </row>
        <row r="344">
          <cell r="R344" t="str">
            <v>Glenrock III Wind</v>
          </cell>
          <cell r="S344">
            <v>9</v>
          </cell>
        </row>
        <row r="345">
          <cell r="R345" t="str">
            <v>Goodnoe Wind</v>
          </cell>
          <cell r="S345">
            <v>9</v>
          </cell>
        </row>
        <row r="346">
          <cell r="R346" t="str">
            <v>Grant - Priest Rapids</v>
          </cell>
          <cell r="S346">
            <v>5</v>
          </cell>
        </row>
        <row r="347">
          <cell r="R347" t="str">
            <v>Grant - Wanapum</v>
          </cell>
          <cell r="S347">
            <v>5</v>
          </cell>
        </row>
        <row r="348">
          <cell r="R348" t="str">
            <v>Grant County</v>
          </cell>
          <cell r="S348">
            <v>2</v>
          </cell>
        </row>
        <row r="349">
          <cell r="R349" t="str">
            <v>Grant Displacement</v>
          </cell>
          <cell r="S349">
            <v>5</v>
          </cell>
        </row>
        <row r="350">
          <cell r="R350" t="str">
            <v>Grant Meaningful Priority</v>
          </cell>
          <cell r="S350">
            <v>5</v>
          </cell>
        </row>
        <row r="351">
          <cell r="R351" t="str">
            <v>Grant Reasonable</v>
          </cell>
          <cell r="S351">
            <v>5</v>
          </cell>
        </row>
        <row r="352">
          <cell r="R352" t="str">
            <v>Grant Power Auction</v>
          </cell>
          <cell r="S352">
            <v>5</v>
          </cell>
        </row>
        <row r="353">
          <cell r="R353" t="str">
            <v>High Plains Wind</v>
          </cell>
          <cell r="S353">
            <v>9</v>
          </cell>
        </row>
        <row r="354">
          <cell r="R354" t="str">
            <v>Hermiston Purchase</v>
          </cell>
          <cell r="S354">
            <v>2</v>
          </cell>
        </row>
        <row r="355">
          <cell r="R355" t="str">
            <v>Hurricane Purchase</v>
          </cell>
          <cell r="S355">
            <v>2</v>
          </cell>
        </row>
        <row r="356">
          <cell r="R356" t="str">
            <v>Hurricane Sale</v>
          </cell>
          <cell r="S356">
            <v>1</v>
          </cell>
        </row>
        <row r="357">
          <cell r="R357" t="str">
            <v>Idaho Power P278538</v>
          </cell>
          <cell r="S357">
            <v>2</v>
          </cell>
        </row>
        <row r="358">
          <cell r="R358" t="str">
            <v>Idaho Power P278538 HLH</v>
          </cell>
          <cell r="S358">
            <v>2</v>
          </cell>
        </row>
        <row r="359">
          <cell r="R359" t="str">
            <v>Idaho Power P278538 LLH</v>
          </cell>
          <cell r="S359">
            <v>2</v>
          </cell>
        </row>
        <row r="360">
          <cell r="R360" t="str">
            <v>Idaho Power RTSA Purchase</v>
          </cell>
          <cell r="S360">
            <v>2</v>
          </cell>
        </row>
        <row r="361">
          <cell r="R361" t="str">
            <v>Idaho Power RTSA return</v>
          </cell>
          <cell r="S361">
            <v>8</v>
          </cell>
        </row>
        <row r="362">
          <cell r="R362" t="str">
            <v>Idaho QF</v>
          </cell>
          <cell r="S362">
            <v>4</v>
          </cell>
        </row>
        <row r="363">
          <cell r="R363" t="str">
            <v>Idaho Pre-MSP QF</v>
          </cell>
          <cell r="S363">
            <v>4</v>
          </cell>
        </row>
        <row r="364">
          <cell r="R364" t="str">
            <v>IPP Purchase</v>
          </cell>
          <cell r="S364">
            <v>2</v>
          </cell>
        </row>
        <row r="365">
          <cell r="R365" t="str">
            <v>IPP Sale (LADWP)</v>
          </cell>
          <cell r="S365">
            <v>1</v>
          </cell>
        </row>
        <row r="366">
          <cell r="R366" t="str">
            <v>IRP - DSM East Irrigation Ld Control</v>
          </cell>
          <cell r="S366">
            <v>7</v>
          </cell>
        </row>
        <row r="367">
          <cell r="R367" t="str">
            <v>IRP - DSM East Irrigation Ld Control - Return</v>
          </cell>
          <cell r="S367">
            <v>7</v>
          </cell>
        </row>
        <row r="368">
          <cell r="R368" t="str">
            <v>IRP - DSM East Summer Ld Control</v>
          </cell>
          <cell r="S368">
            <v>7</v>
          </cell>
        </row>
        <row r="369">
          <cell r="R369" t="str">
            <v>IRP - DSM East Summer Ld Control - Return</v>
          </cell>
          <cell r="S369">
            <v>7</v>
          </cell>
        </row>
        <row r="370">
          <cell r="R370" t="str">
            <v>IRP - DSM West Irrigation Ld Control</v>
          </cell>
          <cell r="S370">
            <v>7</v>
          </cell>
        </row>
        <row r="371">
          <cell r="R371" t="str">
            <v>IRP - DSM West Irrigation Ld Control - Return</v>
          </cell>
          <cell r="S371">
            <v>7</v>
          </cell>
        </row>
        <row r="372">
          <cell r="R372" t="str">
            <v>IRP - FOT Four Corners</v>
          </cell>
          <cell r="S372">
            <v>7</v>
          </cell>
        </row>
        <row r="373">
          <cell r="R373" t="str">
            <v>IRP - FOT Mid-C</v>
          </cell>
          <cell r="S373">
            <v>7</v>
          </cell>
        </row>
        <row r="374">
          <cell r="R374" t="str">
            <v>IRP - FOT West Main</v>
          </cell>
          <cell r="S374">
            <v>7</v>
          </cell>
        </row>
        <row r="375">
          <cell r="R375" t="str">
            <v>IRP - Wind Mid-C</v>
          </cell>
          <cell r="S375">
            <v>7</v>
          </cell>
        </row>
        <row r="376">
          <cell r="R376" t="str">
            <v>IRP - Wind Walla Walla</v>
          </cell>
          <cell r="S376">
            <v>7</v>
          </cell>
        </row>
        <row r="377">
          <cell r="R377" t="str">
            <v>IRP - Wind Wyoming SE</v>
          </cell>
          <cell r="S377">
            <v>7</v>
          </cell>
        </row>
        <row r="378">
          <cell r="R378" t="str">
            <v>IRP - Wind Wyoming SW</v>
          </cell>
          <cell r="S378">
            <v>7</v>
          </cell>
        </row>
        <row r="379">
          <cell r="R379" t="str">
            <v>IRP - Wind Yakima</v>
          </cell>
          <cell r="S379">
            <v>7</v>
          </cell>
        </row>
        <row r="380">
          <cell r="R380" t="str">
            <v>Kennecott Incentive</v>
          </cell>
          <cell r="S380">
            <v>2</v>
          </cell>
        </row>
        <row r="381">
          <cell r="R381" t="str">
            <v>Kennecott Incentive (Historical)</v>
          </cell>
          <cell r="S381">
            <v>2</v>
          </cell>
        </row>
        <row r="382">
          <cell r="R382" t="str">
            <v>Kennecott QF</v>
          </cell>
          <cell r="S382">
            <v>4</v>
          </cell>
        </row>
        <row r="383">
          <cell r="R383" t="str">
            <v>LADWP s491300</v>
          </cell>
          <cell r="S383">
            <v>1</v>
          </cell>
        </row>
        <row r="384">
          <cell r="R384" t="str">
            <v>LADWP s491301</v>
          </cell>
          <cell r="S384">
            <v>1</v>
          </cell>
        </row>
        <row r="385">
          <cell r="R385" t="str">
            <v>LADWP p491303</v>
          </cell>
          <cell r="S385">
            <v>2</v>
          </cell>
        </row>
        <row r="386">
          <cell r="R386" t="str">
            <v>LADWP s491303</v>
          </cell>
          <cell r="S386">
            <v>2</v>
          </cell>
        </row>
        <row r="387">
          <cell r="R387" t="str">
            <v>LADWP p491304</v>
          </cell>
          <cell r="S387">
            <v>2</v>
          </cell>
        </row>
        <row r="388">
          <cell r="R388" t="str">
            <v>LADWP s491304</v>
          </cell>
          <cell r="S388">
            <v>2</v>
          </cell>
        </row>
        <row r="389">
          <cell r="R389" t="str">
            <v>Leaning Juniper 1</v>
          </cell>
          <cell r="S389">
            <v>9</v>
          </cell>
        </row>
        <row r="390">
          <cell r="R390" t="str">
            <v>Lewis River Loss of Efficiency</v>
          </cell>
          <cell r="S390">
            <v>8</v>
          </cell>
        </row>
        <row r="391">
          <cell r="R391" t="str">
            <v>Lewis River Motoring Loss</v>
          </cell>
          <cell r="S391">
            <v>8</v>
          </cell>
        </row>
        <row r="392">
          <cell r="R392" t="str">
            <v>MagCorp Curtailment</v>
          </cell>
          <cell r="S392">
            <v>8</v>
          </cell>
        </row>
        <row r="393">
          <cell r="R393" t="str">
            <v>MagCorp Curtailment (Historical)</v>
          </cell>
          <cell r="S393">
            <v>8</v>
          </cell>
        </row>
        <row r="394">
          <cell r="R394" t="str">
            <v>MagCorp Curtailment Winter</v>
          </cell>
          <cell r="S394">
            <v>8</v>
          </cell>
        </row>
        <row r="395">
          <cell r="R395" t="str">
            <v>MagCorp Curtailment Winter (Historical)</v>
          </cell>
          <cell r="S395">
            <v>8</v>
          </cell>
        </row>
        <row r="396">
          <cell r="R396" t="str">
            <v>Marengo</v>
          </cell>
          <cell r="S396">
            <v>9</v>
          </cell>
        </row>
        <row r="397">
          <cell r="R397" t="str">
            <v>Marengo I</v>
          </cell>
          <cell r="S397">
            <v>9</v>
          </cell>
        </row>
        <row r="398">
          <cell r="R398" t="str">
            <v>Marengo II</v>
          </cell>
          <cell r="S398">
            <v>9</v>
          </cell>
        </row>
        <row r="399">
          <cell r="R399" t="str">
            <v>McFadden Ridge Wind</v>
          </cell>
          <cell r="S399">
            <v>9</v>
          </cell>
        </row>
        <row r="400">
          <cell r="R400" t="str">
            <v>Monsanto Curtailment</v>
          </cell>
          <cell r="S400">
            <v>8</v>
          </cell>
        </row>
        <row r="401">
          <cell r="R401" t="str">
            <v>Monsanto Curtailment (Historical)</v>
          </cell>
          <cell r="S401">
            <v>2</v>
          </cell>
        </row>
        <row r="402">
          <cell r="R402" t="str">
            <v>Monsanto Excess Demand</v>
          </cell>
          <cell r="S402">
            <v>8</v>
          </cell>
        </row>
        <row r="403">
          <cell r="R403" t="str">
            <v>Morgan Stanley p189046</v>
          </cell>
          <cell r="S403">
            <v>2</v>
          </cell>
        </row>
        <row r="404">
          <cell r="R404" t="str">
            <v>Morgan Stanley p196538</v>
          </cell>
          <cell r="S404">
            <v>3</v>
          </cell>
        </row>
        <row r="405">
          <cell r="R405" t="str">
            <v>Morgan Stanley p206006</v>
          </cell>
          <cell r="S405">
            <v>3</v>
          </cell>
        </row>
        <row r="406">
          <cell r="R406" t="str">
            <v>Morgan Stanley p206008</v>
          </cell>
          <cell r="S406">
            <v>3</v>
          </cell>
        </row>
        <row r="407">
          <cell r="R407" t="str">
            <v>Morgan Stanley p207863</v>
          </cell>
          <cell r="S407">
            <v>6</v>
          </cell>
        </row>
        <row r="408">
          <cell r="R408" t="str">
            <v>Morgan Stanley p244840</v>
          </cell>
          <cell r="S408">
            <v>3</v>
          </cell>
        </row>
        <row r="409">
          <cell r="R409" t="str">
            <v>Morgan Stanley p244841</v>
          </cell>
          <cell r="S409">
            <v>3</v>
          </cell>
        </row>
        <row r="410">
          <cell r="R410" t="str">
            <v>Morgan Stanley p272153</v>
          </cell>
          <cell r="S410">
            <v>2</v>
          </cell>
        </row>
        <row r="411">
          <cell r="R411" t="str">
            <v>Morgan Stanley p272154</v>
          </cell>
          <cell r="S411">
            <v>2</v>
          </cell>
        </row>
        <row r="412">
          <cell r="R412" t="str">
            <v>Morgan Stanley p272156</v>
          </cell>
          <cell r="S412">
            <v>2</v>
          </cell>
        </row>
        <row r="413">
          <cell r="R413" t="str">
            <v>Morgan Stanley p272157</v>
          </cell>
          <cell r="S413">
            <v>2</v>
          </cell>
        </row>
        <row r="414">
          <cell r="R414" t="str">
            <v>Morgan Stanley p272158</v>
          </cell>
          <cell r="S414">
            <v>2</v>
          </cell>
        </row>
        <row r="415">
          <cell r="R415" t="str">
            <v>Morgan Stanley s207862</v>
          </cell>
          <cell r="S415">
            <v>2</v>
          </cell>
        </row>
        <row r="416">
          <cell r="R416" t="str">
            <v>Mountain Wind 1 QF</v>
          </cell>
          <cell r="S416">
            <v>4</v>
          </cell>
        </row>
        <row r="417">
          <cell r="R417" t="str">
            <v>Mountain Wind 2 QF</v>
          </cell>
          <cell r="S417">
            <v>4</v>
          </cell>
        </row>
        <row r="418">
          <cell r="R418" t="str">
            <v>NCPA p309009</v>
          </cell>
          <cell r="S418">
            <v>6</v>
          </cell>
        </row>
        <row r="419">
          <cell r="R419" t="str">
            <v>NCPA s309008</v>
          </cell>
          <cell r="S419">
            <v>6</v>
          </cell>
        </row>
        <row r="420">
          <cell r="R420" t="str">
            <v>Nebo Capacity Payment</v>
          </cell>
          <cell r="S420">
            <v>2</v>
          </cell>
        </row>
        <row r="421">
          <cell r="R421" t="str">
            <v>Non-Owned East - Obligation</v>
          </cell>
          <cell r="S421">
            <v>2</v>
          </cell>
        </row>
        <row r="422">
          <cell r="R422" t="str">
            <v>Non-Owned East - Offset</v>
          </cell>
          <cell r="S422">
            <v>2</v>
          </cell>
        </row>
        <row r="423">
          <cell r="R423" t="str">
            <v>Non-Owned West - Obligation</v>
          </cell>
          <cell r="S423">
            <v>2</v>
          </cell>
        </row>
        <row r="424">
          <cell r="R424" t="str">
            <v>Non-Owned West - Offset</v>
          </cell>
          <cell r="S424">
            <v>2</v>
          </cell>
        </row>
        <row r="425">
          <cell r="R425" t="str">
            <v>NUCOR</v>
          </cell>
          <cell r="S425">
            <v>2</v>
          </cell>
        </row>
        <row r="426">
          <cell r="R426" t="str">
            <v>NUCOR (De-rate)</v>
          </cell>
          <cell r="S426">
            <v>2</v>
          </cell>
        </row>
        <row r="427">
          <cell r="R427" t="str">
            <v>NVE s523485</v>
          </cell>
          <cell r="S427">
            <v>1</v>
          </cell>
        </row>
        <row r="428">
          <cell r="R428" t="str">
            <v>Oregon QF</v>
          </cell>
          <cell r="S428">
            <v>4</v>
          </cell>
        </row>
        <row r="429">
          <cell r="R429" t="str">
            <v>Oregon Pre-MSP QF</v>
          </cell>
          <cell r="S429">
            <v>4</v>
          </cell>
        </row>
        <row r="430">
          <cell r="R430" t="str">
            <v>Oregon Wind Farm QF</v>
          </cell>
          <cell r="S430">
            <v>4</v>
          </cell>
        </row>
        <row r="431">
          <cell r="R431" t="str">
            <v>P4 Production</v>
          </cell>
          <cell r="S431">
            <v>2</v>
          </cell>
        </row>
        <row r="432">
          <cell r="R432" t="str">
            <v>P4 Production (De-rate)</v>
          </cell>
          <cell r="S432">
            <v>1</v>
          </cell>
        </row>
        <row r="433">
          <cell r="R433" t="str">
            <v>Pacific Gas and Electric s512771</v>
          </cell>
          <cell r="S433">
            <v>1</v>
          </cell>
        </row>
        <row r="434">
          <cell r="R434" t="str">
            <v>PGE Cove</v>
          </cell>
          <cell r="S434">
            <v>2</v>
          </cell>
        </row>
        <row r="435">
          <cell r="R435" t="str">
            <v>Pipeline Chehalis - Lateral</v>
          </cell>
          <cell r="S435">
            <v>11</v>
          </cell>
        </row>
        <row r="436">
          <cell r="R436" t="str">
            <v>Pipeline Chehalis - Main</v>
          </cell>
          <cell r="S436">
            <v>11</v>
          </cell>
        </row>
        <row r="437">
          <cell r="R437" t="str">
            <v>Pipeline Currant Creek Lateral</v>
          </cell>
          <cell r="S437">
            <v>11</v>
          </cell>
        </row>
        <row r="438">
          <cell r="R438" t="str">
            <v>Pipeline Kern River Gas</v>
          </cell>
          <cell r="S438">
            <v>11</v>
          </cell>
        </row>
        <row r="439">
          <cell r="R439" t="str">
            <v>Pipeline Lake Side Lateral</v>
          </cell>
          <cell r="S439">
            <v>11</v>
          </cell>
        </row>
        <row r="440">
          <cell r="R440" t="str">
            <v>Pipeline Reservation Fees</v>
          </cell>
          <cell r="S440">
            <v>11</v>
          </cell>
        </row>
        <row r="441">
          <cell r="R441" t="str">
            <v>Pipeline Southern System Expansion</v>
          </cell>
          <cell r="S441">
            <v>11</v>
          </cell>
        </row>
        <row r="442">
          <cell r="R442" t="str">
            <v>PSCo Exchange</v>
          </cell>
          <cell r="S442">
            <v>6</v>
          </cell>
        </row>
        <row r="443">
          <cell r="R443" t="str">
            <v>PSCo Exchange deliver</v>
          </cell>
          <cell r="S443">
            <v>6</v>
          </cell>
        </row>
        <row r="444">
          <cell r="R444" t="str">
            <v>PSCo FC III delivery</v>
          </cell>
          <cell r="S444">
            <v>6</v>
          </cell>
        </row>
        <row r="445">
          <cell r="R445" t="str">
            <v>PSCo FC III Generation</v>
          </cell>
          <cell r="S445">
            <v>6</v>
          </cell>
        </row>
        <row r="446">
          <cell r="R446" t="str">
            <v>PSCo Sale summer</v>
          </cell>
          <cell r="S446">
            <v>1</v>
          </cell>
        </row>
        <row r="447">
          <cell r="R447" t="str">
            <v>PSCo Sale winter</v>
          </cell>
          <cell r="S447">
            <v>1</v>
          </cell>
        </row>
        <row r="448">
          <cell r="R448" t="str">
            <v>Redding Exchange In</v>
          </cell>
          <cell r="S448">
            <v>6</v>
          </cell>
        </row>
        <row r="449">
          <cell r="R449" t="str">
            <v>Redding Exchange Out</v>
          </cell>
          <cell r="S449">
            <v>6</v>
          </cell>
        </row>
        <row r="450">
          <cell r="R450" t="str">
            <v>Ramp Loss East</v>
          </cell>
          <cell r="S450">
            <v>8</v>
          </cell>
        </row>
        <row r="451">
          <cell r="R451" t="str">
            <v>Ramp Loss West</v>
          </cell>
          <cell r="S451">
            <v>8</v>
          </cell>
        </row>
        <row r="452">
          <cell r="R452" t="str">
            <v>Rock River I</v>
          </cell>
          <cell r="S452">
            <v>2</v>
          </cell>
        </row>
        <row r="453">
          <cell r="R453" t="str">
            <v>Rolling Hills Wind</v>
          </cell>
          <cell r="S453">
            <v>9</v>
          </cell>
        </row>
        <row r="454">
          <cell r="R454" t="str">
            <v>Roseburg Forest Products</v>
          </cell>
          <cell r="S454">
            <v>2</v>
          </cell>
        </row>
        <row r="455">
          <cell r="R455" t="str">
            <v>Salt River Project</v>
          </cell>
          <cell r="S455">
            <v>1</v>
          </cell>
        </row>
        <row r="456">
          <cell r="R456" t="str">
            <v>SCE Settlement</v>
          </cell>
          <cell r="S456">
            <v>1</v>
          </cell>
        </row>
        <row r="457">
          <cell r="R457" t="str">
            <v>Schwendiman QF</v>
          </cell>
          <cell r="S457">
            <v>4</v>
          </cell>
        </row>
        <row r="458">
          <cell r="R458" t="str">
            <v>SCE s513948</v>
          </cell>
          <cell r="S458">
            <v>1</v>
          </cell>
        </row>
        <row r="459">
          <cell r="R459" t="str">
            <v>SCL State Line delivery</v>
          </cell>
          <cell r="S459">
            <v>6</v>
          </cell>
        </row>
        <row r="460">
          <cell r="R460" t="str">
            <v>SCL State Line delivery LLH</v>
          </cell>
          <cell r="S460">
            <v>6</v>
          </cell>
        </row>
        <row r="461">
          <cell r="R461" t="str">
            <v>SCL State Line generation</v>
          </cell>
          <cell r="S461">
            <v>6</v>
          </cell>
        </row>
        <row r="462">
          <cell r="R462" t="str">
            <v>SCL State Line reserves</v>
          </cell>
          <cell r="S462">
            <v>6</v>
          </cell>
        </row>
        <row r="463">
          <cell r="R463" t="str">
            <v>SDGE s513949</v>
          </cell>
          <cell r="S463">
            <v>1</v>
          </cell>
        </row>
        <row r="464">
          <cell r="R464" t="str">
            <v>Seven Mile Wind</v>
          </cell>
          <cell r="S464">
            <v>9</v>
          </cell>
        </row>
        <row r="465">
          <cell r="R465" t="str">
            <v>Seven Mile II Wind</v>
          </cell>
          <cell r="S465">
            <v>9</v>
          </cell>
        </row>
        <row r="466">
          <cell r="R466" t="str">
            <v>Shell p489963</v>
          </cell>
          <cell r="S466">
            <v>6</v>
          </cell>
        </row>
        <row r="467">
          <cell r="R467" t="str">
            <v>Shell s489962</v>
          </cell>
          <cell r="S467">
            <v>6</v>
          </cell>
        </row>
        <row r="468">
          <cell r="R468" t="str">
            <v>Sierra Pacific II</v>
          </cell>
          <cell r="S468">
            <v>1</v>
          </cell>
        </row>
        <row r="469">
          <cell r="R469" t="str">
            <v>Simplot Phosphates</v>
          </cell>
          <cell r="S469">
            <v>4</v>
          </cell>
        </row>
        <row r="470">
          <cell r="R470" t="str">
            <v>Small Purchases east</v>
          </cell>
          <cell r="S470">
            <v>2</v>
          </cell>
        </row>
        <row r="471">
          <cell r="R471" t="str">
            <v>Small Purchases west</v>
          </cell>
          <cell r="S471">
            <v>2</v>
          </cell>
        </row>
        <row r="472">
          <cell r="R472" t="str">
            <v>SMUD</v>
          </cell>
          <cell r="S472">
            <v>1</v>
          </cell>
        </row>
        <row r="473">
          <cell r="R473" t="str">
            <v>SMUD Provisional</v>
          </cell>
          <cell r="S473">
            <v>1</v>
          </cell>
        </row>
        <row r="474">
          <cell r="R474" t="str">
            <v>SMUD Monthly</v>
          </cell>
          <cell r="S474">
            <v>1</v>
          </cell>
        </row>
        <row r="475">
          <cell r="R475" t="str">
            <v>Spanish Fork Wind 2 QF</v>
          </cell>
          <cell r="S475">
            <v>4</v>
          </cell>
        </row>
        <row r="476">
          <cell r="R476" t="str">
            <v>Station Service East</v>
          </cell>
          <cell r="S476">
            <v>8</v>
          </cell>
        </row>
        <row r="477">
          <cell r="R477" t="str">
            <v>Station Service West</v>
          </cell>
          <cell r="S477">
            <v>8</v>
          </cell>
        </row>
        <row r="478">
          <cell r="R478" t="str">
            <v>STF Index Trades - Buy - East</v>
          </cell>
          <cell r="S478">
            <v>13</v>
          </cell>
        </row>
        <row r="479">
          <cell r="R479" t="str">
            <v>STF Index Trades - Buy - West</v>
          </cell>
          <cell r="S479">
            <v>13</v>
          </cell>
        </row>
        <row r="480">
          <cell r="R480" t="str">
            <v>STF Index Trades - Sell - East</v>
          </cell>
          <cell r="S480">
            <v>12</v>
          </cell>
        </row>
        <row r="481">
          <cell r="R481" t="str">
            <v>STF Index Trades - Sell - West</v>
          </cell>
          <cell r="S481">
            <v>12</v>
          </cell>
        </row>
        <row r="482">
          <cell r="R482" t="str">
            <v>STF Trading Margin</v>
          </cell>
          <cell r="S482">
            <v>13</v>
          </cell>
        </row>
        <row r="483">
          <cell r="R483" t="str">
            <v>Sunnyside (QF) additional</v>
          </cell>
          <cell r="S483">
            <v>4</v>
          </cell>
        </row>
        <row r="484">
          <cell r="R484" t="str">
            <v>Sunnyside (QF) base</v>
          </cell>
          <cell r="S484">
            <v>4</v>
          </cell>
        </row>
        <row r="485">
          <cell r="R485" t="str">
            <v>Tesoro QF</v>
          </cell>
          <cell r="S485">
            <v>4</v>
          </cell>
        </row>
        <row r="486">
          <cell r="R486" t="str">
            <v>Three Buttes Wind</v>
          </cell>
          <cell r="S486">
            <v>2</v>
          </cell>
        </row>
        <row r="487">
          <cell r="R487" t="str">
            <v>Top of the World Wind p575862</v>
          </cell>
          <cell r="S487">
            <v>2</v>
          </cell>
        </row>
        <row r="488">
          <cell r="R488" t="str">
            <v>TransAlta p371343</v>
          </cell>
          <cell r="S488">
            <v>6</v>
          </cell>
        </row>
        <row r="489">
          <cell r="R489" t="str">
            <v>TransAlta Purchase Flat</v>
          </cell>
          <cell r="S489">
            <v>2</v>
          </cell>
        </row>
        <row r="490">
          <cell r="R490" t="str">
            <v>TransAlta Purchase Index</v>
          </cell>
          <cell r="S490">
            <v>2</v>
          </cell>
        </row>
        <row r="491">
          <cell r="R491" t="str">
            <v>TransAlta s371344</v>
          </cell>
          <cell r="S491">
            <v>6</v>
          </cell>
        </row>
        <row r="492">
          <cell r="R492" t="str">
            <v>Transmission East</v>
          </cell>
          <cell r="S492">
            <v>10</v>
          </cell>
        </row>
        <row r="493">
          <cell r="R493" t="str">
            <v>Transmission West</v>
          </cell>
          <cell r="S493">
            <v>10</v>
          </cell>
        </row>
        <row r="494">
          <cell r="R494" t="str">
            <v>Tri-State Exchange</v>
          </cell>
          <cell r="S494">
            <v>6</v>
          </cell>
        </row>
        <row r="495">
          <cell r="R495" t="str">
            <v>Tri-State Exchange return</v>
          </cell>
          <cell r="S495">
            <v>6</v>
          </cell>
        </row>
        <row r="496">
          <cell r="R496" t="str">
            <v>Tri-State Purchase</v>
          </cell>
          <cell r="S496">
            <v>2</v>
          </cell>
        </row>
        <row r="497">
          <cell r="R497" t="str">
            <v>UAMPS s223863</v>
          </cell>
          <cell r="S497">
            <v>1</v>
          </cell>
        </row>
        <row r="498">
          <cell r="R498" t="str">
            <v>UAMPS s404236</v>
          </cell>
          <cell r="S498">
            <v>1</v>
          </cell>
        </row>
        <row r="499">
          <cell r="R499" t="str">
            <v>UBS AG 6X16 at 4C</v>
          </cell>
          <cell r="S499">
            <v>3</v>
          </cell>
        </row>
        <row r="500">
          <cell r="R500" t="str">
            <v>UBS p223199</v>
          </cell>
          <cell r="S500">
            <v>3</v>
          </cell>
        </row>
        <row r="501">
          <cell r="R501" t="str">
            <v>UBS p268848</v>
          </cell>
          <cell r="S501">
            <v>3</v>
          </cell>
        </row>
        <row r="502">
          <cell r="R502" t="str">
            <v>UBS p268850</v>
          </cell>
          <cell r="S502">
            <v>3</v>
          </cell>
        </row>
        <row r="503">
          <cell r="R503" t="str">
            <v>UMPA II</v>
          </cell>
          <cell r="S503">
            <v>1</v>
          </cell>
        </row>
        <row r="504">
          <cell r="R504" t="str">
            <v>US Magnesium QF</v>
          </cell>
          <cell r="S504">
            <v>4</v>
          </cell>
        </row>
        <row r="505">
          <cell r="R505" t="str">
            <v>US Magnesium Reserve</v>
          </cell>
          <cell r="S505">
            <v>2</v>
          </cell>
        </row>
        <row r="506">
          <cell r="R506" t="str">
            <v>Utah QF</v>
          </cell>
          <cell r="S506">
            <v>4</v>
          </cell>
        </row>
        <row r="507">
          <cell r="R507" t="str">
            <v>Utah Pre-MSP QF</v>
          </cell>
          <cell r="S507">
            <v>4</v>
          </cell>
        </row>
        <row r="508">
          <cell r="R508" t="str">
            <v>Washington QF</v>
          </cell>
          <cell r="S508">
            <v>4</v>
          </cell>
        </row>
        <row r="509">
          <cell r="R509" t="str">
            <v>Washington Pre-MSP QF</v>
          </cell>
          <cell r="S509">
            <v>4</v>
          </cell>
        </row>
        <row r="510">
          <cell r="R510" t="str">
            <v>Weyerhaeuser QF</v>
          </cell>
          <cell r="S510">
            <v>4</v>
          </cell>
        </row>
        <row r="511">
          <cell r="R511" t="str">
            <v>Weyerhaeuser Reserve</v>
          </cell>
          <cell r="S511">
            <v>2</v>
          </cell>
        </row>
        <row r="512">
          <cell r="R512" t="str">
            <v>Wolverine Creek</v>
          </cell>
          <cell r="S512">
            <v>2</v>
          </cell>
        </row>
        <row r="513">
          <cell r="R513" t="str">
            <v>Wyoming QF</v>
          </cell>
          <cell r="S513">
            <v>4</v>
          </cell>
        </row>
        <row r="514">
          <cell r="R514" t="str">
            <v>Wyoming Pre-MSP QF</v>
          </cell>
          <cell r="S514">
            <v>4</v>
          </cell>
        </row>
      </sheetData>
      <sheetData sheetId="4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839142.36446691176</v>
          </cell>
          <cell r="E41">
            <v>3610901.0137871029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839142.36446691176</v>
          </cell>
          <cell r="E42">
            <v>3632563.1613721373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839142.36446691176</v>
          </cell>
          <cell r="E43">
            <v>3655200.1055984972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839142.36446691176</v>
          </cell>
          <cell r="E44">
            <v>3678855.7123150434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839142.36446691176</v>
          </cell>
          <cell r="E45">
            <v>3703575.821333834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839142.36446691176</v>
          </cell>
          <cell r="E46">
            <v>3729408.3352584708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839142.36446691176</v>
          </cell>
          <cell r="E47">
            <v>3756403.3123097159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839142.36446691176</v>
          </cell>
          <cell r="E48">
            <v>3784613.0633282671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839142.36446691176</v>
          </cell>
          <cell r="E49">
            <v>3814092.2531426521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839142.36446691176</v>
          </cell>
          <cell r="E50">
            <v>3844898.006498686</v>
          </cell>
        </row>
        <row r="51">
          <cell r="A51">
            <v>40848</v>
          </cell>
          <cell r="B51">
            <v>0.68683689633884992</v>
          </cell>
          <cell r="C51">
            <v>1.0485865063602666</v>
          </cell>
          <cell r="D51">
            <v>839142.36446691176</v>
          </cell>
          <cell r="E51">
            <v>3877090.0187557405</v>
          </cell>
        </row>
        <row r="52">
          <cell r="A52">
            <v>41214</v>
          </cell>
          <cell r="B52">
            <v>0.7177445566740982</v>
          </cell>
          <cell r="C52">
            <v>1.1062587642100812</v>
          </cell>
          <cell r="D52">
            <v>839142.36446691176</v>
          </cell>
          <cell r="E52">
            <v>3910730.6715643629</v>
          </cell>
        </row>
        <row r="53">
          <cell r="A53">
            <v>41579</v>
          </cell>
          <cell r="B53">
            <v>0.75004306172443236</v>
          </cell>
          <cell r="C53">
            <v>1.1671029962416357</v>
          </cell>
          <cell r="D53">
            <v>839142.36446691176</v>
          </cell>
          <cell r="E53">
            <v>3945885.1537493728</v>
          </cell>
        </row>
        <row r="54">
          <cell r="A54">
            <v>41944</v>
          </cell>
          <cell r="B54">
            <v>0.78379499950203191</v>
          </cell>
          <cell r="C54">
            <v>1.2312936610349257</v>
          </cell>
          <cell r="D54">
            <v>839142.36446691176</v>
          </cell>
          <cell r="E54">
            <v>3982621.5876327083</v>
          </cell>
        </row>
        <row r="55">
          <cell r="A55">
            <v>42309</v>
          </cell>
          <cell r="B55">
            <v>0.81906577447962303</v>
          </cell>
          <cell r="C55">
            <v>1.2990148123918466</v>
          </cell>
          <cell r="D55">
            <v>839142.36446691176</v>
          </cell>
          <cell r="E55">
            <v>4021011.1610407941</v>
          </cell>
        </row>
        <row r="56">
          <cell r="A56">
            <v>42675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ead Sheet"/>
      <sheetName val="3.5.1"/>
      <sheetName val="Internal"/>
      <sheetName val="3.5.1 - internal"/>
      <sheetName val="9-24-10 REC Rev"/>
      <sheetName val="LIVE 9-24-10 REC Rev"/>
      <sheetName val="Low-impact hydro"/>
      <sheetName val="301944-5"/>
      <sheetName val="BW-Actuals"/>
      <sheetName val="glpca"/>
      <sheetName val="Factor"/>
      <sheetName val="Assumptions"/>
      <sheetName val="Issue Card"/>
      <sheetName val="BU Approval"/>
    </sheetNames>
    <sheetDataSet>
      <sheetData sheetId="0"/>
      <sheetData sheetId="1"/>
      <sheetData sheetId="2"/>
      <sheetData sheetId="3"/>
      <sheetData sheetId="4">
        <row r="48">
          <cell r="E48">
            <v>98525363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ies"/>
      <sheetName val="REC's (2)"/>
      <sheetName val="PE Summary"/>
      <sheetName val="C&amp;T"/>
      <sheetName val="Gen"/>
      <sheetName val="Res Dev"/>
      <sheetName val="IW Fuels"/>
      <sheetName val="FSO"/>
      <sheetName val="Wind &amp; Hydro"/>
      <sheetName val="InitiativeNo"/>
      <sheetName val="Corp Sum"/>
      <sheetName val="Rollup"/>
      <sheetName val="REC's"/>
      <sheetName val="RMP Load Adjustment"/>
      <sheetName val="CCoal-DNPC"/>
      <sheetName val="Codes"/>
      <sheetName val="Summary"/>
    </sheetNames>
    <sheetDataSet>
      <sheetData sheetId="0" refreshError="1"/>
      <sheetData sheetId="1" refreshError="1"/>
      <sheetData sheetId="2">
        <row r="1">
          <cell r="X1">
            <v>12</v>
          </cell>
        </row>
        <row r="2">
          <cell r="X2" t="str">
            <v>December 31, 2010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A21">
            <v>0.34939999999999999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7">
          <cell r="D7" t="str">
            <v>\</v>
          </cell>
        </row>
        <row r="14">
          <cell r="H14">
            <v>38078</v>
          </cell>
          <cell r="I14">
            <v>38412</v>
          </cell>
        </row>
        <row r="15">
          <cell r="H15">
            <v>38078</v>
          </cell>
          <cell r="I15">
            <v>38412</v>
          </cell>
        </row>
        <row r="16">
          <cell r="H16">
            <v>38078</v>
          </cell>
          <cell r="I16">
            <v>38412</v>
          </cell>
        </row>
        <row r="17">
          <cell r="H17">
            <v>38078</v>
          </cell>
          <cell r="I17">
            <v>38412</v>
          </cell>
        </row>
        <row r="18">
          <cell r="H18">
            <v>38078</v>
          </cell>
          <cell r="I18">
            <v>38412</v>
          </cell>
        </row>
        <row r="19">
          <cell r="H19">
            <v>38078</v>
          </cell>
          <cell r="I19">
            <v>38412</v>
          </cell>
        </row>
        <row r="20">
          <cell r="H20">
            <v>38078</v>
          </cell>
          <cell r="I20">
            <v>38412</v>
          </cell>
        </row>
        <row r="21">
          <cell r="H21">
            <v>38078</v>
          </cell>
          <cell r="I21">
            <v>38412</v>
          </cell>
        </row>
        <row r="22">
          <cell r="H22">
            <v>38078</v>
          </cell>
          <cell r="I22">
            <v>38412</v>
          </cell>
        </row>
        <row r="23">
          <cell r="H23">
            <v>38078</v>
          </cell>
          <cell r="I23">
            <v>38412</v>
          </cell>
        </row>
        <row r="24">
          <cell r="H24">
            <v>38078</v>
          </cell>
          <cell r="I24">
            <v>38412</v>
          </cell>
        </row>
        <row r="25">
          <cell r="H25">
            <v>38078</v>
          </cell>
          <cell r="I25">
            <v>38412</v>
          </cell>
        </row>
        <row r="26">
          <cell r="H26">
            <v>38078</v>
          </cell>
          <cell r="I26">
            <v>38412</v>
          </cell>
        </row>
        <row r="27">
          <cell r="H27">
            <v>38078</v>
          </cell>
          <cell r="I27">
            <v>38412</v>
          </cell>
        </row>
        <row r="28">
          <cell r="H28">
            <v>38078</v>
          </cell>
          <cell r="I28">
            <v>38412</v>
          </cell>
        </row>
        <row r="29">
          <cell r="H29">
            <v>38078</v>
          </cell>
          <cell r="I29">
            <v>38412</v>
          </cell>
        </row>
        <row r="30">
          <cell r="H30">
            <v>38078</v>
          </cell>
          <cell r="I30">
            <v>38412</v>
          </cell>
        </row>
        <row r="31">
          <cell r="H31">
            <v>38078</v>
          </cell>
          <cell r="I31">
            <v>38412</v>
          </cell>
        </row>
        <row r="32">
          <cell r="H32">
            <v>38078</v>
          </cell>
          <cell r="I32">
            <v>38412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C3">
            <v>31</v>
          </cell>
          <cell r="D3">
            <v>29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28</v>
          </cell>
          <cell r="Q3">
            <v>31</v>
          </cell>
          <cell r="R3">
            <v>30</v>
          </cell>
          <cell r="S3">
            <v>31</v>
          </cell>
          <cell r="T3">
            <v>30</v>
          </cell>
          <cell r="U3">
            <v>31</v>
          </cell>
          <cell r="V3">
            <v>31</v>
          </cell>
          <cell r="W3">
            <v>30</v>
          </cell>
          <cell r="X3">
            <v>31</v>
          </cell>
          <cell r="Y3">
            <v>30</v>
          </cell>
          <cell r="Z3">
            <v>31</v>
          </cell>
        </row>
        <row r="5">
          <cell r="C5">
            <v>5</v>
          </cell>
          <cell r="D5">
            <v>4</v>
          </cell>
          <cell r="E5">
            <v>4</v>
          </cell>
          <cell r="F5">
            <v>4</v>
          </cell>
          <cell r="G5">
            <v>5</v>
          </cell>
          <cell r="H5">
            <v>4</v>
          </cell>
          <cell r="I5">
            <v>5</v>
          </cell>
          <cell r="J5">
            <v>4</v>
          </cell>
          <cell r="K5">
            <v>4</v>
          </cell>
          <cell r="L5">
            <v>5</v>
          </cell>
          <cell r="M5">
            <v>4</v>
          </cell>
          <cell r="N5">
            <v>4</v>
          </cell>
          <cell r="O5">
            <v>5</v>
          </cell>
          <cell r="P5">
            <v>4</v>
          </cell>
          <cell r="Q5">
            <v>4</v>
          </cell>
          <cell r="R5">
            <v>5</v>
          </cell>
          <cell r="S5">
            <v>4</v>
          </cell>
          <cell r="T5">
            <v>4</v>
          </cell>
          <cell r="U5">
            <v>5</v>
          </cell>
          <cell r="V5">
            <v>4</v>
          </cell>
          <cell r="W5">
            <v>4</v>
          </cell>
          <cell r="X5">
            <v>5</v>
          </cell>
          <cell r="Y5">
            <v>4</v>
          </cell>
          <cell r="Z5">
            <v>5</v>
          </cell>
        </row>
        <row r="6">
          <cell r="C6">
            <v>4</v>
          </cell>
          <cell r="D6">
            <v>5</v>
          </cell>
          <cell r="E6">
            <v>4</v>
          </cell>
          <cell r="F6">
            <v>4</v>
          </cell>
          <cell r="G6">
            <v>5</v>
          </cell>
          <cell r="H6">
            <v>4</v>
          </cell>
          <cell r="I6">
            <v>4</v>
          </cell>
          <cell r="J6">
            <v>5</v>
          </cell>
          <cell r="K6">
            <v>4</v>
          </cell>
          <cell r="L6">
            <v>5</v>
          </cell>
          <cell r="M6">
            <v>4</v>
          </cell>
          <cell r="N6">
            <v>4</v>
          </cell>
          <cell r="O6">
            <v>5</v>
          </cell>
          <cell r="P6">
            <v>4</v>
          </cell>
          <cell r="Q6">
            <v>4</v>
          </cell>
          <cell r="R6">
            <v>4</v>
          </cell>
          <cell r="S6">
            <v>5</v>
          </cell>
          <cell r="T6">
            <v>4</v>
          </cell>
          <cell r="U6">
            <v>5</v>
          </cell>
          <cell r="V6">
            <v>4</v>
          </cell>
          <cell r="W6">
            <v>4</v>
          </cell>
          <cell r="X6">
            <v>5</v>
          </cell>
          <cell r="Y6">
            <v>4</v>
          </cell>
          <cell r="Z6">
            <v>4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  <cell r="O7">
            <v>1</v>
          </cell>
          <cell r="S7">
            <v>1</v>
          </cell>
          <cell r="U7">
            <v>1</v>
          </cell>
          <cell r="W7">
            <v>1</v>
          </cell>
          <cell r="Y7">
            <v>1</v>
          </cell>
          <cell r="Z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416</v>
          </cell>
          <cell r="G10">
            <v>416</v>
          </cell>
          <cell r="H10">
            <v>416</v>
          </cell>
          <cell r="I10">
            <v>432</v>
          </cell>
          <cell r="J10">
            <v>416</v>
          </cell>
          <cell r="K10">
            <v>416</v>
          </cell>
          <cell r="L10">
            <v>416</v>
          </cell>
          <cell r="M10">
            <v>416</v>
          </cell>
          <cell r="N10">
            <v>432</v>
          </cell>
          <cell r="O10">
            <v>416</v>
          </cell>
          <cell r="P10">
            <v>384</v>
          </cell>
          <cell r="Q10">
            <v>432</v>
          </cell>
          <cell r="R10">
            <v>416</v>
          </cell>
          <cell r="S10">
            <v>416</v>
          </cell>
          <cell r="T10">
            <v>416</v>
          </cell>
          <cell r="U10">
            <v>416</v>
          </cell>
          <cell r="V10">
            <v>432</v>
          </cell>
          <cell r="W10">
            <v>416</v>
          </cell>
          <cell r="X10">
            <v>416</v>
          </cell>
          <cell r="Y10">
            <v>416</v>
          </cell>
          <cell r="Z10">
            <v>432</v>
          </cell>
        </row>
        <row r="11">
          <cell r="C11">
            <v>312</v>
          </cell>
          <cell r="D11">
            <v>312</v>
          </cell>
          <cell r="E11">
            <v>312</v>
          </cell>
          <cell r="F11">
            <v>304</v>
          </cell>
          <cell r="G11">
            <v>328</v>
          </cell>
          <cell r="H11">
            <v>304</v>
          </cell>
          <cell r="I11">
            <v>312</v>
          </cell>
          <cell r="J11">
            <v>328</v>
          </cell>
          <cell r="K11">
            <v>304</v>
          </cell>
          <cell r="L11">
            <v>328</v>
          </cell>
          <cell r="M11">
            <v>304</v>
          </cell>
          <cell r="N11">
            <v>312</v>
          </cell>
          <cell r="O11">
            <v>328</v>
          </cell>
          <cell r="P11">
            <v>288</v>
          </cell>
          <cell r="Q11">
            <v>312</v>
          </cell>
          <cell r="R11">
            <v>304</v>
          </cell>
          <cell r="S11">
            <v>328</v>
          </cell>
          <cell r="T11">
            <v>304</v>
          </cell>
          <cell r="U11">
            <v>328</v>
          </cell>
          <cell r="V11">
            <v>312</v>
          </cell>
          <cell r="W11">
            <v>304</v>
          </cell>
          <cell r="X11">
            <v>328</v>
          </cell>
          <cell r="Y11">
            <v>304</v>
          </cell>
          <cell r="Z11">
            <v>312</v>
          </cell>
        </row>
        <row r="12">
          <cell r="C12">
            <v>744</v>
          </cell>
          <cell r="D12">
            <v>696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  <cell r="O12">
            <v>744</v>
          </cell>
          <cell r="P12">
            <v>672</v>
          </cell>
          <cell r="Q12">
            <v>744</v>
          </cell>
          <cell r="R12">
            <v>720</v>
          </cell>
          <cell r="S12">
            <v>744</v>
          </cell>
          <cell r="T12">
            <v>720</v>
          </cell>
          <cell r="U12">
            <v>744</v>
          </cell>
          <cell r="V12">
            <v>744</v>
          </cell>
          <cell r="W12">
            <v>720</v>
          </cell>
          <cell r="X12">
            <v>744</v>
          </cell>
          <cell r="Y12">
            <v>720</v>
          </cell>
          <cell r="Z12">
            <v>744</v>
          </cell>
        </row>
        <row r="13">
          <cell r="C13">
            <v>312</v>
          </cell>
          <cell r="D13">
            <v>312</v>
          </cell>
          <cell r="E13">
            <v>312</v>
          </cell>
          <cell r="F13">
            <v>303</v>
          </cell>
          <cell r="G13">
            <v>328</v>
          </cell>
          <cell r="H13">
            <v>304</v>
          </cell>
          <cell r="I13">
            <v>312</v>
          </cell>
          <cell r="J13">
            <v>328</v>
          </cell>
          <cell r="K13">
            <v>304</v>
          </cell>
          <cell r="L13">
            <v>329</v>
          </cell>
          <cell r="M13">
            <v>304</v>
          </cell>
          <cell r="N13">
            <v>312</v>
          </cell>
          <cell r="O13">
            <v>328</v>
          </cell>
          <cell r="P13">
            <v>288</v>
          </cell>
          <cell r="Q13">
            <v>312</v>
          </cell>
          <cell r="R13">
            <v>303</v>
          </cell>
          <cell r="S13">
            <v>328</v>
          </cell>
          <cell r="T13">
            <v>304</v>
          </cell>
          <cell r="U13">
            <v>328</v>
          </cell>
          <cell r="V13">
            <v>312</v>
          </cell>
          <cell r="W13">
            <v>304</v>
          </cell>
          <cell r="X13">
            <v>329</v>
          </cell>
          <cell r="Y13">
            <v>304</v>
          </cell>
          <cell r="Z13">
            <v>312</v>
          </cell>
        </row>
        <row r="15">
          <cell r="C15">
            <v>37987</v>
          </cell>
          <cell r="D15">
            <v>38018</v>
          </cell>
          <cell r="E15">
            <v>38047</v>
          </cell>
          <cell r="F15">
            <v>38078</v>
          </cell>
          <cell r="G15">
            <v>38108</v>
          </cell>
          <cell r="H15">
            <v>38139</v>
          </cell>
          <cell r="I15">
            <v>38169</v>
          </cell>
          <cell r="J15">
            <v>38200</v>
          </cell>
          <cell r="K15">
            <v>38231</v>
          </cell>
          <cell r="L15">
            <v>38261</v>
          </cell>
          <cell r="M15">
            <v>38292</v>
          </cell>
          <cell r="N15">
            <v>38322</v>
          </cell>
          <cell r="O15">
            <v>38353</v>
          </cell>
          <cell r="P15">
            <v>38384</v>
          </cell>
          <cell r="Q15">
            <v>38412</v>
          </cell>
          <cell r="R15">
            <v>38443</v>
          </cell>
          <cell r="S15">
            <v>38473</v>
          </cell>
          <cell r="T15">
            <v>38504</v>
          </cell>
          <cell r="U15">
            <v>38534</v>
          </cell>
          <cell r="V15">
            <v>38565</v>
          </cell>
          <cell r="W15">
            <v>38596</v>
          </cell>
          <cell r="X15">
            <v>38626</v>
          </cell>
          <cell r="Y15">
            <v>38657</v>
          </cell>
          <cell r="Z15">
            <v>38687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416</v>
          </cell>
          <cell r="J16">
            <v>416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416</v>
          </cell>
          <cell r="S16">
            <v>400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416</v>
          </cell>
        </row>
        <row r="17">
          <cell r="C17">
            <v>328</v>
          </cell>
          <cell r="D17">
            <v>312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328</v>
          </cell>
          <cell r="J17">
            <v>328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304</v>
          </cell>
          <cell r="S17">
            <v>344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328</v>
          </cell>
          <cell r="D19">
            <v>312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328</v>
          </cell>
          <cell r="J19">
            <v>328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303</v>
          </cell>
          <cell r="S19">
            <v>344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328</v>
          </cell>
        </row>
        <row r="20">
          <cell r="C20">
            <v>744</v>
          </cell>
          <cell r="D20">
            <v>696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  <row r="21">
          <cell r="C21">
            <v>37987</v>
          </cell>
          <cell r="G21">
            <v>38138</v>
          </cell>
          <cell r="I21">
            <v>38173</v>
          </cell>
          <cell r="K21">
            <v>38236</v>
          </cell>
          <cell r="M21">
            <v>38316</v>
          </cell>
          <cell r="N21">
            <v>38346</v>
          </cell>
          <cell r="O21">
            <v>38353</v>
          </cell>
          <cell r="S21">
            <v>38502</v>
          </cell>
          <cell r="U21">
            <v>38537</v>
          </cell>
          <cell r="W21">
            <v>38600</v>
          </cell>
          <cell r="Y21">
            <v>38680</v>
          </cell>
          <cell r="Z21">
            <v>38712</v>
          </cell>
        </row>
        <row r="26">
          <cell r="C26">
            <v>336</v>
          </cell>
          <cell r="D26">
            <v>320</v>
          </cell>
          <cell r="E26">
            <v>368</v>
          </cell>
          <cell r="F26">
            <v>352</v>
          </cell>
          <cell r="G26">
            <v>320</v>
          </cell>
          <cell r="H26">
            <v>352</v>
          </cell>
          <cell r="I26">
            <v>336</v>
          </cell>
          <cell r="J26">
            <v>352</v>
          </cell>
          <cell r="K26">
            <v>336</v>
          </cell>
          <cell r="L26">
            <v>336</v>
          </cell>
          <cell r="M26">
            <v>336</v>
          </cell>
          <cell r="N26">
            <v>352</v>
          </cell>
          <cell r="O26">
            <v>320</v>
          </cell>
          <cell r="P26">
            <v>320</v>
          </cell>
          <cell r="Q26">
            <v>368</v>
          </cell>
          <cell r="R26">
            <v>336</v>
          </cell>
          <cell r="S26">
            <v>336</v>
          </cell>
          <cell r="T26">
            <v>352</v>
          </cell>
          <cell r="U26">
            <v>320</v>
          </cell>
          <cell r="V26">
            <v>368</v>
          </cell>
          <cell r="W26">
            <v>336</v>
          </cell>
          <cell r="X26">
            <v>336</v>
          </cell>
          <cell r="Y26">
            <v>336</v>
          </cell>
          <cell r="Z26">
            <v>336</v>
          </cell>
        </row>
        <row r="27">
          <cell r="C27">
            <v>408</v>
          </cell>
          <cell r="D27">
            <v>376</v>
          </cell>
          <cell r="E27">
            <v>376</v>
          </cell>
          <cell r="F27">
            <v>368</v>
          </cell>
          <cell r="G27">
            <v>424</v>
          </cell>
          <cell r="H27">
            <v>368</v>
          </cell>
          <cell r="I27">
            <v>408</v>
          </cell>
          <cell r="J27">
            <v>392</v>
          </cell>
          <cell r="K27">
            <v>384</v>
          </cell>
          <cell r="L27">
            <v>408</v>
          </cell>
          <cell r="M27">
            <v>384</v>
          </cell>
          <cell r="N27">
            <v>392</v>
          </cell>
          <cell r="O27">
            <v>424</v>
          </cell>
          <cell r="P27">
            <v>352</v>
          </cell>
          <cell r="Q27">
            <v>376</v>
          </cell>
          <cell r="R27">
            <v>384</v>
          </cell>
          <cell r="S27">
            <v>408</v>
          </cell>
          <cell r="T27">
            <v>368</v>
          </cell>
          <cell r="U27">
            <v>424</v>
          </cell>
          <cell r="V27">
            <v>376</v>
          </cell>
          <cell r="W27">
            <v>384</v>
          </cell>
          <cell r="X27">
            <v>408</v>
          </cell>
          <cell r="Y27">
            <v>384</v>
          </cell>
          <cell r="Z27">
            <v>408</v>
          </cell>
        </row>
        <row r="28">
          <cell r="C28">
            <v>744</v>
          </cell>
          <cell r="D28">
            <v>696</v>
          </cell>
          <cell r="E28">
            <v>744</v>
          </cell>
          <cell r="F28">
            <v>720</v>
          </cell>
          <cell r="G28">
            <v>744</v>
          </cell>
          <cell r="H28">
            <v>720</v>
          </cell>
          <cell r="I28">
            <v>744</v>
          </cell>
          <cell r="J28">
            <v>744</v>
          </cell>
          <cell r="K28">
            <v>720</v>
          </cell>
          <cell r="L28">
            <v>744</v>
          </cell>
          <cell r="M28">
            <v>720</v>
          </cell>
          <cell r="N28">
            <v>744</v>
          </cell>
          <cell r="O28">
            <v>744</v>
          </cell>
          <cell r="P28">
            <v>672</v>
          </cell>
          <cell r="Q28">
            <v>744</v>
          </cell>
          <cell r="R28">
            <v>720</v>
          </cell>
          <cell r="S28">
            <v>744</v>
          </cell>
          <cell r="T28">
            <v>720</v>
          </cell>
          <cell r="U28">
            <v>744</v>
          </cell>
          <cell r="V28">
            <v>744</v>
          </cell>
          <cell r="W28">
            <v>720</v>
          </cell>
          <cell r="X28">
            <v>744</v>
          </cell>
          <cell r="Y28">
            <v>720</v>
          </cell>
          <cell r="Z28">
            <v>744</v>
          </cell>
        </row>
        <row r="29">
          <cell r="C29">
            <v>408</v>
          </cell>
          <cell r="D29">
            <v>376</v>
          </cell>
          <cell r="E29">
            <v>376</v>
          </cell>
          <cell r="F29">
            <v>367</v>
          </cell>
          <cell r="G29">
            <v>424</v>
          </cell>
          <cell r="H29">
            <v>368</v>
          </cell>
          <cell r="I29">
            <v>408</v>
          </cell>
          <cell r="J29">
            <v>392</v>
          </cell>
          <cell r="K29">
            <v>384</v>
          </cell>
          <cell r="L29">
            <v>409</v>
          </cell>
          <cell r="M29">
            <v>384</v>
          </cell>
          <cell r="N29">
            <v>392</v>
          </cell>
          <cell r="O29">
            <v>424</v>
          </cell>
          <cell r="P29">
            <v>352</v>
          </cell>
          <cell r="Q29">
            <v>376</v>
          </cell>
          <cell r="R29">
            <v>383</v>
          </cell>
          <cell r="S29">
            <v>408</v>
          </cell>
          <cell r="T29">
            <v>368</v>
          </cell>
          <cell r="U29">
            <v>424</v>
          </cell>
          <cell r="V29">
            <v>376</v>
          </cell>
          <cell r="W29">
            <v>384</v>
          </cell>
          <cell r="X29">
            <v>409</v>
          </cell>
          <cell r="Y29">
            <v>384</v>
          </cell>
          <cell r="Z29">
            <v>408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/>
      <sheetData sheetId="1"/>
      <sheetData sheetId="2"/>
      <sheetData sheetId="3">
        <row r="1">
          <cell r="A1">
            <v>38388</v>
          </cell>
        </row>
        <row r="2">
          <cell r="A2">
            <v>38416</v>
          </cell>
        </row>
        <row r="3">
          <cell r="A3">
            <v>38447</v>
          </cell>
        </row>
        <row r="4">
          <cell r="A4">
            <v>38477</v>
          </cell>
        </row>
        <row r="5">
          <cell r="A5">
            <v>38508</v>
          </cell>
        </row>
        <row r="6">
          <cell r="A6">
            <v>38538</v>
          </cell>
        </row>
        <row r="7">
          <cell r="A7">
            <v>38569</v>
          </cell>
        </row>
        <row r="8">
          <cell r="A8">
            <v>38600</v>
          </cell>
        </row>
        <row r="9">
          <cell r="A9">
            <v>38630</v>
          </cell>
        </row>
        <row r="10">
          <cell r="A10">
            <v>38661</v>
          </cell>
        </row>
        <row r="11">
          <cell r="A11">
            <v>38691</v>
          </cell>
        </row>
        <row r="12">
          <cell r="A12">
            <v>38722</v>
          </cell>
        </row>
        <row r="13">
          <cell r="A13">
            <v>38753</v>
          </cell>
        </row>
        <row r="14">
          <cell r="A14">
            <v>38781</v>
          </cell>
        </row>
        <row r="15">
          <cell r="A15">
            <v>38812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14">
          <cell r="B14" t="str">
            <v>Y</v>
          </cell>
          <cell r="C14" t="str">
            <v>Emergency Purchase ($)</v>
          </cell>
          <cell r="D14" t="str">
            <v>Imbalance.csv</v>
          </cell>
          <cell r="E14" t="str">
            <v>Bubble</v>
          </cell>
          <cell r="F14" t="str">
            <v>Imbalance CostSum</v>
          </cell>
          <cell r="G14">
            <v>38877.834050925929</v>
          </cell>
          <cell r="H14">
            <v>38808</v>
          </cell>
          <cell r="I14">
            <v>39142</v>
          </cell>
        </row>
        <row r="15">
          <cell r="B15" t="str">
            <v>Y</v>
          </cell>
          <cell r="C15" t="str">
            <v>Emergency Purchase (MWh)</v>
          </cell>
          <cell r="D15" t="str">
            <v>Imbalance.csv</v>
          </cell>
          <cell r="E15" t="str">
            <v>Bubble</v>
          </cell>
          <cell r="F15" t="str">
            <v>ImbalanceSum</v>
          </cell>
          <cell r="G15">
            <v>38877.834062499998</v>
          </cell>
          <cell r="H15">
            <v>38808</v>
          </cell>
          <cell r="I15">
            <v>39142</v>
          </cell>
        </row>
        <row r="16">
          <cell r="B16" t="str">
            <v>Y</v>
          </cell>
          <cell r="C16" t="str">
            <v>Fuel Price ($MMBtu)</v>
          </cell>
          <cell r="D16" t="str">
            <v>Fuel Price.csv</v>
          </cell>
          <cell r="E16" t="str">
            <v>Resource</v>
          </cell>
          <cell r="F16" t="str">
            <v>Fuel Price</v>
          </cell>
          <cell r="G16">
            <v>38877.834062499998</v>
          </cell>
          <cell r="H16">
            <v>38808</v>
          </cell>
          <cell r="I16">
            <v>39142</v>
          </cell>
        </row>
        <row r="17">
          <cell r="B17" t="str">
            <v>Y</v>
          </cell>
          <cell r="C17" t="str">
            <v>Fuel Used (MMBtu)</v>
          </cell>
          <cell r="D17" t="str">
            <v>Thermal MMBTU.csv</v>
          </cell>
          <cell r="E17" t="str">
            <v>Facility</v>
          </cell>
          <cell r="F17" t="str">
            <v>MMBTUSum</v>
          </cell>
          <cell r="G17">
            <v>38877.834074074075</v>
          </cell>
          <cell r="H17">
            <v>38808</v>
          </cell>
          <cell r="I17">
            <v>39142</v>
          </cell>
        </row>
        <row r="18">
          <cell r="B18" t="str">
            <v>Y</v>
          </cell>
          <cell r="C18" t="str">
            <v>Hydro Generation (MWH)</v>
          </cell>
          <cell r="D18" t="str">
            <v>Hydro Dispatch.csv</v>
          </cell>
          <cell r="E18" t="str">
            <v>Unit</v>
          </cell>
          <cell r="F18" t="str">
            <v>DispatchSum</v>
          </cell>
          <cell r="G18">
            <v>38877.834074074075</v>
          </cell>
          <cell r="H18">
            <v>38808</v>
          </cell>
          <cell r="I18">
            <v>39142</v>
          </cell>
        </row>
        <row r="19">
          <cell r="B19" t="str">
            <v>Y</v>
          </cell>
          <cell r="C19" t="str">
            <v>Load (MWH)</v>
          </cell>
          <cell r="D19" t="str">
            <v>Adjusted Load by Jurisdiction.csv</v>
          </cell>
          <cell r="E19" t="str">
            <v>State</v>
          </cell>
          <cell r="F19" t="str">
            <v>Adjusted LoadSum</v>
          </cell>
          <cell r="G19">
            <v>38877.834085648145</v>
          </cell>
          <cell r="H19">
            <v>38808</v>
          </cell>
          <cell r="I19">
            <v>39142</v>
          </cell>
        </row>
        <row r="20">
          <cell r="B20" t="str">
            <v>Y</v>
          </cell>
          <cell r="C20" t="str">
            <v>LTC ($)</v>
          </cell>
          <cell r="D20" t="str">
            <v>LTC Cost.csv</v>
          </cell>
          <cell r="E20" t="str">
            <v>Contract</v>
          </cell>
          <cell r="F20" t="str">
            <v>LTC Total Variable Cost</v>
          </cell>
          <cell r="G20">
            <v>38877.834085648145</v>
          </cell>
          <cell r="H20">
            <v>38808</v>
          </cell>
          <cell r="I20">
            <v>39142</v>
          </cell>
        </row>
        <row r="21">
          <cell r="B21" t="str">
            <v>Y</v>
          </cell>
          <cell r="C21" t="str">
            <v>LTC (MWH)</v>
          </cell>
          <cell r="D21" t="str">
            <v>LTC Dispatch.csv</v>
          </cell>
          <cell r="E21" t="str">
            <v>Contract</v>
          </cell>
          <cell r="F21" t="str">
            <v>DispatchSum</v>
          </cell>
          <cell r="G21">
            <v>38877.834097222221</v>
          </cell>
          <cell r="H21">
            <v>38808</v>
          </cell>
          <cell r="I21">
            <v>39142</v>
          </cell>
        </row>
        <row r="22">
          <cell r="B22" t="str">
            <v>Y</v>
          </cell>
          <cell r="C22" t="str">
            <v>Nameplate (MW)</v>
          </cell>
          <cell r="D22" t="str">
            <v>Nameplate.csv</v>
          </cell>
          <cell r="E22" t="str">
            <v>Plant</v>
          </cell>
          <cell r="F22" t="str">
            <v>Nameplate CapacityMax</v>
          </cell>
          <cell r="G22">
            <v>38877.834108796298</v>
          </cell>
          <cell r="H22">
            <v>38808</v>
          </cell>
          <cell r="I22">
            <v>39142</v>
          </cell>
        </row>
        <row r="23">
          <cell r="B23" t="str">
            <v>Y</v>
          </cell>
          <cell r="C23" t="str">
            <v>Purchases ($)</v>
          </cell>
          <cell r="D23" t="str">
            <v>Purchases.csv</v>
          </cell>
          <cell r="E23" t="str">
            <v>Bubble</v>
          </cell>
          <cell r="F23" t="str">
            <v>Purchases CostSum</v>
          </cell>
          <cell r="G23">
            <v>38877.834120370368</v>
          </cell>
          <cell r="H23">
            <v>38808</v>
          </cell>
          <cell r="I23">
            <v>39142</v>
          </cell>
        </row>
        <row r="24">
          <cell r="B24" t="str">
            <v>Y</v>
          </cell>
          <cell r="C24" t="str">
            <v>Purchases (MWH)</v>
          </cell>
          <cell r="D24" t="str">
            <v>Purchases.csv</v>
          </cell>
          <cell r="E24" t="str">
            <v>Bubble</v>
          </cell>
          <cell r="F24" t="str">
            <v>Purchases AmountSum</v>
          </cell>
          <cell r="G24">
            <v>38877.834120370368</v>
          </cell>
          <cell r="H24">
            <v>38808</v>
          </cell>
          <cell r="I24">
            <v>39142</v>
          </cell>
        </row>
        <row r="25">
          <cell r="B25" t="str">
            <v>Y</v>
          </cell>
          <cell r="C25" t="str">
            <v>Sales ($)</v>
          </cell>
          <cell r="D25" t="str">
            <v>Sales.csv</v>
          </cell>
          <cell r="E25" t="str">
            <v>Bubble</v>
          </cell>
          <cell r="F25" t="str">
            <v>Sales CostSum</v>
          </cell>
          <cell r="G25">
            <v>38877.834131944444</v>
          </cell>
          <cell r="H25">
            <v>38808</v>
          </cell>
          <cell r="I25">
            <v>39142</v>
          </cell>
        </row>
        <row r="26">
          <cell r="B26" t="str">
            <v>Y</v>
          </cell>
          <cell r="C26" t="str">
            <v>Sales (MWH)</v>
          </cell>
          <cell r="D26" t="str">
            <v>Sales.csv</v>
          </cell>
          <cell r="E26" t="str">
            <v>Bubble</v>
          </cell>
          <cell r="F26" t="str">
            <v>Sales AmountSum</v>
          </cell>
          <cell r="G26">
            <v>38877.834143518521</v>
          </cell>
          <cell r="H26">
            <v>38808</v>
          </cell>
          <cell r="I26">
            <v>39142</v>
          </cell>
        </row>
        <row r="27">
          <cell r="B27" t="str">
            <v>Y</v>
          </cell>
          <cell r="C27" t="str">
            <v>ST Firm Purchases ($)</v>
          </cell>
          <cell r="D27" t="str">
            <v>Short Term Firm.csv</v>
          </cell>
          <cell r="E27" t="str">
            <v>Bubble</v>
          </cell>
          <cell r="F27" t="str">
            <v>ST Firm Purchases ValueSum</v>
          </cell>
          <cell r="G27">
            <v>38877.834143518521</v>
          </cell>
          <cell r="H27">
            <v>38808</v>
          </cell>
          <cell r="I27">
            <v>39142</v>
          </cell>
        </row>
        <row r="28">
          <cell r="B28" t="str">
            <v>Y</v>
          </cell>
          <cell r="C28" t="str">
            <v>ST Firm Purchases (MWH)</v>
          </cell>
          <cell r="D28" t="str">
            <v>Short Term Firm.csv</v>
          </cell>
          <cell r="E28" t="str">
            <v>Bubble</v>
          </cell>
          <cell r="F28" t="str">
            <v>ST Firm PurchasesSum</v>
          </cell>
          <cell r="G28">
            <v>38877.834143518521</v>
          </cell>
          <cell r="H28">
            <v>38808</v>
          </cell>
          <cell r="I28">
            <v>39142</v>
          </cell>
        </row>
        <row r="29">
          <cell r="B29" t="str">
            <v>Y</v>
          </cell>
          <cell r="C29" t="str">
            <v>ST Firm Sales ($)</v>
          </cell>
          <cell r="D29" t="str">
            <v>Short Term Firm.csv</v>
          </cell>
          <cell r="E29" t="str">
            <v>Bubble</v>
          </cell>
          <cell r="F29" t="str">
            <v>ST Firm Sales ValueSum</v>
          </cell>
          <cell r="G29">
            <v>38877.834155092591</v>
          </cell>
          <cell r="H29">
            <v>38808</v>
          </cell>
          <cell r="I29">
            <v>39142</v>
          </cell>
        </row>
        <row r="30">
          <cell r="B30" t="str">
            <v>Y</v>
          </cell>
          <cell r="C30" t="str">
            <v>ST Firm Sales (MWH)</v>
          </cell>
          <cell r="D30" t="str">
            <v>Short Term Firm.csv</v>
          </cell>
          <cell r="E30" t="str">
            <v>Bubble</v>
          </cell>
          <cell r="F30" t="str">
            <v>ST Firm SalesSum</v>
          </cell>
          <cell r="G30">
            <v>38877.834155092591</v>
          </cell>
          <cell r="H30">
            <v>38808</v>
          </cell>
          <cell r="I30">
            <v>39142</v>
          </cell>
        </row>
        <row r="31">
          <cell r="B31" t="str">
            <v>Y</v>
          </cell>
          <cell r="C31" t="str">
            <v>Thermal Fuel Burn ($)</v>
          </cell>
          <cell r="D31" t="str">
            <v>Thermal Fuel Cost.csv</v>
          </cell>
          <cell r="E31" t="str">
            <v>Plant</v>
          </cell>
          <cell r="F31" t="str">
            <v>Fuel CostSum</v>
          </cell>
          <cell r="G31">
            <v>38877.834155092591</v>
          </cell>
          <cell r="H31">
            <v>38808</v>
          </cell>
          <cell r="I31">
            <v>39142</v>
          </cell>
        </row>
        <row r="32">
          <cell r="B32" t="str">
            <v>Y</v>
          </cell>
          <cell r="C32" t="str">
            <v>Thermal Generation (MWH)</v>
          </cell>
          <cell r="D32" t="str">
            <v>Thermal Dispatch.csv</v>
          </cell>
          <cell r="E32" t="str">
            <v>Facility</v>
          </cell>
          <cell r="F32" t="str">
            <v>DispatchSum</v>
          </cell>
          <cell r="G32">
            <v>38877.834166666667</v>
          </cell>
          <cell r="H32">
            <v>38808</v>
          </cell>
          <cell r="I32">
            <v>39142</v>
          </cell>
        </row>
        <row r="33">
          <cell r="B33" t="str">
            <v>Y</v>
          </cell>
          <cell r="C33" t="str">
            <v>Transmission Costs ($)</v>
          </cell>
          <cell r="D33" t="str">
            <v>Transmission.csv</v>
          </cell>
          <cell r="E33" t="str">
            <v>Link</v>
          </cell>
          <cell r="F33" t="str">
            <v>Transmission CostSum</v>
          </cell>
          <cell r="G33">
            <v>38877.834166666667</v>
          </cell>
          <cell r="H33">
            <v>38808</v>
          </cell>
          <cell r="I33">
            <v>39142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PrePost"/>
      <sheetName val="NPC"/>
      <sheetName val="FuelAllocation"/>
      <sheetName val="lookup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Black Hills</v>
          </cell>
          <cell r="D3" t="str">
            <v>Pacific Pre Merger</v>
          </cell>
        </row>
        <row r="4">
          <cell r="C4" t="str">
            <v>Blanding</v>
          </cell>
          <cell r="D4" t="str">
            <v>Post Merger</v>
          </cell>
        </row>
        <row r="5">
          <cell r="C5" t="str">
            <v>BPA Flathead Sale</v>
          </cell>
          <cell r="D5" t="str">
            <v>Post Merger</v>
          </cell>
        </row>
        <row r="6">
          <cell r="C6" t="str">
            <v>BPA Wind</v>
          </cell>
          <cell r="D6" t="str">
            <v>Post Merger</v>
          </cell>
        </row>
        <row r="7">
          <cell r="C7" t="str">
            <v>Cowlitz</v>
          </cell>
          <cell r="D7" t="str">
            <v>Post Merger</v>
          </cell>
        </row>
        <row r="8">
          <cell r="C8" t="str">
            <v>Flathead</v>
          </cell>
          <cell r="D8" t="str">
            <v>Post Merger</v>
          </cell>
        </row>
        <row r="9">
          <cell r="C9" t="str">
            <v>Hurricane Sale</v>
          </cell>
          <cell r="D9" t="str">
            <v>Post Merger</v>
          </cell>
        </row>
        <row r="10">
          <cell r="C10" t="str">
            <v>LADWP (IPP Layoff)</v>
          </cell>
          <cell r="D10" t="str">
            <v>Utah Pre Merger</v>
          </cell>
        </row>
        <row r="11">
          <cell r="C11" t="str">
            <v>PG&amp;E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SCE</v>
          </cell>
          <cell r="D14" t="str">
            <v>Pacific Pre Merger</v>
          </cell>
        </row>
        <row r="15">
          <cell r="C15" t="str">
            <v>Sierra Pac 2</v>
          </cell>
          <cell r="D15" t="str">
            <v>Post Merger</v>
          </cell>
        </row>
        <row r="16">
          <cell r="C16" t="str">
            <v>SMUD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UMPA</v>
          </cell>
          <cell r="D18" t="str">
            <v>Post Merger</v>
          </cell>
        </row>
        <row r="19">
          <cell r="C19" t="str">
            <v>UMPA II</v>
          </cell>
          <cell r="D19" t="str">
            <v>Post Merger</v>
          </cell>
        </row>
        <row r="21">
          <cell r="C21" t="str">
            <v>APS p167566</v>
          </cell>
          <cell r="D21" t="str">
            <v>Post Merger</v>
          </cell>
        </row>
        <row r="22">
          <cell r="C22" t="str">
            <v>APS p172318</v>
          </cell>
          <cell r="D22" t="str">
            <v>Post Merger</v>
          </cell>
        </row>
        <row r="23">
          <cell r="C23" t="str">
            <v>APS p205692</v>
          </cell>
          <cell r="D23" t="str">
            <v>Post Merger</v>
          </cell>
        </row>
        <row r="24">
          <cell r="C24" t="str">
            <v>APS Supplemental</v>
          </cell>
          <cell r="D24" t="str">
            <v>Post Merger</v>
          </cell>
        </row>
        <row r="25">
          <cell r="C25" t="str">
            <v>Aquila hydro hedge</v>
          </cell>
          <cell r="D25" t="str">
            <v>Post Merger</v>
          </cell>
        </row>
        <row r="26">
          <cell r="C26" t="str">
            <v>Avoided Cost Resource</v>
          </cell>
          <cell r="D26" t="str">
            <v>Post Merger</v>
          </cell>
        </row>
        <row r="27">
          <cell r="C27" t="str">
            <v>Clark S&amp;I Agreement (Net)</v>
          </cell>
          <cell r="D27" t="str">
            <v>Post Merger</v>
          </cell>
        </row>
        <row r="28">
          <cell r="C28" t="str">
            <v>Combine Hills</v>
          </cell>
          <cell r="D28" t="str">
            <v>Post Merger</v>
          </cell>
        </row>
        <row r="29">
          <cell r="C29" t="str">
            <v>Constellation p177669</v>
          </cell>
          <cell r="D29" t="str">
            <v>Post Merger</v>
          </cell>
        </row>
        <row r="30">
          <cell r="C30" t="str">
            <v>Constellation p223699</v>
          </cell>
          <cell r="D30" t="str">
            <v>Post Merger</v>
          </cell>
        </row>
        <row r="31">
          <cell r="C31" t="str">
            <v>Constellation p257677</v>
          </cell>
          <cell r="D31" t="str">
            <v>Post Merger</v>
          </cell>
        </row>
        <row r="32">
          <cell r="C32" t="str">
            <v>Constellation p257678</v>
          </cell>
          <cell r="D32" t="str">
            <v>Post Merger</v>
          </cell>
        </row>
        <row r="33">
          <cell r="C33" t="str">
            <v>Constellation p268849</v>
          </cell>
          <cell r="D33" t="str">
            <v>Post Merger</v>
          </cell>
        </row>
        <row r="34">
          <cell r="C34" t="str">
            <v>Deseret Purchase</v>
          </cell>
          <cell r="D34" t="str">
            <v>Post Merger</v>
          </cell>
        </row>
        <row r="35">
          <cell r="C35" t="str">
            <v>Douglas PUD Settlement</v>
          </cell>
          <cell r="D35" t="str">
            <v>Mid Columbia</v>
          </cell>
        </row>
        <row r="36">
          <cell r="C36" t="str">
            <v>Duke HLH</v>
          </cell>
          <cell r="D36" t="str">
            <v>Post Merger</v>
          </cell>
        </row>
        <row r="37">
          <cell r="C37" t="str">
            <v>Duke p99206</v>
          </cell>
          <cell r="D37" t="str">
            <v>Post Merger</v>
          </cell>
        </row>
        <row r="38">
          <cell r="C38" t="str">
            <v>Gemstate</v>
          </cell>
          <cell r="D38" t="str">
            <v>Gemstate</v>
          </cell>
        </row>
        <row r="39">
          <cell r="C39" t="str">
            <v>Georgia-Pacific Camas</v>
          </cell>
          <cell r="D39" t="str">
            <v>Post Merger</v>
          </cell>
        </row>
        <row r="40">
          <cell r="C40" t="str">
            <v>Grant County 10 aMW purchase</v>
          </cell>
          <cell r="D40" t="str">
            <v>Misc/Pacific</v>
          </cell>
        </row>
        <row r="41">
          <cell r="C41" t="str">
            <v>Hermiston Purchase</v>
          </cell>
          <cell r="D41" t="str">
            <v>Post Merger</v>
          </cell>
        </row>
        <row r="42">
          <cell r="C42" t="str">
            <v>Hurricane Purchase</v>
          </cell>
          <cell r="D42" t="str">
            <v>Post Merger</v>
          </cell>
        </row>
        <row r="43">
          <cell r="C43" t="str">
            <v>Idaho Power RTSA Purchase</v>
          </cell>
          <cell r="D43" t="str">
            <v>Post Merger</v>
          </cell>
        </row>
        <row r="44">
          <cell r="C44" t="str">
            <v>IPP Purchase</v>
          </cell>
          <cell r="D44" t="str">
            <v>IPP Layoff</v>
          </cell>
        </row>
        <row r="45">
          <cell r="C45" t="str">
            <v>Kennecott Generation Incentive</v>
          </cell>
          <cell r="D45" t="str">
            <v>Post Merger</v>
          </cell>
        </row>
        <row r="46">
          <cell r="C46" t="str">
            <v>Magcorp</v>
          </cell>
          <cell r="D46" t="str">
            <v>Post Merger</v>
          </cell>
        </row>
        <row r="47">
          <cell r="C47" t="str">
            <v>MagCorp Reserves</v>
          </cell>
          <cell r="D47" t="str">
            <v>Post Merger</v>
          </cell>
        </row>
        <row r="48">
          <cell r="C48" t="str">
            <v>Morgan Stanley p189046</v>
          </cell>
          <cell r="D48" t="str">
            <v>Post Merger</v>
          </cell>
        </row>
        <row r="49">
          <cell r="C49" t="str">
            <v>Morgan Stanley p189047</v>
          </cell>
          <cell r="D49" t="str">
            <v>Post Merger</v>
          </cell>
        </row>
        <row r="50">
          <cell r="C50" t="str">
            <v>Morgan Stanley p196538</v>
          </cell>
          <cell r="D50" t="str">
            <v>Post Merger</v>
          </cell>
        </row>
        <row r="51">
          <cell r="C51" t="str">
            <v>Morgan Stanley p206006</v>
          </cell>
          <cell r="D51" t="str">
            <v>Post Merger</v>
          </cell>
        </row>
        <row r="52">
          <cell r="C52" t="str">
            <v>Morgan Stanley p206008</v>
          </cell>
          <cell r="D52" t="str">
            <v>Post Merger</v>
          </cell>
        </row>
        <row r="53">
          <cell r="C53" t="str">
            <v>Morgan Stanley p244840</v>
          </cell>
          <cell r="D53" t="str">
            <v>Post Merger</v>
          </cell>
        </row>
        <row r="54">
          <cell r="C54" t="str">
            <v>Morgan Stanley p244841</v>
          </cell>
          <cell r="D54" t="str">
            <v>Post Merger</v>
          </cell>
        </row>
        <row r="55">
          <cell r="C55" t="str">
            <v>Morgan Stanley p272153-6-8</v>
          </cell>
          <cell r="D55" t="str">
            <v>Post Merger</v>
          </cell>
        </row>
        <row r="56">
          <cell r="C56" t="str">
            <v>Morgan Stanley p272154-7</v>
          </cell>
          <cell r="D56" t="str">
            <v>Post Merger</v>
          </cell>
        </row>
        <row r="57">
          <cell r="C57" t="str">
            <v>Nebo Heat Rate Option</v>
          </cell>
          <cell r="D57" t="str">
            <v>Post Merger</v>
          </cell>
        </row>
        <row r="58">
          <cell r="C58" t="str">
            <v>NuCor</v>
          </cell>
          <cell r="D58" t="str">
            <v>Post Merger</v>
          </cell>
        </row>
        <row r="59">
          <cell r="C59" t="str">
            <v>P4 Production</v>
          </cell>
          <cell r="D59" t="str">
            <v>Post Merger</v>
          </cell>
        </row>
        <row r="60">
          <cell r="C60" t="str">
            <v>PGE Cove</v>
          </cell>
          <cell r="D60" t="str">
            <v>Misc/Pacific</v>
          </cell>
        </row>
        <row r="61">
          <cell r="C61" t="str">
            <v>Pinnacle West</v>
          </cell>
          <cell r="D61" t="str">
            <v>Post Merger</v>
          </cell>
        </row>
        <row r="62">
          <cell r="C62" t="str">
            <v>PowerEx p181986</v>
          </cell>
          <cell r="D62" t="str">
            <v>Post Merger</v>
          </cell>
        </row>
        <row r="63">
          <cell r="C63" t="str">
            <v>Public Service NM</v>
          </cell>
          <cell r="D63" t="str">
            <v>Post Merger</v>
          </cell>
        </row>
        <row r="64">
          <cell r="C64" t="str">
            <v>Rock River</v>
          </cell>
          <cell r="D64" t="str">
            <v>Post Merger</v>
          </cell>
        </row>
        <row r="65">
          <cell r="C65" t="str">
            <v>Roseburg Forest Products</v>
          </cell>
          <cell r="D65" t="str">
            <v>Post Merger</v>
          </cell>
        </row>
        <row r="66">
          <cell r="C66" t="str">
            <v>Small Purchases east</v>
          </cell>
          <cell r="D66" t="str">
            <v>QF UPL Pre Merger</v>
          </cell>
        </row>
        <row r="67">
          <cell r="C67" t="str">
            <v>Small Purchases west</v>
          </cell>
          <cell r="D67" t="str">
            <v>QF PPL Post Merger</v>
          </cell>
        </row>
        <row r="68">
          <cell r="C68" t="str">
            <v>TransAlta Purchase</v>
          </cell>
          <cell r="D68" t="str">
            <v>Post Merger</v>
          </cell>
        </row>
        <row r="69">
          <cell r="C69" t="str">
            <v>Tri-State Purchase</v>
          </cell>
          <cell r="D69" t="str">
            <v>Post Merger</v>
          </cell>
        </row>
        <row r="70">
          <cell r="C70" t="str">
            <v>UBS p223199</v>
          </cell>
          <cell r="D70" t="str">
            <v>Post Merger</v>
          </cell>
        </row>
        <row r="71">
          <cell r="C71" t="str">
            <v>UBS p268848</v>
          </cell>
          <cell r="D71" t="str">
            <v>Post Merger</v>
          </cell>
        </row>
        <row r="72">
          <cell r="C72" t="str">
            <v>UBS p268850</v>
          </cell>
          <cell r="D72" t="str">
            <v>Post Merger</v>
          </cell>
        </row>
        <row r="73">
          <cell r="C73" t="str">
            <v>UBS Summer Purchase</v>
          </cell>
          <cell r="D73" t="str">
            <v>Post Merger</v>
          </cell>
        </row>
        <row r="74">
          <cell r="C74" t="str">
            <v>Weyerhaeuser Reserve</v>
          </cell>
          <cell r="D74" t="str">
            <v>Post Merger</v>
          </cell>
        </row>
        <row r="75">
          <cell r="C75" t="str">
            <v>Wolverine Creek</v>
          </cell>
          <cell r="D75" t="str">
            <v>Post Merger</v>
          </cell>
        </row>
        <row r="76">
          <cell r="C76" t="str">
            <v>Place Holder</v>
          </cell>
          <cell r="D76" t="str">
            <v>Post Merger</v>
          </cell>
        </row>
        <row r="77">
          <cell r="C77" t="str">
            <v>BPA Conservation Rate Credit</v>
          </cell>
          <cell r="D77" t="str">
            <v>Post Merger</v>
          </cell>
        </row>
        <row r="78">
          <cell r="C78" t="str">
            <v>AMP Resources (Cove Fort)</v>
          </cell>
          <cell r="D78" t="str">
            <v>Post Merger</v>
          </cell>
        </row>
        <row r="79">
          <cell r="C79" t="str">
            <v>BPA Hermiston Loss Settlement</v>
          </cell>
          <cell r="D79" t="str">
            <v>Post Merger</v>
          </cell>
        </row>
        <row r="80">
          <cell r="C80" t="str">
            <v>Roseburg Forest Products CA</v>
          </cell>
          <cell r="D80" t="str">
            <v>Post Merger</v>
          </cell>
        </row>
        <row r="81">
          <cell r="C81" t="str">
            <v>DSM (Load Curtailment)</v>
          </cell>
          <cell r="D81" t="str">
            <v>Post Merger</v>
          </cell>
        </row>
        <row r="83">
          <cell r="C83" t="str">
            <v>QF California</v>
          </cell>
          <cell r="D83" t="str">
            <v>QF by State PPL</v>
          </cell>
        </row>
        <row r="84">
          <cell r="C84" t="str">
            <v>QF Idaho</v>
          </cell>
          <cell r="D84" t="str">
            <v>QF by State UPL</v>
          </cell>
        </row>
        <row r="85">
          <cell r="C85" t="str">
            <v>QF Oregon</v>
          </cell>
          <cell r="D85" t="str">
            <v>QF by State PPL</v>
          </cell>
        </row>
        <row r="86">
          <cell r="C86" t="str">
            <v>QF Utah</v>
          </cell>
          <cell r="D86" t="str">
            <v>QF by State UPL</v>
          </cell>
        </row>
        <row r="87">
          <cell r="C87" t="str">
            <v>QF Washington</v>
          </cell>
          <cell r="D87" t="str">
            <v>QF by State PPL</v>
          </cell>
        </row>
        <row r="88">
          <cell r="C88" t="str">
            <v>QF Wyoming</v>
          </cell>
          <cell r="D88" t="str">
            <v>QF by State UPL</v>
          </cell>
        </row>
        <row r="89">
          <cell r="C89" t="str">
            <v>Biomass</v>
          </cell>
          <cell r="D89" t="str">
            <v>QF PPL Pre Merger</v>
          </cell>
        </row>
        <row r="90">
          <cell r="C90" t="str">
            <v>Desert Power QF</v>
          </cell>
          <cell r="D90" t="str">
            <v>QF UPL Post Merger</v>
          </cell>
        </row>
        <row r="91">
          <cell r="C91" t="str">
            <v>Douglas County Forest Products QF</v>
          </cell>
          <cell r="D91" t="str">
            <v>QF PPL Post Merger</v>
          </cell>
        </row>
        <row r="92">
          <cell r="C92" t="str">
            <v>D.R. Johnson</v>
          </cell>
          <cell r="D92" t="str">
            <v>QF PPL Post Merger</v>
          </cell>
        </row>
        <row r="93">
          <cell r="C93" t="str">
            <v>ExxonMobil QF</v>
          </cell>
          <cell r="D93" t="str">
            <v>QF UPL Post Merger</v>
          </cell>
        </row>
        <row r="94">
          <cell r="C94" t="str">
            <v>Kennecott QF</v>
          </cell>
          <cell r="D94" t="str">
            <v>QF UPL Post Merger</v>
          </cell>
        </row>
        <row r="95">
          <cell r="C95" t="str">
            <v>Mountain Wind QF</v>
          </cell>
          <cell r="D95" t="str">
            <v>QF UPL Post Merger</v>
          </cell>
        </row>
        <row r="96">
          <cell r="C96" t="str">
            <v>Pioneer Ridge QF</v>
          </cell>
          <cell r="D96" t="str">
            <v>QF UPL Post Merger</v>
          </cell>
        </row>
        <row r="97">
          <cell r="C97" t="str">
            <v>Schwendiman QF</v>
          </cell>
          <cell r="D97" t="str">
            <v>QF UPL Post Merger</v>
          </cell>
        </row>
        <row r="98">
          <cell r="C98" t="str">
            <v>Simplot Phosphates</v>
          </cell>
          <cell r="D98" t="str">
            <v>QF UPL Post Merger</v>
          </cell>
        </row>
        <row r="99">
          <cell r="C99" t="str">
            <v>Spanish Fork Wind 2 QF</v>
          </cell>
          <cell r="D99" t="str">
            <v>QF UPL Post Merger</v>
          </cell>
        </row>
        <row r="100">
          <cell r="C100" t="str">
            <v>Sunnyside</v>
          </cell>
          <cell r="D100" t="str">
            <v>QF UPL Pre Merger</v>
          </cell>
        </row>
        <row r="101">
          <cell r="C101" t="str">
            <v>Tesoro QF</v>
          </cell>
          <cell r="D101" t="str">
            <v>QF UPL Post Merger</v>
          </cell>
        </row>
        <row r="102">
          <cell r="C102" t="str">
            <v>Evergreen BioPower QF</v>
          </cell>
          <cell r="D102" t="str">
            <v>QF PPL Post Merger</v>
          </cell>
        </row>
        <row r="103">
          <cell r="C103" t="str">
            <v>Mountain Wind 1 QF</v>
          </cell>
          <cell r="D103" t="str">
            <v>QF UPL Post Merger</v>
          </cell>
        </row>
        <row r="104">
          <cell r="C104" t="str">
            <v>Mountain Wind 2 QF</v>
          </cell>
          <cell r="D104" t="str">
            <v>QF UPL Post Merger</v>
          </cell>
        </row>
        <row r="105">
          <cell r="C105" t="str">
            <v>Weyerhaeuser QF</v>
          </cell>
          <cell r="D105" t="str">
            <v>QF PPL Post Merger</v>
          </cell>
        </row>
        <row r="106">
          <cell r="C106" t="str">
            <v>US Magnesium QF</v>
          </cell>
          <cell r="D106" t="str">
            <v>QF UPL Post Merger</v>
          </cell>
        </row>
        <row r="108">
          <cell r="C108" t="str">
            <v>Canadian Entitlement</v>
          </cell>
          <cell r="D108" t="str">
            <v>Post Merger</v>
          </cell>
        </row>
        <row r="109">
          <cell r="C109" t="str">
            <v>Chelan - Rocky Reach</v>
          </cell>
          <cell r="D109" t="str">
            <v>Mid Columbia</v>
          </cell>
        </row>
        <row r="110">
          <cell r="C110" t="str">
            <v>Douglas - Wells</v>
          </cell>
          <cell r="D110" t="str">
            <v>Mid Columbia</v>
          </cell>
        </row>
        <row r="111">
          <cell r="C111" t="str">
            <v>Grant Displacement</v>
          </cell>
          <cell r="D111" t="str">
            <v>Mid Columbia</v>
          </cell>
        </row>
        <row r="112">
          <cell r="C112" t="str">
            <v>Grant Reasonable</v>
          </cell>
          <cell r="D112" t="str">
            <v>Mid Columbia</v>
          </cell>
        </row>
        <row r="113">
          <cell r="C113" t="str">
            <v>Grant Meaningful Priority</v>
          </cell>
          <cell r="D113" t="str">
            <v>Mid Columbia</v>
          </cell>
        </row>
        <row r="114">
          <cell r="C114" t="str">
            <v>Grant Surplus</v>
          </cell>
          <cell r="D114" t="str">
            <v>Mid Columbia</v>
          </cell>
        </row>
        <row r="115">
          <cell r="C115" t="str">
            <v>Grant - Priest Rapids</v>
          </cell>
          <cell r="D115" t="str">
            <v>Mid Columbia</v>
          </cell>
        </row>
        <row r="116">
          <cell r="C116" t="str">
            <v>Grant - Wanapum</v>
          </cell>
          <cell r="D116" t="str">
            <v>Mid Columbia</v>
          </cell>
        </row>
        <row r="118">
          <cell r="C118" t="str">
            <v>APGI/Colockum Capacity Exchange</v>
          </cell>
          <cell r="D118" t="str">
            <v>Post Merger</v>
          </cell>
        </row>
        <row r="119">
          <cell r="C119" t="str">
            <v>APS Exchange</v>
          </cell>
          <cell r="D119" t="str">
            <v>Post Merger</v>
          </cell>
        </row>
        <row r="120">
          <cell r="C120" t="str">
            <v>APS s207860/p207861</v>
          </cell>
          <cell r="D120" t="str">
            <v>Post Merger</v>
          </cell>
        </row>
        <row r="121">
          <cell r="C121" t="str">
            <v>Black Hills CTs</v>
          </cell>
          <cell r="D121" t="str">
            <v>Pacific Capacity</v>
          </cell>
        </row>
        <row r="122">
          <cell r="C122" t="str">
            <v>BPA Exchange</v>
          </cell>
          <cell r="D122" t="str">
            <v>Pacific Pre Merger</v>
          </cell>
        </row>
        <row r="123">
          <cell r="C123" t="str">
            <v>BPA FC II Storage Agreement</v>
          </cell>
          <cell r="D123" t="str">
            <v>Post Merger</v>
          </cell>
        </row>
        <row r="124">
          <cell r="C124" t="str">
            <v>BPA FC IV Storage Agreement</v>
          </cell>
          <cell r="D124" t="str">
            <v>Post Merger</v>
          </cell>
        </row>
        <row r="125">
          <cell r="C125" t="str">
            <v>BPA Peaking</v>
          </cell>
          <cell r="D125" t="str">
            <v>BPA Peak Purchase</v>
          </cell>
        </row>
        <row r="126">
          <cell r="C126" t="str">
            <v>BPA So. Idaho Exchange</v>
          </cell>
          <cell r="D126" t="str">
            <v>Post Merger</v>
          </cell>
        </row>
        <row r="127">
          <cell r="C127" t="str">
            <v>Cowlitz Swift</v>
          </cell>
          <cell r="D127" t="str">
            <v>Pacific Pre Merger</v>
          </cell>
        </row>
        <row r="128">
          <cell r="C128" t="str">
            <v>CPU Shaping Capacity</v>
          </cell>
          <cell r="D128" t="str">
            <v>Post Merger</v>
          </cell>
        </row>
        <row r="129">
          <cell r="C129" t="str">
            <v>EWEB FC I Storage Agreement</v>
          </cell>
          <cell r="D129" t="str">
            <v>Post Merger</v>
          </cell>
        </row>
        <row r="130">
          <cell r="C130" t="str">
            <v>Morgan Stanley 207862/3</v>
          </cell>
          <cell r="D130" t="str">
            <v>Post Merger</v>
          </cell>
        </row>
        <row r="131">
          <cell r="C131" t="str">
            <v>NCPA 309008/9</v>
          </cell>
          <cell r="D131" t="str">
            <v>Post Merger</v>
          </cell>
        </row>
        <row r="132">
          <cell r="C132" t="str">
            <v>PSCo Exchange</v>
          </cell>
          <cell r="D132" t="str">
            <v>Post Merger</v>
          </cell>
        </row>
        <row r="133">
          <cell r="C133" t="str">
            <v>PSCO FC III Storage Agreement</v>
          </cell>
          <cell r="D133" t="str">
            <v>Post Merger</v>
          </cell>
        </row>
        <row r="134">
          <cell r="C134" t="str">
            <v>Redding Exchange</v>
          </cell>
          <cell r="D134" t="str">
            <v>Post Merger</v>
          </cell>
        </row>
        <row r="135">
          <cell r="C135" t="str">
            <v>SCL State Line Storage Agreement</v>
          </cell>
          <cell r="D135" t="str">
            <v>Post Merger</v>
          </cell>
        </row>
        <row r="136">
          <cell r="C136" t="str">
            <v>Tri-State Exchange</v>
          </cell>
          <cell r="D136" t="str">
            <v>Post Merger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PLEASE_ READ"/>
      <sheetName val="TOT MW Annual_ADJ"/>
      <sheetName val="RMP_ADJ"/>
      <sheetName val="PPL_ADJ"/>
      <sheetName val="OR MW Annual_ADJ"/>
      <sheetName val="WA MW Annual_ADJ"/>
      <sheetName val="CA MW Annual_ADJ"/>
      <sheetName val="UT MW Annual_ADJ"/>
      <sheetName val="ID MW Annual_ADJ"/>
      <sheetName val="WYW MW Annual_ADJ"/>
      <sheetName val="WYE MW Annual_ADJ"/>
      <sheetName val="WY MW Annual_ADJ"/>
      <sheetName val="TOT MW Month_ADJ"/>
      <sheetName val="RMP MW Month_ADJ"/>
      <sheetName val="PPL MW Month_ADJ"/>
      <sheetName val="OR MW Month_ADJ"/>
      <sheetName val="WA MW Month_ADJ"/>
      <sheetName val="CA MW Month_ADJ"/>
      <sheetName val="UT MW Month_ADJ"/>
      <sheetName val="ID MW Month_ADJ"/>
      <sheetName val="WYW MW Month_ADJ"/>
      <sheetName val="WYE MW Month_ADJ"/>
      <sheetName val="&gt;PreDSM files"/>
      <sheetName val="Tot PReDSMChart"/>
      <sheetName val="TOT MW Annual"/>
      <sheetName val="OR MW Annual"/>
      <sheetName val="WA MW  Annual"/>
      <sheetName val="CA MW Annual"/>
      <sheetName val="UT MW Annual"/>
      <sheetName val="ID MW Annual"/>
      <sheetName val="WYE MW Annual"/>
      <sheetName val="WYW MW Annual"/>
      <sheetName val="TOT MW Monthly"/>
      <sheetName val="OR MW Month"/>
      <sheetName val="WA MW Month"/>
      <sheetName val="CA MW Month"/>
      <sheetName val="UT MW Month"/>
      <sheetName val="ID MW Month"/>
      <sheetName val="WYW MW Month"/>
      <sheetName val="WYE MW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"/>
      <sheetName val="2003 Plan"/>
      <sheetName val="Sheet1"/>
      <sheetName val="MGTSND FEB 03"/>
      <sheetName val="MGTFEE RECRS FEB 03"/>
      <sheetName val="Powerc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/>
      <sheetData sheetId="1"/>
      <sheetData sheetId="2"/>
      <sheetData sheetId="3">
        <row r="1">
          <cell r="A1">
            <v>39452</v>
          </cell>
          <cell r="B1">
            <v>39421</v>
          </cell>
        </row>
        <row r="2">
          <cell r="B2">
            <v>39452</v>
          </cell>
        </row>
        <row r="3">
          <cell r="B3">
            <v>39483</v>
          </cell>
        </row>
        <row r="4">
          <cell r="B4">
            <v>39512</v>
          </cell>
        </row>
        <row r="5">
          <cell r="B5">
            <v>39543</v>
          </cell>
        </row>
        <row r="6">
          <cell r="B6">
            <v>39573</v>
          </cell>
        </row>
        <row r="7">
          <cell r="B7">
            <v>39604</v>
          </cell>
        </row>
        <row r="8">
          <cell r="B8">
            <v>39634</v>
          </cell>
        </row>
        <row r="9">
          <cell r="B9">
            <v>39665</v>
          </cell>
        </row>
        <row r="10">
          <cell r="B10">
            <v>39696</v>
          </cell>
        </row>
        <row r="11">
          <cell r="B11">
            <v>39726</v>
          </cell>
        </row>
        <row r="12">
          <cell r="B12">
            <v>39757</v>
          </cell>
        </row>
        <row r="13">
          <cell r="B13">
            <v>39787</v>
          </cell>
        </row>
        <row r="14">
          <cell r="B14">
            <v>39818</v>
          </cell>
        </row>
        <row r="15">
          <cell r="B15">
            <v>39849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C6" t="str">
            <v>12 Months Ended Jun 2012</v>
          </cell>
        </row>
        <row r="10">
          <cell r="D10">
            <v>0.5</v>
          </cell>
        </row>
        <row r="11">
          <cell r="W11">
            <v>3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5566045566.0353851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Mo Wgt Fac</v>
          </cell>
        </row>
      </sheetData>
      <sheetData sheetId="18">
        <row r="4">
          <cell r="I4">
            <v>0.74155389074644962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64">
          <cell r="H264">
            <v>10911620.343994766</v>
          </cell>
        </row>
        <row r="273">
          <cell r="H273">
            <v>0</v>
          </cell>
          <cell r="AB273">
            <v>0</v>
          </cell>
        </row>
        <row r="274">
          <cell r="AB274">
            <v>0</v>
          </cell>
        </row>
        <row r="280">
          <cell r="AB280">
            <v>0</v>
          </cell>
        </row>
        <row r="283">
          <cell r="AB283">
            <v>0</v>
          </cell>
        </row>
        <row r="284">
          <cell r="AB284">
            <v>0</v>
          </cell>
        </row>
        <row r="289">
          <cell r="AB289">
            <v>0</v>
          </cell>
        </row>
        <row r="290">
          <cell r="AB290">
            <v>241043.67823844633</v>
          </cell>
        </row>
        <row r="291">
          <cell r="H291">
            <v>3577623.4299999997</v>
          </cell>
          <cell r="AB291">
            <v>114961.64623925314</v>
          </cell>
        </row>
        <row r="297">
          <cell r="H297">
            <v>2935273.83</v>
          </cell>
          <cell r="AB297">
            <v>0</v>
          </cell>
        </row>
        <row r="298">
          <cell r="AB298">
            <v>0</v>
          </cell>
        </row>
        <row r="299">
          <cell r="AB299">
            <v>0</v>
          </cell>
        </row>
        <row r="302">
          <cell r="H302">
            <v>3890290.93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9">
          <cell r="AB309">
            <v>0</v>
          </cell>
        </row>
        <row r="312">
          <cell r="H312">
            <v>3182622.92</v>
          </cell>
          <cell r="AB312">
            <v>116597.57917836553</v>
          </cell>
        </row>
        <row r="313">
          <cell r="AB313">
            <v>0</v>
          </cell>
        </row>
        <row r="314">
          <cell r="AB314">
            <v>14809.566820082549</v>
          </cell>
        </row>
        <row r="315">
          <cell r="AB315">
            <v>131407.14599844808</v>
          </cell>
        </row>
        <row r="318">
          <cell r="H318">
            <v>-60653.539999999106</v>
          </cell>
          <cell r="AB318">
            <v>0</v>
          </cell>
        </row>
        <row r="319">
          <cell r="AB319">
            <v>0</v>
          </cell>
        </row>
        <row r="320">
          <cell r="AB320">
            <v>0</v>
          </cell>
        </row>
        <row r="323">
          <cell r="AB323">
            <v>0</v>
          </cell>
        </row>
        <row r="355">
          <cell r="AB355">
            <v>0</v>
          </cell>
        </row>
        <row r="360">
          <cell r="AB360">
            <v>0</v>
          </cell>
        </row>
        <row r="364">
          <cell r="AB364">
            <v>0</v>
          </cell>
        </row>
        <row r="367">
          <cell r="AB367">
            <v>0</v>
          </cell>
        </row>
        <row r="371">
          <cell r="AB371">
            <v>0</v>
          </cell>
        </row>
        <row r="380">
          <cell r="AB380">
            <v>-43135.714868065479</v>
          </cell>
        </row>
        <row r="387">
          <cell r="AB387">
            <v>0</v>
          </cell>
        </row>
        <row r="390">
          <cell r="AB390">
            <v>0</v>
          </cell>
        </row>
        <row r="391">
          <cell r="AB391">
            <v>0</v>
          </cell>
        </row>
        <row r="392">
          <cell r="AB392">
            <v>0</v>
          </cell>
        </row>
        <row r="405">
          <cell r="AB405">
            <v>0</v>
          </cell>
        </row>
        <row r="406">
          <cell r="AB406">
            <v>0</v>
          </cell>
        </row>
        <row r="409">
          <cell r="AB409">
            <v>0</v>
          </cell>
        </row>
        <row r="410">
          <cell r="AB410">
            <v>0</v>
          </cell>
        </row>
        <row r="411">
          <cell r="AB411">
            <v>0</v>
          </cell>
        </row>
        <row r="412">
          <cell r="AB412">
            <v>0</v>
          </cell>
        </row>
        <row r="413">
          <cell r="AB413">
            <v>0</v>
          </cell>
        </row>
        <row r="414">
          <cell r="AB414">
            <v>0</v>
          </cell>
        </row>
        <row r="417">
          <cell r="AB417">
            <v>0</v>
          </cell>
        </row>
        <row r="418">
          <cell r="AB418">
            <v>0</v>
          </cell>
        </row>
        <row r="419">
          <cell r="AB419">
            <v>0</v>
          </cell>
        </row>
        <row r="422">
          <cell r="AB422">
            <v>0</v>
          </cell>
        </row>
        <row r="423">
          <cell r="AB423">
            <v>0</v>
          </cell>
        </row>
        <row r="424">
          <cell r="AB424">
            <v>0</v>
          </cell>
        </row>
        <row r="427">
          <cell r="AB427">
            <v>0</v>
          </cell>
        </row>
        <row r="428">
          <cell r="AB428">
            <v>0</v>
          </cell>
        </row>
        <row r="429">
          <cell r="AB429">
            <v>0</v>
          </cell>
        </row>
        <row r="432">
          <cell r="AB432">
            <v>0</v>
          </cell>
        </row>
        <row r="433">
          <cell r="AB433">
            <v>0</v>
          </cell>
        </row>
        <row r="434">
          <cell r="AB434">
            <v>0</v>
          </cell>
        </row>
        <row r="435">
          <cell r="AB435">
            <v>0</v>
          </cell>
        </row>
        <row r="443">
          <cell r="AB443">
            <v>0</v>
          </cell>
        </row>
        <row r="444">
          <cell r="AB444">
            <v>0</v>
          </cell>
        </row>
        <row r="448">
          <cell r="AB448">
            <v>0</v>
          </cell>
        </row>
        <row r="449">
          <cell r="AB449">
            <v>0</v>
          </cell>
        </row>
        <row r="453">
          <cell r="AB453">
            <v>0</v>
          </cell>
        </row>
        <row r="454">
          <cell r="AB454">
            <v>0</v>
          </cell>
        </row>
        <row r="458">
          <cell r="AB458">
            <v>0</v>
          </cell>
        </row>
        <row r="459">
          <cell r="AB459">
            <v>0</v>
          </cell>
        </row>
        <row r="463">
          <cell r="AB463">
            <v>0</v>
          </cell>
        </row>
        <row r="464">
          <cell r="AB464">
            <v>0</v>
          </cell>
        </row>
        <row r="468">
          <cell r="AB468">
            <v>0</v>
          </cell>
        </row>
        <row r="469">
          <cell r="AB469">
            <v>0</v>
          </cell>
        </row>
        <row r="478">
          <cell r="AB478">
            <v>0</v>
          </cell>
        </row>
        <row r="482">
          <cell r="AB482">
            <v>0</v>
          </cell>
        </row>
        <row r="487">
          <cell r="AB487">
            <v>0</v>
          </cell>
        </row>
        <row r="491">
          <cell r="AB491">
            <v>0</v>
          </cell>
        </row>
        <row r="495">
          <cell r="AB495">
            <v>0</v>
          </cell>
        </row>
        <row r="499">
          <cell r="AB499">
            <v>0</v>
          </cell>
        </row>
        <row r="503">
          <cell r="AB503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43">
          <cell r="AB543">
            <v>0</v>
          </cell>
        </row>
        <row r="547">
          <cell r="AB547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7">
          <cell r="AB567">
            <v>0</v>
          </cell>
        </row>
        <row r="571">
          <cell r="AB571">
            <v>0</v>
          </cell>
        </row>
        <row r="584">
          <cell r="AB584">
            <v>0</v>
          </cell>
        </row>
        <row r="587">
          <cell r="AB587">
            <v>0</v>
          </cell>
        </row>
        <row r="588">
          <cell r="AB588">
            <v>0</v>
          </cell>
        </row>
        <row r="593">
          <cell r="AB593">
            <v>0</v>
          </cell>
        </row>
        <row r="594">
          <cell r="AB594">
            <v>0</v>
          </cell>
        </row>
        <row r="599">
          <cell r="AB599">
            <v>0</v>
          </cell>
        </row>
        <row r="609">
          <cell r="AB609">
            <v>0</v>
          </cell>
        </row>
        <row r="610">
          <cell r="AB610">
            <v>0</v>
          </cell>
        </row>
        <row r="614">
          <cell r="AB614">
            <v>0</v>
          </cell>
        </row>
        <row r="619">
          <cell r="AB619">
            <v>0</v>
          </cell>
        </row>
        <row r="624">
          <cell r="AB624">
            <v>0</v>
          </cell>
        </row>
        <row r="625">
          <cell r="AB625">
            <v>0</v>
          </cell>
        </row>
        <row r="629">
          <cell r="AB629">
            <v>0</v>
          </cell>
        </row>
        <row r="630">
          <cell r="AB630">
            <v>0</v>
          </cell>
        </row>
        <row r="641">
          <cell r="AB641">
            <v>0</v>
          </cell>
        </row>
        <row r="642">
          <cell r="AB642">
            <v>0</v>
          </cell>
        </row>
        <row r="643">
          <cell r="AB643">
            <v>0</v>
          </cell>
        </row>
        <row r="644">
          <cell r="AB644">
            <v>0</v>
          </cell>
        </row>
        <row r="645">
          <cell r="AB645">
            <v>0</v>
          </cell>
        </row>
        <row r="650">
          <cell r="AB650">
            <v>0</v>
          </cell>
        </row>
        <row r="657">
          <cell r="AB657">
            <v>0</v>
          </cell>
        </row>
        <row r="659">
          <cell r="AB659">
            <v>0</v>
          </cell>
        </row>
        <row r="662">
          <cell r="AB662">
            <v>0</v>
          </cell>
        </row>
        <row r="663">
          <cell r="AB663">
            <v>0</v>
          </cell>
        </row>
        <row r="664">
          <cell r="AB664">
            <v>0</v>
          </cell>
        </row>
        <row r="665">
          <cell r="AB665">
            <v>0</v>
          </cell>
        </row>
        <row r="666">
          <cell r="AB666">
            <v>0</v>
          </cell>
        </row>
        <row r="667">
          <cell r="AB667">
            <v>0</v>
          </cell>
        </row>
        <row r="682">
          <cell r="AB682">
            <v>0</v>
          </cell>
        </row>
        <row r="686">
          <cell r="AB686">
            <v>0</v>
          </cell>
        </row>
        <row r="690">
          <cell r="AB690">
            <v>0</v>
          </cell>
        </row>
        <row r="694">
          <cell r="AB694">
            <v>0</v>
          </cell>
        </row>
        <row r="698">
          <cell r="AB698">
            <v>0</v>
          </cell>
        </row>
        <row r="702">
          <cell r="AB702">
            <v>0</v>
          </cell>
        </row>
        <row r="703">
          <cell r="AB703">
            <v>0</v>
          </cell>
        </row>
        <row r="707">
          <cell r="AB707">
            <v>0</v>
          </cell>
        </row>
        <row r="711">
          <cell r="AB711">
            <v>0</v>
          </cell>
        </row>
        <row r="715">
          <cell r="AB715">
            <v>0</v>
          </cell>
        </row>
        <row r="719">
          <cell r="AB719">
            <v>0</v>
          </cell>
        </row>
        <row r="723">
          <cell r="AB723">
            <v>0</v>
          </cell>
        </row>
        <row r="727">
          <cell r="AB727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8">
          <cell r="H748">
            <v>9034335.1104840785</v>
          </cell>
          <cell r="AB748">
            <v>330979.07915794029</v>
          </cell>
        </row>
        <row r="753">
          <cell r="H753">
            <v>6827623.173287319</v>
          </cell>
          <cell r="AB753">
            <v>0</v>
          </cell>
        </row>
        <row r="758">
          <cell r="H758">
            <v>1911902.8294529617</v>
          </cell>
          <cell r="AB758">
            <v>0</v>
          </cell>
        </row>
        <row r="763">
          <cell r="H763">
            <v>1616348.0755915414</v>
          </cell>
          <cell r="AB763">
            <v>0</v>
          </cell>
        </row>
        <row r="768">
          <cell r="H768">
            <v>49.504394141145141</v>
          </cell>
          <cell r="AB768">
            <v>0</v>
          </cell>
        </row>
        <row r="773">
          <cell r="H773">
            <v>104250.16590039269</v>
          </cell>
          <cell r="AB773">
            <v>104250.16590039269</v>
          </cell>
        </row>
        <row r="778">
          <cell r="H778">
            <v>1968077.1591296275</v>
          </cell>
          <cell r="AB778">
            <v>1968077.1591296275</v>
          </cell>
        </row>
        <row r="783">
          <cell r="H783">
            <v>5506349.2060341947</v>
          </cell>
          <cell r="AB783">
            <v>0</v>
          </cell>
        </row>
        <row r="788">
          <cell r="H788">
            <v>3597851.0312700737</v>
          </cell>
          <cell r="AB788">
            <v>0</v>
          </cell>
        </row>
        <row r="793">
          <cell r="H793">
            <v>559226.23933255568</v>
          </cell>
          <cell r="AB793">
            <v>0</v>
          </cell>
        </row>
        <row r="798">
          <cell r="H798">
            <v>3241717.7722080662</v>
          </cell>
          <cell r="AB798">
            <v>118762.55972509139</v>
          </cell>
        </row>
        <row r="803">
          <cell r="H803">
            <v>760677.68611824024</v>
          </cell>
          <cell r="AB803">
            <v>0</v>
          </cell>
        </row>
        <row r="808">
          <cell r="H808">
            <v>4778049.5305086197</v>
          </cell>
          <cell r="AB808">
            <v>0</v>
          </cell>
        </row>
        <row r="813">
          <cell r="H813">
            <v>38917701.291922048</v>
          </cell>
          <cell r="AB813">
            <v>0</v>
          </cell>
        </row>
        <row r="818">
          <cell r="H818">
            <v>12708363.178767273</v>
          </cell>
          <cell r="AB818">
            <v>0</v>
          </cell>
        </row>
        <row r="823">
          <cell r="H823">
            <v>494541.03724424943</v>
          </cell>
          <cell r="AB823">
            <v>0</v>
          </cell>
        </row>
        <row r="833">
          <cell r="H833">
            <v>2281006.8170035193</v>
          </cell>
          <cell r="AB833">
            <v>0</v>
          </cell>
        </row>
        <row r="838">
          <cell r="H838">
            <v>2760377.9114741907</v>
          </cell>
          <cell r="AB838">
            <v>2760377.9114741907</v>
          </cell>
        </row>
        <row r="843">
          <cell r="H843">
            <v>1486844.1560219452</v>
          </cell>
          <cell r="AB843">
            <v>0</v>
          </cell>
        </row>
        <row r="855">
          <cell r="AB855">
            <v>0</v>
          </cell>
        </row>
        <row r="860">
          <cell r="AB860">
            <v>0</v>
          </cell>
        </row>
        <row r="865">
          <cell r="AB865">
            <v>0</v>
          </cell>
        </row>
        <row r="871">
          <cell r="AB871">
            <v>0</v>
          </cell>
        </row>
        <row r="876">
          <cell r="AB876">
            <v>0</v>
          </cell>
        </row>
        <row r="890">
          <cell r="AB890">
            <v>0</v>
          </cell>
        </row>
        <row r="895">
          <cell r="AB895">
            <v>0</v>
          </cell>
        </row>
        <row r="900">
          <cell r="AB900">
            <v>0</v>
          </cell>
        </row>
        <row r="905">
          <cell r="AB905">
            <v>0</v>
          </cell>
        </row>
        <row r="916">
          <cell r="AB916">
            <v>0</v>
          </cell>
        </row>
        <row r="921">
          <cell r="AB921">
            <v>0</v>
          </cell>
        </row>
        <row r="926">
          <cell r="AB926">
            <v>0</v>
          </cell>
        </row>
        <row r="931">
          <cell r="AB931">
            <v>0</v>
          </cell>
        </row>
        <row r="940">
          <cell r="AB940">
            <v>0</v>
          </cell>
        </row>
        <row r="942">
          <cell r="AB942">
            <v>320126.54926868004</v>
          </cell>
        </row>
        <row r="946">
          <cell r="AB946">
            <v>0</v>
          </cell>
        </row>
        <row r="948">
          <cell r="AB948">
            <v>-84964.595736086674</v>
          </cell>
        </row>
        <row r="952">
          <cell r="AB952">
            <v>0</v>
          </cell>
        </row>
        <row r="954">
          <cell r="AB954">
            <v>51119.30630128437</v>
          </cell>
        </row>
        <row r="958">
          <cell r="AB958">
            <v>0</v>
          </cell>
        </row>
        <row r="959">
          <cell r="AB959">
            <v>57336.339925998895</v>
          </cell>
        </row>
        <row r="963">
          <cell r="AB963">
            <v>40583.821637839552</v>
          </cell>
        </row>
        <row r="969">
          <cell r="AB969">
            <v>0</v>
          </cell>
        </row>
        <row r="974">
          <cell r="AB974">
            <v>0</v>
          </cell>
        </row>
        <row r="981">
          <cell r="AB981">
            <v>0</v>
          </cell>
        </row>
        <row r="983">
          <cell r="H983">
            <v>0</v>
          </cell>
          <cell r="AB983">
            <v>0</v>
          </cell>
        </row>
        <row r="988">
          <cell r="AB988">
            <v>-46760.715808708104</v>
          </cell>
        </row>
        <row r="991">
          <cell r="AB991">
            <v>15642.613310406578</v>
          </cell>
        </row>
        <row r="992">
          <cell r="AB992">
            <v>0</v>
          </cell>
        </row>
        <row r="993">
          <cell r="AB993">
            <v>149468.26384999367</v>
          </cell>
        </row>
        <row r="999">
          <cell r="AB999">
            <v>23753.677211923161</v>
          </cell>
        </row>
        <row r="1005">
          <cell r="AB1005">
            <v>157378.40036011403</v>
          </cell>
        </row>
        <row r="1016">
          <cell r="AB1016">
            <v>0</v>
          </cell>
        </row>
        <row r="1017">
          <cell r="AB1017">
            <v>0</v>
          </cell>
        </row>
        <row r="1018">
          <cell r="AB1018">
            <v>0</v>
          </cell>
        </row>
        <row r="1019">
          <cell r="AB1019">
            <v>0</v>
          </cell>
        </row>
        <row r="1024">
          <cell r="AB1024">
            <v>0</v>
          </cell>
        </row>
        <row r="1029">
          <cell r="AB1029">
            <v>0</v>
          </cell>
        </row>
        <row r="1034">
          <cell r="AB1034">
            <v>0</v>
          </cell>
        </row>
        <row r="1035">
          <cell r="AB1035">
            <v>0</v>
          </cell>
        </row>
        <row r="1036">
          <cell r="AB1036">
            <v>0</v>
          </cell>
        </row>
        <row r="1042">
          <cell r="AB1042">
            <v>0</v>
          </cell>
        </row>
        <row r="1045">
          <cell r="AB1045">
            <v>0</v>
          </cell>
        </row>
        <row r="1046">
          <cell r="AB1046">
            <v>0</v>
          </cell>
        </row>
        <row r="1047">
          <cell r="AB1047">
            <v>0</v>
          </cell>
        </row>
        <row r="1048">
          <cell r="AB1048">
            <v>0</v>
          </cell>
        </row>
        <row r="1049">
          <cell r="AB1049">
            <v>0</v>
          </cell>
        </row>
        <row r="1050">
          <cell r="AB1050">
            <v>0</v>
          </cell>
        </row>
        <row r="1051">
          <cell r="AB1051">
            <v>0</v>
          </cell>
        </row>
        <row r="1052">
          <cell r="AB1052">
            <v>0</v>
          </cell>
        </row>
        <row r="1053">
          <cell r="AB1053">
            <v>0</v>
          </cell>
        </row>
        <row r="1054">
          <cell r="AB1054">
            <v>2736928.3052617074</v>
          </cell>
        </row>
        <row r="1055">
          <cell r="AB1055">
            <v>0</v>
          </cell>
        </row>
        <row r="1056">
          <cell r="AB1056">
            <v>0</v>
          </cell>
        </row>
        <row r="1057">
          <cell r="AB1057">
            <v>0</v>
          </cell>
        </row>
        <row r="1061">
          <cell r="AB1061">
            <v>101840.53099260862</v>
          </cell>
        </row>
        <row r="1062">
          <cell r="AB1062">
            <v>0</v>
          </cell>
        </row>
        <row r="1063">
          <cell r="AB1063">
            <v>0</v>
          </cell>
        </row>
        <row r="1064">
          <cell r="AB1064">
            <v>0</v>
          </cell>
        </row>
        <row r="1065">
          <cell r="AB1065">
            <v>0</v>
          </cell>
        </row>
        <row r="1066">
          <cell r="AB1066">
            <v>0</v>
          </cell>
        </row>
        <row r="1067">
          <cell r="AB1067">
            <v>57914.307696588898</v>
          </cell>
        </row>
        <row r="1068">
          <cell r="AB1068">
            <v>0</v>
          </cell>
        </row>
        <row r="1069">
          <cell r="AB1069">
            <v>0</v>
          </cell>
        </row>
        <row r="1070">
          <cell r="AB1070">
            <v>0</v>
          </cell>
        </row>
        <row r="1075">
          <cell r="AB1075">
            <v>0</v>
          </cell>
        </row>
        <row r="1079">
          <cell r="AB1079">
            <v>0</v>
          </cell>
        </row>
        <row r="1084">
          <cell r="AB1084">
            <v>0</v>
          </cell>
        </row>
        <row r="1095">
          <cell r="AB1095">
            <v>4747.5458265600755</v>
          </cell>
        </row>
        <row r="1097">
          <cell r="AB1097">
            <v>0</v>
          </cell>
        </row>
        <row r="1099">
          <cell r="AB1099">
            <v>4761.8336166948075</v>
          </cell>
        </row>
        <row r="1104">
          <cell r="AB1104">
            <v>0</v>
          </cell>
        </row>
        <row r="1107">
          <cell r="AB1107">
            <v>259.16640272207434</v>
          </cell>
        </row>
        <row r="1108">
          <cell r="AB1108">
            <v>0</v>
          </cell>
        </row>
        <row r="1109">
          <cell r="AB1109">
            <v>0</v>
          </cell>
        </row>
        <row r="1110">
          <cell r="AB1110">
            <v>78838.316022503132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0</v>
          </cell>
        </row>
        <row r="1114">
          <cell r="AB1114">
            <v>0</v>
          </cell>
        </row>
        <row r="1115">
          <cell r="AB1115">
            <v>0</v>
          </cell>
        </row>
        <row r="1120">
          <cell r="AB1120">
            <v>0</v>
          </cell>
        </row>
        <row r="1126">
          <cell r="AB1126">
            <v>0</v>
          </cell>
        </row>
        <row r="1134">
          <cell r="AB1134">
            <v>0</v>
          </cell>
        </row>
        <row r="1142">
          <cell r="AB1142">
            <v>0</v>
          </cell>
        </row>
        <row r="1151">
          <cell r="AB1151">
            <v>0</v>
          </cell>
        </row>
        <row r="1162">
          <cell r="AB1162">
            <v>0</v>
          </cell>
        </row>
        <row r="1170">
          <cell r="AB1170">
            <v>546414.08506271814</v>
          </cell>
        </row>
        <row r="1181">
          <cell r="AB1181">
            <v>-15515.016818158245</v>
          </cell>
        </row>
        <row r="1186">
          <cell r="AB1186">
            <v>0</v>
          </cell>
        </row>
        <row r="1223">
          <cell r="AB1223">
            <v>-180055.71154094639</v>
          </cell>
        </row>
        <row r="1248">
          <cell r="AB1248">
            <v>2382976.3439226565</v>
          </cell>
        </row>
        <row r="1263">
          <cell r="AB1263">
            <v>0</v>
          </cell>
        </row>
        <row r="1282">
          <cell r="AB1282">
            <v>-1579965.9680125797</v>
          </cell>
        </row>
        <row r="1297">
          <cell r="AB1297">
            <v>0</v>
          </cell>
        </row>
        <row r="1302">
          <cell r="AB1302">
            <v>0</v>
          </cell>
        </row>
        <row r="1303">
          <cell r="AB1303">
            <v>0</v>
          </cell>
        </row>
        <row r="1304">
          <cell r="AB1304">
            <v>0</v>
          </cell>
        </row>
        <row r="1305">
          <cell r="AB1305">
            <v>0</v>
          </cell>
        </row>
        <row r="1306">
          <cell r="AB1306">
            <v>0</v>
          </cell>
        </row>
        <row r="1307">
          <cell r="AB1307">
            <v>0</v>
          </cell>
        </row>
        <row r="1311">
          <cell r="AB1311">
            <v>0</v>
          </cell>
        </row>
        <row r="1312">
          <cell r="AB1312">
            <v>0</v>
          </cell>
        </row>
        <row r="1313">
          <cell r="AB1313">
            <v>0</v>
          </cell>
        </row>
        <row r="1314">
          <cell r="AB1314">
            <v>92761.03722545864</v>
          </cell>
        </row>
        <row r="1315">
          <cell r="AB1315">
            <v>0</v>
          </cell>
        </row>
        <row r="1316">
          <cell r="AB1316">
            <v>-1239.72733780155</v>
          </cell>
        </row>
        <row r="1320">
          <cell r="AB1320">
            <v>2404.104417848755</v>
          </cell>
        </row>
        <row r="1321">
          <cell r="AB1321">
            <v>0</v>
          </cell>
        </row>
        <row r="1322">
          <cell r="AB1322">
            <v>1182928.2815038655</v>
          </cell>
        </row>
        <row r="1323">
          <cell r="AB1323">
            <v>489519.39390886907</v>
          </cell>
        </row>
        <row r="1324">
          <cell r="AB1324">
            <v>0</v>
          </cell>
        </row>
        <row r="1325">
          <cell r="AB1325">
            <v>0</v>
          </cell>
        </row>
        <row r="1326">
          <cell r="AB1326">
            <v>0</v>
          </cell>
        </row>
        <row r="1327">
          <cell r="AB1327">
            <v>0</v>
          </cell>
        </row>
        <row r="1328">
          <cell r="AB1328">
            <v>0</v>
          </cell>
        </row>
        <row r="1329">
          <cell r="AB1329">
            <v>96277.421264647564</v>
          </cell>
        </row>
        <row r="1330">
          <cell r="AB1330">
            <v>0</v>
          </cell>
        </row>
        <row r="1331">
          <cell r="AB1331">
            <v>0</v>
          </cell>
        </row>
        <row r="1332">
          <cell r="AB1332">
            <v>0</v>
          </cell>
        </row>
        <row r="1333">
          <cell r="AB1333">
            <v>3126038.4599523568</v>
          </cell>
        </row>
        <row r="1339">
          <cell r="AB1339">
            <v>0</v>
          </cell>
        </row>
        <row r="1340">
          <cell r="AB1340">
            <v>0</v>
          </cell>
        </row>
        <row r="1341">
          <cell r="AB1341">
            <v>0</v>
          </cell>
        </row>
        <row r="1344">
          <cell r="AB1344">
            <v>0</v>
          </cell>
        </row>
        <row r="1345">
          <cell r="AB1345">
            <v>0</v>
          </cell>
        </row>
        <row r="1346">
          <cell r="AB1346">
            <v>3205.8019896304322</v>
          </cell>
        </row>
        <row r="1347">
          <cell r="AB1347">
            <v>0</v>
          </cell>
        </row>
        <row r="1348">
          <cell r="AB1348">
            <v>0</v>
          </cell>
        </row>
        <row r="1349">
          <cell r="AB1349">
            <v>87892.998035928351</v>
          </cell>
        </row>
        <row r="1353">
          <cell r="AB1353">
            <v>48201.91943210701</v>
          </cell>
        </row>
        <row r="1354">
          <cell r="AB1354">
            <v>0</v>
          </cell>
        </row>
        <row r="1355">
          <cell r="AB1355">
            <v>574745.18040971807</v>
          </cell>
        </row>
        <row r="1356">
          <cell r="AB1356">
            <v>0</v>
          </cell>
        </row>
        <row r="1357">
          <cell r="AB1357">
            <v>0</v>
          </cell>
        </row>
        <row r="1358">
          <cell r="AB1358">
            <v>0</v>
          </cell>
        </row>
        <row r="1359">
          <cell r="AB1359">
            <v>0</v>
          </cell>
        </row>
        <row r="1360">
          <cell r="AB1360">
            <v>2310.6571155258148</v>
          </cell>
        </row>
        <row r="1361">
          <cell r="AB1361">
            <v>194966.73276667667</v>
          </cell>
        </row>
        <row r="1362">
          <cell r="AB1362">
            <v>15927.448036904676</v>
          </cell>
        </row>
        <row r="1363">
          <cell r="AB1363">
            <v>10890878.152360747</v>
          </cell>
        </row>
        <row r="1364">
          <cell r="AB1364">
            <v>0</v>
          </cell>
        </row>
        <row r="1376">
          <cell r="AB1376">
            <v>64234.509334369584</v>
          </cell>
        </row>
        <row r="1378">
          <cell r="AB1378">
            <v>0</v>
          </cell>
        </row>
        <row r="1401">
          <cell r="AB1401">
            <v>-6829439.919211993</v>
          </cell>
        </row>
        <row r="1405">
          <cell r="AB1405">
            <v>64234.509334369468</v>
          </cell>
        </row>
        <row r="1415">
          <cell r="AB1415">
            <v>0</v>
          </cell>
        </row>
        <row r="1422">
          <cell r="H1422">
            <v>-78653432.161962554</v>
          </cell>
          <cell r="AB1422">
            <v>472717.883561811</v>
          </cell>
        </row>
        <row r="1440">
          <cell r="AB1440">
            <v>0</v>
          </cell>
        </row>
        <row r="1441">
          <cell r="AB1441">
            <v>0</v>
          </cell>
        </row>
        <row r="1447">
          <cell r="AB1447">
            <v>0</v>
          </cell>
        </row>
        <row r="1448">
          <cell r="AB1448">
            <v>0</v>
          </cell>
        </row>
        <row r="1454">
          <cell r="AB1454">
            <v>0</v>
          </cell>
        </row>
        <row r="1455">
          <cell r="AB1455">
            <v>0</v>
          </cell>
        </row>
        <row r="1461">
          <cell r="AB1461">
            <v>0</v>
          </cell>
        </row>
        <row r="1462">
          <cell r="AB1462">
            <v>0</v>
          </cell>
        </row>
        <row r="1468">
          <cell r="AB1468">
            <v>0</v>
          </cell>
        </row>
        <row r="1469">
          <cell r="AB1469">
            <v>0</v>
          </cell>
        </row>
        <row r="1475">
          <cell r="AB1475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92">
          <cell r="AB1492">
            <v>0</v>
          </cell>
        </row>
        <row r="1497">
          <cell r="AB1497">
            <v>0</v>
          </cell>
        </row>
        <row r="1502">
          <cell r="AB1502">
            <v>0</v>
          </cell>
        </row>
        <row r="1507">
          <cell r="AB1507">
            <v>0</v>
          </cell>
        </row>
        <row r="1512">
          <cell r="AB1512">
            <v>0</v>
          </cell>
        </row>
        <row r="1517">
          <cell r="AB1517">
            <v>0</v>
          </cell>
        </row>
        <row r="1522">
          <cell r="AB1522">
            <v>0</v>
          </cell>
        </row>
        <row r="1535">
          <cell r="AB1535">
            <v>0</v>
          </cell>
        </row>
        <row r="1541">
          <cell r="AB1541">
            <v>0</v>
          </cell>
        </row>
        <row r="1547">
          <cell r="AB1547">
            <v>0</v>
          </cell>
        </row>
        <row r="1553">
          <cell r="AB1553">
            <v>0</v>
          </cell>
        </row>
        <row r="1559">
          <cell r="AB1559">
            <v>0</v>
          </cell>
        </row>
        <row r="1565">
          <cell r="AB1565">
            <v>0</v>
          </cell>
        </row>
        <row r="1571">
          <cell r="AB1571">
            <v>0</v>
          </cell>
        </row>
        <row r="1578">
          <cell r="AB1578">
            <v>0</v>
          </cell>
        </row>
        <row r="1600">
          <cell r="AB1600">
            <v>0</v>
          </cell>
        </row>
        <row r="1604">
          <cell r="AB1604">
            <v>0</v>
          </cell>
        </row>
        <row r="1605">
          <cell r="AB1605">
            <v>0</v>
          </cell>
        </row>
        <row r="1609">
          <cell r="AB1609">
            <v>0</v>
          </cell>
        </row>
        <row r="1610">
          <cell r="AB1610">
            <v>0</v>
          </cell>
        </row>
        <row r="1616">
          <cell r="AB1616">
            <v>0</v>
          </cell>
        </row>
        <row r="1617">
          <cell r="AB1617">
            <v>0</v>
          </cell>
        </row>
        <row r="1622">
          <cell r="AB1622">
            <v>0</v>
          </cell>
        </row>
        <row r="1623">
          <cell r="AB1623">
            <v>0</v>
          </cell>
        </row>
        <row r="1627">
          <cell r="AB1627">
            <v>0</v>
          </cell>
        </row>
        <row r="1628">
          <cell r="AB1628">
            <v>0</v>
          </cell>
        </row>
        <row r="1633">
          <cell r="AB1633">
            <v>0</v>
          </cell>
        </row>
        <row r="1638">
          <cell r="AB1638">
            <v>0</v>
          </cell>
        </row>
        <row r="1645">
          <cell r="AB1645">
            <v>0</v>
          </cell>
        </row>
        <row r="1660">
          <cell r="H1660">
            <v>46670213.579049021</v>
          </cell>
          <cell r="AB1660">
            <v>0</v>
          </cell>
        </row>
        <row r="1667">
          <cell r="H1667">
            <v>37071655.374845229</v>
          </cell>
          <cell r="AB1667">
            <v>0</v>
          </cell>
        </row>
        <row r="1673">
          <cell r="H1673">
            <v>561285590.76876986</v>
          </cell>
          <cell r="AB1673">
            <v>0</v>
          </cell>
        </row>
        <row r="1679">
          <cell r="H1679">
            <v>227151660.05616897</v>
          </cell>
          <cell r="AB1679">
            <v>0</v>
          </cell>
        </row>
        <row r="1685">
          <cell r="H1685">
            <v>751041020.61732423</v>
          </cell>
          <cell r="AB1685">
            <v>0</v>
          </cell>
        </row>
        <row r="1691">
          <cell r="H1691">
            <v>325115627.01884234</v>
          </cell>
          <cell r="AB1691">
            <v>0</v>
          </cell>
        </row>
        <row r="1697">
          <cell r="H1697">
            <v>1403362.2646082304</v>
          </cell>
          <cell r="AB1697">
            <v>0</v>
          </cell>
        </row>
        <row r="1703">
          <cell r="H1703">
            <v>3259173.98567193</v>
          </cell>
          <cell r="AB1703">
            <v>0</v>
          </cell>
        </row>
        <row r="1709">
          <cell r="H1709">
            <v>4980029.5959774898</v>
          </cell>
          <cell r="AB1709">
            <v>0</v>
          </cell>
        </row>
        <row r="1713">
          <cell r="AB1713">
            <v>0</v>
          </cell>
        </row>
        <row r="1717">
          <cell r="H1717">
            <v>0</v>
          </cell>
        </row>
        <row r="1729">
          <cell r="H1729">
            <v>32196842.689616952</v>
          </cell>
          <cell r="AB1729">
            <v>0</v>
          </cell>
        </row>
        <row r="1735">
          <cell r="H1735">
            <v>36516908.346329331</v>
          </cell>
          <cell r="AB1735">
            <v>0</v>
          </cell>
        </row>
        <row r="1741">
          <cell r="H1741">
            <v>415747890.56570876</v>
          </cell>
          <cell r="AB1741">
            <v>0</v>
          </cell>
        </row>
        <row r="1748">
          <cell r="H1748">
            <v>318413723.69013411</v>
          </cell>
        </row>
        <row r="1755">
          <cell r="H1755">
            <v>216610706.02967823</v>
          </cell>
        </row>
        <row r="1762">
          <cell r="H1762">
            <v>165085242.94686636</v>
          </cell>
        </row>
        <row r="1769">
          <cell r="H1769">
            <v>464330231.88776994</v>
          </cell>
        </row>
        <row r="1775">
          <cell r="H1775">
            <v>422443903.56040674</v>
          </cell>
          <cell r="AB1775">
            <v>0</v>
          </cell>
        </row>
        <row r="1782">
          <cell r="H1782">
            <v>222755706.53285047</v>
          </cell>
          <cell r="AB1782">
            <v>0</v>
          </cell>
        </row>
        <row r="1793">
          <cell r="H1793">
            <v>85840275.471519634</v>
          </cell>
          <cell r="AB1793">
            <v>85840275.471519634</v>
          </cell>
        </row>
        <row r="1800">
          <cell r="H1800">
            <v>4762733.7057517059</v>
          </cell>
        </row>
        <row r="1804">
          <cell r="H1804">
            <v>0</v>
          </cell>
          <cell r="AB1804">
            <v>0</v>
          </cell>
        </row>
        <row r="1805">
          <cell r="H1805">
            <v>0</v>
          </cell>
          <cell r="AB1805">
            <v>0</v>
          </cell>
        </row>
        <row r="1806">
          <cell r="H1806">
            <v>0</v>
          </cell>
          <cell r="AB1806">
            <v>0</v>
          </cell>
        </row>
        <row r="1807">
          <cell r="H1807">
            <v>0</v>
          </cell>
        </row>
        <row r="1813">
          <cell r="H1813">
            <v>27087633.197658978</v>
          </cell>
          <cell r="AB1813">
            <v>0</v>
          </cell>
        </row>
        <row r="1817">
          <cell r="AB1817">
            <v>0</v>
          </cell>
        </row>
        <row r="1821">
          <cell r="AB1821">
            <v>0</v>
          </cell>
        </row>
        <row r="1830">
          <cell r="AB1830">
            <v>110007.65473874166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23937.92290738723</v>
          </cell>
        </row>
        <row r="1838">
          <cell r="AB1838">
            <v>1005495.4006594135</v>
          </cell>
        </row>
        <row r="1839">
          <cell r="AB1839">
            <v>0</v>
          </cell>
        </row>
        <row r="1840">
          <cell r="AB1840">
            <v>0</v>
          </cell>
        </row>
        <row r="1841">
          <cell r="AB1841">
            <v>0</v>
          </cell>
        </row>
        <row r="1842">
          <cell r="AB1842">
            <v>0</v>
          </cell>
        </row>
        <row r="1843">
          <cell r="AB1843">
            <v>436761.44252446422</v>
          </cell>
        </row>
        <row r="1848">
          <cell r="AB1848">
            <v>78712.935968676902</v>
          </cell>
        </row>
        <row r="1849">
          <cell r="AB1849">
            <v>0</v>
          </cell>
        </row>
        <row r="1850">
          <cell r="AB1850">
            <v>0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0</v>
          </cell>
        </row>
        <row r="1854">
          <cell r="AB1854">
            <v>237752.99784401749</v>
          </cell>
        </row>
        <row r="1855">
          <cell r="AB1855">
            <v>0</v>
          </cell>
        </row>
        <row r="1856">
          <cell r="AB1856">
            <v>0</v>
          </cell>
        </row>
        <row r="1860">
          <cell r="AB1860">
            <v>869911.56289544143</v>
          </cell>
        </row>
        <row r="1861">
          <cell r="AB1861">
            <v>34362.239105945606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0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68">
          <cell r="AB1868">
            <v>0</v>
          </cell>
        </row>
        <row r="1872">
          <cell r="AB1872">
            <v>99960.228083131791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1551.8929269263908</v>
          </cell>
        </row>
        <row r="1876">
          <cell r="AB1876">
            <v>0</v>
          </cell>
        </row>
        <row r="1877">
          <cell r="AB1877">
            <v>0</v>
          </cell>
        </row>
        <row r="1881">
          <cell r="AB1881">
            <v>329938.54988456774</v>
          </cell>
        </row>
        <row r="1882">
          <cell r="AB1882">
            <v>0</v>
          </cell>
        </row>
        <row r="1883">
          <cell r="AB1883">
            <v>0</v>
          </cell>
        </row>
        <row r="1884">
          <cell r="AB1884">
            <v>16949.737560484129</v>
          </cell>
        </row>
        <row r="1885">
          <cell r="AB1885">
            <v>0</v>
          </cell>
        </row>
        <row r="1886">
          <cell r="AB1886">
            <v>0</v>
          </cell>
        </row>
        <row r="1887">
          <cell r="AB1887">
            <v>0</v>
          </cell>
        </row>
        <row r="1888">
          <cell r="AB1888">
            <v>0</v>
          </cell>
        </row>
        <row r="1892">
          <cell r="AB1892">
            <v>197730.81918243528</v>
          </cell>
        </row>
        <row r="1893">
          <cell r="AB1893">
            <v>0</v>
          </cell>
        </row>
        <row r="1894">
          <cell r="AB1894">
            <v>0</v>
          </cell>
        </row>
        <row r="1895">
          <cell r="AB1895">
            <v>21780.394343186828</v>
          </cell>
        </row>
        <row r="1896">
          <cell r="AB1896">
            <v>0</v>
          </cell>
        </row>
        <row r="1897">
          <cell r="AB1897">
            <v>0</v>
          </cell>
        </row>
        <row r="1898">
          <cell r="AB1898">
            <v>0</v>
          </cell>
        </row>
        <row r="1899">
          <cell r="AB1899">
            <v>0</v>
          </cell>
        </row>
        <row r="1903">
          <cell r="AB1903">
            <v>966638.32561087958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6042.8223424323396</v>
          </cell>
        </row>
        <row r="1907">
          <cell r="AB1907">
            <v>0</v>
          </cell>
        </row>
        <row r="1908">
          <cell r="AB1908">
            <v>0</v>
          </cell>
        </row>
        <row r="1909">
          <cell r="AB1909">
            <v>0</v>
          </cell>
        </row>
        <row r="1910">
          <cell r="AB1910">
            <v>0</v>
          </cell>
        </row>
        <row r="1917">
          <cell r="AB1917">
            <v>1032259.2429845872</v>
          </cell>
        </row>
        <row r="1918">
          <cell r="AB1918">
            <v>0</v>
          </cell>
        </row>
        <row r="1919">
          <cell r="AB1919">
            <v>0</v>
          </cell>
        </row>
        <row r="1920">
          <cell r="AB1920">
            <v>190498.71565412349</v>
          </cell>
        </row>
        <row r="1921">
          <cell r="AB1921">
            <v>0</v>
          </cell>
        </row>
        <row r="1922">
          <cell r="AB1922">
            <v>0</v>
          </cell>
        </row>
        <row r="1923">
          <cell r="AB1923">
            <v>0</v>
          </cell>
        </row>
        <row r="1924">
          <cell r="AB1924">
            <v>0</v>
          </cell>
        </row>
        <row r="1925">
          <cell r="AB1925">
            <v>0</v>
          </cell>
        </row>
        <row r="1929">
          <cell r="AB1929">
            <v>9819.2932679764181</v>
          </cell>
        </row>
        <row r="1930">
          <cell r="AB1930">
            <v>0</v>
          </cell>
        </row>
        <row r="1931">
          <cell r="AB1931">
            <v>0</v>
          </cell>
        </row>
        <row r="1932">
          <cell r="AB1932">
            <v>0</v>
          </cell>
        </row>
        <row r="1933">
          <cell r="AB1933">
            <v>14171.189909231061</v>
          </cell>
        </row>
        <row r="1934">
          <cell r="AB1934">
            <v>0</v>
          </cell>
        </row>
        <row r="1935">
          <cell r="AB1935">
            <v>0</v>
          </cell>
        </row>
        <row r="1936">
          <cell r="AB1936">
            <v>0</v>
          </cell>
        </row>
        <row r="1943">
          <cell r="AB1943">
            <v>0</v>
          </cell>
        </row>
        <row r="1947">
          <cell r="AB1947">
            <v>0</v>
          </cell>
        </row>
        <row r="1949">
          <cell r="AB1949">
            <v>0</v>
          </cell>
        </row>
        <row r="1954">
          <cell r="AB1954">
            <v>320682.72506926494</v>
          </cell>
        </row>
        <row r="1955">
          <cell r="AB1955">
            <v>0</v>
          </cell>
        </row>
        <row r="1956">
          <cell r="AB1956">
            <v>54662.648752090478</v>
          </cell>
        </row>
        <row r="1964">
          <cell r="AB1964">
            <v>0</v>
          </cell>
        </row>
        <row r="1967">
          <cell r="H1967">
            <v>0</v>
          </cell>
        </row>
        <row r="1976">
          <cell r="AB1976">
            <v>-4063.3676869692395</v>
          </cell>
        </row>
        <row r="1984">
          <cell r="AB1984">
            <v>0</v>
          </cell>
        </row>
        <row r="1993">
          <cell r="AB1993">
            <v>0</v>
          </cell>
        </row>
        <row r="1994">
          <cell r="AB1994">
            <v>0</v>
          </cell>
        </row>
        <row r="1995">
          <cell r="AB1995">
            <v>0</v>
          </cell>
        </row>
        <row r="1998">
          <cell r="AB1998">
            <v>0</v>
          </cell>
        </row>
        <row r="1999">
          <cell r="AB1999">
            <v>0</v>
          </cell>
        </row>
        <row r="2000">
          <cell r="AB2000">
            <v>0</v>
          </cell>
        </row>
        <row r="2001">
          <cell r="AB2001">
            <v>0</v>
          </cell>
        </row>
        <row r="2005">
          <cell r="AB2005">
            <v>55687.961381608504</v>
          </cell>
        </row>
        <row r="2006">
          <cell r="AB2006">
            <v>0</v>
          </cell>
        </row>
        <row r="2007">
          <cell r="AB2007">
            <v>1644160.3396729536</v>
          </cell>
        </row>
        <row r="2008">
          <cell r="AB2008">
            <v>0</v>
          </cell>
        </row>
        <row r="2009">
          <cell r="AB2009">
            <v>0</v>
          </cell>
        </row>
        <row r="2011">
          <cell r="AB2011">
            <v>0</v>
          </cell>
        </row>
        <row r="2021">
          <cell r="AB2021">
            <v>0</v>
          </cell>
        </row>
        <row r="2033">
          <cell r="AB2033">
            <v>89067.003498634149</v>
          </cell>
        </row>
        <row r="2034">
          <cell r="AB2034">
            <v>0</v>
          </cell>
        </row>
        <row r="2035">
          <cell r="AB2035">
            <v>0</v>
          </cell>
        </row>
        <row r="2036">
          <cell r="AB2036">
            <v>0</v>
          </cell>
        </row>
        <row r="2037">
          <cell r="AB2037">
            <v>0</v>
          </cell>
        </row>
        <row r="2038">
          <cell r="AB2038">
            <v>0</v>
          </cell>
        </row>
        <row r="2045">
          <cell r="AB2045">
            <v>0</v>
          </cell>
        </row>
        <row r="2049">
          <cell r="AB2049">
            <v>0</v>
          </cell>
        </row>
        <row r="2054">
          <cell r="AB2054">
            <v>0</v>
          </cell>
        </row>
        <row r="2061">
          <cell r="AB2061">
            <v>0</v>
          </cell>
        </row>
        <row r="2069">
          <cell r="AB2069">
            <v>0</v>
          </cell>
        </row>
        <row r="2075">
          <cell r="AB2075">
            <v>0</v>
          </cell>
        </row>
        <row r="2076">
          <cell r="AB2076">
            <v>0</v>
          </cell>
        </row>
        <row r="2084">
          <cell r="AB2084">
            <v>0</v>
          </cell>
        </row>
        <row r="2088">
          <cell r="AB2088">
            <v>0</v>
          </cell>
        </row>
        <row r="2092">
          <cell r="AB2092">
            <v>0</v>
          </cell>
        </row>
        <row r="2109">
          <cell r="AB2109">
            <v>0</v>
          </cell>
        </row>
        <row r="2110">
          <cell r="AB2110">
            <v>435181.55665316503</v>
          </cell>
        </row>
        <row r="2120">
          <cell r="AB2120">
            <v>0</v>
          </cell>
        </row>
        <row r="2125">
          <cell r="AB2125">
            <v>-667.83539182216964</v>
          </cell>
        </row>
        <row r="2133">
          <cell r="AB2133">
            <v>0</v>
          </cell>
        </row>
        <row r="2135">
          <cell r="AB2135">
            <v>107896.36835050247</v>
          </cell>
        </row>
        <row r="2142">
          <cell r="AB2142">
            <v>0</v>
          </cell>
        </row>
        <row r="2145">
          <cell r="AB2145">
            <v>11432.885191432661</v>
          </cell>
        </row>
        <row r="2153">
          <cell r="AB2153">
            <v>0</v>
          </cell>
        </row>
        <row r="2156">
          <cell r="AB2156">
            <v>195.56105843370804</v>
          </cell>
        </row>
        <row r="2163">
          <cell r="AB2163">
            <v>82968.914264662017</v>
          </cell>
        </row>
        <row r="2174">
          <cell r="AB2174">
            <v>0</v>
          </cell>
        </row>
        <row r="2175">
          <cell r="AB2175">
            <v>127983.25494826888</v>
          </cell>
        </row>
        <row r="2189">
          <cell r="AB2189">
            <v>0</v>
          </cell>
        </row>
        <row r="2194">
          <cell r="AB2194">
            <v>0</v>
          </cell>
        </row>
        <row r="2199">
          <cell r="AB2199">
            <v>0</v>
          </cell>
        </row>
        <row r="2212">
          <cell r="AB2212">
            <v>0</v>
          </cell>
        </row>
        <row r="2216">
          <cell r="H2216">
            <v>0</v>
          </cell>
          <cell r="AB2216">
            <v>0</v>
          </cell>
        </row>
        <row r="2219">
          <cell r="H2219">
            <v>-3405682.2975901593</v>
          </cell>
        </row>
        <row r="2220">
          <cell r="H2220">
            <v>-3405682.2975901593</v>
          </cell>
          <cell r="AB2220">
            <v>-33910.733381820428</v>
          </cell>
        </row>
        <row r="2224">
          <cell r="H2224">
            <v>-9561269.1045228988</v>
          </cell>
          <cell r="AB2224">
            <v>-95202.552400362169</v>
          </cell>
        </row>
        <row r="2228">
          <cell r="H2228">
            <v>-649261.67011951737</v>
          </cell>
          <cell r="AB2228">
            <v>0</v>
          </cell>
        </row>
        <row r="2232">
          <cell r="AB2232">
            <v>-223.53114269284001</v>
          </cell>
        </row>
        <row r="2233">
          <cell r="H2233">
            <v>-22449.412905862595</v>
          </cell>
          <cell r="AB2233">
            <v>-223.53114269284001</v>
          </cell>
        </row>
        <row r="2237">
          <cell r="H2237">
            <v>-2291352.7786638215</v>
          </cell>
          <cell r="AB2237">
            <v>0</v>
          </cell>
        </row>
        <row r="2245">
          <cell r="AB2245">
            <v>-122766.44207350811</v>
          </cell>
        </row>
        <row r="2249">
          <cell r="H2249">
            <v>-2028144.5304859313</v>
          </cell>
          <cell r="AB2249">
            <v>0</v>
          </cell>
        </row>
        <row r="2256">
          <cell r="H2256">
            <v>-6190841.3351955898</v>
          </cell>
          <cell r="AB2256">
            <v>-5739.0863440579751</v>
          </cell>
        </row>
        <row r="2260">
          <cell r="AB2260">
            <v>0</v>
          </cell>
        </row>
        <row r="2261">
          <cell r="AB2261">
            <v>544691.37226351083</v>
          </cell>
        </row>
        <row r="2263">
          <cell r="AB2263">
            <v>0</v>
          </cell>
        </row>
        <row r="2270">
          <cell r="AB2270">
            <v>0</v>
          </cell>
        </row>
        <row r="2271">
          <cell r="AB2271">
            <v>557082.42554382095</v>
          </cell>
        </row>
        <row r="2277">
          <cell r="AB2277">
            <v>0</v>
          </cell>
        </row>
        <row r="2283">
          <cell r="AB2283">
            <v>59060.212995754206</v>
          </cell>
        </row>
        <row r="2295">
          <cell r="AB2295">
            <v>-14270946.764424136</v>
          </cell>
        </row>
        <row r="2301">
          <cell r="AB2301">
            <v>-61826.907768099067</v>
          </cell>
        </row>
        <row r="2307">
          <cell r="AB2307">
            <v>0</v>
          </cell>
        </row>
        <row r="2308">
          <cell r="AB2308">
            <v>-128091.25975252716</v>
          </cell>
        </row>
        <row r="2321">
          <cell r="AB2321">
            <v>-1207.3958785378845</v>
          </cell>
        </row>
        <row r="2335">
          <cell r="AB2335">
            <v>0</v>
          </cell>
        </row>
        <row r="2336">
          <cell r="AB2336">
            <v>0</v>
          </cell>
        </row>
        <row r="2342">
          <cell r="AB2342">
            <v>0</v>
          </cell>
        </row>
        <row r="2349">
          <cell r="AB2349">
            <v>0</v>
          </cell>
        </row>
        <row r="2356">
          <cell r="AB2356">
            <v>0</v>
          </cell>
        </row>
        <row r="2357">
          <cell r="AB2357">
            <v>0</v>
          </cell>
        </row>
        <row r="2362">
          <cell r="AB2362">
            <v>0</v>
          </cell>
        </row>
        <row r="2380">
          <cell r="AB2380">
            <v>0</v>
          </cell>
        </row>
        <row r="2389">
          <cell r="AB2389">
            <v>0</v>
          </cell>
        </row>
        <row r="2393">
          <cell r="AB2393">
            <v>0</v>
          </cell>
        </row>
        <row r="2397">
          <cell r="AB2397">
            <v>0</v>
          </cell>
        </row>
        <row r="2401">
          <cell r="AB2401">
            <v>0</v>
          </cell>
        </row>
        <row r="2405">
          <cell r="AB2405">
            <v>0</v>
          </cell>
        </row>
        <row r="2409">
          <cell r="AB2409">
            <v>0</v>
          </cell>
        </row>
        <row r="2413">
          <cell r="AB2413">
            <v>0</v>
          </cell>
        </row>
        <row r="2417">
          <cell r="AB2417">
            <v>0</v>
          </cell>
        </row>
        <row r="2421">
          <cell r="AB2421">
            <v>0</v>
          </cell>
        </row>
        <row r="2425">
          <cell r="AB2425">
            <v>-31273826.180826589</v>
          </cell>
        </row>
        <row r="2429">
          <cell r="AB2429">
            <v>0</v>
          </cell>
        </row>
        <row r="2433">
          <cell r="AB2433">
            <v>0</v>
          </cell>
        </row>
        <row r="2437">
          <cell r="AB2437">
            <v>0</v>
          </cell>
        </row>
        <row r="2440">
          <cell r="H2440">
            <v>0</v>
          </cell>
        </row>
        <row r="2441">
          <cell r="AB2441">
            <v>0</v>
          </cell>
        </row>
        <row r="2444">
          <cell r="H2444">
            <v>0</v>
          </cell>
        </row>
        <row r="2445">
          <cell r="AB2445">
            <v>0</v>
          </cell>
        </row>
        <row r="2448">
          <cell r="H2448">
            <v>138624</v>
          </cell>
        </row>
        <row r="2449">
          <cell r="AB2449">
            <v>5078.5855636399874</v>
          </cell>
        </row>
        <row r="2459">
          <cell r="AB2459">
            <v>-1483017.6011861232</v>
          </cell>
        </row>
        <row r="2460">
          <cell r="AB2460">
            <v>0</v>
          </cell>
        </row>
        <row r="2461">
          <cell r="AB2461">
            <v>0</v>
          </cell>
        </row>
        <row r="2462">
          <cell r="AB2462">
            <v>0</v>
          </cell>
        </row>
        <row r="2463">
          <cell r="AB2463">
            <v>0</v>
          </cell>
        </row>
        <row r="2464">
          <cell r="AB2464">
            <v>-271180.17836761073</v>
          </cell>
        </row>
        <row r="2465">
          <cell r="AB2465">
            <v>0</v>
          </cell>
        </row>
        <row r="2466">
          <cell r="AB2466">
            <v>0</v>
          </cell>
        </row>
        <row r="2467">
          <cell r="AB2467">
            <v>0</v>
          </cell>
        </row>
        <row r="2468">
          <cell r="AB2468">
            <v>0</v>
          </cell>
        </row>
        <row r="2480">
          <cell r="AB2480">
            <v>0</v>
          </cell>
        </row>
        <row r="2486">
          <cell r="AB2486">
            <v>0</v>
          </cell>
        </row>
        <row r="2487">
          <cell r="AB2487">
            <v>0</v>
          </cell>
        </row>
        <row r="2494">
          <cell r="AB2494">
            <v>0</v>
          </cell>
        </row>
        <row r="2495">
          <cell r="AB2495">
            <v>0</v>
          </cell>
        </row>
        <row r="2514">
          <cell r="AB2514">
            <v>0</v>
          </cell>
        </row>
        <row r="2519">
          <cell r="AB2519">
            <v>0</v>
          </cell>
        </row>
        <row r="2521">
          <cell r="AB2521">
            <v>-51777.708865938483</v>
          </cell>
        </row>
        <row r="2522">
          <cell r="AB2522">
            <v>0</v>
          </cell>
        </row>
        <row r="2523">
          <cell r="AB2523">
            <v>-52121.371276847553</v>
          </cell>
        </row>
        <row r="2529">
          <cell r="AB2529">
            <v>0</v>
          </cell>
        </row>
        <row r="2533">
          <cell r="AB2533">
            <v>-771.95975605543174</v>
          </cell>
        </row>
        <row r="2534">
          <cell r="AB2534">
            <v>0</v>
          </cell>
        </row>
        <row r="2535">
          <cell r="AB2535">
            <v>0</v>
          </cell>
        </row>
        <row r="2536">
          <cell r="AB2536">
            <v>0</v>
          </cell>
        </row>
        <row r="2537">
          <cell r="AB2537">
            <v>0</v>
          </cell>
        </row>
        <row r="2538">
          <cell r="AB2538">
            <v>0</v>
          </cell>
        </row>
        <row r="2539">
          <cell r="AB2539">
            <v>0</v>
          </cell>
        </row>
        <row r="2540">
          <cell r="AB2540">
            <v>0</v>
          </cell>
        </row>
        <row r="2541">
          <cell r="AB2541">
            <v>-1182821.0007189873</v>
          </cell>
        </row>
        <row r="2554">
          <cell r="AB2554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0.74155389074644962</v>
          </cell>
          <cell r="C11">
            <v>0.13067317353392571</v>
          </cell>
          <cell r="D11">
            <v>0.12777293571962478</v>
          </cell>
          <cell r="E11">
            <v>0.12502862731532027</v>
          </cell>
          <cell r="F11">
            <v>2.7443084043045018E-3</v>
          </cell>
          <cell r="G11">
            <v>0</v>
          </cell>
          <cell r="H11">
            <v>0.99999999999999989</v>
          </cell>
        </row>
        <row r="12">
          <cell r="A12" t="str">
            <v>BOOKDEPR</v>
          </cell>
          <cell r="B12">
            <v>0.51974496753337573</v>
          </cell>
          <cell r="C12">
            <v>0.15093978352398185</v>
          </cell>
          <cell r="D12">
            <v>0.32931524894264247</v>
          </cell>
          <cell r="E12">
            <v>0.32557157689672078</v>
          </cell>
          <cell r="F12">
            <v>3.7436720459216623E-3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0.7584657535476006</v>
          </cell>
          <cell r="C15">
            <v>8.5546029106398552E-2</v>
          </cell>
          <cell r="D15">
            <v>0.15598821734601578</v>
          </cell>
          <cell r="E15">
            <v>0.1160244572836885</v>
          </cell>
          <cell r="F15">
            <v>3.4431842676628258E-2</v>
          </cell>
          <cell r="G15">
            <v>5.5319173856990386E-3</v>
          </cell>
          <cell r="H15">
            <v>1.0000000000000151</v>
          </cell>
        </row>
        <row r="16">
          <cell r="A16" t="str">
            <v>DDS2</v>
          </cell>
          <cell r="B16">
            <v>0.89444384203010596</v>
          </cell>
          <cell r="C16">
            <v>6.6990964246720951E-3</v>
          </cell>
          <cell r="D16">
            <v>9.8857061545221753E-2</v>
          </cell>
          <cell r="E16">
            <v>-1.7192047072908941E-2</v>
          </cell>
          <cell r="F16">
            <v>0.14454293012717781</v>
          </cell>
          <cell r="G16">
            <v>-2.8493821509047106E-2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0.22328197830043112</v>
          </cell>
          <cell r="C18">
            <v>1.6019258296405981E-2</v>
          </cell>
          <cell r="D18">
            <v>0.76069876340316289</v>
          </cell>
          <cell r="E18">
            <v>9.611554977843588E-2</v>
          </cell>
          <cell r="F18">
            <v>0</v>
          </cell>
          <cell r="G18">
            <v>0.66458321362472705</v>
          </cell>
          <cell r="H18">
            <v>1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0.66574950014012413</v>
          </cell>
          <cell r="C20">
            <v>0.33425049985987582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0.90746873930668404</v>
          </cell>
          <cell r="C21">
            <v>2.403308927825348E-2</v>
          </cell>
          <cell r="D21">
            <v>6.8498171415062578E-2</v>
          </cell>
          <cell r="E21">
            <v>5.0813437740093295E-2</v>
          </cell>
          <cell r="F21">
            <v>1.7684733674969283E-2</v>
          </cell>
          <cell r="G21">
            <v>0</v>
          </cell>
          <cell r="H21">
            <v>1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0.53982674964608257</v>
          </cell>
          <cell r="C25">
            <v>0.46017325035391743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1.1700869514458072</v>
          </cell>
          <cell r="C26">
            <v>3.5747954668684328E-3</v>
          </cell>
          <cell r="D26">
            <v>-0.17366174691290373</v>
          </cell>
          <cell r="E26">
            <v>-0.18703634452376894</v>
          </cell>
          <cell r="F26">
            <v>1.344225489363475E-2</v>
          </cell>
          <cell r="G26">
            <v>-6.7657282769547652E-5</v>
          </cell>
          <cell r="H26">
            <v>0.99999999999977174</v>
          </cell>
        </row>
        <row r="27">
          <cell r="A27" t="str">
            <v>G</v>
          </cell>
          <cell r="B27">
            <v>0.2323600953390676</v>
          </cell>
          <cell r="C27">
            <v>0.29281154918881841</v>
          </cell>
          <cell r="D27">
            <v>0.47482835547211394</v>
          </cell>
          <cell r="E27">
            <v>0.44796038040972297</v>
          </cell>
          <cell r="F27">
            <v>2.6867975062390959E-2</v>
          </cell>
          <cell r="G27">
            <v>0</v>
          </cell>
          <cell r="H27">
            <v>1</v>
          </cell>
        </row>
        <row r="28">
          <cell r="A28" t="str">
            <v>G-DGP</v>
          </cell>
          <cell r="B28">
            <v>0.6855986064245424</v>
          </cell>
          <cell r="C28">
            <v>0.31440139357545754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0.6855986064245424</v>
          </cell>
          <cell r="C29">
            <v>0.31440139357545754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0.50504679293010346</v>
          </cell>
          <cell r="C30">
            <v>0.21499921941610298</v>
          </cell>
          <cell r="D30">
            <v>0.27995398765379342</v>
          </cell>
          <cell r="E30">
            <v>0.2734309686869702</v>
          </cell>
          <cell r="F30">
            <v>6.5230189668232076E-3</v>
          </cell>
          <cell r="G30">
            <v>0</v>
          </cell>
          <cell r="H30">
            <v>0.99999999999999989</v>
          </cell>
        </row>
        <row r="31">
          <cell r="A31" t="str">
            <v>G-SG</v>
          </cell>
          <cell r="B31">
            <v>0.4911770740450373</v>
          </cell>
          <cell r="C31">
            <v>0.50882292595496259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G-SITUS</v>
          </cell>
          <cell r="B32">
            <v>0</v>
          </cell>
          <cell r="C32">
            <v>0.2527647986427079</v>
          </cell>
          <cell r="D32">
            <v>0.74723520135729204</v>
          </cell>
          <cell r="E32">
            <v>0.74723520135729204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0.52032571068857525</v>
          </cell>
          <cell r="C33">
            <v>0.13232004862763808</v>
          </cell>
          <cell r="D33">
            <v>0.34735424068378651</v>
          </cell>
          <cell r="E33">
            <v>0.16634551665847275</v>
          </cell>
          <cell r="F33">
            <v>0.18100872402531373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1.2749724155978952</v>
          </cell>
          <cell r="C34">
            <v>5.7792213714078534E-3</v>
          </cell>
          <cell r="D34">
            <v>-0.28075163696967192</v>
          </cell>
          <cell r="E34">
            <v>-0.30237378600255177</v>
          </cell>
          <cell r="F34">
            <v>2.1731527714300109E-2</v>
          </cell>
          <cell r="G34">
            <v>-1.0937868142024943E-4</v>
          </cell>
          <cell r="H34">
            <v>0.99999999999963118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0.91139563576235938</v>
          </cell>
          <cell r="C37">
            <v>8.8604364237640482E-2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I-SITUS</v>
          </cell>
          <cell r="B38">
            <v>9.2126512447585948E-2</v>
          </cell>
          <cell r="C38">
            <v>0.40142398375215244</v>
          </cell>
          <cell r="D38">
            <v>0.50644950380026155</v>
          </cell>
          <cell r="E38">
            <v>0.50644950380026155</v>
          </cell>
          <cell r="F38">
            <v>0</v>
          </cell>
          <cell r="G38">
            <v>0</v>
          </cell>
          <cell r="H38">
            <v>0.99999999999999989</v>
          </cell>
        </row>
        <row r="39">
          <cell r="A39" t="str">
            <v>LABOR</v>
          </cell>
          <cell r="B39">
            <v>0.42911800628192154</v>
          </cell>
          <cell r="C39">
            <v>6.1091947728051668E-2</v>
          </cell>
          <cell r="D39">
            <v>0.50979004599002686</v>
          </cell>
          <cell r="E39">
            <v>0.3631518312497185</v>
          </cell>
          <cell r="F39">
            <v>0.1466382147403083</v>
          </cell>
          <cell r="G39">
            <v>0</v>
          </cell>
          <cell r="H39">
            <v>1</v>
          </cell>
        </row>
        <row r="40">
          <cell r="A40" t="str">
            <v>MSS</v>
          </cell>
          <cell r="B40">
            <v>0.83771466952498774</v>
          </cell>
          <cell r="C40">
            <v>8.0180119814196888E-3</v>
          </cell>
          <cell r="D40">
            <v>0.1542673184935926</v>
          </cell>
          <cell r="E40">
            <v>0.1542673184935926</v>
          </cell>
          <cell r="F40">
            <v>0</v>
          </cell>
          <cell r="G40">
            <v>0</v>
          </cell>
          <cell r="H40">
            <v>1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0.68340686553123631</v>
          </cell>
          <cell r="C43">
            <v>0.31659313446876369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0.68340686553123631</v>
          </cell>
          <cell r="C44">
            <v>0.31659313446876369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0.68340686553123631</v>
          </cell>
          <cell r="C46">
            <v>0.31659313446876369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0.68340686553123631</v>
          </cell>
          <cell r="C47">
            <v>0.31659313446876369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0.69456671189270403</v>
          </cell>
          <cell r="C51">
            <v>0.30543328810729597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PTD</v>
          </cell>
          <cell r="B52">
            <v>0.50579249900415113</v>
          </cell>
          <cell r="C52">
            <v>0.22242048665112085</v>
          </cell>
          <cell r="D52">
            <v>0.27178701434472802</v>
          </cell>
          <cell r="E52">
            <v>0.27178701434472802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0.68463075991965539</v>
          </cell>
          <cell r="C53">
            <v>0.12835032898844131</v>
          </cell>
          <cell r="D53">
            <v>0.18701891109192986</v>
          </cell>
          <cell r="E53">
            <v>0.15933465063824018</v>
          </cell>
          <cell r="F53">
            <v>2.3871265700870642E-2</v>
          </cell>
          <cell r="G53">
            <v>3.8129947528190481E-3</v>
          </cell>
          <cell r="H53">
            <v>1.0000000000000269</v>
          </cell>
        </row>
        <row r="54">
          <cell r="A54" t="str">
            <v>SCHMA</v>
          </cell>
          <cell r="B54">
            <v>0.50857871375018493</v>
          </cell>
          <cell r="C54">
            <v>0.16619636578252911</v>
          </cell>
          <cell r="D54">
            <v>0.32522492046728546</v>
          </cell>
          <cell r="E54">
            <v>0.31173645557641066</v>
          </cell>
          <cell r="F54">
            <v>1.1915414392442548E-2</v>
          </cell>
          <cell r="G54">
            <v>1.5730504984322585E-3</v>
          </cell>
          <cell r="H54">
            <v>0.99999999999999933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0.43898528203951998</v>
          </cell>
          <cell r="C56">
            <v>7.5001281348963889E-2</v>
          </cell>
          <cell r="D56">
            <v>0.48601343661151614</v>
          </cell>
          <cell r="E56">
            <v>0.35337945735409804</v>
          </cell>
          <cell r="F56">
            <v>0.1326339792574181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0.43604112976585901</v>
          </cell>
          <cell r="C57">
            <v>7.5756810224820489E-2</v>
          </cell>
          <cell r="D57">
            <v>0.48820206000932043</v>
          </cell>
          <cell r="E57">
            <v>0.35514942055276266</v>
          </cell>
          <cell r="F57">
            <v>0.13305263945655776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0.50960696576565756</v>
          </cell>
          <cell r="C58">
            <v>0.16754378502979178</v>
          </cell>
          <cell r="D58">
            <v>0.32284924920455016</v>
          </cell>
          <cell r="E58">
            <v>0.3111211748026983</v>
          </cell>
          <cell r="F58">
            <v>1.013178187747418E-2</v>
          </cell>
          <cell r="G58">
            <v>1.5962925243777227E-3</v>
          </cell>
          <cell r="H58">
            <v>0.99999999999999944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0.99857856914329268</v>
          </cell>
          <cell r="C60">
            <v>1.5211196105773643E-4</v>
          </cell>
          <cell r="D60">
            <v>1.2693188956496488E-3</v>
          </cell>
          <cell r="E60">
            <v>9.0420651603711013E-4</v>
          </cell>
          <cell r="F60">
            <v>3.6511237961253857E-4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0.81467201499388697</v>
          </cell>
          <cell r="C61">
            <v>1.549821589872505E-2</v>
          </cell>
          <cell r="D61">
            <v>0.1698297691073882</v>
          </cell>
          <cell r="E61">
            <v>0.11680157298516253</v>
          </cell>
          <cell r="F61">
            <v>2.3562641275558377E-2</v>
          </cell>
          <cell r="G61">
            <v>2.9465554846667304E-2</v>
          </cell>
          <cell r="H61">
            <v>1.0000000000000002</v>
          </cell>
        </row>
        <row r="62">
          <cell r="A62" t="str">
            <v>SCHMAT-SNP</v>
          </cell>
          <cell r="B62">
            <v>0.50387714340694745</v>
          </cell>
          <cell r="C62">
            <v>0.2192586299303253</v>
          </cell>
          <cell r="D62">
            <v>0.27686422666272725</v>
          </cell>
          <cell r="E62">
            <v>0.2766840379229753</v>
          </cell>
          <cell r="F62">
            <v>1.8018873975193917E-4</v>
          </cell>
          <cell r="G62">
            <v>0</v>
          </cell>
          <cell r="H62">
            <v>1</v>
          </cell>
        </row>
        <row r="63">
          <cell r="A63" t="str">
            <v>SCHMAT-SO</v>
          </cell>
          <cell r="B63">
            <v>0.42657506292493658</v>
          </cell>
          <cell r="C63">
            <v>6.1858231036687493E-2</v>
          </cell>
          <cell r="D63">
            <v>0.51156670603837584</v>
          </cell>
          <cell r="E63">
            <v>0.36781649030604324</v>
          </cell>
          <cell r="F63">
            <v>0.1437502157323326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0.61431004843945891</v>
          </cell>
          <cell r="C64">
            <v>0.15347066352476915</v>
          </cell>
          <cell r="D64">
            <v>0.23221928803577191</v>
          </cell>
          <cell r="E64">
            <v>0.21668183455320297</v>
          </cell>
          <cell r="F64">
            <v>6.2145099709114268E-3</v>
          </cell>
          <cell r="G64">
            <v>9.3229435116575238E-3</v>
          </cell>
          <cell r="H64">
            <v>1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0.45005320926638814</v>
          </cell>
          <cell r="C66">
            <v>6.1516549742485764E-2</v>
          </cell>
          <cell r="D66">
            <v>0.48843024099112625</v>
          </cell>
          <cell r="E66">
            <v>0.34921196895538881</v>
          </cell>
          <cell r="F66">
            <v>0.13921827203573744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0.42911800628192154</v>
          </cell>
          <cell r="C67">
            <v>6.1091947728051668E-2</v>
          </cell>
          <cell r="D67">
            <v>0.50979004599002686</v>
          </cell>
          <cell r="E67">
            <v>0.3631518312497185</v>
          </cell>
          <cell r="F67">
            <v>0.1466382147403083</v>
          </cell>
          <cell r="G67">
            <v>0</v>
          </cell>
          <cell r="H67">
            <v>1</v>
          </cell>
        </row>
        <row r="68">
          <cell r="A68" t="str">
            <v>SCHMDT</v>
          </cell>
          <cell r="B68">
            <v>0.61640317184370019</v>
          </cell>
          <cell r="C68">
            <v>0.15464243395845667</v>
          </cell>
          <cell r="D68">
            <v>0.22895439419784305</v>
          </cell>
          <cell r="E68">
            <v>0.21499300425864104</v>
          </cell>
          <cell r="F68">
            <v>4.5196442433620022E-3</v>
          </cell>
          <cell r="G68">
            <v>9.4417456958399999E-3</v>
          </cell>
          <cell r="H68">
            <v>0.99999999999999989</v>
          </cell>
        </row>
        <row r="69">
          <cell r="A69" t="str">
            <v>SCHMDT-GPS</v>
          </cell>
          <cell r="B69">
            <v>0.50390599523411239</v>
          </cell>
          <cell r="C69">
            <v>0.21915356275118467</v>
          </cell>
          <cell r="D69">
            <v>0.2769404420147028</v>
          </cell>
          <cell r="E69">
            <v>0.27660379423502013</v>
          </cell>
          <cell r="F69">
            <v>3.3664777968268558E-4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0.98979364666529157</v>
          </cell>
          <cell r="C70">
            <v>9.1616572373758049E-3</v>
          </cell>
          <cell r="D70">
            <v>1.0446960973326423E-3</v>
          </cell>
          <cell r="E70">
            <v>1.0203543384794185E-3</v>
          </cell>
          <cell r="F70">
            <v>2.4341758853223721E-5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0.85297625672056399</v>
          </cell>
          <cell r="C71">
            <v>1.2345606339431232E-2</v>
          </cell>
          <cell r="D71">
            <v>0.1346781369400048</v>
          </cell>
          <cell r="E71">
            <v>0.10859621428345666</v>
          </cell>
          <cell r="F71">
            <v>2.1494621633170063E-2</v>
          </cell>
          <cell r="G71">
            <v>4.5873010233780567E-3</v>
          </cell>
          <cell r="H71">
            <v>1</v>
          </cell>
        </row>
        <row r="72">
          <cell r="A72" t="str">
            <v>SCHMDT-SNP</v>
          </cell>
          <cell r="B72">
            <v>0.50384391570480436</v>
          </cell>
          <cell r="C72">
            <v>0.2193796323511954</v>
          </cell>
          <cell r="D72">
            <v>0.27677645194400013</v>
          </cell>
          <cell r="E72">
            <v>0.27677645194400013</v>
          </cell>
          <cell r="F72">
            <v>0</v>
          </cell>
          <cell r="G72">
            <v>0</v>
          </cell>
          <cell r="H72">
            <v>0.99999999999999978</v>
          </cell>
        </row>
        <row r="73">
          <cell r="A73" t="str">
            <v>SCHMDT-SO</v>
          </cell>
          <cell r="B73">
            <v>0.34567702938622691</v>
          </cell>
          <cell r="C73">
            <v>9.1920768701336378E-2</v>
          </cell>
          <cell r="D73">
            <v>0.56240220191243662</v>
          </cell>
          <cell r="E73">
            <v>0.13826338947674435</v>
          </cell>
          <cell r="F73">
            <v>1.2823156057375853E-2</v>
          </cell>
          <cell r="G73">
            <v>0.41131565637831641</v>
          </cell>
          <cell r="H73">
            <v>1</v>
          </cell>
        </row>
        <row r="74">
          <cell r="A74" t="str">
            <v>SIT</v>
          </cell>
          <cell r="B74">
            <v>1.2613421931550963</v>
          </cell>
          <cell r="C74">
            <v>5.492748734990208E-3</v>
          </cell>
          <cell r="D74">
            <v>-0.2668349418904386</v>
          </cell>
          <cell r="E74">
            <v>-0.28738529359278026</v>
          </cell>
          <cell r="F74">
            <v>2.06543085462477E-2</v>
          </cell>
          <cell r="G74">
            <v>-1.0395684390605305E-4</v>
          </cell>
          <cell r="H74">
            <v>0.99999999999964806</v>
          </cell>
        </row>
        <row r="75">
          <cell r="A75" t="str">
            <v>T</v>
          </cell>
          <cell r="B75">
            <v>0</v>
          </cell>
          <cell r="C75">
            <v>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</row>
        <row r="76">
          <cell r="A76" t="str">
            <v>TAXDEPR</v>
          </cell>
          <cell r="B76">
            <v>0.57257399437245315</v>
          </cell>
          <cell r="C76">
            <v>0.17545459019840789</v>
          </cell>
          <cell r="D76">
            <v>0.25197141542913898</v>
          </cell>
          <cell r="E76">
            <v>0.24741913806752291</v>
          </cell>
          <cell r="F76">
            <v>4.5522773616160596E-3</v>
          </cell>
          <cell r="G76">
            <v>0</v>
          </cell>
          <cell r="H76">
            <v>1</v>
          </cell>
        </row>
        <row r="77">
          <cell r="A77" t="str">
            <v>TD</v>
          </cell>
          <cell r="B77">
            <v>0</v>
          </cell>
          <cell r="C77">
            <v>0.44215850474318114</v>
          </cell>
          <cell r="D77">
            <v>0.55784149525681881</v>
          </cell>
          <cell r="E77">
            <v>0.55784149525681881</v>
          </cell>
          <cell r="F77">
            <v>0</v>
          </cell>
          <cell r="G77">
            <v>0</v>
          </cell>
          <cell r="H77">
            <v>1</v>
          </cell>
        </row>
        <row r="78">
          <cell r="A78" t="str">
            <v>WSF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0.17743663767138473</v>
          </cell>
          <cell r="C19">
            <v>0.51056356090620303</v>
          </cell>
          <cell r="D19">
            <v>0.18029442254184178</v>
          </cell>
          <cell r="E19">
            <v>3.663568764167812E-2</v>
          </cell>
          <cell r="F19">
            <v>9.5069691238892265E-2</v>
          </cell>
          <cell r="G19">
            <v>1</v>
          </cell>
        </row>
        <row r="20">
          <cell r="A20" t="str">
            <v>PLNT2</v>
          </cell>
          <cell r="B20">
            <v>0.25790201520032657</v>
          </cell>
          <cell r="C20">
            <v>0.74209798479967337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9.9050729100716148E-2</v>
          </cell>
          <cell r="C21">
            <v>0.82361814135809763</v>
          </cell>
          <cell r="D21">
            <v>7.3221224417730577E-3</v>
          </cell>
          <cell r="E21">
            <v>7.0009007099413184E-2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0.17743663767138471</v>
          </cell>
          <cell r="C22">
            <v>0.51056356090620292</v>
          </cell>
          <cell r="D22">
            <v>0.18029442254184175</v>
          </cell>
          <cell r="E22">
            <v>3.663568764167812E-2</v>
          </cell>
          <cell r="F22">
            <v>9.5069691238892279E-2</v>
          </cell>
          <cell r="G22">
            <v>0.99999999999999978</v>
          </cell>
        </row>
        <row r="23">
          <cell r="A23" t="str">
            <v>GENL</v>
          </cell>
          <cell r="B23">
            <v>0.17743663767138471</v>
          </cell>
          <cell r="C23">
            <v>0.51056356090620303</v>
          </cell>
          <cell r="D23">
            <v>0.18029442254184178</v>
          </cell>
          <cell r="E23">
            <v>3.663568764167812E-2</v>
          </cell>
          <cell r="F23">
            <v>9.5069691238892265E-2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0.20746859569083956</v>
          </cell>
          <cell r="C25">
            <v>0.46919738508124692</v>
          </cell>
          <cell r="D25">
            <v>0.19387409178224363</v>
          </cell>
          <cell r="E25">
            <v>3.2133523409771818E-2</v>
          </cell>
          <cell r="F25">
            <v>9.7326404035897901E-2</v>
          </cell>
          <cell r="G25">
            <v>0.99999999999999989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0.3461484003476229</v>
          </cell>
          <cell r="G15">
            <v>0.27714190730544991</v>
          </cell>
          <cell r="H15">
            <v>8.8893933934608704E-2</v>
          </cell>
          <cell r="I15">
            <v>1.8411158366343089E-3</v>
          </cell>
          <cell r="J15">
            <v>0.16676583628548822</v>
          </cell>
          <cell r="K15">
            <v>7.0860901420777278E-3</v>
          </cell>
          <cell r="L15">
            <v>1.9995583660614691E-4</v>
          </cell>
          <cell r="M15">
            <v>3.6884508456680096E-4</v>
          </cell>
          <cell r="N15">
            <v>6.5486496063917571E-2</v>
          </cell>
          <cell r="O15">
            <v>6.1474885781010022E-4</v>
          </cell>
          <cell r="P15">
            <v>8.3923541517602687E-3</v>
          </cell>
          <cell r="Q15">
            <v>2.0243320875040226E-2</v>
          </cell>
          <cell r="R15">
            <v>1.6816995278417228E-2</v>
          </cell>
          <cell r="S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0.33014415729742819</v>
          </cell>
          <cell r="G16">
            <v>0.27509551193609805</v>
          </cell>
          <cell r="H16">
            <v>9.1217445251843041E-2</v>
          </cell>
          <cell r="I16">
            <v>2.4751773382575433E-3</v>
          </cell>
          <cell r="J16">
            <v>0.17406554349443759</v>
          </cell>
          <cell r="K16">
            <v>7.447028376383032E-3</v>
          </cell>
          <cell r="L16">
            <v>2.1383734116064355E-4</v>
          </cell>
          <cell r="M16">
            <v>4.9215859862509581E-4</v>
          </cell>
          <cell r="N16">
            <v>6.4163857169393046E-2</v>
          </cell>
          <cell r="O16">
            <v>5.8791063841491823E-4</v>
          </cell>
          <cell r="P16">
            <v>9.0089371401904841E-3</v>
          </cell>
          <cell r="Q16">
            <v>2.6044643362540199E-2</v>
          </cell>
          <cell r="R16">
            <v>1.9043792055228253E-2</v>
          </cell>
          <cell r="S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0.36215264339781766</v>
          </cell>
          <cell r="G17">
            <v>0.27918830267480171</v>
          </cell>
          <cell r="H17">
            <v>8.6570422617374354E-2</v>
          </cell>
          <cell r="I17">
            <v>1.2070543350110744E-3</v>
          </cell>
          <cell r="J17">
            <v>0.15946612907653884</v>
          </cell>
          <cell r="K17">
            <v>6.7251519077724245E-3</v>
          </cell>
          <cell r="L17">
            <v>1.8607433205165025E-4</v>
          </cell>
          <cell r="M17">
            <v>2.4553157050850616E-4</v>
          </cell>
          <cell r="N17">
            <v>6.6809134958442096E-2</v>
          </cell>
          <cell r="O17">
            <v>6.415870772052822E-4</v>
          </cell>
          <cell r="P17">
            <v>7.7757711633300534E-3</v>
          </cell>
          <cell r="Q17">
            <v>1.4441998387540251E-2</v>
          </cell>
          <cell r="R17">
            <v>1.4590198501606205E-2</v>
          </cell>
          <cell r="S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D18">
            <v>0</v>
          </cell>
          <cell r="E18">
            <v>0</v>
          </cell>
          <cell r="F18">
            <v>0.35685248193826696</v>
          </cell>
          <cell r="G18">
            <v>0.28098891726056074</v>
          </cell>
          <cell r="H18">
            <v>8.7206283909940618E-2</v>
          </cell>
          <cell r="I18">
            <v>1.2132473460716795E-3</v>
          </cell>
          <cell r="J18">
            <v>0.16104033096385387</v>
          </cell>
          <cell r="K18">
            <v>6.5489686159910278E-3</v>
          </cell>
          <cell r="L18">
            <v>1.8859896668711358E-4</v>
          </cell>
          <cell r="M18">
            <v>2.4676561242571049E-4</v>
          </cell>
          <cell r="N18">
            <v>6.7052440030463054E-2</v>
          </cell>
          <cell r="O18">
            <v>6.337711094853973E-4</v>
          </cell>
          <cell r="P18">
            <v>7.8722180382793695E-3</v>
          </cell>
          <cell r="Q18">
            <v>1.5428205017251857E-2</v>
          </cell>
          <cell r="R18">
            <v>1.4727771190722523E-2</v>
          </cell>
          <cell r="S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>SSGCT</v>
          </cell>
          <cell r="D19">
            <v>0</v>
          </cell>
          <cell r="E19">
            <v>0</v>
          </cell>
          <cell r="F19">
            <v>0.34026820996116136</v>
          </cell>
          <cell r="G19">
            <v>0.27925253883748807</v>
          </cell>
          <cell r="H19">
            <v>8.9634475420693749E-2</v>
          </cell>
          <cell r="I19">
            <v>1.8552394296533451E-3</v>
          </cell>
          <cell r="J19">
            <v>0.1684281746267208</v>
          </cell>
          <cell r="K19">
            <v>6.9877923284921966E-3</v>
          </cell>
          <cell r="L19">
            <v>2.0254968993540476E-4</v>
          </cell>
          <cell r="M19">
            <v>3.7179940410827085E-4</v>
          </cell>
          <cell r="N19">
            <v>6.5838559456222676E-2</v>
          </cell>
          <cell r="O19">
            <v>6.1040227386528669E-4</v>
          </cell>
          <cell r="P19">
            <v>8.4949634528499358E-3</v>
          </cell>
          <cell r="Q19">
            <v>2.1072058720750513E-2</v>
          </cell>
          <cell r="R19">
            <v>1.6983236398058273E-2</v>
          </cell>
          <cell r="S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D20">
            <v>0</v>
          </cell>
          <cell r="E20">
            <v>0</v>
          </cell>
          <cell r="F20">
            <v>0.35007684755743257</v>
          </cell>
          <cell r="G20">
            <v>0.27667587754118128</v>
          </cell>
          <cell r="H20">
            <v>8.9837869142854507E-2</v>
          </cell>
          <cell r="I20">
            <v>2.1169705009157365E-3</v>
          </cell>
          <cell r="J20">
            <v>0.16830351151621933</v>
          </cell>
          <cell r="K20">
            <v>3.8468420821479265E-3</v>
          </cell>
          <cell r="L20">
            <v>1.9940517129058802E-4</v>
          </cell>
          <cell r="M20">
            <v>4.3055638122537984E-4</v>
          </cell>
          <cell r="N20">
            <v>6.5669762940050072E-2</v>
          </cell>
          <cell r="O20">
            <v>6.3849438634543793E-4</v>
          </cell>
          <cell r="P20">
            <v>8.2461106097112061E-3</v>
          </cell>
          <cell r="Q20">
            <v>1.7460906650906046E-2</v>
          </cell>
          <cell r="R20">
            <v>1.6496845519719888E-2</v>
          </cell>
          <cell r="S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D21">
            <v>0</v>
          </cell>
          <cell r="E21">
            <v>0</v>
          </cell>
          <cell r="F21">
            <v>0.33506076766448412</v>
          </cell>
          <cell r="G21">
            <v>0.27578824548960756</v>
          </cell>
          <cell r="H21">
            <v>9.1788282097134605E-2</v>
          </cell>
          <cell r="I21">
            <v>2.5590540142830533E-3</v>
          </cell>
          <cell r="J21">
            <v>0.17446336466919565</v>
          </cell>
          <cell r="K21">
            <v>4.0455924207152168E-3</v>
          </cell>
          <cell r="L21">
            <v>2.1202759055625591E-4</v>
          </cell>
          <cell r="M21">
            <v>5.1152597418173764E-4</v>
          </cell>
          <cell r="N21">
            <v>6.4852692406826479E-2</v>
          </cell>
          <cell r="O21">
            <v>6.1668327314505055E-4</v>
          </cell>
          <cell r="P21">
            <v>8.8040520550055311E-3</v>
          </cell>
          <cell r="Q21">
            <v>2.2826866487845373E-2</v>
          </cell>
          <cell r="R21">
            <v>1.8470845857019358E-2</v>
          </cell>
          <cell r="S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</row>
        <row r="24">
          <cell r="A24" t="str">
            <v>F20</v>
          </cell>
          <cell r="B24" t="str">
            <v>12 Weighted Distribution Peaks</v>
          </cell>
          <cell r="C24">
            <v>0</v>
          </cell>
          <cell r="D24">
            <v>0</v>
          </cell>
          <cell r="E24">
            <v>0</v>
          </cell>
          <cell r="F24">
            <v>0.4707810800032789</v>
          </cell>
          <cell r="G24">
            <v>0.33195406095819258</v>
          </cell>
          <cell r="H24">
            <v>9.6141941246542115E-2</v>
          </cell>
          <cell r="I24">
            <v>7.492994782912029E-4</v>
          </cell>
          <cell r="J24">
            <v>0</v>
          </cell>
          <cell r="K24">
            <v>1.3031919730716126E-2</v>
          </cell>
          <cell r="L24">
            <v>1.7660135383184555E-4</v>
          </cell>
          <cell r="M24">
            <v>1.6273362534603863E-4</v>
          </cell>
          <cell r="N24">
            <v>8.619861671738005E-2</v>
          </cell>
          <cell r="O24">
            <v>8.0374688642115581E-4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</row>
        <row r="25">
          <cell r="A25" t="str">
            <v>F21</v>
          </cell>
          <cell r="B25" t="str">
            <v>Transformers      - NCP</v>
          </cell>
          <cell r="C25">
            <v>0</v>
          </cell>
          <cell r="D25">
            <v>0</v>
          </cell>
          <cell r="E25">
            <v>0</v>
          </cell>
          <cell r="F25">
            <v>0.59055368391181151</v>
          </cell>
          <cell r="G25">
            <v>0.23978681675195562</v>
          </cell>
          <cell r="H25">
            <v>6.3362723263065746E-2</v>
          </cell>
          <cell r="I25">
            <v>3.6483710767670928E-3</v>
          </cell>
          <cell r="J25">
            <v>0</v>
          </cell>
          <cell r="K25">
            <v>2.5710409495489625E-2</v>
          </cell>
          <cell r="L25">
            <v>1.1517789034312014E-4</v>
          </cell>
          <cell r="M25">
            <v>8.5950976985743111E-4</v>
          </cell>
          <cell r="N25">
            <v>7.4564681784161146E-2</v>
          </cell>
          <cell r="O25">
            <v>1.3986260565486363E-3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</row>
        <row r="26">
          <cell r="A26" t="str">
            <v>F22</v>
          </cell>
          <cell r="B26" t="str">
            <v>Secondary Lines - NCP</v>
          </cell>
          <cell r="C26">
            <v>0</v>
          </cell>
          <cell r="D26">
            <v>0</v>
          </cell>
          <cell r="E26">
            <v>0</v>
          </cell>
          <cell r="F26">
            <v>0.88789261336042413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0.11210738663957574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</v>
          </cell>
        </row>
        <row r="27">
          <cell r="A27" t="str">
            <v>F30</v>
          </cell>
          <cell r="B27" t="str">
            <v>MWH @ Input</v>
          </cell>
          <cell r="C27">
            <v>0</v>
          </cell>
          <cell r="D27">
            <v>0</v>
          </cell>
          <cell r="E27">
            <v>0</v>
          </cell>
          <cell r="F27">
            <v>0.2981356711970386</v>
          </cell>
          <cell r="G27">
            <v>0.27100272119739433</v>
          </cell>
          <cell r="H27">
            <v>9.5864467886311699E-2</v>
          </cell>
          <cell r="I27">
            <v>3.743300341504011E-3</v>
          </cell>
          <cell r="J27">
            <v>0.18866495791233626</v>
          </cell>
          <cell r="K27">
            <v>8.168904844993637E-3</v>
          </cell>
          <cell r="L27">
            <v>2.4160035026963683E-4</v>
          </cell>
          <cell r="M27">
            <v>7.3878562674168518E-4</v>
          </cell>
          <cell r="N27">
            <v>6.1518579380343982E-2</v>
          </cell>
          <cell r="O27">
            <v>5.3423419962455416E-4</v>
          </cell>
          <cell r="P27">
            <v>1.0242103117050911E-2</v>
          </cell>
          <cell r="Q27">
            <v>3.7647288337540143E-2</v>
          </cell>
          <cell r="R27">
            <v>2.3497385608850296E-2</v>
          </cell>
          <cell r="S27">
            <v>1</v>
          </cell>
        </row>
        <row r="28">
          <cell r="A28" t="str">
            <v>F32</v>
          </cell>
          <cell r="B28" t="str">
            <v>Seasonal System Energy Combustion Turbine</v>
          </cell>
          <cell r="C28" t="str">
            <v>SSECT</v>
          </cell>
          <cell r="D28">
            <v>0</v>
          </cell>
          <cell r="E28">
            <v>0</v>
          </cell>
          <cell r="F28">
            <v>0.29051539402984472</v>
          </cell>
          <cell r="G28">
            <v>0.27404340356827012</v>
          </cell>
          <cell r="H28">
            <v>9.6919049952953126E-2</v>
          </cell>
          <cell r="I28">
            <v>3.7812156803983419E-3</v>
          </cell>
          <cell r="J28">
            <v>0.19059170561532157</v>
          </cell>
          <cell r="K28">
            <v>8.3042634659957031E-3</v>
          </cell>
          <cell r="L28">
            <v>2.4440185968027835E-4</v>
          </cell>
          <cell r="M28">
            <v>7.469007791559521E-4</v>
          </cell>
          <cell r="N28">
            <v>6.2196917733501562E-2</v>
          </cell>
          <cell r="O28">
            <v>5.4029576700495498E-4</v>
          </cell>
          <cell r="P28">
            <v>1.0363199696561638E-2</v>
          </cell>
          <cell r="Q28">
            <v>3.800361983124647E-2</v>
          </cell>
          <cell r="R28">
            <v>2.3749632020065511E-2</v>
          </cell>
          <cell r="S28">
            <v>1</v>
          </cell>
        </row>
        <row r="29">
          <cell r="A29" t="str">
            <v>F33</v>
          </cell>
          <cell r="B29" t="str">
            <v>Seasonal System Energy Cholla</v>
          </cell>
          <cell r="C29" t="str">
            <v>SSECH</v>
          </cell>
          <cell r="D29">
            <v>0</v>
          </cell>
          <cell r="E29">
            <v>0</v>
          </cell>
          <cell r="F29">
            <v>0.29001252798563881</v>
          </cell>
          <cell r="G29">
            <v>0.2731253493348863</v>
          </cell>
          <cell r="H29">
            <v>9.7639520959974885E-2</v>
          </cell>
          <cell r="I29">
            <v>3.8853045543850036E-3</v>
          </cell>
          <cell r="J29">
            <v>0.19294292412812464</v>
          </cell>
          <cell r="K29">
            <v>4.6418434364170888E-3</v>
          </cell>
          <cell r="L29">
            <v>2.4989484835325951E-4</v>
          </cell>
          <cell r="M29">
            <v>7.5443475305081106E-4</v>
          </cell>
          <cell r="N29">
            <v>6.2401480807155671E-2</v>
          </cell>
          <cell r="O29">
            <v>5.5124993354388843E-4</v>
          </cell>
          <cell r="P29">
            <v>1.0477876390888503E-2</v>
          </cell>
          <cell r="Q29">
            <v>3.8924745998663357E-2</v>
          </cell>
          <cell r="R29">
            <v>2.4392846868917774E-2</v>
          </cell>
          <cell r="S29">
            <v>1</v>
          </cell>
        </row>
        <row r="30">
          <cell r="A30" t="str">
            <v>F34</v>
          </cell>
          <cell r="B30" t="str">
            <v>Seasonal System Energy Contracts</v>
          </cell>
          <cell r="C30" t="str">
            <v>SSEC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</row>
        <row r="31">
          <cell r="A31" t="str">
            <v>F40</v>
          </cell>
          <cell r="B31" t="str">
            <v>Average Customers</v>
          </cell>
          <cell r="C31">
            <v>0</v>
          </cell>
          <cell r="D31">
            <v>0</v>
          </cell>
          <cell r="E31">
            <v>0</v>
          </cell>
          <cell r="F31">
            <v>0.86644901411377973</v>
          </cell>
          <cell r="G31">
            <v>1.8399491404001402E-2</v>
          </cell>
          <cell r="H31">
            <v>3.550863511828087E-4</v>
          </cell>
          <cell r="I31">
            <v>1.1688961207919509E-2</v>
          </cell>
          <cell r="J31">
            <v>1.9258920742118438E-4</v>
          </cell>
          <cell r="K31">
            <v>3.4485504953855831E-3</v>
          </cell>
          <cell r="L31">
            <v>2.7010636340821111E-3</v>
          </cell>
          <cell r="M31">
            <v>5.6813816189249392E-4</v>
          </cell>
          <cell r="N31">
            <v>9.6180253868685867E-2</v>
          </cell>
          <cell r="O31">
            <v>1.3240508010206427E-5</v>
          </cell>
          <cell r="P31">
            <v>1.2036825463824024E-6</v>
          </cell>
          <cell r="Q31">
            <v>1.2036825463824024E-6</v>
          </cell>
          <cell r="R31">
            <v>1.2036825463824024E-6</v>
          </cell>
          <cell r="S31">
            <v>1</v>
          </cell>
        </row>
        <row r="32">
          <cell r="A32" t="str">
            <v>F41</v>
          </cell>
          <cell r="B32" t="str">
            <v>Weighted Customers Acct 902</v>
          </cell>
          <cell r="C32">
            <v>0</v>
          </cell>
          <cell r="D32">
            <v>0</v>
          </cell>
          <cell r="E32">
            <v>0</v>
          </cell>
          <cell r="F32">
            <v>0.79450159308294821</v>
          </cell>
          <cell r="G32">
            <v>3.4924317228300562E-2</v>
          </cell>
          <cell r="H32">
            <v>1.0673201016540325E-2</v>
          </cell>
          <cell r="I32">
            <v>0</v>
          </cell>
          <cell r="J32">
            <v>7.4365062583677611E-3</v>
          </cell>
          <cell r="K32">
            <v>1.476744052914159E-2</v>
          </cell>
          <cell r="L32">
            <v>2.7492203824199652E-3</v>
          </cell>
          <cell r="M32">
            <v>5.7826738881560768E-4</v>
          </cell>
          <cell r="N32">
            <v>0.13405445997295945</v>
          </cell>
          <cell r="O32">
            <v>8.9843803347057673E-6</v>
          </cell>
          <cell r="P32">
            <v>3.4866901077807761E-5</v>
          </cell>
          <cell r="Q32">
            <v>1.3557142954691761E-4</v>
          </cell>
          <cell r="R32">
            <v>1.3557142954691761E-4</v>
          </cell>
          <cell r="S32">
            <v>1</v>
          </cell>
        </row>
        <row r="33">
          <cell r="A33" t="str">
            <v>F42</v>
          </cell>
          <cell r="B33" t="str">
            <v>Weighted Customers Acct 903</v>
          </cell>
          <cell r="C33">
            <v>0</v>
          </cell>
          <cell r="D33">
            <v>0</v>
          </cell>
          <cell r="E33">
            <v>0</v>
          </cell>
          <cell r="F33">
            <v>0.87121091198399014</v>
          </cell>
          <cell r="G33">
            <v>1.8685618887272257E-2</v>
          </cell>
          <cell r="H33">
            <v>3.6060824098817972E-4</v>
          </cell>
          <cell r="I33">
            <v>1.0806265281044006E-2</v>
          </cell>
          <cell r="J33">
            <v>1.4291196877289566E-3</v>
          </cell>
          <cell r="K33">
            <v>3.5368533735182337E-3</v>
          </cell>
          <cell r="L33">
            <v>2.4986356816757084E-3</v>
          </cell>
          <cell r="M33">
            <v>5.2555973340059469E-4</v>
          </cell>
          <cell r="N33">
            <v>9.0906317860013006E-2</v>
          </cell>
          <cell r="O33">
            <v>1.3313276223762299E-5</v>
          </cell>
          <cell r="P33">
            <v>8.9319980483059787E-6</v>
          </cell>
          <cell r="Q33">
            <v>8.9319980483059787E-6</v>
          </cell>
          <cell r="R33">
            <v>8.9319980483059787E-6</v>
          </cell>
          <cell r="S33">
            <v>1</v>
          </cell>
        </row>
        <row r="34">
          <cell r="A34" t="str">
            <v>F43</v>
          </cell>
          <cell r="B34" t="str">
            <v>Residential Split</v>
          </cell>
          <cell r="C34">
            <v>0</v>
          </cell>
          <cell r="D34">
            <v>0</v>
          </cell>
          <cell r="E34">
            <v>0</v>
          </cell>
          <cell r="F34">
            <v>0.99998471888655327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1.5281113446754698E-5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</row>
        <row r="35">
          <cell r="A35" t="str">
            <v>F44</v>
          </cell>
          <cell r="B35" t="str">
            <v>Commercial Split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0.15333495510637357</v>
          </cell>
          <cell r="H35">
            <v>1.9129550179132204E-3</v>
          </cell>
          <cell r="I35">
            <v>0</v>
          </cell>
          <cell r="J35">
            <v>2.9855367331593611E-4</v>
          </cell>
          <cell r="K35">
            <v>0</v>
          </cell>
          <cell r="L35">
            <v>0</v>
          </cell>
          <cell r="M35">
            <v>0</v>
          </cell>
          <cell r="N35">
            <v>0.84445353620239727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</row>
        <row r="36">
          <cell r="A36" t="str">
            <v>F45</v>
          </cell>
          <cell r="B36" t="str">
            <v>Industrial / Irrigation Split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0.17540597495971241</v>
          </cell>
          <cell r="H36">
            <v>1.5123342010660717E-2</v>
          </cell>
          <cell r="I36">
            <v>0</v>
          </cell>
          <cell r="J36">
            <v>1.5991074748977315E-2</v>
          </cell>
          <cell r="K36">
            <v>0.3551506136110078</v>
          </cell>
          <cell r="L36">
            <v>0</v>
          </cell>
          <cell r="M36">
            <v>0</v>
          </cell>
          <cell r="N36">
            <v>0.43795710921036318</v>
          </cell>
          <cell r="O36">
            <v>0</v>
          </cell>
          <cell r="P36">
            <v>1.2396181975951408E-4</v>
          </cell>
          <cell r="Q36">
            <v>1.2396181975951408E-4</v>
          </cell>
          <cell r="R36">
            <v>1.2396181975951408E-4</v>
          </cell>
          <cell r="S36">
            <v>1</v>
          </cell>
        </row>
        <row r="37">
          <cell r="A37" t="str">
            <v>F46</v>
          </cell>
          <cell r="B37" t="str">
            <v>Lighting / OSPA  Split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0.78144363080389478</v>
          </cell>
          <cell r="J37">
            <v>0</v>
          </cell>
          <cell r="K37">
            <v>0</v>
          </cell>
          <cell r="L37">
            <v>0.18057455540355677</v>
          </cell>
          <cell r="M37">
            <v>3.7981813792548481E-2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</row>
        <row r="38">
          <cell r="A38" t="str">
            <v>F47</v>
          </cell>
          <cell r="B38" t="str">
            <v>Wtd Customers Acct 902 - irrigation</v>
          </cell>
          <cell r="C38">
            <v>0</v>
          </cell>
          <cell r="D38">
            <v>0</v>
          </cell>
          <cell r="E38">
            <v>0</v>
          </cell>
          <cell r="F38">
            <v>0.80012907615042528</v>
          </cell>
          <cell r="G38">
            <v>3.5171687410508537E-2</v>
          </cell>
          <cell r="H38">
            <v>1.0748799679298562E-2</v>
          </cell>
          <cell r="I38">
            <v>0</v>
          </cell>
          <cell r="J38">
            <v>7.4891792969299159E-3</v>
          </cell>
          <cell r="K38">
            <v>7.7890032368576924E-3</v>
          </cell>
          <cell r="L38">
            <v>2.7686932082588629E-3</v>
          </cell>
          <cell r="M38">
            <v>5.82363277316481E-4</v>
          </cell>
          <cell r="N38">
            <v>0.13500397248518778</v>
          </cell>
          <cell r="O38">
            <v>9.0480170204537995E-6</v>
          </cell>
          <cell r="P38">
            <v>3.5113864579377825E-5</v>
          </cell>
          <cell r="Q38">
            <v>1.365316868086413E-4</v>
          </cell>
          <cell r="R38">
            <v>1.365316868086413E-4</v>
          </cell>
          <cell r="S38">
            <v>1</v>
          </cell>
        </row>
        <row r="39">
          <cell r="A39" t="str">
            <v>F48</v>
          </cell>
          <cell r="B39" t="str">
            <v>Wtd Customers Acct 903 - irrigation</v>
          </cell>
          <cell r="C39">
            <v>0</v>
          </cell>
          <cell r="D39">
            <v>0</v>
          </cell>
          <cell r="E39">
            <v>0</v>
          </cell>
          <cell r="F39">
            <v>0.87268092592419133</v>
          </cell>
          <cell r="G39">
            <v>1.8717147556011064E-2</v>
          </cell>
          <cell r="H39">
            <v>3.6121670345566289E-4</v>
          </cell>
          <cell r="I39">
            <v>1.0824498937654747E-2</v>
          </cell>
          <cell r="J39">
            <v>1.4315310738058291E-3</v>
          </cell>
          <cell r="K39">
            <v>1.85549849574065E-3</v>
          </cell>
          <cell r="L39">
            <v>2.5028516863572644E-3</v>
          </cell>
          <cell r="M39">
            <v>5.2644652226409489E-4</v>
          </cell>
          <cell r="N39">
            <v>9.1059706152868819E-2</v>
          </cell>
          <cell r="O39">
            <v>1.3335740016822594E-5</v>
          </cell>
          <cell r="P39">
            <v>8.9470692112864306E-6</v>
          </cell>
          <cell r="Q39">
            <v>8.9470692112864306E-6</v>
          </cell>
          <cell r="R39">
            <v>8.9470692112864306E-6</v>
          </cell>
          <cell r="S39">
            <v>1</v>
          </cell>
        </row>
        <row r="40">
          <cell r="A40" t="str">
            <v>F50</v>
          </cell>
          <cell r="B40" t="str">
            <v>Contribution in Aid of Construction</v>
          </cell>
          <cell r="C40">
            <v>0</v>
          </cell>
          <cell r="D40">
            <v>0</v>
          </cell>
          <cell r="E40">
            <v>0</v>
          </cell>
          <cell r="F40">
            <v>0.15736072656272435</v>
          </cell>
          <cell r="G40">
            <v>2.7706430725220388E-2</v>
          </cell>
          <cell r="H40">
            <v>1.4655706087708829E-2</v>
          </cell>
          <cell r="I40">
            <v>7.2275376376838868E-2</v>
          </cell>
          <cell r="J40">
            <v>0.55846599187674095</v>
          </cell>
          <cell r="K40">
            <v>2.2113049525370673E-3</v>
          </cell>
          <cell r="L40">
            <v>2.7262602191836858E-3</v>
          </cell>
          <cell r="M40">
            <v>6.3707547574648289E-3</v>
          </cell>
          <cell r="N40">
            <v>0.15822744844158118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</row>
        <row r="41">
          <cell r="A41" t="str">
            <v>F51</v>
          </cell>
          <cell r="B41" t="str">
            <v>Security Deposits</v>
          </cell>
          <cell r="C41">
            <v>0</v>
          </cell>
          <cell r="D41">
            <v>0</v>
          </cell>
          <cell r="E41">
            <v>0</v>
          </cell>
          <cell r="F41">
            <v>0.26075906169504837</v>
          </cell>
          <cell r="G41">
            <v>2.9968509951039449E-2</v>
          </cell>
          <cell r="H41">
            <v>8.2251306973778818E-2</v>
          </cell>
          <cell r="I41">
            <v>1.0695391797479142E-3</v>
          </cell>
          <cell r="J41">
            <v>0.28583611654786145</v>
          </cell>
          <cell r="K41">
            <v>7.1929387323423216E-3</v>
          </cell>
          <cell r="L41">
            <v>0</v>
          </cell>
          <cell r="M41">
            <v>4.0838157835987204E-5</v>
          </cell>
          <cell r="N41">
            <v>0.26577596298169065</v>
          </cell>
          <cell r="O41">
            <v>0</v>
          </cell>
          <cell r="P41">
            <v>0</v>
          </cell>
          <cell r="Q41">
            <v>6.7105725780654907E-2</v>
          </cell>
          <cell r="R41">
            <v>0</v>
          </cell>
          <cell r="S41">
            <v>1</v>
          </cell>
        </row>
        <row r="42">
          <cell r="A42" t="str">
            <v>F60</v>
          </cell>
          <cell r="B42" t="str">
            <v>Meters</v>
          </cell>
          <cell r="C42">
            <v>0</v>
          </cell>
          <cell r="D42">
            <v>0</v>
          </cell>
          <cell r="E42">
            <v>0</v>
          </cell>
          <cell r="F42">
            <v>0.68497890837007003</v>
          </cell>
          <cell r="G42">
            <v>0.10902835722412574</v>
          </cell>
          <cell r="H42">
            <v>1.3486620889471447E-2</v>
          </cell>
          <cell r="I42">
            <v>0</v>
          </cell>
          <cell r="J42">
            <v>3.8957800440214296E-2</v>
          </cell>
          <cell r="K42">
            <v>1.1135492495671355E-2</v>
          </cell>
          <cell r="L42">
            <v>2.0350891354208589E-3</v>
          </cell>
          <cell r="M42">
            <v>4.2805796431312178E-4</v>
          </cell>
          <cell r="N42">
            <v>0.1306353806924791</v>
          </cell>
          <cell r="O42">
            <v>1.9981764371414636E-4</v>
          </cell>
          <cell r="P42">
            <v>3.03815838150666E-3</v>
          </cell>
          <cell r="Q42">
            <v>3.03815838150666E-3</v>
          </cell>
          <cell r="R42">
            <v>3.03815838150666E-3</v>
          </cell>
          <cell r="S42">
            <v>1</v>
          </cell>
        </row>
        <row r="43">
          <cell r="A43" t="str">
            <v>F70</v>
          </cell>
          <cell r="B43" t="str">
            <v>Services</v>
          </cell>
          <cell r="C43">
            <v>0</v>
          </cell>
          <cell r="D43">
            <v>0</v>
          </cell>
          <cell r="E43">
            <v>0</v>
          </cell>
          <cell r="F43">
            <v>0.78247152659940289</v>
          </cell>
          <cell r="G43">
            <v>7.9505021864011857E-2</v>
          </cell>
          <cell r="H43">
            <v>3.0064817283884603E-3</v>
          </cell>
          <cell r="I43">
            <v>0</v>
          </cell>
          <cell r="J43">
            <v>0</v>
          </cell>
          <cell r="K43">
            <v>0</v>
          </cell>
          <cell r="L43">
            <v>3.1363648863416945E-3</v>
          </cell>
          <cell r="M43">
            <v>6.5969885309860956E-4</v>
          </cell>
          <cell r="N43">
            <v>0.13122090606875636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</row>
        <row r="44">
          <cell r="A44" t="str">
            <v>F80</v>
          </cell>
          <cell r="B44" t="str">
            <v>Uncollectables</v>
          </cell>
          <cell r="C44">
            <v>0</v>
          </cell>
          <cell r="D44">
            <v>0</v>
          </cell>
          <cell r="E44">
            <v>0</v>
          </cell>
          <cell r="F44">
            <v>0.81065129837697247</v>
          </cell>
          <cell r="G44">
            <v>8.9623473350243746E-2</v>
          </cell>
          <cell r="H44">
            <v>2.7060566570668406E-2</v>
          </cell>
          <cell r="I44">
            <v>0</v>
          </cell>
          <cell r="J44">
            <v>4.2008370112631192E-2</v>
          </cell>
          <cell r="K44">
            <v>6.9250332500972005E-3</v>
          </cell>
          <cell r="L44">
            <v>0</v>
          </cell>
          <cell r="M44">
            <v>0</v>
          </cell>
          <cell r="N44">
            <v>2.3731258339386784E-2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</row>
        <row r="45">
          <cell r="A45" t="str">
            <v>F85</v>
          </cell>
          <cell r="B45" t="str">
            <v>Firm Sales - Utah Share</v>
          </cell>
          <cell r="C45">
            <v>0</v>
          </cell>
          <cell r="D45">
            <v>0</v>
          </cell>
          <cell r="E45">
            <v>0</v>
          </cell>
          <cell r="F45">
            <v>0.33643911685941369</v>
          </cell>
          <cell r="G45">
            <v>0.27844030436176387</v>
          </cell>
          <cell r="H45">
            <v>9.0747831870374704E-2</v>
          </cell>
          <cell r="I45">
            <v>2.1032880770656031E-3</v>
          </cell>
          <cell r="J45">
            <v>0.17158763334158497</v>
          </cell>
          <cell r="K45">
            <v>5.5538087700705971E-3</v>
          </cell>
          <cell r="L45">
            <v>2.0805063036667589E-4</v>
          </cell>
          <cell r="M45">
            <v>4.2118250800580954E-4</v>
          </cell>
          <cell r="N45">
            <v>6.5281456317390962E-2</v>
          </cell>
          <cell r="O45">
            <v>6.0592213968437589E-4</v>
          </cell>
          <cell r="P45">
            <v>8.6653162059154958E-3</v>
          </cell>
          <cell r="Q45">
            <v>2.2195812505219254E-2</v>
          </cell>
          <cell r="R45">
            <v>1.7750276413143921E-2</v>
          </cell>
          <cell r="S45">
            <v>1</v>
          </cell>
        </row>
        <row r="46">
          <cell r="A46" t="str">
            <v>F86</v>
          </cell>
          <cell r="B46" t="str">
            <v>Non Firm Sales - Utah Share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</row>
        <row r="47">
          <cell r="A47" t="str">
            <v>F87</v>
          </cell>
          <cell r="B47" t="str">
            <v>Firm Purchases (Non-Seasonal) - Utah Share</v>
          </cell>
          <cell r="C47">
            <v>0</v>
          </cell>
          <cell r="D47">
            <v>0</v>
          </cell>
          <cell r="E47">
            <v>0</v>
          </cell>
          <cell r="F47">
            <v>0.33498974344285004</v>
          </cell>
          <cell r="G47">
            <v>0.28084078818422581</v>
          </cell>
          <cell r="H47">
            <v>9.0054501965800449E-2</v>
          </cell>
          <cell r="I47">
            <v>1.7613441456342423E-3</v>
          </cell>
          <cell r="J47">
            <v>0.17018925634585255</v>
          </cell>
          <cell r="K47">
            <v>6.8123959913749038E-3</v>
          </cell>
          <cell r="L47">
            <v>2.0644925068073665E-4</v>
          </cell>
          <cell r="M47">
            <v>3.5087871195536835E-4</v>
          </cell>
          <cell r="N47">
            <v>6.5938301165770777E-2</v>
          </cell>
          <cell r="O47">
            <v>5.9761458220806822E-4</v>
          </cell>
          <cell r="P47">
            <v>8.5905776801710881E-3</v>
          </cell>
          <cell r="Q47">
            <v>2.2559342487497944E-2</v>
          </cell>
          <cell r="R47">
            <v>1.7108806045978326E-2</v>
          </cell>
          <cell r="S47">
            <v>1</v>
          </cell>
        </row>
        <row r="48">
          <cell r="A48" t="str">
            <v>F88</v>
          </cell>
          <cell r="B48" t="str">
            <v>Seasonal Purchases - Utah Share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</row>
        <row r="49">
          <cell r="A49" t="str">
            <v>F89</v>
          </cell>
          <cell r="B49" t="str">
            <v>Non firm Purchases - Utah Share</v>
          </cell>
          <cell r="C49">
            <v>0</v>
          </cell>
          <cell r="D49">
            <v>0</v>
          </cell>
          <cell r="E49">
            <v>0</v>
          </cell>
          <cell r="F49">
            <v>0.29979815750086991</v>
          </cell>
          <cell r="G49">
            <v>0.27153082767593717</v>
          </cell>
          <cell r="H49">
            <v>9.5725995590261306E-2</v>
          </cell>
          <cell r="I49">
            <v>3.7181488555205976E-3</v>
          </cell>
          <cell r="J49">
            <v>0.18749351497293129</v>
          </cell>
          <cell r="K49">
            <v>8.0535911679366912E-3</v>
          </cell>
          <cell r="L49">
            <v>2.3886121799682582E-4</v>
          </cell>
          <cell r="M49">
            <v>7.3423736915794228E-4</v>
          </cell>
          <cell r="N49">
            <v>6.1501767050476976E-2</v>
          </cell>
          <cell r="O49">
            <v>5.3622013078342295E-4</v>
          </cell>
          <cell r="P49">
            <v>1.0234264766295255E-2</v>
          </cell>
          <cell r="Q49">
            <v>3.7128983369368061E-2</v>
          </cell>
          <cell r="R49">
            <v>2.330543033246444E-2</v>
          </cell>
          <cell r="S49">
            <v>1</v>
          </cell>
        </row>
        <row r="50">
          <cell r="A50" t="str">
            <v>F90</v>
          </cell>
          <cell r="B50" t="str">
            <v>Coal (Non-Seasonal) - Utah Share</v>
          </cell>
          <cell r="C50">
            <v>0</v>
          </cell>
          <cell r="D50">
            <v>0</v>
          </cell>
          <cell r="E50">
            <v>0</v>
          </cell>
          <cell r="F50">
            <v>0.29747059687518912</v>
          </cell>
          <cell r="G50">
            <v>0.27117620780948143</v>
          </cell>
          <cell r="H50">
            <v>9.6063618438134102E-2</v>
          </cell>
          <cell r="I50">
            <v>3.7582113100422783E-3</v>
          </cell>
          <cell r="J50">
            <v>0.18905544445537212</v>
          </cell>
          <cell r="K50">
            <v>7.8104509563704924E-3</v>
          </cell>
          <cell r="L50">
            <v>2.4225345556404138E-4</v>
          </cell>
          <cell r="M50">
            <v>7.4034957202814291E-4</v>
          </cell>
          <cell r="N50">
            <v>6.1545309447119501E-2</v>
          </cell>
          <cell r="O50">
            <v>5.3424686961272292E-4</v>
          </cell>
          <cell r="P50">
            <v>1.0270609729365249E-2</v>
          </cell>
          <cell r="Q50">
            <v>3.778039999454734E-2</v>
          </cell>
          <cell r="R50">
            <v>2.3552301087173429E-2</v>
          </cell>
          <cell r="S50">
            <v>1</v>
          </cell>
        </row>
        <row r="51">
          <cell r="A51" t="str">
            <v>F91</v>
          </cell>
          <cell r="B51" t="str">
            <v>Seasonal Cholla Coal - Utah Share</v>
          </cell>
          <cell r="C51">
            <v>0</v>
          </cell>
          <cell r="D51">
            <v>0</v>
          </cell>
          <cell r="E51">
            <v>0</v>
          </cell>
          <cell r="F51">
            <v>0.29803711209295691</v>
          </cell>
          <cell r="G51">
            <v>0.27107811080878857</v>
          </cell>
          <cell r="H51">
            <v>9.603368022917208E-2</v>
          </cell>
          <cell r="I51">
            <v>3.7646542273027501E-3</v>
          </cell>
          <cell r="J51">
            <v>0.18891679191924748</v>
          </cell>
          <cell r="K51">
            <v>7.5128668404289226E-3</v>
          </cell>
          <cell r="L51">
            <v>2.4223451999822064E-4</v>
          </cell>
          <cell r="M51">
            <v>7.384535772482102E-4</v>
          </cell>
          <cell r="N51">
            <v>6.1573998749886297E-2</v>
          </cell>
          <cell r="O51">
            <v>5.3511731405607704E-4</v>
          </cell>
          <cell r="P51">
            <v>1.0278414652935297E-2</v>
          </cell>
          <cell r="Q51">
            <v>3.7776055628917352E-2</v>
          </cell>
          <cell r="R51">
            <v>2.3512509439061569E-2</v>
          </cell>
          <cell r="S51">
            <v>1</v>
          </cell>
        </row>
        <row r="52">
          <cell r="A52" t="str">
            <v>F92</v>
          </cell>
          <cell r="B52" t="str">
            <v>Gas (Non-Seasonal) - Utah Share</v>
          </cell>
          <cell r="C52">
            <v>0</v>
          </cell>
          <cell r="D52">
            <v>0</v>
          </cell>
          <cell r="E52">
            <v>0</v>
          </cell>
          <cell r="F52">
            <v>0.29980675988418126</v>
          </cell>
          <cell r="G52">
            <v>0.27119337098099933</v>
          </cell>
          <cell r="H52">
            <v>9.5792608050297309E-2</v>
          </cell>
          <cell r="I52">
            <v>3.7388727917208654E-3</v>
          </cell>
          <cell r="J52">
            <v>0.18799420859614349</v>
          </cell>
          <cell r="K52">
            <v>7.3373034389534785E-3</v>
          </cell>
          <cell r="L52">
            <v>2.4122954559097236E-4</v>
          </cell>
          <cell r="M52">
            <v>7.35771206711764E-4</v>
          </cell>
          <cell r="N52">
            <v>6.1607347581396285E-2</v>
          </cell>
          <cell r="O52">
            <v>5.3909962349364573E-4</v>
          </cell>
          <cell r="P52">
            <v>1.0220696319511637E-2</v>
          </cell>
          <cell r="Q52">
            <v>3.7361039545440587E-2</v>
          </cell>
          <cell r="R52">
            <v>2.3431692435559603E-2</v>
          </cell>
          <cell r="S52">
            <v>1</v>
          </cell>
        </row>
        <row r="53">
          <cell r="A53" t="str">
            <v>F93</v>
          </cell>
          <cell r="B53" t="str">
            <v>Seasonal CT Gas - Utah Share</v>
          </cell>
          <cell r="C53">
            <v>0</v>
          </cell>
          <cell r="D53">
            <v>0</v>
          </cell>
          <cell r="E53">
            <v>0</v>
          </cell>
          <cell r="F53">
            <v>0.29601091350693043</v>
          </cell>
          <cell r="G53">
            <v>0.27107096281757431</v>
          </cell>
          <cell r="H53">
            <v>9.6180378447097273E-2</v>
          </cell>
          <cell r="I53">
            <v>3.7663464777364679E-3</v>
          </cell>
          <cell r="J53">
            <v>0.18990214303332312</v>
          </cell>
          <cell r="K53">
            <v>8.0618697126322528E-3</v>
          </cell>
          <cell r="L53">
            <v>2.4265412429505927E-4</v>
          </cell>
          <cell r="M53">
            <v>7.4442531661012782E-4</v>
          </cell>
          <cell r="N53">
            <v>6.1507878969924837E-2</v>
          </cell>
          <cell r="O53">
            <v>5.3193896728645376E-4</v>
          </cell>
          <cell r="P53">
            <v>1.0282127393483897E-2</v>
          </cell>
          <cell r="Q53">
            <v>3.8048258075726683E-2</v>
          </cell>
          <cell r="R53">
            <v>2.3650103157378997E-2</v>
          </cell>
          <cell r="S53">
            <v>1</v>
          </cell>
        </row>
        <row r="54">
          <cell r="A54" t="str">
            <v>F94</v>
          </cell>
          <cell r="B54" t="str">
            <v>Other Generation - Utah Share</v>
          </cell>
          <cell r="C54">
            <v>0</v>
          </cell>
          <cell r="D54">
            <v>0</v>
          </cell>
          <cell r="E54">
            <v>0</v>
          </cell>
          <cell r="F54">
            <v>0.29768750074992412</v>
          </cell>
          <cell r="G54">
            <v>0.27111580007800595</v>
          </cell>
          <cell r="H54">
            <v>9.6115817842318443E-2</v>
          </cell>
          <cell r="I54">
            <v>3.7611351026905068E-3</v>
          </cell>
          <cell r="J54">
            <v>0.18907265802723822</v>
          </cell>
          <cell r="K54">
            <v>7.5683482108941458E-3</v>
          </cell>
          <cell r="L54">
            <v>2.4302144661041399E-4</v>
          </cell>
          <cell r="M54">
            <v>7.4285179942495212E-4</v>
          </cell>
          <cell r="N54">
            <v>6.157518635005256E-2</v>
          </cell>
          <cell r="O54">
            <v>5.3611760493784875E-4</v>
          </cell>
          <cell r="P54">
            <v>1.0258304197060053E-2</v>
          </cell>
          <cell r="Q54">
            <v>3.7800308510901597E-2</v>
          </cell>
          <cell r="R54">
            <v>2.3522950079941145E-2</v>
          </cell>
          <cell r="S54">
            <v>1</v>
          </cell>
        </row>
        <row r="55">
          <cell r="A55" t="str">
            <v>F95</v>
          </cell>
          <cell r="B55" t="str">
            <v>Firm Wheeling - Utah Share</v>
          </cell>
          <cell r="C55">
            <v>0</v>
          </cell>
          <cell r="D55">
            <v>0</v>
          </cell>
          <cell r="E55">
            <v>0</v>
          </cell>
          <cell r="F55">
            <v>0.33412632373644391</v>
          </cell>
          <cell r="G55">
            <v>0.28017553674375428</v>
          </cell>
          <cell r="H55">
            <v>9.0532563236644256E-2</v>
          </cell>
          <cell r="I55">
            <v>1.9383373737231755E-3</v>
          </cell>
          <cell r="J55">
            <v>0.17132273027688091</v>
          </cell>
          <cell r="K55">
            <v>6.2431564574266674E-3</v>
          </cell>
          <cell r="L55">
            <v>2.067668069395467E-4</v>
          </cell>
          <cell r="M55">
            <v>3.8752704099499964E-4</v>
          </cell>
          <cell r="N55">
            <v>6.5792372584794034E-2</v>
          </cell>
          <cell r="O55">
            <v>5.9927538502456347E-4</v>
          </cell>
          <cell r="P55">
            <v>8.6302901635804796E-3</v>
          </cell>
          <cell r="Q55">
            <v>2.2658388464404884E-2</v>
          </cell>
          <cell r="R55">
            <v>1.738673172938817E-2</v>
          </cell>
          <cell r="S55">
            <v>1</v>
          </cell>
        </row>
        <row r="56">
          <cell r="A56" t="str">
            <v>F96</v>
          </cell>
          <cell r="B56" t="str">
            <v>Non-Firm Wheeling - Utah Share</v>
          </cell>
          <cell r="C56">
            <v>0</v>
          </cell>
          <cell r="D56">
            <v>0</v>
          </cell>
          <cell r="E56">
            <v>0</v>
          </cell>
          <cell r="F56">
            <v>0.29947784433237412</v>
          </cell>
          <cell r="G56">
            <v>0.27014360972380774</v>
          </cell>
          <cell r="H56">
            <v>9.5979968488540707E-2</v>
          </cell>
          <cell r="I56">
            <v>3.7835095344273531E-3</v>
          </cell>
          <cell r="J56">
            <v>0.18903682572612729</v>
          </cell>
          <cell r="K56">
            <v>6.7989466928714982E-3</v>
          </cell>
          <cell r="L56">
            <v>2.4338737717096326E-4</v>
          </cell>
          <cell r="M56">
            <v>7.4497679800308804E-4</v>
          </cell>
          <cell r="N56">
            <v>6.1790987552453401E-2</v>
          </cell>
          <cell r="O56">
            <v>5.4189131358046527E-4</v>
          </cell>
          <cell r="P56">
            <v>1.0145184907983088E-2</v>
          </cell>
          <cell r="Q56">
            <v>3.8003876801940617E-2</v>
          </cell>
          <cell r="R56">
            <v>2.3308990750719759E-2</v>
          </cell>
          <cell r="S56">
            <v>1</v>
          </cell>
        </row>
        <row r="57">
          <cell r="A57" t="str">
            <v>F101</v>
          </cell>
          <cell r="B57" t="str">
            <v>Rate Base</v>
          </cell>
          <cell r="C57">
            <v>0</v>
          </cell>
          <cell r="D57">
            <v>0</v>
          </cell>
          <cell r="E57">
            <v>0</v>
          </cell>
          <cell r="F57">
            <v>0.40387943064020398</v>
          </cell>
          <cell r="G57">
            <v>0.26689296553279024</v>
          </cell>
          <cell r="H57">
            <v>8.2933087793711766E-2</v>
          </cell>
          <cell r="I57">
            <v>4.662233909154833E-3</v>
          </cell>
          <cell r="J57">
            <v>0.12550926366144619</v>
          </cell>
          <cell r="K57">
            <v>8.4693605035784398E-3</v>
          </cell>
          <cell r="L57">
            <v>2.7747218159948281E-4</v>
          </cell>
          <cell r="M57">
            <v>3.6725389816889001E-4</v>
          </cell>
          <cell r="N57">
            <v>7.1480389457339838E-2</v>
          </cell>
          <cell r="O57">
            <v>6.3627218527380488E-4</v>
          </cell>
          <cell r="P57">
            <v>6.3463974311634393E-3</v>
          </cell>
          <cell r="Q57">
            <v>1.5622140590785091E-2</v>
          </cell>
          <cell r="R57">
            <v>1.2923732214783917E-2</v>
          </cell>
          <cell r="S57">
            <v>1</v>
          </cell>
        </row>
        <row r="58">
          <cell r="A58" t="str">
            <v>F101G</v>
          </cell>
          <cell r="B58" t="str">
            <v>Generation Rate Base</v>
          </cell>
          <cell r="C58">
            <v>0</v>
          </cell>
          <cell r="D58">
            <v>0</v>
          </cell>
          <cell r="E58">
            <v>0</v>
          </cell>
          <cell r="F58">
            <v>0.34242047733702197</v>
          </cell>
          <cell r="G58">
            <v>0.27667674618918187</v>
          </cell>
          <cell r="H58">
            <v>8.9435722498969791E-2</v>
          </cell>
          <cell r="I58">
            <v>1.9879904619515497E-3</v>
          </cell>
          <cell r="J58">
            <v>0.16846465218813683</v>
          </cell>
          <cell r="K58">
            <v>7.1629602227303042E-3</v>
          </cell>
          <cell r="L58">
            <v>2.031902253860918E-4</v>
          </cell>
          <cell r="M58">
            <v>3.9737259136167182E-4</v>
          </cell>
          <cell r="N58">
            <v>6.518253487310563E-2</v>
          </cell>
          <cell r="O58">
            <v>6.0854337229930902E-4</v>
          </cell>
          <cell r="P58">
            <v>8.5356078158865256E-3</v>
          </cell>
          <cell r="Q58">
            <v>2.1590414087835953E-2</v>
          </cell>
          <cell r="R58">
            <v>1.7333788136132965E-2</v>
          </cell>
          <cell r="S58">
            <v>1</v>
          </cell>
        </row>
        <row r="59">
          <cell r="A59" t="str">
            <v>F101T</v>
          </cell>
          <cell r="B59" t="str">
            <v>Transmission Rate Base</v>
          </cell>
          <cell r="C59">
            <v>0</v>
          </cell>
          <cell r="D59">
            <v>0</v>
          </cell>
          <cell r="E59">
            <v>0</v>
          </cell>
          <cell r="F59">
            <v>0.3438402316389314</v>
          </cell>
          <cell r="G59">
            <v>0.27555602443468841</v>
          </cell>
          <cell r="H59">
            <v>8.8373153347162947E-2</v>
          </cell>
          <cell r="I59">
            <v>1.6550020456530543E-3</v>
          </cell>
          <cell r="J59">
            <v>0.1718140092334865</v>
          </cell>
          <cell r="K59">
            <v>7.0401623640345551E-3</v>
          </cell>
          <cell r="L59">
            <v>1.9221650824100835E-4</v>
          </cell>
          <cell r="M59">
            <v>3.5130227880528312E-4</v>
          </cell>
          <cell r="N59">
            <v>6.4740677040601255E-2</v>
          </cell>
          <cell r="O59">
            <v>6.1133376098984377E-4</v>
          </cell>
          <cell r="P59">
            <v>8.384840063816559E-3</v>
          </cell>
          <cell r="Q59">
            <v>2.0138427935932263E-2</v>
          </cell>
          <cell r="R59">
            <v>1.7302619347657436E-2</v>
          </cell>
          <cell r="S59">
            <v>1</v>
          </cell>
        </row>
        <row r="60">
          <cell r="A60" t="str">
            <v>F101D</v>
          </cell>
          <cell r="B60" t="str">
            <v>Distribution Rate Base</v>
          </cell>
          <cell r="C60">
            <v>0</v>
          </cell>
          <cell r="D60">
            <v>0</v>
          </cell>
          <cell r="E60">
            <v>0</v>
          </cell>
          <cell r="F60">
            <v>0.57660712262796932</v>
          </cell>
          <cell r="G60">
            <v>0.23918842268196797</v>
          </cell>
          <cell r="H60">
            <v>6.556311904906631E-2</v>
          </cell>
          <cell r="I60">
            <v>1.2654865517756001E-2</v>
          </cell>
          <cell r="J60">
            <v>-2.4843182886082159E-5</v>
          </cell>
          <cell r="K60">
            <v>1.2403832878981582E-2</v>
          </cell>
          <cell r="L60">
            <v>4.8424208582078534E-4</v>
          </cell>
          <cell r="M60">
            <v>3.1572602268109263E-4</v>
          </cell>
          <cell r="N60">
            <v>9.179079119731684E-2</v>
          </cell>
          <cell r="O60">
            <v>7.1370337197621729E-4</v>
          </cell>
          <cell r="P60">
            <v>1.0065917048470323E-4</v>
          </cell>
          <cell r="Q60">
            <v>1.0145498212244967E-4</v>
          </cell>
          <cell r="R60">
            <v>1.0090359674253332E-4</v>
          </cell>
          <cell r="S60">
            <v>1</v>
          </cell>
        </row>
        <row r="61">
          <cell r="A61" t="str">
            <v>F101R</v>
          </cell>
          <cell r="B61" t="str">
            <v>Retail Rate Base</v>
          </cell>
          <cell r="C61">
            <v>0</v>
          </cell>
          <cell r="D61">
            <v>0</v>
          </cell>
          <cell r="E61">
            <v>0</v>
          </cell>
          <cell r="F61">
            <v>-3.6755537519483097</v>
          </cell>
          <cell r="G61">
            <v>7.3999564773730556E-2</v>
          </cell>
          <cell r="H61">
            <v>0.60387424979833171</v>
          </cell>
          <cell r="I61">
            <v>-5.6033058722564602E-2</v>
          </cell>
          <cell r="J61">
            <v>2.1250485311204321</v>
          </cell>
          <cell r="K61">
            <v>3.0985234679691318E-2</v>
          </cell>
          <cell r="L61">
            <v>-1.5584865733203284E-2</v>
          </cell>
          <cell r="M61">
            <v>-2.9753097980085149E-3</v>
          </cell>
          <cell r="N61">
            <v>1.412285515178362</v>
          </cell>
          <cell r="O61">
            <v>-9.2892521883968228E-5</v>
          </cell>
          <cell r="P61">
            <v>-8.4991158924146344E-5</v>
          </cell>
          <cell r="Q61">
            <v>0.50427520003501081</v>
          </cell>
          <cell r="R61">
            <v>-1.4342570266041808E-4</v>
          </cell>
          <cell r="S61">
            <v>1</v>
          </cell>
        </row>
        <row r="62">
          <cell r="A62" t="str">
            <v>F101M</v>
          </cell>
          <cell r="B62" t="str">
            <v>Misc Rate Base</v>
          </cell>
          <cell r="C62">
            <v>0</v>
          </cell>
          <cell r="D62">
            <v>0</v>
          </cell>
          <cell r="E62">
            <v>0</v>
          </cell>
          <cell r="F62">
            <v>0.37194479648276563</v>
          </cell>
          <cell r="G62">
            <v>0.27017472865114867</v>
          </cell>
          <cell r="H62">
            <v>8.6399066627692964E-2</v>
          </cell>
          <cell r="I62">
            <v>4.3838958740342413E-3</v>
          </cell>
          <cell r="J62">
            <v>0.14637292352103043</v>
          </cell>
          <cell r="K62">
            <v>7.9917244246912617E-3</v>
          </cell>
          <cell r="L62">
            <v>2.4733407066771136E-4</v>
          </cell>
          <cell r="M62">
            <v>4.1697866713456182E-4</v>
          </cell>
          <cell r="N62">
            <v>6.8699232623730316E-2</v>
          </cell>
          <cell r="O62">
            <v>6.1439919273320988E-4</v>
          </cell>
          <cell r="P62">
            <v>7.4454421015251364E-3</v>
          </cell>
          <cell r="Q62">
            <v>1.9893301994217572E-2</v>
          </cell>
          <cell r="R62">
            <v>1.5416175768628354E-2</v>
          </cell>
          <cell r="S62">
            <v>1</v>
          </cell>
        </row>
        <row r="63">
          <cell r="A63" t="str">
            <v>F102</v>
          </cell>
          <cell r="B63" t="str">
            <v>SGP - System Gross Plant</v>
          </cell>
          <cell r="C63">
            <v>0</v>
          </cell>
          <cell r="D63">
            <v>0</v>
          </cell>
          <cell r="E63">
            <v>0</v>
          </cell>
          <cell r="F63">
            <v>0.40699770433233362</v>
          </cell>
          <cell r="G63">
            <v>0.26604829024262955</v>
          </cell>
          <cell r="H63">
            <v>8.2358502052883642E-2</v>
          </cell>
          <cell r="I63">
            <v>5.9844966363501381E-3</v>
          </cell>
          <cell r="J63">
            <v>0.12315062656674258</v>
          </cell>
          <cell r="K63">
            <v>8.4484920904371388E-3</v>
          </cell>
          <cell r="L63">
            <v>2.7542354000494149E-4</v>
          </cell>
          <cell r="M63">
            <v>3.539347696718907E-4</v>
          </cell>
          <cell r="N63">
            <v>7.2502478242994509E-2</v>
          </cell>
          <cell r="O63">
            <v>6.3661179214994442E-4</v>
          </cell>
          <cell r="P63">
            <v>6.1343366117120202E-3</v>
          </cell>
          <cell r="Q63">
            <v>1.4734950200145411E-2</v>
          </cell>
          <cell r="R63">
            <v>1.2374152921944659E-2</v>
          </cell>
          <cell r="S63">
            <v>1</v>
          </cell>
        </row>
        <row r="64">
          <cell r="A64" t="str">
            <v>F102G</v>
          </cell>
          <cell r="B64" t="str">
            <v>SGGP - System Gross Generation Plant</v>
          </cell>
          <cell r="C64">
            <v>0</v>
          </cell>
          <cell r="D64">
            <v>0</v>
          </cell>
          <cell r="E64">
            <v>0</v>
          </cell>
          <cell r="F64">
            <v>0.34614840034762284</v>
          </cell>
          <cell r="G64">
            <v>0.27714190730544985</v>
          </cell>
          <cell r="H64">
            <v>8.8893933934608704E-2</v>
          </cell>
          <cell r="I64">
            <v>1.8411158366343089E-3</v>
          </cell>
          <cell r="J64">
            <v>0.16676583628548819</v>
          </cell>
          <cell r="K64">
            <v>7.0860901420777261E-3</v>
          </cell>
          <cell r="L64">
            <v>1.9995583660614694E-4</v>
          </cell>
          <cell r="M64">
            <v>3.6884508456680091E-4</v>
          </cell>
          <cell r="N64">
            <v>6.5486496063917571E-2</v>
          </cell>
          <cell r="O64">
            <v>6.1474885781010011E-4</v>
          </cell>
          <cell r="P64">
            <v>8.3923541517602687E-3</v>
          </cell>
          <cell r="Q64">
            <v>2.0243320875040226E-2</v>
          </cell>
          <cell r="R64">
            <v>1.6816995278417228E-2</v>
          </cell>
          <cell r="S64">
            <v>1</v>
          </cell>
        </row>
        <row r="65">
          <cell r="A65" t="str">
            <v>F102T</v>
          </cell>
          <cell r="B65" t="str">
            <v>SGTP - System Gross Transmission Plant</v>
          </cell>
          <cell r="C65">
            <v>0</v>
          </cell>
          <cell r="D65">
            <v>0</v>
          </cell>
          <cell r="E65">
            <v>0</v>
          </cell>
          <cell r="F65">
            <v>0.34340037373305027</v>
          </cell>
          <cell r="G65">
            <v>0.27494171416134194</v>
          </cell>
          <cell r="H65">
            <v>8.8188216687089913E-2</v>
          </cell>
          <cell r="I65">
            <v>1.826499460205872E-3</v>
          </cell>
          <cell r="J65">
            <v>0.17276601076781811</v>
          </cell>
          <cell r="K65">
            <v>7.0298346046142176E-3</v>
          </cell>
          <cell r="L65">
            <v>1.9836841352350088E-4</v>
          </cell>
          <cell r="M65">
            <v>3.6591687196195889E-4</v>
          </cell>
          <cell r="N65">
            <v>6.4966607386408096E-2</v>
          </cell>
          <cell r="O65">
            <v>6.0986844749809615E-4</v>
          </cell>
          <cell r="P65">
            <v>8.3638913257047861E-3</v>
          </cell>
          <cell r="Q65">
            <v>2.0082611813620106E-2</v>
          </cell>
          <cell r="R65">
            <v>1.7260086327163283E-2</v>
          </cell>
          <cell r="S65">
            <v>1</v>
          </cell>
        </row>
        <row r="66">
          <cell r="A66" t="str">
            <v>F102D</v>
          </cell>
          <cell r="B66" t="str">
            <v>SGDP - System Gross Distribution Plant</v>
          </cell>
          <cell r="C66">
            <v>0</v>
          </cell>
          <cell r="D66">
            <v>0</v>
          </cell>
          <cell r="E66">
            <v>0</v>
          </cell>
          <cell r="F66">
            <v>0.57228327124950928</v>
          </cell>
          <cell r="G66">
            <v>0.23812514611636967</v>
          </cell>
          <cell r="H66">
            <v>6.542531486363444E-2</v>
          </cell>
          <cell r="I66">
            <v>1.7098032327922709E-2</v>
          </cell>
          <cell r="J66">
            <v>1.3798204912094045E-3</v>
          </cell>
          <cell r="K66">
            <v>1.2144883461154256E-2</v>
          </cell>
          <cell r="L66">
            <v>4.7892714432723146E-4</v>
          </cell>
          <cell r="M66">
            <v>3.163811342316408E-4</v>
          </cell>
          <cell r="N66">
            <v>9.1726219433068079E-2</v>
          </cell>
          <cell r="O66">
            <v>6.9918422949930893E-4</v>
          </cell>
          <cell r="P66">
            <v>1.0760651635802231E-4</v>
          </cell>
          <cell r="Q66">
            <v>1.0760651635802231E-4</v>
          </cell>
          <cell r="R66">
            <v>1.0760651635802231E-4</v>
          </cell>
          <cell r="S66">
            <v>1</v>
          </cell>
        </row>
        <row r="67">
          <cell r="A67" t="str">
            <v>F102R</v>
          </cell>
          <cell r="B67" t="str">
            <v>SGTP - System Gross Retail Plant</v>
          </cell>
          <cell r="C67">
            <v>0</v>
          </cell>
          <cell r="D67">
            <v>0</v>
          </cell>
          <cell r="E67">
            <v>0</v>
          </cell>
          <cell r="F67">
            <v>0.40699770433233362</v>
          </cell>
          <cell r="G67">
            <v>0.26604829024262955</v>
          </cell>
          <cell r="H67">
            <v>8.2358502052883642E-2</v>
          </cell>
          <cell r="I67">
            <v>5.9844966363501381E-3</v>
          </cell>
          <cell r="J67">
            <v>0.12315062656674258</v>
          </cell>
          <cell r="K67">
            <v>8.4484920904371388E-3</v>
          </cell>
          <cell r="L67">
            <v>2.7542354000494149E-4</v>
          </cell>
          <cell r="M67">
            <v>3.539347696718907E-4</v>
          </cell>
          <cell r="N67">
            <v>7.2502478242994509E-2</v>
          </cell>
          <cell r="O67">
            <v>6.3661179214994442E-4</v>
          </cell>
          <cell r="P67">
            <v>6.1343366117120202E-3</v>
          </cell>
          <cell r="Q67">
            <v>1.4734950200145411E-2</v>
          </cell>
          <cell r="R67">
            <v>1.2374152921944659E-2</v>
          </cell>
          <cell r="S67">
            <v>1</v>
          </cell>
        </row>
        <row r="68">
          <cell r="A68" t="str">
            <v>F102M</v>
          </cell>
          <cell r="B68" t="str">
            <v>SGDP - System Gross Misc Plant</v>
          </cell>
          <cell r="C68">
            <v>0</v>
          </cell>
          <cell r="D68">
            <v>0</v>
          </cell>
          <cell r="E68">
            <v>0</v>
          </cell>
          <cell r="F68">
            <v>0.40699770433233362</v>
          </cell>
          <cell r="G68">
            <v>0.26604829024262955</v>
          </cell>
          <cell r="H68">
            <v>8.2358502052883642E-2</v>
          </cell>
          <cell r="I68">
            <v>5.9844966363501381E-3</v>
          </cell>
          <cell r="J68">
            <v>0.12315062656674258</v>
          </cell>
          <cell r="K68">
            <v>8.4484920904371388E-3</v>
          </cell>
          <cell r="L68">
            <v>2.7542354000494149E-4</v>
          </cell>
          <cell r="M68">
            <v>3.539347696718907E-4</v>
          </cell>
          <cell r="N68">
            <v>7.2502478242994509E-2</v>
          </cell>
          <cell r="O68">
            <v>6.3661179214994442E-4</v>
          </cell>
          <cell r="P68">
            <v>6.1343366117120202E-3</v>
          </cell>
          <cell r="Q68">
            <v>1.4734950200145411E-2</v>
          </cell>
          <cell r="R68">
            <v>1.2374152921944659E-2</v>
          </cell>
          <cell r="S68">
            <v>1</v>
          </cell>
        </row>
        <row r="69">
          <cell r="A69" t="str">
            <v>F103</v>
          </cell>
          <cell r="B69" t="str">
            <v>SGP - System Gross Plant (Regulatory fees)</v>
          </cell>
          <cell r="C69">
            <v>0</v>
          </cell>
          <cell r="D69">
            <v>0</v>
          </cell>
          <cell r="E69">
            <v>0</v>
          </cell>
          <cell r="F69">
            <v>0.25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0.25</v>
          </cell>
          <cell r="L69">
            <v>0</v>
          </cell>
          <cell r="M69">
            <v>0</v>
          </cell>
          <cell r="N69">
            <v>0.25</v>
          </cell>
          <cell r="O69">
            <v>0.25</v>
          </cell>
          <cell r="P69">
            <v>0</v>
          </cell>
          <cell r="Q69">
            <v>0</v>
          </cell>
          <cell r="R69">
            <v>0</v>
          </cell>
          <cell r="S69">
            <v>1</v>
          </cell>
        </row>
        <row r="70">
          <cell r="A70" t="str">
            <v>F104</v>
          </cell>
          <cell r="B70" t="str">
            <v>SNP - System Net Plant</v>
          </cell>
          <cell r="C70">
            <v>0</v>
          </cell>
          <cell r="D70">
            <v>0</v>
          </cell>
          <cell r="E70">
            <v>0</v>
          </cell>
          <cell r="F70">
            <v>0.40685137361051088</v>
          </cell>
          <cell r="G70">
            <v>0.26565191032875735</v>
          </cell>
          <cell r="H70">
            <v>8.2420700219701909E-2</v>
          </cell>
          <cell r="I70">
            <v>4.7494781898919499E-3</v>
          </cell>
          <cell r="J70">
            <v>0.12422881700322501</v>
          </cell>
          <cell r="K70">
            <v>8.5005894274748379E-3</v>
          </cell>
          <cell r="L70">
            <v>2.8258285306598328E-4</v>
          </cell>
          <cell r="M70">
            <v>3.6611178844853088E-4</v>
          </cell>
          <cell r="N70">
            <v>7.2376855493827622E-2</v>
          </cell>
          <cell r="O70">
            <v>6.3680534764103645E-4</v>
          </cell>
          <cell r="P70">
            <v>6.2004998076277094E-3</v>
          </cell>
          <cell r="Q70">
            <v>1.5161025682856153E-2</v>
          </cell>
          <cell r="R70">
            <v>1.2573250246971352E-2</v>
          </cell>
          <cell r="S70">
            <v>1</v>
          </cell>
        </row>
        <row r="71">
          <cell r="A71" t="str">
            <v>F104G</v>
          </cell>
          <cell r="B71" t="str">
            <v>SNP - System Net Generation Plant</v>
          </cell>
          <cell r="C71">
            <v>0</v>
          </cell>
          <cell r="D71">
            <v>0</v>
          </cell>
          <cell r="E71">
            <v>0</v>
          </cell>
          <cell r="F71">
            <v>0.34420642446377425</v>
          </cell>
          <cell r="G71">
            <v>0.27689359500204153</v>
          </cell>
          <cell r="H71">
            <v>8.9175871851307834E-2</v>
          </cell>
          <cell r="I71">
            <v>1.9180536924996142E-3</v>
          </cell>
          <cell r="J71">
            <v>0.16765159235120625</v>
          </cell>
          <cell r="K71">
            <v>7.1298868617589656E-3</v>
          </cell>
          <cell r="L71">
            <v>2.0164023661130938E-4</v>
          </cell>
          <cell r="M71">
            <v>3.8380810841633751E-4</v>
          </cell>
          <cell r="N71">
            <v>6.5326005322296668E-2</v>
          </cell>
          <cell r="O71">
            <v>6.1149227299897113E-4</v>
          </cell>
          <cell r="P71">
            <v>8.4671711418651697E-3</v>
          </cell>
          <cell r="Q71">
            <v>2.0947260969540159E-2</v>
          </cell>
          <cell r="R71">
            <v>1.7087197725683005E-2</v>
          </cell>
          <cell r="S71">
            <v>1</v>
          </cell>
        </row>
        <row r="72">
          <cell r="A72" t="str">
            <v>F104T</v>
          </cell>
          <cell r="B72" t="str">
            <v>SNP - System Net Transmission Plant</v>
          </cell>
          <cell r="C72">
            <v>0</v>
          </cell>
          <cell r="D72">
            <v>0</v>
          </cell>
          <cell r="E72">
            <v>0</v>
          </cell>
          <cell r="F72">
            <v>0.34340052398237036</v>
          </cell>
          <cell r="G72">
            <v>0.27494183445767456</v>
          </cell>
          <cell r="H72">
            <v>8.8188255272428212E-2</v>
          </cell>
          <cell r="I72">
            <v>1.8265002593613857E-3</v>
          </cell>
          <cell r="J72">
            <v>0.17276568270617143</v>
          </cell>
          <cell r="K72">
            <v>7.0298376804054808E-3</v>
          </cell>
          <cell r="L72">
            <v>1.9836850031641534E-4</v>
          </cell>
          <cell r="M72">
            <v>3.6591703206301121E-4</v>
          </cell>
          <cell r="N72">
            <v>6.4966635811504095E-2</v>
          </cell>
          <cell r="O72">
            <v>6.0986871433624365E-4</v>
          </cell>
          <cell r="P72">
            <v>8.3638928819197954E-3</v>
          </cell>
          <cell r="Q72">
            <v>2.0082620600444471E-2</v>
          </cell>
          <cell r="R72">
            <v>1.7260062101004607E-2</v>
          </cell>
          <cell r="S72">
            <v>1</v>
          </cell>
        </row>
        <row r="73">
          <cell r="A73" t="str">
            <v>F104D</v>
          </cell>
          <cell r="B73" t="str">
            <v>SNP - System Net Distribution Plant</v>
          </cell>
          <cell r="C73">
            <v>0</v>
          </cell>
          <cell r="D73">
            <v>0</v>
          </cell>
          <cell r="E73">
            <v>0</v>
          </cell>
          <cell r="F73">
            <v>0.57613045334718493</v>
          </cell>
          <cell r="G73">
            <v>0.23846417633296926</v>
          </cell>
          <cell r="H73">
            <v>6.5362943553253811E-2</v>
          </cell>
          <cell r="I73">
            <v>1.2575185943177299E-2</v>
          </cell>
          <cell r="J73">
            <v>1.2791519146759583E-3</v>
          </cell>
          <cell r="K73">
            <v>1.2403440118704276E-2</v>
          </cell>
          <cell r="L73">
            <v>4.897227255862617E-4</v>
          </cell>
          <cell r="M73">
            <v>3.3148038799609412E-4</v>
          </cell>
          <cell r="N73">
            <v>9.1950992239916401E-2</v>
          </cell>
          <cell r="O73">
            <v>7.1318607029246595E-4</v>
          </cell>
          <cell r="P73">
            <v>9.9755788747802202E-5</v>
          </cell>
          <cell r="Q73">
            <v>9.9755788747802202E-5</v>
          </cell>
          <cell r="R73">
            <v>9.9755788747802202E-5</v>
          </cell>
          <cell r="S73">
            <v>1</v>
          </cell>
        </row>
        <row r="74">
          <cell r="A74" t="str">
            <v>F104R</v>
          </cell>
          <cell r="B74" t="str">
            <v>SNP - System Net Retail Plant</v>
          </cell>
          <cell r="C74">
            <v>0</v>
          </cell>
          <cell r="D74">
            <v>0</v>
          </cell>
          <cell r="E74">
            <v>0</v>
          </cell>
          <cell r="F74">
            <v>0.87164885972756267</v>
          </cell>
          <cell r="G74">
            <v>1.8711933791347925E-2</v>
          </cell>
          <cell r="H74">
            <v>3.6111608455106865E-4</v>
          </cell>
          <cell r="I74">
            <v>1.0725084478773038E-2</v>
          </cell>
          <cell r="J74">
            <v>1.5428423563938244E-3</v>
          </cell>
          <cell r="K74">
            <v>3.5449745149797318E-3</v>
          </cell>
          <cell r="L74">
            <v>2.4800185530835465E-3</v>
          </cell>
          <cell r="M74">
            <v>5.2164383112987165E-4</v>
          </cell>
          <cell r="N74">
            <v>9.0421278399340152E-2</v>
          </cell>
          <cell r="O74">
            <v>1.3319968655183395E-5</v>
          </cell>
          <cell r="P74">
            <v>9.6427647274614109E-6</v>
          </cell>
          <cell r="Q74">
            <v>9.6427647274614109E-6</v>
          </cell>
          <cell r="R74">
            <v>9.6427647274614109E-6</v>
          </cell>
          <cell r="S74">
            <v>1</v>
          </cell>
        </row>
        <row r="75">
          <cell r="A75" t="str">
            <v>F104M</v>
          </cell>
          <cell r="B75" t="str">
            <v>SNP - System Net Misc Plant</v>
          </cell>
          <cell r="C75">
            <v>0</v>
          </cell>
          <cell r="D75">
            <v>0</v>
          </cell>
          <cell r="E75">
            <v>0</v>
          </cell>
          <cell r="F75">
            <v>0.40685137361051088</v>
          </cell>
          <cell r="G75">
            <v>0.26565191032875735</v>
          </cell>
          <cell r="H75">
            <v>8.2420700219701909E-2</v>
          </cell>
          <cell r="I75">
            <v>4.7494781898919499E-3</v>
          </cell>
          <cell r="J75">
            <v>0.12422881700322501</v>
          </cell>
          <cell r="K75">
            <v>8.5005894274748379E-3</v>
          </cell>
          <cell r="L75">
            <v>2.8258285306598328E-4</v>
          </cell>
          <cell r="M75">
            <v>3.6611178844853088E-4</v>
          </cell>
          <cell r="N75">
            <v>7.2376855493827622E-2</v>
          </cell>
          <cell r="O75">
            <v>6.3680534764103645E-4</v>
          </cell>
          <cell r="P75">
            <v>6.2004998076277094E-3</v>
          </cell>
          <cell r="Q75">
            <v>1.5161025682856153E-2</v>
          </cell>
          <cell r="R75">
            <v>1.2573250246971352E-2</v>
          </cell>
          <cell r="S75">
            <v>1</v>
          </cell>
        </row>
        <row r="76">
          <cell r="A76" t="str">
            <v>F105</v>
          </cell>
          <cell r="B76" t="str">
            <v>STP - System Prod &amp; Trans Plant</v>
          </cell>
          <cell r="C76">
            <v>0</v>
          </cell>
          <cell r="D76">
            <v>0</v>
          </cell>
          <cell r="E76">
            <v>0</v>
          </cell>
          <cell r="F76">
            <v>0.34530906154292762</v>
          </cell>
          <cell r="G76">
            <v>0.27646989507897385</v>
          </cell>
          <cell r="H76">
            <v>8.8678384395225004E-2</v>
          </cell>
          <cell r="I76">
            <v>1.8366515087215572E-3</v>
          </cell>
          <cell r="J76">
            <v>0.16859848930684371</v>
          </cell>
          <cell r="K76">
            <v>7.0689078282960031E-3</v>
          </cell>
          <cell r="L76">
            <v>1.9947098475439691E-4</v>
          </cell>
          <cell r="M76">
            <v>3.6795071096262674E-4</v>
          </cell>
          <cell r="N76">
            <v>6.5327704755696089E-2</v>
          </cell>
          <cell r="O76">
            <v>6.1325821804119197E-4</v>
          </cell>
          <cell r="P76">
            <v>8.3836606572093176E-3</v>
          </cell>
          <cell r="Q76">
            <v>2.0194234977982041E-2</v>
          </cell>
          <cell r="R76">
            <v>1.6952330034366647E-2</v>
          </cell>
          <cell r="S76">
            <v>1</v>
          </cell>
        </row>
        <row r="77">
          <cell r="A77" t="str">
            <v>F105G</v>
          </cell>
          <cell r="B77" t="str">
            <v>SGGP - System Gross Generation Plant</v>
          </cell>
          <cell r="C77">
            <v>0</v>
          </cell>
          <cell r="D77">
            <v>0</v>
          </cell>
          <cell r="E77">
            <v>0</v>
          </cell>
          <cell r="F77">
            <v>0.34614840034762284</v>
          </cell>
          <cell r="G77">
            <v>0.27714190730544985</v>
          </cell>
          <cell r="H77">
            <v>8.8893933934608704E-2</v>
          </cell>
          <cell r="I77">
            <v>1.8411158366343089E-3</v>
          </cell>
          <cell r="J77">
            <v>0.16676583628548819</v>
          </cell>
          <cell r="K77">
            <v>7.0860901420777261E-3</v>
          </cell>
          <cell r="L77">
            <v>1.9995583660614694E-4</v>
          </cell>
          <cell r="M77">
            <v>3.6884508456680091E-4</v>
          </cell>
          <cell r="N77">
            <v>6.5486496063917571E-2</v>
          </cell>
          <cell r="O77">
            <v>6.1474885781010011E-4</v>
          </cell>
          <cell r="P77">
            <v>8.3923541517602687E-3</v>
          </cell>
          <cell r="Q77">
            <v>2.0243320875040226E-2</v>
          </cell>
          <cell r="R77">
            <v>1.6816995278417228E-2</v>
          </cell>
          <cell r="S77">
            <v>1</v>
          </cell>
        </row>
        <row r="78">
          <cell r="A78" t="str">
            <v>F105T</v>
          </cell>
          <cell r="B78" t="str">
            <v>SGTP - System Gross Transmission Plant</v>
          </cell>
          <cell r="C78">
            <v>0</v>
          </cell>
          <cell r="D78">
            <v>0</v>
          </cell>
          <cell r="E78">
            <v>0</v>
          </cell>
          <cell r="F78">
            <v>0.34340037373305027</v>
          </cell>
          <cell r="G78">
            <v>0.27494171416134194</v>
          </cell>
          <cell r="H78">
            <v>8.8188216687089913E-2</v>
          </cell>
          <cell r="I78">
            <v>1.826499460205872E-3</v>
          </cell>
          <cell r="J78">
            <v>0.17276601076781811</v>
          </cell>
          <cell r="K78">
            <v>7.0298346046142176E-3</v>
          </cell>
          <cell r="L78">
            <v>1.9836841352350088E-4</v>
          </cell>
          <cell r="M78">
            <v>3.6591687196195889E-4</v>
          </cell>
          <cell r="N78">
            <v>6.4966607386408096E-2</v>
          </cell>
          <cell r="O78">
            <v>6.0986844749809615E-4</v>
          </cell>
          <cell r="P78">
            <v>8.3638913257047861E-3</v>
          </cell>
          <cell r="Q78">
            <v>2.0082611813620106E-2</v>
          </cell>
          <cell r="R78">
            <v>1.7260086327163283E-2</v>
          </cell>
          <cell r="S78">
            <v>1</v>
          </cell>
        </row>
        <row r="79">
          <cell r="A79" t="str">
            <v>F105D</v>
          </cell>
          <cell r="B79" t="str">
            <v>SGDP - System Gross Distribution Plant</v>
          </cell>
          <cell r="C79">
            <v>0</v>
          </cell>
          <cell r="D79">
            <v>0</v>
          </cell>
          <cell r="E79">
            <v>0</v>
          </cell>
          <cell r="F79">
            <v>7.6923076923076927E-2</v>
          </cell>
          <cell r="G79">
            <v>7.6923076923076927E-2</v>
          </cell>
          <cell r="H79">
            <v>7.6923076923076927E-2</v>
          </cell>
          <cell r="I79">
            <v>7.6923076923076927E-2</v>
          </cell>
          <cell r="J79">
            <v>7.6923076923076927E-2</v>
          </cell>
          <cell r="K79">
            <v>7.6923076923076927E-2</v>
          </cell>
          <cell r="L79">
            <v>7.6923076923076927E-2</v>
          </cell>
          <cell r="M79">
            <v>7.6923076923076927E-2</v>
          </cell>
          <cell r="N79">
            <v>7.6923076923076927E-2</v>
          </cell>
          <cell r="O79">
            <v>7.6923076923076927E-2</v>
          </cell>
          <cell r="P79">
            <v>7.6923076923076927E-2</v>
          </cell>
          <cell r="Q79">
            <v>7.6923076923076927E-2</v>
          </cell>
          <cell r="R79">
            <v>7.6923076923076927E-2</v>
          </cell>
          <cell r="S79">
            <v>1</v>
          </cell>
        </row>
        <row r="80">
          <cell r="A80" t="str">
            <v>F105R</v>
          </cell>
          <cell r="B80" t="str">
            <v>SGTP - System Gross Retail Plant</v>
          </cell>
          <cell r="C80">
            <v>0</v>
          </cell>
          <cell r="D80">
            <v>0</v>
          </cell>
          <cell r="E80">
            <v>0</v>
          </cell>
          <cell r="F80">
            <v>7.6923076923076927E-2</v>
          </cell>
          <cell r="G80">
            <v>7.6923076923076927E-2</v>
          </cell>
          <cell r="H80">
            <v>7.6923076923076927E-2</v>
          </cell>
          <cell r="I80">
            <v>7.6923076923076927E-2</v>
          </cell>
          <cell r="J80">
            <v>7.6923076923076927E-2</v>
          </cell>
          <cell r="K80">
            <v>7.6923076923076927E-2</v>
          </cell>
          <cell r="L80">
            <v>7.6923076923076927E-2</v>
          </cell>
          <cell r="M80">
            <v>7.6923076923076927E-2</v>
          </cell>
          <cell r="N80">
            <v>7.6923076923076927E-2</v>
          </cell>
          <cell r="O80">
            <v>7.6923076923076927E-2</v>
          </cell>
          <cell r="P80">
            <v>7.6923076923076927E-2</v>
          </cell>
          <cell r="Q80">
            <v>7.6923076923076927E-2</v>
          </cell>
          <cell r="R80">
            <v>7.6923076923076927E-2</v>
          </cell>
          <cell r="S80">
            <v>1</v>
          </cell>
        </row>
        <row r="81">
          <cell r="A81" t="str">
            <v>F105M</v>
          </cell>
          <cell r="B81" t="str">
            <v>SGDP - System Gross Misc Plant</v>
          </cell>
          <cell r="C81">
            <v>0</v>
          </cell>
          <cell r="D81">
            <v>0</v>
          </cell>
          <cell r="E81">
            <v>0</v>
          </cell>
          <cell r="F81">
            <v>7.6923076923076927E-2</v>
          </cell>
          <cell r="G81">
            <v>7.6923076923076927E-2</v>
          </cell>
          <cell r="H81">
            <v>7.6923076923076927E-2</v>
          </cell>
          <cell r="I81">
            <v>7.6923076923076927E-2</v>
          </cell>
          <cell r="J81">
            <v>7.6923076923076927E-2</v>
          </cell>
          <cell r="K81">
            <v>7.6923076923076927E-2</v>
          </cell>
          <cell r="L81">
            <v>7.6923076923076927E-2</v>
          </cell>
          <cell r="M81">
            <v>7.6923076923076927E-2</v>
          </cell>
          <cell r="N81">
            <v>7.6923076923076927E-2</v>
          </cell>
          <cell r="O81">
            <v>7.6923076923076927E-2</v>
          </cell>
          <cell r="P81">
            <v>7.6923076923076927E-2</v>
          </cell>
          <cell r="Q81">
            <v>7.6923076923076927E-2</v>
          </cell>
          <cell r="R81">
            <v>7.6923076923076927E-2</v>
          </cell>
          <cell r="S81">
            <v>1</v>
          </cell>
        </row>
        <row r="82">
          <cell r="A82" t="str">
            <v>F106</v>
          </cell>
          <cell r="B82" t="str">
            <v>STP - System Transmission Plant</v>
          </cell>
          <cell r="C82">
            <v>0</v>
          </cell>
          <cell r="D82">
            <v>0</v>
          </cell>
          <cell r="E82">
            <v>0</v>
          </cell>
          <cell r="F82">
            <v>0.34340037373305027</v>
          </cell>
          <cell r="G82">
            <v>0.27494171416134194</v>
          </cell>
          <cell r="H82">
            <v>8.8188216687089913E-2</v>
          </cell>
          <cell r="I82">
            <v>1.826499460205872E-3</v>
          </cell>
          <cell r="J82">
            <v>0.17276601076781811</v>
          </cell>
          <cell r="K82">
            <v>7.0298346046142176E-3</v>
          </cell>
          <cell r="L82">
            <v>1.9836841352350088E-4</v>
          </cell>
          <cell r="M82">
            <v>3.6591687196195889E-4</v>
          </cell>
          <cell r="N82">
            <v>6.4966607386408096E-2</v>
          </cell>
          <cell r="O82">
            <v>6.0986844749809615E-4</v>
          </cell>
          <cell r="P82">
            <v>8.3638913257047861E-3</v>
          </cell>
          <cell r="Q82">
            <v>2.0082611813620106E-2</v>
          </cell>
          <cell r="R82">
            <v>1.7260086327163283E-2</v>
          </cell>
          <cell r="S82">
            <v>1</v>
          </cell>
        </row>
        <row r="83">
          <cell r="A83" t="str">
            <v>F107</v>
          </cell>
          <cell r="B83" t="str">
            <v>STP - System Trans &amp; Dist Plant</v>
          </cell>
          <cell r="C83">
            <v>0</v>
          </cell>
          <cell r="D83">
            <v>0</v>
          </cell>
          <cell r="E83">
            <v>0</v>
          </cell>
          <cell r="F83">
            <v>0.4692734113239776</v>
          </cell>
          <cell r="G83">
            <v>0.2546946214175056</v>
          </cell>
          <cell r="H83">
            <v>7.5669869409979079E-2</v>
          </cell>
          <cell r="I83">
            <v>1.0225004772692023E-2</v>
          </cell>
          <cell r="J83">
            <v>7.8513008008177287E-2</v>
          </cell>
          <cell r="K83">
            <v>9.8428308746933094E-3</v>
          </cell>
          <cell r="L83">
            <v>3.5266032459292163E-4</v>
          </cell>
          <cell r="M83">
            <v>3.3867493363856676E-4</v>
          </cell>
          <cell r="N83">
            <v>7.9682926035011564E-2</v>
          </cell>
          <cell r="O83">
            <v>6.5898722791939558E-4</v>
          </cell>
          <cell r="P83">
            <v>3.8233876032998581E-3</v>
          </cell>
          <cell r="Q83">
            <v>9.0974546876691001E-3</v>
          </cell>
          <cell r="R83">
            <v>7.8271633808437279E-3</v>
          </cell>
          <cell r="S83">
            <v>1</v>
          </cell>
        </row>
        <row r="84">
          <cell r="A84" t="str">
            <v>F107G</v>
          </cell>
          <cell r="B84" t="str">
            <v>SGGP - System Gross Generation Plant</v>
          </cell>
          <cell r="C84">
            <v>0</v>
          </cell>
          <cell r="D84">
            <v>0</v>
          </cell>
          <cell r="E84">
            <v>0</v>
          </cell>
          <cell r="F84">
            <v>0.34614840034762284</v>
          </cell>
          <cell r="G84">
            <v>0.27714190730544985</v>
          </cell>
          <cell r="H84">
            <v>8.8893933934608704E-2</v>
          </cell>
          <cell r="I84">
            <v>1.8411158366343089E-3</v>
          </cell>
          <cell r="J84">
            <v>0.16676583628548819</v>
          </cell>
          <cell r="K84">
            <v>7.0860901420777261E-3</v>
          </cell>
          <cell r="L84">
            <v>1.9995583660614694E-4</v>
          </cell>
          <cell r="M84">
            <v>3.6884508456680091E-4</v>
          </cell>
          <cell r="N84">
            <v>6.5486496063917571E-2</v>
          </cell>
          <cell r="O84">
            <v>6.1474885781010011E-4</v>
          </cell>
          <cell r="P84">
            <v>8.3923541517602687E-3</v>
          </cell>
          <cell r="Q84">
            <v>2.0243320875040226E-2</v>
          </cell>
          <cell r="R84">
            <v>1.6816995278417228E-2</v>
          </cell>
          <cell r="S84">
            <v>1</v>
          </cell>
        </row>
        <row r="85">
          <cell r="A85" t="str">
            <v>F107T</v>
          </cell>
          <cell r="B85" t="str">
            <v>SGTP - System Gross Transmission Plant</v>
          </cell>
          <cell r="C85">
            <v>0</v>
          </cell>
          <cell r="D85">
            <v>0</v>
          </cell>
          <cell r="E85">
            <v>0</v>
          </cell>
          <cell r="F85">
            <v>0.34340037373305027</v>
          </cell>
          <cell r="G85">
            <v>0.27494171416134194</v>
          </cell>
          <cell r="H85">
            <v>8.8188216687089913E-2</v>
          </cell>
          <cell r="I85">
            <v>1.826499460205872E-3</v>
          </cell>
          <cell r="J85">
            <v>0.17276601076781811</v>
          </cell>
          <cell r="K85">
            <v>7.0298346046142176E-3</v>
          </cell>
          <cell r="L85">
            <v>1.9836841352350088E-4</v>
          </cell>
          <cell r="M85">
            <v>3.6591687196195889E-4</v>
          </cell>
          <cell r="N85">
            <v>6.4966607386408096E-2</v>
          </cell>
          <cell r="O85">
            <v>6.0986844749809615E-4</v>
          </cell>
          <cell r="P85">
            <v>8.3638913257047861E-3</v>
          </cell>
          <cell r="Q85">
            <v>2.0082611813620106E-2</v>
          </cell>
          <cell r="R85">
            <v>1.7260086327163283E-2</v>
          </cell>
          <cell r="S85">
            <v>1</v>
          </cell>
        </row>
        <row r="86">
          <cell r="A86" t="str">
            <v>F107D</v>
          </cell>
          <cell r="B86" t="str">
            <v>SGDP - System Gross Distribution Plant</v>
          </cell>
          <cell r="C86">
            <v>0</v>
          </cell>
          <cell r="D86">
            <v>0</v>
          </cell>
          <cell r="E86">
            <v>0</v>
          </cell>
          <cell r="F86">
            <v>0.57228327124950928</v>
          </cell>
          <cell r="G86">
            <v>0.23812514611636967</v>
          </cell>
          <cell r="H86">
            <v>6.542531486363444E-2</v>
          </cell>
          <cell r="I86">
            <v>1.7098032327922709E-2</v>
          </cell>
          <cell r="J86">
            <v>1.3798204912094045E-3</v>
          </cell>
          <cell r="K86">
            <v>1.2144883461154256E-2</v>
          </cell>
          <cell r="L86">
            <v>4.7892714432723146E-4</v>
          </cell>
          <cell r="M86">
            <v>3.163811342316408E-4</v>
          </cell>
          <cell r="N86">
            <v>9.1726219433068079E-2</v>
          </cell>
          <cell r="O86">
            <v>6.9918422949930893E-4</v>
          </cell>
          <cell r="P86">
            <v>1.0760651635802231E-4</v>
          </cell>
          <cell r="Q86">
            <v>1.0760651635802231E-4</v>
          </cell>
          <cell r="R86">
            <v>1.0760651635802231E-4</v>
          </cell>
          <cell r="S86">
            <v>1</v>
          </cell>
        </row>
        <row r="87">
          <cell r="A87" t="str">
            <v>F107R</v>
          </cell>
          <cell r="B87" t="str">
            <v>SGTP - System Gross Retail Plant</v>
          </cell>
          <cell r="C87">
            <v>0</v>
          </cell>
          <cell r="D87">
            <v>0</v>
          </cell>
          <cell r="E87">
            <v>0</v>
          </cell>
          <cell r="F87">
            <v>0.57228327124950928</v>
          </cell>
          <cell r="G87">
            <v>0.23812514611636967</v>
          </cell>
          <cell r="H87">
            <v>6.542531486363444E-2</v>
          </cell>
          <cell r="I87">
            <v>1.7098032327922709E-2</v>
          </cell>
          <cell r="J87">
            <v>1.3798204912094045E-3</v>
          </cell>
          <cell r="K87">
            <v>1.2144883461154256E-2</v>
          </cell>
          <cell r="L87">
            <v>4.7892714432723146E-4</v>
          </cell>
          <cell r="M87">
            <v>3.163811342316408E-4</v>
          </cell>
          <cell r="N87">
            <v>9.1726219433068079E-2</v>
          </cell>
          <cell r="O87">
            <v>6.9918422949930893E-4</v>
          </cell>
          <cell r="P87">
            <v>1.0760651635802231E-4</v>
          </cell>
          <cell r="Q87">
            <v>1.0760651635802231E-4</v>
          </cell>
          <cell r="R87">
            <v>1.0760651635802231E-4</v>
          </cell>
          <cell r="S87">
            <v>1</v>
          </cell>
        </row>
        <row r="88">
          <cell r="A88" t="str">
            <v>F107M</v>
          </cell>
          <cell r="B88" t="str">
            <v>SGDP - System Gross Misc Plant</v>
          </cell>
          <cell r="C88">
            <v>0</v>
          </cell>
          <cell r="D88">
            <v>0</v>
          </cell>
          <cell r="E88">
            <v>0</v>
          </cell>
          <cell r="F88">
            <v>0.57228327124950928</v>
          </cell>
          <cell r="G88">
            <v>0.23812514611636967</v>
          </cell>
          <cell r="H88">
            <v>6.542531486363444E-2</v>
          </cell>
          <cell r="I88">
            <v>1.7098032327922709E-2</v>
          </cell>
          <cell r="J88">
            <v>1.3798204912094045E-3</v>
          </cell>
          <cell r="K88">
            <v>1.2144883461154256E-2</v>
          </cell>
          <cell r="L88">
            <v>4.7892714432723146E-4</v>
          </cell>
          <cell r="M88">
            <v>3.163811342316408E-4</v>
          </cell>
          <cell r="N88">
            <v>9.1726219433068079E-2</v>
          </cell>
          <cell r="O88">
            <v>6.9918422949930893E-4</v>
          </cell>
          <cell r="P88">
            <v>1.0760651635802231E-4</v>
          </cell>
          <cell r="Q88">
            <v>1.0760651635802231E-4</v>
          </cell>
          <cell r="R88">
            <v>1.0760651635802231E-4</v>
          </cell>
          <cell r="S88">
            <v>1</v>
          </cell>
        </row>
        <row r="89">
          <cell r="A89" t="str">
            <v>F108</v>
          </cell>
          <cell r="B89" t="str">
            <v>SGP - System General Plant</v>
          </cell>
          <cell r="C89">
            <v>0</v>
          </cell>
          <cell r="D89">
            <v>0</v>
          </cell>
          <cell r="E89">
            <v>0</v>
          </cell>
          <cell r="F89">
            <v>0.39962058657514998</v>
          </cell>
          <cell r="G89">
            <v>0.25900517637058285</v>
          </cell>
          <cell r="H89">
            <v>8.3226556285771428E-2</v>
          </cell>
          <cell r="I89">
            <v>6.830129603004333E-3</v>
          </cell>
          <cell r="J89">
            <v>0.12781242537183371</v>
          </cell>
          <cell r="K89">
            <v>8.7692265619291488E-3</v>
          </cell>
          <cell r="L89">
            <v>3.3421007919502292E-4</v>
          </cell>
          <cell r="M89">
            <v>4.9056652826668149E-4</v>
          </cell>
          <cell r="N89">
            <v>7.1553649843376213E-2</v>
          </cell>
          <cell r="O89">
            <v>5.9617115742151337E-4</v>
          </cell>
          <cell r="P89">
            <v>6.6494423035403797E-3</v>
          </cell>
          <cell r="Q89">
            <v>2.0650636111612497E-2</v>
          </cell>
          <cell r="R89">
            <v>1.4461223208316328E-2</v>
          </cell>
          <cell r="S89">
            <v>1</v>
          </cell>
        </row>
        <row r="90">
          <cell r="A90" t="str">
            <v>F108G</v>
          </cell>
          <cell r="B90" t="str">
            <v>SGGP - System Gen Generation Plant</v>
          </cell>
          <cell r="C90">
            <v>0</v>
          </cell>
          <cell r="D90">
            <v>0</v>
          </cell>
          <cell r="E90">
            <v>0</v>
          </cell>
          <cell r="F90">
            <v>0.31305531109819079</v>
          </cell>
          <cell r="G90">
            <v>0.27291043291549044</v>
          </cell>
          <cell r="H90">
            <v>9.3698420291891682E-2</v>
          </cell>
          <cell r="I90">
            <v>3.1522090134272797E-3</v>
          </cell>
          <cell r="J90">
            <v>0.181859949852924</v>
          </cell>
          <cell r="K90">
            <v>7.8324272955398212E-3</v>
          </cell>
          <cell r="L90">
            <v>2.2865959146025518E-4</v>
          </cell>
          <cell r="M90">
            <v>6.2382903560987107E-4</v>
          </cell>
          <cell r="N90">
            <v>6.2751583400819919E-2</v>
          </cell>
          <cell r="O90">
            <v>5.5925360027401876E-4</v>
          </cell>
          <cell r="P90">
            <v>9.6673057881361234E-3</v>
          </cell>
          <cell r="Q90">
            <v>3.2239119879182328E-2</v>
          </cell>
          <cell r="R90">
            <v>2.1421498237053457E-2</v>
          </cell>
          <cell r="S90">
            <v>1</v>
          </cell>
        </row>
        <row r="91">
          <cell r="A91" t="str">
            <v>F108T</v>
          </cell>
          <cell r="B91" t="str">
            <v>SGTP - System Gen Transmission Plant</v>
          </cell>
          <cell r="C91">
            <v>0</v>
          </cell>
          <cell r="D91">
            <v>0</v>
          </cell>
          <cell r="E91">
            <v>0</v>
          </cell>
          <cell r="F91">
            <v>0.34340257188918805</v>
          </cell>
          <cell r="G91">
            <v>0.27494347410356312</v>
          </cell>
          <cell r="H91">
            <v>8.818878119279408E-2</v>
          </cell>
          <cell r="I91">
            <v>1.8265111518966973E-3</v>
          </cell>
          <cell r="J91">
            <v>0.17276121120718207</v>
          </cell>
          <cell r="K91">
            <v>7.0298796036161564E-3</v>
          </cell>
          <cell r="L91">
            <v>1.9836968330879838E-4</v>
          </cell>
          <cell r="M91">
            <v>3.6591921424950294E-4</v>
          </cell>
          <cell r="N91">
            <v>6.4967023247186645E-2</v>
          </cell>
          <cell r="O91">
            <v>6.0987235135544075E-4</v>
          </cell>
          <cell r="P91">
            <v>8.3639140932192848E-3</v>
          </cell>
          <cell r="Q91">
            <v>2.0082740365362613E-2</v>
          </cell>
          <cell r="R91">
            <v>1.7259731897077621E-2</v>
          </cell>
          <cell r="S91">
            <v>1</v>
          </cell>
        </row>
        <row r="92">
          <cell r="A92" t="str">
            <v>F108D</v>
          </cell>
          <cell r="B92" t="str">
            <v>SGDP - System Gen Distribution Plant</v>
          </cell>
          <cell r="C92">
            <v>0</v>
          </cell>
          <cell r="D92">
            <v>0</v>
          </cell>
          <cell r="E92">
            <v>0</v>
          </cell>
          <cell r="F92">
            <v>0.5722832712495094</v>
          </cell>
          <cell r="G92">
            <v>0.23812514611636967</v>
          </cell>
          <cell r="H92">
            <v>6.542531486363444E-2</v>
          </cell>
          <cell r="I92">
            <v>1.7098032327922705E-2</v>
          </cell>
          <cell r="J92">
            <v>1.3798204912094047E-3</v>
          </cell>
          <cell r="K92">
            <v>1.2144883461154258E-2</v>
          </cell>
          <cell r="L92">
            <v>4.7892714432723162E-4</v>
          </cell>
          <cell r="M92">
            <v>3.1638113423164085E-4</v>
          </cell>
          <cell r="N92">
            <v>9.1726219433068107E-2</v>
          </cell>
          <cell r="O92">
            <v>6.9918422949930882E-4</v>
          </cell>
          <cell r="P92">
            <v>1.0760651635802233E-4</v>
          </cell>
          <cell r="Q92">
            <v>1.0760651635802233E-4</v>
          </cell>
          <cell r="R92">
            <v>1.0760651635802233E-4</v>
          </cell>
          <cell r="S92">
            <v>1</v>
          </cell>
        </row>
        <row r="93">
          <cell r="A93" t="str">
            <v>F108R</v>
          </cell>
          <cell r="B93" t="str">
            <v>SGTP - System Gen Retail Plant</v>
          </cell>
          <cell r="C93">
            <v>0</v>
          </cell>
          <cell r="D93">
            <v>0</v>
          </cell>
          <cell r="E93">
            <v>0</v>
          </cell>
          <cell r="F93">
            <v>0.87121091198399014</v>
          </cell>
          <cell r="G93">
            <v>1.8685618887272257E-2</v>
          </cell>
          <cell r="H93">
            <v>3.6060824098817972E-4</v>
          </cell>
          <cell r="I93">
            <v>1.0806265281044006E-2</v>
          </cell>
          <cell r="J93">
            <v>1.4291196877289566E-3</v>
          </cell>
          <cell r="K93">
            <v>3.5368533735182328E-3</v>
          </cell>
          <cell r="L93">
            <v>2.4986356816757084E-3</v>
          </cell>
          <cell r="M93">
            <v>5.2555973340059469E-4</v>
          </cell>
          <cell r="N93">
            <v>9.0906317860013006E-2</v>
          </cell>
          <cell r="O93">
            <v>1.3313276223762299E-5</v>
          </cell>
          <cell r="P93">
            <v>8.9319980483059787E-6</v>
          </cell>
          <cell r="Q93">
            <v>8.9319980483059787E-6</v>
          </cell>
          <cell r="R93">
            <v>8.9319980483059787E-6</v>
          </cell>
          <cell r="S93">
            <v>1</v>
          </cell>
        </row>
        <row r="94">
          <cell r="A94" t="str">
            <v>F108M</v>
          </cell>
          <cell r="B94" t="str">
            <v>SGDP - System Gen Misc Plant</v>
          </cell>
          <cell r="C94">
            <v>0</v>
          </cell>
          <cell r="D94">
            <v>0</v>
          </cell>
          <cell r="E94">
            <v>0</v>
          </cell>
          <cell r="F94">
            <v>7.6923076923076927E-2</v>
          </cell>
          <cell r="G94">
            <v>7.6923076923076927E-2</v>
          </cell>
          <cell r="H94">
            <v>7.6923076923076927E-2</v>
          </cell>
          <cell r="I94">
            <v>7.6923076923076927E-2</v>
          </cell>
          <cell r="J94">
            <v>7.6923076923076927E-2</v>
          </cell>
          <cell r="K94">
            <v>7.6923076923076927E-2</v>
          </cell>
          <cell r="L94">
            <v>7.6923076923076927E-2</v>
          </cell>
          <cell r="M94">
            <v>7.6923076923076927E-2</v>
          </cell>
          <cell r="N94">
            <v>7.6923076923076927E-2</v>
          </cell>
          <cell r="O94">
            <v>7.6923076923076927E-2</v>
          </cell>
          <cell r="P94">
            <v>7.6923076923076927E-2</v>
          </cell>
          <cell r="Q94">
            <v>7.6923076923076927E-2</v>
          </cell>
          <cell r="R94">
            <v>7.6923076923076927E-2</v>
          </cell>
          <cell r="S94">
            <v>1</v>
          </cell>
        </row>
        <row r="95">
          <cell r="A95" t="str">
            <v>F110</v>
          </cell>
          <cell r="B95" t="str">
            <v>SIP - System Intangible Plant</v>
          </cell>
          <cell r="C95">
            <v>0</v>
          </cell>
          <cell r="D95">
            <v>0</v>
          </cell>
          <cell r="E95">
            <v>0</v>
          </cell>
          <cell r="F95">
            <v>0.45665947910921073</v>
          </cell>
          <cell r="G95">
            <v>0.23158901732916684</v>
          </cell>
          <cell r="H95">
            <v>7.2009738952105204E-2</v>
          </cell>
          <cell r="I95">
            <v>5.2325962910293655E-3</v>
          </cell>
          <cell r="J95">
            <v>0.1203954023106211</v>
          </cell>
          <cell r="K95">
            <v>7.1927072962992061E-3</v>
          </cell>
          <cell r="L95">
            <v>5.9320580506181005E-4</v>
          </cell>
          <cell r="M95">
            <v>3.872933416527607E-4</v>
          </cell>
          <cell r="N95">
            <v>7.2775809131081989E-2</v>
          </cell>
          <cell r="O95">
            <v>5.3143987190643267E-4</v>
          </cell>
          <cell r="P95">
            <v>6.0107693613809981E-3</v>
          </cell>
          <cell r="Q95">
            <v>1.4512544058634372E-2</v>
          </cell>
          <cell r="R95">
            <v>1.2109997141849198E-2</v>
          </cell>
          <cell r="S95">
            <v>1</v>
          </cell>
        </row>
        <row r="96">
          <cell r="A96" t="str">
            <v>F118</v>
          </cell>
          <cell r="B96" t="str">
            <v>Account 360</v>
          </cell>
          <cell r="C96">
            <v>0</v>
          </cell>
          <cell r="D96">
            <v>0</v>
          </cell>
          <cell r="E96">
            <v>0</v>
          </cell>
          <cell r="F96">
            <v>0.4707810800032789</v>
          </cell>
          <cell r="G96">
            <v>0.33195406095819258</v>
          </cell>
          <cell r="H96">
            <v>9.6141941246542115E-2</v>
          </cell>
          <cell r="I96">
            <v>7.492994782912029E-4</v>
          </cell>
          <cell r="J96">
            <v>0</v>
          </cell>
          <cell r="K96">
            <v>1.3031919730716126E-2</v>
          </cell>
          <cell r="L96">
            <v>1.7660135383184555E-4</v>
          </cell>
          <cell r="M96">
            <v>1.6273362534603863E-4</v>
          </cell>
          <cell r="N96">
            <v>8.619861671738005E-2</v>
          </cell>
          <cell r="O96">
            <v>8.0374688642115581E-4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</row>
        <row r="97">
          <cell r="A97" t="str">
            <v>F119</v>
          </cell>
          <cell r="B97" t="str">
            <v>Account 361</v>
          </cell>
          <cell r="C97">
            <v>0</v>
          </cell>
          <cell r="D97">
            <v>0</v>
          </cell>
          <cell r="E97">
            <v>0</v>
          </cell>
          <cell r="F97">
            <v>0.4707810800032789</v>
          </cell>
          <cell r="G97">
            <v>0.33195406095819258</v>
          </cell>
          <cell r="H97">
            <v>9.6141941246542115E-2</v>
          </cell>
          <cell r="I97">
            <v>7.492994782912029E-4</v>
          </cell>
          <cell r="J97">
            <v>0</v>
          </cell>
          <cell r="K97">
            <v>1.3031919730716126E-2</v>
          </cell>
          <cell r="L97">
            <v>1.7660135383184555E-4</v>
          </cell>
          <cell r="M97">
            <v>1.6273362534603863E-4</v>
          </cell>
          <cell r="N97">
            <v>8.619861671738005E-2</v>
          </cell>
          <cell r="O97">
            <v>8.0374688642115581E-4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</row>
        <row r="98">
          <cell r="A98" t="str">
            <v>F120</v>
          </cell>
          <cell r="B98" t="str">
            <v>Account 362</v>
          </cell>
          <cell r="C98">
            <v>0</v>
          </cell>
          <cell r="D98">
            <v>0</v>
          </cell>
          <cell r="E98">
            <v>0</v>
          </cell>
          <cell r="F98">
            <v>0.47078108000327895</v>
          </cell>
          <cell r="G98">
            <v>0.33195406095819258</v>
          </cell>
          <cell r="H98">
            <v>9.6141941246542115E-2</v>
          </cell>
          <cell r="I98">
            <v>7.492994782912029E-4</v>
          </cell>
          <cell r="J98">
            <v>0</v>
          </cell>
          <cell r="K98">
            <v>1.3031919730716126E-2</v>
          </cell>
          <cell r="L98">
            <v>1.7660135383184555E-4</v>
          </cell>
          <cell r="M98">
            <v>1.6273362534603863E-4</v>
          </cell>
          <cell r="N98">
            <v>8.619861671738005E-2</v>
          </cell>
          <cell r="O98">
            <v>8.0374688642115581E-4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</row>
        <row r="99">
          <cell r="A99" t="str">
            <v>F121</v>
          </cell>
          <cell r="B99" t="str">
            <v>Account 364</v>
          </cell>
          <cell r="C99">
            <v>0</v>
          </cell>
          <cell r="D99">
            <v>0</v>
          </cell>
          <cell r="E99">
            <v>0</v>
          </cell>
          <cell r="F99">
            <v>0.46650143808336253</v>
          </cell>
          <cell r="G99">
            <v>0.32643931427058126</v>
          </cell>
          <cell r="H99">
            <v>9.4544736951166233E-2</v>
          </cell>
          <cell r="I99">
            <v>1.3361247569268569E-2</v>
          </cell>
          <cell r="J99">
            <v>0</v>
          </cell>
          <cell r="K99">
            <v>1.2815420688768167E-2</v>
          </cell>
          <cell r="L99">
            <v>1.7366747880028055E-4</v>
          </cell>
          <cell r="M99">
            <v>1.6003013463184286E-4</v>
          </cell>
          <cell r="N99">
            <v>8.521375056918884E-2</v>
          </cell>
          <cell r="O99">
            <v>7.9039425423230842E-4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</row>
        <row r="100">
          <cell r="A100" t="str">
            <v>F122</v>
          </cell>
          <cell r="B100" t="str">
            <v>Account 365</v>
          </cell>
          <cell r="C100">
            <v>0</v>
          </cell>
          <cell r="D100">
            <v>0</v>
          </cell>
          <cell r="E100">
            <v>0</v>
          </cell>
          <cell r="F100">
            <v>0.62630032180128248</v>
          </cell>
          <cell r="G100">
            <v>0.20263236706771157</v>
          </cell>
          <cell r="H100">
            <v>5.8687244473039427E-2</v>
          </cell>
          <cell r="I100">
            <v>8.316280907041753E-3</v>
          </cell>
          <cell r="J100">
            <v>0</v>
          </cell>
          <cell r="K100">
            <v>7.9549824901946307E-3</v>
          </cell>
          <cell r="L100">
            <v>1.0780151401376061E-4</v>
          </cell>
          <cell r="M100">
            <v>9.9336334703044779E-5</v>
          </cell>
          <cell r="N100">
            <v>9.5411039890973603E-2</v>
          </cell>
          <cell r="O100">
            <v>4.9062552103959261E-4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</row>
        <row r="101">
          <cell r="A101" t="str">
            <v>F123</v>
          </cell>
          <cell r="B101" t="str">
            <v>Account 366</v>
          </cell>
          <cell r="C101">
            <v>0</v>
          </cell>
          <cell r="D101">
            <v>0</v>
          </cell>
          <cell r="E101">
            <v>0</v>
          </cell>
          <cell r="F101">
            <v>0.62854085366896428</v>
          </cell>
          <cell r="G101">
            <v>0.20629135114531277</v>
          </cell>
          <cell r="H101">
            <v>5.9746974940548529E-2</v>
          </cell>
          <cell r="I101">
            <v>6.2296750022582548E-4</v>
          </cell>
          <cell r="J101">
            <v>0</v>
          </cell>
          <cell r="K101">
            <v>8.0986276278911772E-3</v>
          </cell>
          <cell r="L101">
            <v>1.0974811331092939E-4</v>
          </cell>
          <cell r="M101">
            <v>1.0113007610904755E-4</v>
          </cell>
          <cell r="N101">
            <v>9.5988862057050053E-2</v>
          </cell>
          <cell r="O101">
            <v>4.9948487058738117E-4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</row>
        <row r="102">
          <cell r="A102" t="str">
            <v>F124</v>
          </cell>
          <cell r="B102" t="str">
            <v>Account 367</v>
          </cell>
          <cell r="C102">
            <v>0</v>
          </cell>
          <cell r="D102">
            <v>0</v>
          </cell>
          <cell r="E102">
            <v>0</v>
          </cell>
          <cell r="F102">
            <v>0.5984560038114245</v>
          </cell>
          <cell r="G102">
            <v>0.22838765526518298</v>
          </cell>
          <cell r="H102">
            <v>6.6146600136656117E-2</v>
          </cell>
          <cell r="I102">
            <v>3.2858791544882475E-3</v>
          </cell>
          <cell r="J102">
            <v>0</v>
          </cell>
          <cell r="K102">
            <v>8.9660888085269716E-3</v>
          </cell>
          <cell r="L102">
            <v>1.2150346647933277E-4</v>
          </cell>
          <cell r="M102">
            <v>1.1196233303579126E-4</v>
          </cell>
          <cell r="N102">
            <v>9.3971321269832264E-2</v>
          </cell>
          <cell r="O102">
            <v>5.529857543738199E-4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</row>
        <row r="103">
          <cell r="A103" t="str">
            <v>F125</v>
          </cell>
          <cell r="B103" t="str">
            <v>Account 368</v>
          </cell>
          <cell r="C103">
            <v>0</v>
          </cell>
          <cell r="D103">
            <v>0</v>
          </cell>
          <cell r="E103">
            <v>0</v>
          </cell>
          <cell r="F103">
            <v>0.59055368391181151</v>
          </cell>
          <cell r="G103">
            <v>0.23978681675195562</v>
          </cell>
          <cell r="H103">
            <v>6.3362723263065746E-2</v>
          </cell>
          <cell r="I103">
            <v>3.6483710767670928E-3</v>
          </cell>
          <cell r="J103">
            <v>0</v>
          </cell>
          <cell r="K103">
            <v>2.5710409495489625E-2</v>
          </cell>
          <cell r="L103">
            <v>1.1517789034312014E-4</v>
          </cell>
          <cell r="M103">
            <v>8.5950976985743111E-4</v>
          </cell>
          <cell r="N103">
            <v>7.4564681784161146E-2</v>
          </cell>
          <cell r="O103">
            <v>1.3986260565486365E-3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</row>
        <row r="104">
          <cell r="A104" t="str">
            <v>F126</v>
          </cell>
          <cell r="B104" t="str">
            <v>Account 369</v>
          </cell>
          <cell r="C104">
            <v>0</v>
          </cell>
          <cell r="D104">
            <v>0</v>
          </cell>
          <cell r="E104">
            <v>0</v>
          </cell>
          <cell r="F104">
            <v>0.78247152659940289</v>
          </cell>
          <cell r="G104">
            <v>7.9505021864011857E-2</v>
          </cell>
          <cell r="H104">
            <v>3.0064817283884599E-3</v>
          </cell>
          <cell r="I104">
            <v>0</v>
          </cell>
          <cell r="J104">
            <v>0</v>
          </cell>
          <cell r="K104">
            <v>0</v>
          </cell>
          <cell r="L104">
            <v>3.1363648863416945E-3</v>
          </cell>
          <cell r="M104">
            <v>6.5969885309860956E-4</v>
          </cell>
          <cell r="N104">
            <v>0.13122090606875636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</row>
        <row r="105">
          <cell r="A105" t="str">
            <v>F127</v>
          </cell>
          <cell r="B105" t="str">
            <v>Account 370</v>
          </cell>
          <cell r="C105">
            <v>0</v>
          </cell>
          <cell r="D105">
            <v>0</v>
          </cell>
          <cell r="E105">
            <v>0</v>
          </cell>
          <cell r="F105">
            <v>0.68497890837007003</v>
          </cell>
          <cell r="G105">
            <v>0.10902835722412574</v>
          </cell>
          <cell r="H105">
            <v>1.3486620889471449E-2</v>
          </cell>
          <cell r="I105">
            <v>0</v>
          </cell>
          <cell r="J105">
            <v>3.8957800440214296E-2</v>
          </cell>
          <cell r="K105">
            <v>1.1135492495671355E-2</v>
          </cell>
          <cell r="L105">
            <v>2.0350891354208589E-3</v>
          </cell>
          <cell r="M105">
            <v>4.2805796431312178E-4</v>
          </cell>
          <cell r="N105">
            <v>0.1306353806924791</v>
          </cell>
          <cell r="O105">
            <v>1.9981764371414633E-4</v>
          </cell>
          <cell r="P105">
            <v>3.03815838150666E-3</v>
          </cell>
          <cell r="Q105">
            <v>3.03815838150666E-3</v>
          </cell>
          <cell r="R105">
            <v>3.03815838150666E-3</v>
          </cell>
          <cell r="S105">
            <v>1</v>
          </cell>
        </row>
        <row r="106">
          <cell r="A106" t="str">
            <v>F128</v>
          </cell>
          <cell r="B106" t="str">
            <v>Account 371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</row>
        <row r="107">
          <cell r="A107" t="str">
            <v>F129</v>
          </cell>
          <cell r="B107" t="str">
            <v>Account 372</v>
          </cell>
          <cell r="C107">
            <v>0</v>
          </cell>
          <cell r="D107">
            <v>0</v>
          </cell>
          <cell r="E107">
            <v>0</v>
          </cell>
          <cell r="F107">
            <v>7.6923076923076927E-2</v>
          </cell>
          <cell r="G107">
            <v>7.6923076923076927E-2</v>
          </cell>
          <cell r="H107">
            <v>7.6923076923076927E-2</v>
          </cell>
          <cell r="I107">
            <v>7.6923076923076927E-2</v>
          </cell>
          <cell r="J107">
            <v>7.6923076923076927E-2</v>
          </cell>
          <cell r="K107">
            <v>7.6923076923076927E-2</v>
          </cell>
          <cell r="L107">
            <v>7.6923076923076927E-2</v>
          </cell>
          <cell r="M107">
            <v>7.6923076923076927E-2</v>
          </cell>
          <cell r="N107">
            <v>7.6923076923076927E-2</v>
          </cell>
          <cell r="O107">
            <v>7.6923076923076927E-2</v>
          </cell>
          <cell r="P107">
            <v>7.6923076923076927E-2</v>
          </cell>
          <cell r="Q107">
            <v>7.6923076923076927E-2</v>
          </cell>
          <cell r="R107">
            <v>7.6923076923076927E-2</v>
          </cell>
          <cell r="S107">
            <v>1</v>
          </cell>
        </row>
        <row r="108">
          <cell r="A108" t="str">
            <v>F130</v>
          </cell>
          <cell r="B108" t="str">
            <v>Account 373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</row>
        <row r="109">
          <cell r="A109" t="str">
            <v>F131</v>
          </cell>
          <cell r="B109" t="str">
            <v>Account 581 thru 587 &amp; 591 thru 597</v>
          </cell>
          <cell r="C109">
            <v>0</v>
          </cell>
          <cell r="D109">
            <v>0</v>
          </cell>
          <cell r="E109">
            <v>0</v>
          </cell>
          <cell r="F109">
            <v>0.5431178716251488</v>
          </cell>
          <cell r="G109">
            <v>0.24651479307064361</v>
          </cell>
          <cell r="H109">
            <v>6.8434723782509047E-2</v>
          </cell>
          <cell r="I109">
            <v>3.5081888691545951E-2</v>
          </cell>
          <cell r="J109">
            <v>2.2844854412390034E-3</v>
          </cell>
          <cell r="K109">
            <v>9.8890964518531053E-3</v>
          </cell>
          <cell r="L109">
            <v>5.3505083595494331E-4</v>
          </cell>
          <cell r="M109">
            <v>2.0515278338273965E-4</v>
          </cell>
          <cell r="N109">
            <v>9.2822255042778745E-2</v>
          </cell>
          <cell r="O109">
            <v>5.8020944698907698E-4</v>
          </cell>
          <cell r="P109">
            <v>1.7815760931835713E-4</v>
          </cell>
          <cell r="Q109">
            <v>1.7815760931835713E-4</v>
          </cell>
          <cell r="R109">
            <v>1.7815760931835713E-4</v>
          </cell>
          <cell r="S109">
            <v>1</v>
          </cell>
        </row>
        <row r="110">
          <cell r="A110" t="str">
            <v>F132</v>
          </cell>
          <cell r="B110" t="str">
            <v>Account 364 + 365</v>
          </cell>
          <cell r="C110">
            <v>0</v>
          </cell>
          <cell r="D110">
            <v>0</v>
          </cell>
          <cell r="E110">
            <v>0</v>
          </cell>
          <cell r="F110">
            <v>0.53119782782208946</v>
          </cell>
          <cell r="G110">
            <v>0.27631466807631871</v>
          </cell>
          <cell r="H110">
            <v>8.0027424599263916E-2</v>
          </cell>
          <cell r="I110">
            <v>1.1318735620471341E-2</v>
          </cell>
          <cell r="J110">
            <v>0</v>
          </cell>
          <cell r="K110">
            <v>1.0847617180509703E-2</v>
          </cell>
          <cell r="L110">
            <v>1.4700089622347065E-4</v>
          </cell>
          <cell r="M110">
            <v>1.3545756163534266E-4</v>
          </cell>
          <cell r="N110">
            <v>8.9342238759414938E-2</v>
          </cell>
          <cell r="O110">
            <v>6.6902948407311907E-4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</row>
        <row r="111">
          <cell r="A111" t="str">
            <v>F133</v>
          </cell>
          <cell r="B111" t="str">
            <v>Account 366 + 367</v>
          </cell>
          <cell r="C111">
            <v>0</v>
          </cell>
          <cell r="D111">
            <v>0</v>
          </cell>
          <cell r="E111">
            <v>0</v>
          </cell>
          <cell r="F111">
            <v>0.60634676110342911</v>
          </cell>
          <cell r="G111">
            <v>0.22259216106508412</v>
          </cell>
          <cell r="H111">
            <v>6.4468084557505675E-2</v>
          </cell>
          <cell r="I111">
            <v>2.5874415803160363E-3</v>
          </cell>
          <cell r="J111">
            <v>0</v>
          </cell>
          <cell r="K111">
            <v>8.7385681238951549E-3</v>
          </cell>
          <cell r="L111">
            <v>1.1842023225436881E-4</v>
          </cell>
          <cell r="M111">
            <v>1.0912121164950157E-4</v>
          </cell>
          <cell r="N111">
            <v>9.4500488766231308E-2</v>
          </cell>
          <cell r="O111">
            <v>5.3895335963475384E-4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</row>
        <row r="112">
          <cell r="A112" t="str">
            <v>F134</v>
          </cell>
          <cell r="B112" t="str">
            <v>Account 364 + 365 + 369  (OH)</v>
          </cell>
          <cell r="C112">
            <v>0</v>
          </cell>
          <cell r="D112">
            <v>0</v>
          </cell>
          <cell r="E112">
            <v>0</v>
          </cell>
          <cell r="F112">
            <v>0.5646956754982182</v>
          </cell>
          <cell r="G112">
            <v>0.25007754265454785</v>
          </cell>
          <cell r="H112">
            <v>6.9759593844534146E-2</v>
          </cell>
          <cell r="I112">
            <v>9.8098101597252907E-3</v>
          </cell>
          <cell r="J112">
            <v>0</v>
          </cell>
          <cell r="K112">
            <v>9.401497551874383E-3</v>
          </cell>
          <cell r="L112">
            <v>5.4551956362379223E-4</v>
          </cell>
          <cell r="M112">
            <v>2.053453175462253E-4</v>
          </cell>
          <cell r="N112">
            <v>9.4925175713158103E-2</v>
          </cell>
          <cell r="O112">
            <v>5.7983969677197482E-4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</row>
        <row r="113">
          <cell r="A113" t="str">
            <v>F135</v>
          </cell>
          <cell r="B113" t="str">
            <v>Account 366 + 367 + 369  (UG)</v>
          </cell>
          <cell r="C113">
            <v>0</v>
          </cell>
          <cell r="D113">
            <v>0</v>
          </cell>
          <cell r="E113">
            <v>0</v>
          </cell>
          <cell r="F113">
            <v>0.63847973148955328</v>
          </cell>
          <cell r="G113">
            <v>0.1964867193139728</v>
          </cell>
          <cell r="H113">
            <v>5.3254761672275774E-2</v>
          </cell>
          <cell r="I113">
            <v>2.1153774532638855E-3</v>
          </cell>
          <cell r="J113">
            <v>0</v>
          </cell>
          <cell r="K113">
            <v>7.1442656420634843E-3</v>
          </cell>
          <cell r="L113">
            <v>6.6902721772664649E-4</v>
          </cell>
          <cell r="M113">
            <v>2.0957099790259236E-4</v>
          </cell>
          <cell r="N113">
            <v>0.10119992185518628</v>
          </cell>
          <cell r="O113">
            <v>4.4062435805523664E-4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</row>
        <row r="114">
          <cell r="A114" t="str">
            <v>F136</v>
          </cell>
          <cell r="B114" t="str">
            <v>Account 902 + 903 + 904</v>
          </cell>
          <cell r="C114">
            <v>0</v>
          </cell>
          <cell r="D114">
            <v>0</v>
          </cell>
          <cell r="E114">
            <v>0</v>
          </cell>
          <cell r="F114">
            <v>0.85278051655847564</v>
          </cell>
          <cell r="G114">
            <v>3.1575841689494413E-2</v>
          </cell>
          <cell r="H114">
            <v>5.8266424581653008E-3</v>
          </cell>
          <cell r="I114">
            <v>7.6249230415128605E-3</v>
          </cell>
          <cell r="J114">
            <v>8.2904151394039612E-3</v>
          </cell>
          <cell r="K114">
            <v>3.4825089585814868E-3</v>
          </cell>
          <cell r="L114">
            <v>2.1749138845496823E-3</v>
          </cell>
          <cell r="M114">
            <v>4.5746851760581562E-4</v>
          </cell>
          <cell r="N114">
            <v>8.771127807081136E-2</v>
          </cell>
          <cell r="O114">
            <v>1.0739860096555443E-5</v>
          </cell>
          <cell r="P114">
            <v>1.1525982314316034E-5</v>
          </cell>
          <cell r="Q114">
            <v>2.6612919494371003E-5</v>
          </cell>
          <cell r="R114">
            <v>2.6612919494371003E-5</v>
          </cell>
          <cell r="S114">
            <v>1</v>
          </cell>
        </row>
        <row r="115">
          <cell r="A115" t="str">
            <v>F137</v>
          </cell>
          <cell r="B115" t="str">
            <v>Total O &amp; M Expense</v>
          </cell>
          <cell r="C115">
            <v>0</v>
          </cell>
          <cell r="D115">
            <v>0</v>
          </cell>
          <cell r="E115">
            <v>0</v>
          </cell>
          <cell r="F115">
            <v>0.35856042356017565</v>
          </cell>
          <cell r="G115">
            <v>0.26408203129872732</v>
          </cell>
          <cell r="H115">
            <v>8.7416190333786933E-2</v>
          </cell>
          <cell r="I115">
            <v>5.6071649845686614E-3</v>
          </cell>
          <cell r="J115">
            <v>0.1568768956047466</v>
          </cell>
          <cell r="K115">
            <v>7.3824965335934295E-3</v>
          </cell>
          <cell r="L115">
            <v>3.1879840396214099E-4</v>
          </cell>
          <cell r="M115">
            <v>5.1255252231742553E-4</v>
          </cell>
          <cell r="N115">
            <v>6.7150571991724542E-2</v>
          </cell>
          <cell r="O115">
            <v>5.5482104554298002E-4</v>
          </cell>
          <cell r="P115">
            <v>8.2044122989504802E-3</v>
          </cell>
          <cell r="Q115">
            <v>2.5660312901860344E-2</v>
          </cell>
          <cell r="R115">
            <v>1.7673328520043777E-2</v>
          </cell>
          <cell r="S115">
            <v>1</v>
          </cell>
        </row>
        <row r="116">
          <cell r="A116" t="str">
            <v>F137G</v>
          </cell>
          <cell r="B116" t="str">
            <v>Generation O &amp; M Exp</v>
          </cell>
          <cell r="C116">
            <v>0</v>
          </cell>
          <cell r="D116">
            <v>0</v>
          </cell>
          <cell r="E116">
            <v>0</v>
          </cell>
          <cell r="F116">
            <v>0.31840108073022311</v>
          </cell>
          <cell r="G116">
            <v>0.27489015835754088</v>
          </cell>
          <cell r="H116">
            <v>9.28799971629925E-2</v>
          </cell>
          <cell r="I116">
            <v>2.8373136903540215E-3</v>
          </cell>
          <cell r="J116">
            <v>0.17901149232130834</v>
          </cell>
          <cell r="K116">
            <v>7.3163055943166978E-3</v>
          </cell>
          <cell r="L116">
            <v>2.2388434206237063E-4</v>
          </cell>
          <cell r="M116">
            <v>5.5885548905086093E-4</v>
          </cell>
          <cell r="N116">
            <v>6.3557195281612508E-2</v>
          </cell>
          <cell r="O116">
            <v>5.6909834147879921E-4</v>
          </cell>
          <cell r="P116">
            <v>9.4140076515919647E-3</v>
          </cell>
          <cell r="Q116">
            <v>2.9945680984222671E-2</v>
          </cell>
          <cell r="R116">
            <v>2.0394930053245407E-2</v>
          </cell>
          <cell r="S116">
            <v>1</v>
          </cell>
        </row>
        <row r="117">
          <cell r="A117" t="str">
            <v>F137T</v>
          </cell>
          <cell r="B117" t="str">
            <v>Transmission O &amp; M Exp</v>
          </cell>
          <cell r="C117">
            <v>0</v>
          </cell>
          <cell r="D117">
            <v>0</v>
          </cell>
          <cell r="E117">
            <v>0</v>
          </cell>
          <cell r="F117">
            <v>0.33895056728158685</v>
          </cell>
          <cell r="G117">
            <v>0.2774814878170751</v>
          </cell>
          <cell r="H117">
            <v>8.9573892868729493E-2</v>
          </cell>
          <cell r="I117">
            <v>2.0966280983772609E-3</v>
          </cell>
          <cell r="J117">
            <v>0.17064686796817535</v>
          </cell>
          <cell r="K117">
            <v>6.6133241894246759E-3</v>
          </cell>
          <cell r="L117">
            <v>2.0857420033217538E-4</v>
          </cell>
          <cell r="M117">
            <v>3.8984768033234815E-4</v>
          </cell>
          <cell r="N117">
            <v>6.5627016161163718E-2</v>
          </cell>
          <cell r="O117">
            <v>6.0197378070384121E-4</v>
          </cell>
          <cell r="P117">
            <v>8.4978283758878718E-3</v>
          </cell>
          <cell r="Q117">
            <v>2.1964538398993386E-2</v>
          </cell>
          <cell r="R117">
            <v>1.7347453179217813E-2</v>
          </cell>
          <cell r="S117">
            <v>1</v>
          </cell>
        </row>
        <row r="118">
          <cell r="A118" t="str">
            <v>F137D</v>
          </cell>
          <cell r="B118" t="str">
            <v xml:space="preserve">Distribution O &amp; M Exp </v>
          </cell>
          <cell r="C118">
            <v>0</v>
          </cell>
          <cell r="D118">
            <v>0</v>
          </cell>
          <cell r="E118">
            <v>0</v>
          </cell>
          <cell r="F118">
            <v>0.54054031867854702</v>
          </cell>
          <cell r="G118">
            <v>0.2461890671172916</v>
          </cell>
          <cell r="H118">
            <v>6.8700137085952476E-2</v>
          </cell>
          <cell r="I118">
            <v>3.2343825477048005E-2</v>
          </cell>
          <cell r="J118">
            <v>6.8528358164167708E-3</v>
          </cell>
          <cell r="K118">
            <v>1.0059659944078982E-2</v>
          </cell>
          <cell r="L118">
            <v>5.2232906993957364E-4</v>
          </cell>
          <cell r="M118">
            <v>2.2619038922403308E-4</v>
          </cell>
          <cell r="N118">
            <v>9.1930770224364466E-2</v>
          </cell>
          <cell r="O118">
            <v>5.9198657123027431E-4</v>
          </cell>
          <cell r="P118">
            <v>4.1141948484687803E-4</v>
          </cell>
          <cell r="Q118">
            <v>9.3045285313566217E-4</v>
          </cell>
          <cell r="R118">
            <v>7.0100728792423265E-4</v>
          </cell>
          <cell r="S118">
            <v>1</v>
          </cell>
        </row>
        <row r="119">
          <cell r="A119" t="str">
            <v>F137R</v>
          </cell>
          <cell r="B119" t="str">
            <v>Retail O &amp; M Exp  (Customer)</v>
          </cell>
          <cell r="C119">
            <v>0</v>
          </cell>
          <cell r="D119">
            <v>0</v>
          </cell>
          <cell r="E119">
            <v>0</v>
          </cell>
          <cell r="F119">
            <v>0.85462793204989895</v>
          </cell>
          <cell r="G119">
            <v>2.9766302619335355E-2</v>
          </cell>
          <cell r="H119">
            <v>5.1027399152060414E-3</v>
          </cell>
          <cell r="I119">
            <v>8.1562395414022278E-3</v>
          </cell>
          <cell r="J119">
            <v>7.2382114561459843E-3</v>
          </cell>
          <cell r="K119">
            <v>3.4786308743713595E-3</v>
          </cell>
          <cell r="L119">
            <v>2.2438569753083942E-3</v>
          </cell>
          <cell r="M119">
            <v>4.7260755430000574E-4</v>
          </cell>
          <cell r="N119">
            <v>8.8805752511835381E-2</v>
          </cell>
          <cell r="O119">
            <v>1.0661010195594862E-5</v>
          </cell>
          <cell r="P119">
            <v>1.1511389664271826E-5</v>
          </cell>
          <cell r="Q119">
            <v>5.3512403418519102E-5</v>
          </cell>
          <cell r="R119">
            <v>3.2041698918036537E-5</v>
          </cell>
          <cell r="S119">
            <v>1</v>
          </cell>
        </row>
        <row r="120">
          <cell r="A120" t="str">
            <v>F137M</v>
          </cell>
          <cell r="B120" t="str">
            <v xml:space="preserve">Misc &amp; Customer O &amp; M Exp </v>
          </cell>
          <cell r="C120">
            <v>0</v>
          </cell>
          <cell r="D120">
            <v>0</v>
          </cell>
          <cell r="E120">
            <v>0</v>
          </cell>
          <cell r="F120">
            <v>0.40699770433233368</v>
          </cell>
          <cell r="G120">
            <v>0.26604829024262955</v>
          </cell>
          <cell r="H120">
            <v>8.2358502052883642E-2</v>
          </cell>
          <cell r="I120">
            <v>5.9844966363501381E-3</v>
          </cell>
          <cell r="J120">
            <v>0.12315062656674258</v>
          </cell>
          <cell r="K120">
            <v>8.4484920904371388E-3</v>
          </cell>
          <cell r="L120">
            <v>2.7542354000494149E-4</v>
          </cell>
          <cell r="M120">
            <v>3.539347696718907E-4</v>
          </cell>
          <cell r="N120">
            <v>7.2502478242994509E-2</v>
          </cell>
          <cell r="O120">
            <v>6.3661179214994442E-4</v>
          </cell>
          <cell r="P120">
            <v>6.1343366117120202E-3</v>
          </cell>
          <cell r="Q120">
            <v>1.4734950200145413E-2</v>
          </cell>
          <cell r="R120">
            <v>1.2374152921944659E-2</v>
          </cell>
          <cell r="S120">
            <v>1</v>
          </cell>
        </row>
        <row r="121">
          <cell r="A121" t="str">
            <v>F138</v>
          </cell>
          <cell r="B121" t="str">
            <v>GTD O&amp;M Exp  (less fuel, purchased p &amp; wheeling)</v>
          </cell>
          <cell r="C121">
            <v>0</v>
          </cell>
          <cell r="D121">
            <v>0</v>
          </cell>
          <cell r="E121">
            <v>0</v>
          </cell>
          <cell r="F121">
            <v>0.46517393622124814</v>
          </cell>
          <cell r="G121">
            <v>0.23729080594656712</v>
          </cell>
          <cell r="H121">
            <v>7.2588071346608274E-2</v>
          </cell>
          <cell r="I121">
            <v>1.2031280264176913E-2</v>
          </cell>
          <cell r="J121">
            <v>0.1007919216307373</v>
          </cell>
          <cell r="K121">
            <v>7.42366622621758E-3</v>
          </cell>
          <cell r="L121">
            <v>5.5102135080567125E-4</v>
          </cell>
          <cell r="M121">
            <v>3.3698989659877856E-4</v>
          </cell>
          <cell r="N121">
            <v>7.6082075124231374E-2</v>
          </cell>
          <cell r="O121">
            <v>5.2857010985461598E-4</v>
          </cell>
          <cell r="P121">
            <v>5.0265419999859689E-3</v>
          </cell>
          <cell r="Q121">
            <v>1.2105576169874109E-2</v>
          </cell>
          <cell r="R121">
            <v>1.0069543713093786E-2</v>
          </cell>
          <cell r="S121">
            <v>1</v>
          </cell>
        </row>
        <row r="122">
          <cell r="A122" t="str">
            <v>F138G</v>
          </cell>
          <cell r="B122" t="str">
            <v xml:space="preserve">Generation O &amp; M Exp (less fuel &amp; purchased power) </v>
          </cell>
          <cell r="C122">
            <v>0</v>
          </cell>
          <cell r="D122">
            <v>0</v>
          </cell>
          <cell r="E122">
            <v>0</v>
          </cell>
          <cell r="F122">
            <v>0.34573284175561814</v>
          </cell>
          <cell r="G122">
            <v>0.27709023300000502</v>
          </cell>
          <cell r="H122">
            <v>8.8955862930045884E-2</v>
          </cell>
          <cell r="I122">
            <v>1.8575802547006596E-3</v>
          </cell>
          <cell r="J122">
            <v>0.16695712064381904</v>
          </cell>
          <cell r="K122">
            <v>7.0902242885279038E-3</v>
          </cell>
          <cell r="L122">
            <v>2.003251320436722E-4</v>
          </cell>
          <cell r="M122">
            <v>3.7205224265470145E-4</v>
          </cell>
          <cell r="N122">
            <v>6.5452956264633835E-2</v>
          </cell>
          <cell r="O122">
            <v>6.1407458999095165E-4</v>
          </cell>
          <cell r="P122">
            <v>8.408354916744255E-3</v>
          </cell>
          <cell r="Q122">
            <v>2.0393874334921392E-2</v>
          </cell>
          <cell r="R122">
            <v>1.6874499646294477E-2</v>
          </cell>
          <cell r="S122">
            <v>1</v>
          </cell>
        </row>
        <row r="123">
          <cell r="A123" t="str">
            <v>F138T</v>
          </cell>
          <cell r="B123" t="str">
            <v>Transmission O &amp; M Exp - (less wheeling exp)</v>
          </cell>
          <cell r="C123">
            <v>0</v>
          </cell>
          <cell r="D123">
            <v>0</v>
          </cell>
          <cell r="E123">
            <v>0</v>
          </cell>
          <cell r="F123">
            <v>0.34347145415227098</v>
          </cell>
          <cell r="G123">
            <v>0.27499862432742989</v>
          </cell>
          <cell r="H123">
            <v>8.820647075986307E-2</v>
          </cell>
          <cell r="I123">
            <v>1.8268775272007522E-3</v>
          </cell>
          <cell r="J123">
            <v>0.17261081033586431</v>
          </cell>
          <cell r="K123">
            <v>7.0312897095848852E-3</v>
          </cell>
          <cell r="L123">
            <v>1.9840947378747239E-4</v>
          </cell>
          <cell r="M123">
            <v>3.6599261306956515E-4</v>
          </cell>
          <cell r="N123">
            <v>6.4980054819904362E-2</v>
          </cell>
          <cell r="O123">
            <v>6.0999468412517479E-4</v>
          </cell>
          <cell r="P123">
            <v>8.3646275447783174E-3</v>
          </cell>
          <cell r="Q123">
            <v>2.0086768712027765E-2</v>
          </cell>
          <cell r="R123">
            <v>1.724862534009319E-2</v>
          </cell>
          <cell r="S123">
            <v>1</v>
          </cell>
        </row>
        <row r="124">
          <cell r="A124" t="str">
            <v>F138D</v>
          </cell>
          <cell r="B124" t="str">
            <v xml:space="preserve">Distribution O &amp; M Exp </v>
          </cell>
          <cell r="C124">
            <v>0</v>
          </cell>
          <cell r="D124">
            <v>0</v>
          </cell>
          <cell r="E124">
            <v>0</v>
          </cell>
          <cell r="F124">
            <v>0.5431178716251488</v>
          </cell>
          <cell r="G124">
            <v>0.24651479307064361</v>
          </cell>
          <cell r="H124">
            <v>6.8434723782509033E-2</v>
          </cell>
          <cell r="I124">
            <v>3.5081888691545951E-2</v>
          </cell>
          <cell r="J124">
            <v>2.2844854412390034E-3</v>
          </cell>
          <cell r="K124">
            <v>9.8890964518531053E-3</v>
          </cell>
          <cell r="L124">
            <v>5.3505083595494331E-4</v>
          </cell>
          <cell r="M124">
            <v>2.0515278338273965E-4</v>
          </cell>
          <cell r="N124">
            <v>9.2822255042778745E-2</v>
          </cell>
          <cell r="O124">
            <v>5.8020944698907698E-4</v>
          </cell>
          <cell r="P124">
            <v>1.7815760931835713E-4</v>
          </cell>
          <cell r="Q124">
            <v>1.7815760931835713E-4</v>
          </cell>
          <cell r="R124">
            <v>1.7815760931835713E-4</v>
          </cell>
          <cell r="S124">
            <v>1</v>
          </cell>
        </row>
        <row r="125">
          <cell r="A125" t="str">
            <v>F138R</v>
          </cell>
          <cell r="B125" t="str">
            <v>Retail O &amp; M Exp  (Customer)</v>
          </cell>
          <cell r="C125">
            <v>0</v>
          </cell>
          <cell r="D125">
            <v>0</v>
          </cell>
          <cell r="E125">
            <v>0</v>
          </cell>
          <cell r="F125">
            <v>0.85454842705351874</v>
          </cell>
          <cell r="G125">
            <v>2.9871586495254121E-2</v>
          </cell>
          <cell r="H125">
            <v>5.1189405745740036E-3</v>
          </cell>
          <cell r="I125">
            <v>8.1505737721491688E-3</v>
          </cell>
          <cell r="J125">
            <v>7.2430263247767529E-3</v>
          </cell>
          <cell r="K125">
            <v>3.478116703819274E-3</v>
          </cell>
          <cell r="L125">
            <v>2.2429671332991571E-3</v>
          </cell>
          <cell r="M125">
            <v>4.7178274818057155E-4</v>
          </cell>
          <cell r="N125">
            <v>8.8806672142818829E-2</v>
          </cell>
          <cell r="O125">
            <v>1.1063298841235599E-5</v>
          </cell>
          <cell r="P125">
            <v>1.0190875656186684E-5</v>
          </cell>
          <cell r="Q125">
            <v>2.3326438556021258E-5</v>
          </cell>
          <cell r="R125">
            <v>2.3326438556021258E-5</v>
          </cell>
          <cell r="S125">
            <v>1</v>
          </cell>
        </row>
        <row r="126">
          <cell r="A126" t="str">
            <v>F138M</v>
          </cell>
          <cell r="B126" t="str">
            <v xml:space="preserve">Misc &amp; Customer O &amp; M Exp </v>
          </cell>
          <cell r="C126">
            <v>0</v>
          </cell>
          <cell r="D126">
            <v>0</v>
          </cell>
          <cell r="E126">
            <v>0</v>
          </cell>
          <cell r="F126">
            <v>7.6923076923076927E-2</v>
          </cell>
          <cell r="G126">
            <v>7.6923076923076927E-2</v>
          </cell>
          <cell r="H126">
            <v>7.6923076923076927E-2</v>
          </cell>
          <cell r="I126">
            <v>7.6923076923076927E-2</v>
          </cell>
          <cell r="J126">
            <v>7.6923076923076927E-2</v>
          </cell>
          <cell r="K126">
            <v>7.6923076923076927E-2</v>
          </cell>
          <cell r="L126">
            <v>7.6923076923076927E-2</v>
          </cell>
          <cell r="M126">
            <v>7.6923076923076927E-2</v>
          </cell>
          <cell r="N126">
            <v>7.6923076923076927E-2</v>
          </cell>
          <cell r="O126">
            <v>7.6923076923076927E-2</v>
          </cell>
          <cell r="P126">
            <v>7.6923076923076927E-2</v>
          </cell>
          <cell r="Q126">
            <v>7.6923076923076927E-2</v>
          </cell>
          <cell r="R126">
            <v>7.6923076923076927E-2</v>
          </cell>
          <cell r="S126">
            <v>1</v>
          </cell>
        </row>
        <row r="127">
          <cell r="A127" t="str">
            <v>F140</v>
          </cell>
          <cell r="B127" t="str">
            <v>Revenue Requirement Before Rev Credits</v>
          </cell>
          <cell r="C127">
            <v>0</v>
          </cell>
          <cell r="D127">
            <v>0</v>
          </cell>
          <cell r="E127">
            <v>0</v>
          </cell>
          <cell r="F127">
            <v>0.37505823624434115</v>
          </cell>
          <cell r="G127">
            <v>0.26948475987658699</v>
          </cell>
          <cell r="H127">
            <v>8.5323444400192405E-2</v>
          </cell>
          <cell r="I127">
            <v>6.2248956332308421E-3</v>
          </cell>
          <cell r="J127">
            <v>0.14112117538759233</v>
          </cell>
          <cell r="K127">
            <v>7.5848585070070248E-3</v>
          </cell>
          <cell r="L127">
            <v>3.0627381927896295E-4</v>
          </cell>
          <cell r="M127">
            <v>5.4240176599364414E-4</v>
          </cell>
          <cell r="N127">
            <v>7.058829374083897E-2</v>
          </cell>
          <cell r="O127">
            <v>5.5952035071762539E-4</v>
          </cell>
          <cell r="P127">
            <v>7.1657475890743588E-3</v>
          </cell>
          <cell r="Q127">
            <v>2.0780556627261665E-2</v>
          </cell>
          <cell r="R127">
            <v>1.5259835962699805E-2</v>
          </cell>
          <cell r="S127">
            <v>1</v>
          </cell>
        </row>
        <row r="128">
          <cell r="A128" t="str">
            <v>F140G</v>
          </cell>
          <cell r="B128" t="str">
            <v>Revenue Requirement Before Rev Credits</v>
          </cell>
          <cell r="C128">
            <v>0</v>
          </cell>
          <cell r="D128">
            <v>0</v>
          </cell>
          <cell r="E128">
            <v>0</v>
          </cell>
          <cell r="F128">
            <v>0.32345560665046424</v>
          </cell>
          <cell r="G128">
            <v>0.27990417112480165</v>
          </cell>
          <cell r="H128">
            <v>9.1972295333427032E-2</v>
          </cell>
          <cell r="I128">
            <v>2.8535491497781004E-3</v>
          </cell>
          <cell r="J128">
            <v>0.17356925245933538</v>
          </cell>
          <cell r="K128">
            <v>7.1343074034468353E-3</v>
          </cell>
          <cell r="L128">
            <v>2.1913600479901653E-4</v>
          </cell>
          <cell r="M128">
            <v>5.8940176295765097E-4</v>
          </cell>
          <cell r="N128">
            <v>6.4992486347540679E-2</v>
          </cell>
          <cell r="O128">
            <v>5.6176801710514513E-4</v>
          </cell>
          <cell r="P128">
            <v>8.925116767555908E-3</v>
          </cell>
          <cell r="Q128">
            <v>2.6688648812033706E-2</v>
          </cell>
          <cell r="R128">
            <v>1.9134260166837561E-2</v>
          </cell>
          <cell r="S128">
            <v>1</v>
          </cell>
        </row>
        <row r="129">
          <cell r="A129" t="str">
            <v>F140T</v>
          </cell>
          <cell r="B129" t="str">
            <v>Revenue Requirement Before Rev Credits</v>
          </cell>
          <cell r="C129">
            <v>0</v>
          </cell>
          <cell r="D129">
            <v>0</v>
          </cell>
          <cell r="E129">
            <v>0</v>
          </cell>
          <cell r="F129">
            <v>0.34040366652016457</v>
          </cell>
          <cell r="G129">
            <v>0.28594839817307288</v>
          </cell>
          <cell r="H129">
            <v>8.8673588226581029E-2</v>
          </cell>
          <cell r="I129">
            <v>2.2135475988279999E-3</v>
          </cell>
          <cell r="J129">
            <v>0.16518041477589901</v>
          </cell>
          <cell r="K129">
            <v>6.5742527057948662E-3</v>
          </cell>
          <cell r="L129">
            <v>1.9901201700667784E-4</v>
          </cell>
          <cell r="M129">
            <v>4.9595426863632505E-4</v>
          </cell>
          <cell r="N129">
            <v>6.727319024616378E-2</v>
          </cell>
          <cell r="O129">
            <v>5.7197402841294414E-4</v>
          </cell>
          <cell r="P129">
            <v>7.853655965978654E-3</v>
          </cell>
          <cell r="Q129">
            <v>1.8390929579941828E-2</v>
          </cell>
          <cell r="R129">
            <v>1.6221415892982562E-2</v>
          </cell>
          <cell r="S129">
            <v>1</v>
          </cell>
        </row>
        <row r="130">
          <cell r="A130" t="str">
            <v>F140D</v>
          </cell>
          <cell r="B130" t="str">
            <v>Revenue Requirement Before Rev Credits</v>
          </cell>
          <cell r="C130">
            <v>0</v>
          </cell>
          <cell r="D130">
            <v>0</v>
          </cell>
          <cell r="E130">
            <v>0</v>
          </cell>
          <cell r="F130">
            <v>0.5535515496212009</v>
          </cell>
          <cell r="G130">
            <v>0.24732836856459947</v>
          </cell>
          <cell r="H130">
            <v>6.5904103533668282E-2</v>
          </cell>
          <cell r="I130">
            <v>2.3523698505864148E-2</v>
          </cell>
          <cell r="J130">
            <v>2.6127361761412293E-3</v>
          </cell>
          <cell r="K130">
            <v>1.0876179184792356E-2</v>
          </cell>
          <cell r="L130">
            <v>4.9069884425070062E-4</v>
          </cell>
          <cell r="M130">
            <v>3.9392832348767733E-4</v>
          </cell>
          <cell r="N130">
            <v>9.3801614168634126E-2</v>
          </cell>
          <cell r="O130">
            <v>6.1975327041352416E-4</v>
          </cell>
          <cell r="P130">
            <v>2.051151184985279E-4</v>
          </cell>
          <cell r="Q130">
            <v>3.8416839711429446E-4</v>
          </cell>
          <cell r="R130">
            <v>3.0808629187298905E-4</v>
          </cell>
          <cell r="S130">
            <v>1</v>
          </cell>
        </row>
        <row r="131">
          <cell r="A131" t="str">
            <v>F140R</v>
          </cell>
          <cell r="B131" t="str">
            <v>Revenue Requirement Before Rev Credits</v>
          </cell>
          <cell r="C131">
            <v>0</v>
          </cell>
          <cell r="D131">
            <v>0</v>
          </cell>
          <cell r="E131">
            <v>0</v>
          </cell>
          <cell r="F131">
            <v>0.83449756794297336</v>
          </cell>
          <cell r="G131">
            <v>3.1776467014015243E-2</v>
          </cell>
          <cell r="H131">
            <v>7.9134955238763238E-3</v>
          </cell>
          <cell r="I131">
            <v>8.0083814809114601E-3</v>
          </cell>
          <cell r="J131">
            <v>1.6644601801912223E-2</v>
          </cell>
          <cell r="K131">
            <v>3.6765803802998945E-3</v>
          </cell>
          <cell r="L131">
            <v>2.1418791277244783E-3</v>
          </cell>
          <cell r="M131">
            <v>4.6284605287676416E-4</v>
          </cell>
          <cell r="N131">
            <v>9.2217271981541463E-2</v>
          </cell>
          <cell r="O131">
            <v>1.414913500044821E-5</v>
          </cell>
          <cell r="P131">
            <v>4.9453532526993607E-5</v>
          </cell>
          <cell r="Q131">
            <v>2.4897081761200883E-3</v>
          </cell>
          <cell r="R131">
            <v>1.0759785025636462E-4</v>
          </cell>
          <cell r="S131">
            <v>1</v>
          </cell>
        </row>
        <row r="132">
          <cell r="A132" t="str">
            <v>F140M</v>
          </cell>
          <cell r="B132" t="str">
            <v>Revenue Requirement Before Rev Credits</v>
          </cell>
          <cell r="C132">
            <v>0</v>
          </cell>
          <cell r="D132">
            <v>0</v>
          </cell>
          <cell r="E132">
            <v>0</v>
          </cell>
          <cell r="F132">
            <v>0.4008933906799596</v>
          </cell>
          <cell r="G132">
            <v>0.27005325479842512</v>
          </cell>
          <cell r="H132">
            <v>8.2857855476646716E-2</v>
          </cell>
          <cell r="I132">
            <v>6.1279199469340909E-3</v>
          </cell>
          <cell r="J132">
            <v>0.12456007410233134</v>
          </cell>
          <cell r="K132">
            <v>8.2459172449810669E-3</v>
          </cell>
          <cell r="L132">
            <v>2.7132674499582009E-4</v>
          </cell>
          <cell r="M132">
            <v>4.2077989136409498E-4</v>
          </cell>
          <cell r="N132">
            <v>7.2762968101757447E-2</v>
          </cell>
          <cell r="O132">
            <v>6.194589706302586E-4</v>
          </cell>
          <cell r="P132">
            <v>6.1358459068860862E-3</v>
          </cell>
          <cell r="Q132">
            <v>1.4596525376861914E-2</v>
          </cell>
          <cell r="R132">
            <v>1.2454657765642975E-2</v>
          </cell>
          <cell r="S132">
            <v>1</v>
          </cell>
        </row>
        <row r="133">
          <cell r="A133" t="str">
            <v>F141</v>
          </cell>
          <cell r="B133" t="str">
            <v>Firm Revenues</v>
          </cell>
          <cell r="C133">
            <v>0</v>
          </cell>
          <cell r="D133">
            <v>0</v>
          </cell>
          <cell r="E133">
            <v>0</v>
          </cell>
          <cell r="F133">
            <v>0.37643136257302112</v>
          </cell>
          <cell r="G133">
            <v>0.27920039270360569</v>
          </cell>
          <cell r="H133">
            <v>8.4185226772836047E-2</v>
          </cell>
          <cell r="I133">
            <v>8.3493834430601373E-3</v>
          </cell>
          <cell r="J133">
            <v>0.130425341209151</v>
          </cell>
          <cell r="K133">
            <v>7.3454479183869981E-3</v>
          </cell>
          <cell r="L133">
            <v>3.1777179730256154E-4</v>
          </cell>
          <cell r="M133">
            <v>7.3596122162594702E-4</v>
          </cell>
          <cell r="N133">
            <v>7.3955908745865995E-2</v>
          </cell>
          <cell r="O133">
            <v>5.0233728575399561E-4</v>
          </cell>
          <cell r="P133">
            <v>6.3787094230879655E-3</v>
          </cell>
          <cell r="Q133">
            <v>1.831085355368715E-2</v>
          </cell>
          <cell r="R133">
            <v>1.3861303352615281E-2</v>
          </cell>
          <cell r="S133">
            <v>1</v>
          </cell>
        </row>
        <row r="134">
          <cell r="A134" t="str">
            <v>F150</v>
          </cell>
          <cell r="B134" t="str">
            <v>Income Before State Taxes</v>
          </cell>
          <cell r="C134">
            <v>0</v>
          </cell>
          <cell r="D134">
            <v>0</v>
          </cell>
          <cell r="E134">
            <v>0</v>
          </cell>
          <cell r="F134">
            <v>0.31666138585334658</v>
          </cell>
          <cell r="G134">
            <v>8.9171824318046752E-2</v>
          </cell>
          <cell r="H134">
            <v>0.10668090369819894</v>
          </cell>
          <cell r="I134">
            <v>-1.4240228783217282E-2</v>
          </cell>
          <cell r="J134">
            <v>0.33924515920253306</v>
          </cell>
          <cell r="K134">
            <v>1.3993169810290165E-2</v>
          </cell>
          <cell r="L134">
            <v>-1.4288530914343792E-5</v>
          </cell>
          <cell r="M134">
            <v>-2.7658728452215398E-3</v>
          </cell>
          <cell r="N134">
            <v>1.8540335250869303E-2</v>
          </cell>
          <cell r="O134">
            <v>1.4466366042718783E-3</v>
          </cell>
          <cell r="P134">
            <v>2.0628587185430741E-2</v>
          </cell>
          <cell r="Q134">
            <v>7.0892999980082902E-2</v>
          </cell>
          <cell r="R134">
            <v>3.9759391446429593E-2</v>
          </cell>
          <cell r="S134">
            <v>1</v>
          </cell>
        </row>
        <row r="135">
          <cell r="A135" t="str">
            <v>F150G</v>
          </cell>
          <cell r="B135" t="str">
            <v>Income Before State Taxes</v>
          </cell>
          <cell r="C135">
            <v>0</v>
          </cell>
          <cell r="D135">
            <v>0</v>
          </cell>
          <cell r="E135">
            <v>0</v>
          </cell>
          <cell r="F135">
            <v>0.3664803480421388</v>
          </cell>
          <cell r="G135">
            <v>0.18993481795861258</v>
          </cell>
          <cell r="H135">
            <v>8.9477495835339482E-2</v>
          </cell>
          <cell r="I135">
            <v>-2.6228811862979481E-3</v>
          </cell>
          <cell r="J135">
            <v>0.21953354386115048</v>
          </cell>
          <cell r="K135">
            <v>9.7873251761557232E-3</v>
          </cell>
          <cell r="L135">
            <v>1.8996303571067411E-4</v>
          </cell>
          <cell r="M135">
            <v>-1.0063348324610677E-3</v>
          </cell>
          <cell r="N135">
            <v>4.5955033580527646E-2</v>
          </cell>
          <cell r="O135">
            <v>9.4763608294083537E-4</v>
          </cell>
          <cell r="P135">
            <v>1.3468458172939476E-2</v>
          </cell>
          <cell r="Q135">
            <v>4.1847360533803592E-2</v>
          </cell>
          <cell r="R135">
            <v>2.6007233739583992E-2</v>
          </cell>
          <cell r="S135">
            <v>1</v>
          </cell>
        </row>
        <row r="136">
          <cell r="A136" t="str">
            <v>F150T</v>
          </cell>
          <cell r="B136" t="str">
            <v>Income Before State Taxes</v>
          </cell>
          <cell r="C136">
            <v>0</v>
          </cell>
          <cell r="D136">
            <v>0</v>
          </cell>
          <cell r="E136">
            <v>0</v>
          </cell>
          <cell r="F136">
            <v>0.71636574804674691</v>
          </cell>
          <cell r="G136">
            <v>-2.1206826505314131</v>
          </cell>
          <cell r="H136">
            <v>0.11770708047220943</v>
          </cell>
          <cell r="I136">
            <v>-8.7241580725519935E-2</v>
          </cell>
          <cell r="J136">
            <v>1.7308353919995922</v>
          </cell>
          <cell r="K136">
            <v>8.1428714941926925E-2</v>
          </cell>
          <cell r="L136">
            <v>2.9714131411404446E-4</v>
          </cell>
          <cell r="M136">
            <v>-3.0935013713150605E-2</v>
          </cell>
          <cell r="N136">
            <v>-0.46475524902484888</v>
          </cell>
          <cell r="O136">
            <v>9.3350258619898062E-3</v>
          </cell>
          <cell r="P136">
            <v>0.14815682120157744</v>
          </cell>
          <cell r="Q136">
            <v>0.6147722944335634</v>
          </cell>
          <cell r="R136">
            <v>0.28471627586296622</v>
          </cell>
          <cell r="S136">
            <v>1</v>
          </cell>
        </row>
        <row r="137">
          <cell r="A137" t="str">
            <v>F150D</v>
          </cell>
          <cell r="B137" t="str">
            <v>Income Before State Taxes</v>
          </cell>
          <cell r="C137">
            <v>0</v>
          </cell>
          <cell r="D137">
            <v>0</v>
          </cell>
          <cell r="E137">
            <v>0</v>
          </cell>
          <cell r="F137">
            <v>0.46437534894583243</v>
          </cell>
          <cell r="G137">
            <v>0.33074361408834801</v>
          </cell>
          <cell r="H137">
            <v>4.9100560283442292E-2</v>
          </cell>
          <cell r="I137">
            <v>2.4765836803917498E-2</v>
          </cell>
          <cell r="J137">
            <v>-3.0461432710225458E-3</v>
          </cell>
          <cell r="K137">
            <v>2.1012263446690254E-3</v>
          </cell>
          <cell r="L137">
            <v>5.3873188602831515E-4</v>
          </cell>
          <cell r="M137">
            <v>2.2751245684578445E-3</v>
          </cell>
          <cell r="N137">
            <v>0.12972623532896871</v>
          </cell>
          <cell r="O137">
            <v>-6.0497095257040286E-5</v>
          </cell>
          <cell r="P137">
            <v>-1.3152163557565805E-4</v>
          </cell>
          <cell r="Q137">
            <v>-2.4637450950914174E-4</v>
          </cell>
          <cell r="R137">
            <v>-1.4214173729466963E-4</v>
          </cell>
          <cell r="S137">
            <v>1</v>
          </cell>
        </row>
        <row r="138">
          <cell r="A138" t="str">
            <v>F150R</v>
          </cell>
          <cell r="B138" t="str">
            <v>Income Before State Taxes</v>
          </cell>
          <cell r="C138">
            <v>0</v>
          </cell>
          <cell r="D138">
            <v>0</v>
          </cell>
          <cell r="E138">
            <v>0</v>
          </cell>
          <cell r="F138">
            <v>-0.7284519173381554</v>
          </cell>
          <cell r="G138">
            <v>-2.3140820483842885E-2</v>
          </cell>
          <cell r="H138">
            <v>0.21113123964315733</v>
          </cell>
          <cell r="I138">
            <v>-1.7748653057892805E-2</v>
          </cell>
          <cell r="J138">
            <v>0.76238558308846149</v>
          </cell>
          <cell r="K138">
            <v>1.24876025064596E-2</v>
          </cell>
          <cell r="L138">
            <v>-3.8325206137654923E-3</v>
          </cell>
          <cell r="M138">
            <v>-1.1275161713342223E-3</v>
          </cell>
          <cell r="N138">
            <v>0.62310998056064038</v>
          </cell>
          <cell r="O138">
            <v>-1.8811757764999331E-4</v>
          </cell>
          <cell r="P138">
            <v>-1.6216749477372112E-3</v>
          </cell>
          <cell r="Q138">
            <v>0.17026653858454344</v>
          </cell>
          <cell r="R138">
            <v>-3.2697242925947513E-3</v>
          </cell>
          <cell r="S138">
            <v>1</v>
          </cell>
        </row>
        <row r="139">
          <cell r="A139" t="str">
            <v>F150M</v>
          </cell>
          <cell r="B139" t="str">
            <v>Income Before State Taxes</v>
          </cell>
          <cell r="C139">
            <v>0</v>
          </cell>
          <cell r="D139">
            <v>0</v>
          </cell>
          <cell r="E139">
            <v>0</v>
          </cell>
          <cell r="F139">
            <v>-7.3082206488909334</v>
          </cell>
          <cell r="G139">
            <v>9.500589471304183</v>
          </cell>
          <cell r="H139">
            <v>0.45409862282010766</v>
          </cell>
          <cell r="I139">
            <v>0.7232728932764001</v>
          </cell>
          <cell r="J139">
            <v>-1.4406154377606339</v>
          </cell>
          <cell r="K139">
            <v>-0.40379667697870431</v>
          </cell>
          <cell r="L139">
            <v>-3.8932620093799718E-3</v>
          </cell>
          <cell r="M139">
            <v>0.1557724397605236</v>
          </cell>
          <cell r="N139">
            <v>1.5734212332865798</v>
          </cell>
          <cell r="O139">
            <v>-3.7910166992317772E-2</v>
          </cell>
          <cell r="P139">
            <v>-0.27994303639762358</v>
          </cell>
          <cell r="Q139">
            <v>-1.4765511830878328</v>
          </cell>
          <cell r="R139">
            <v>-0.45628752199981226</v>
          </cell>
          <cell r="S139">
            <v>1</v>
          </cell>
        </row>
        <row r="140">
          <cell r="A140" t="str">
            <v>F151</v>
          </cell>
          <cell r="B140" t="str">
            <v>Depreciation Expense</v>
          </cell>
          <cell r="C140">
            <v>0</v>
          </cell>
          <cell r="D140">
            <v>0</v>
          </cell>
          <cell r="E140">
            <v>0</v>
          </cell>
          <cell r="F140">
            <v>0.40655676078437381</v>
          </cell>
          <cell r="G140">
            <v>0.26569875790327996</v>
          </cell>
          <cell r="H140">
            <v>8.2247042388827102E-2</v>
          </cell>
          <cell r="I140">
            <v>9.2158223793638305E-3</v>
          </cell>
          <cell r="J140">
            <v>0.12137056696613006</v>
          </cell>
          <cell r="K140">
            <v>8.4296489272596056E-3</v>
          </cell>
          <cell r="L140">
            <v>2.717684120988252E-4</v>
          </cell>
          <cell r="M140">
            <v>3.4696836014617462E-4</v>
          </cell>
          <cell r="N140">
            <v>7.2421446268088205E-2</v>
          </cell>
          <cell r="O140">
            <v>6.3269706723910208E-4</v>
          </cell>
          <cell r="P140">
            <v>6.0607738225710479E-3</v>
          </cell>
          <cell r="Q140">
            <v>1.4549449408987119E-2</v>
          </cell>
          <cell r="R140">
            <v>1.2198297311635352E-2</v>
          </cell>
          <cell r="S140">
            <v>1</v>
          </cell>
        </row>
        <row r="141">
          <cell r="A141" t="str">
            <v>F151G</v>
          </cell>
          <cell r="B141" t="str">
            <v>Depreciation Expense</v>
          </cell>
          <cell r="C141">
            <v>0</v>
          </cell>
          <cell r="D141">
            <v>0</v>
          </cell>
          <cell r="E141">
            <v>0</v>
          </cell>
          <cell r="F141">
            <v>0.34614523771625788</v>
          </cell>
          <cell r="G141">
            <v>0.27714150291305473</v>
          </cell>
          <cell r="H141">
            <v>8.8894393088455981E-2</v>
          </cell>
          <cell r="I141">
            <v>1.841241134830924E-3</v>
          </cell>
          <cell r="J141">
            <v>0.16676727879563391</v>
          </cell>
          <cell r="K141">
            <v>7.0861614678240977E-3</v>
          </cell>
          <cell r="L141">
            <v>1.9995857975879463E-4</v>
          </cell>
          <cell r="M141">
            <v>3.6886945280377838E-4</v>
          </cell>
          <cell r="N141">
            <v>6.5486234694526996E-2</v>
          </cell>
          <cell r="O141">
            <v>6.1474355425440112E-4</v>
          </cell>
          <cell r="P141">
            <v>8.3924759959919659E-3</v>
          </cell>
          <cell r="Q141">
            <v>2.024446728630129E-2</v>
          </cell>
          <cell r="R141">
            <v>1.6817435320305354E-2</v>
          </cell>
          <cell r="S141">
            <v>1</v>
          </cell>
        </row>
        <row r="142">
          <cell r="A142" t="str">
            <v>F151T</v>
          </cell>
          <cell r="B142" t="str">
            <v>Depreciation Expense</v>
          </cell>
          <cell r="C142">
            <v>0</v>
          </cell>
          <cell r="D142">
            <v>0</v>
          </cell>
          <cell r="E142">
            <v>0</v>
          </cell>
          <cell r="F142">
            <v>0.34340037373305027</v>
          </cell>
          <cell r="G142">
            <v>0.27494171416134194</v>
          </cell>
          <cell r="H142">
            <v>8.8188216687089913E-2</v>
          </cell>
          <cell r="I142">
            <v>1.826499460205872E-3</v>
          </cell>
          <cell r="J142">
            <v>0.17276601076781811</v>
          </cell>
          <cell r="K142">
            <v>7.0298346046142185E-3</v>
          </cell>
          <cell r="L142">
            <v>1.9836841352350088E-4</v>
          </cell>
          <cell r="M142">
            <v>3.6591687196195889E-4</v>
          </cell>
          <cell r="N142">
            <v>6.4966607386408096E-2</v>
          </cell>
          <cell r="O142">
            <v>6.0986844749809615E-4</v>
          </cell>
          <cell r="P142">
            <v>8.3638913257047861E-3</v>
          </cell>
          <cell r="Q142">
            <v>2.0082611813620106E-2</v>
          </cell>
          <cell r="R142">
            <v>1.7260086327163283E-2</v>
          </cell>
          <cell r="S142">
            <v>1</v>
          </cell>
        </row>
        <row r="143">
          <cell r="A143" t="str">
            <v>F151D</v>
          </cell>
          <cell r="B143" t="str">
            <v>Depreciation Expense</v>
          </cell>
          <cell r="C143">
            <v>0</v>
          </cell>
          <cell r="D143">
            <v>0</v>
          </cell>
          <cell r="E143">
            <v>0</v>
          </cell>
          <cell r="F143">
            <v>0.55880700310046749</v>
          </cell>
          <cell r="G143">
            <v>0.24047358165360042</v>
          </cell>
          <cell r="H143">
            <v>6.650933156768081E-2</v>
          </cell>
          <cell r="I143">
            <v>2.8225694445843497E-2</v>
          </cell>
          <cell r="J143">
            <v>1.7421816323298744E-3</v>
          </cell>
          <cell r="K143">
            <v>1.1987641390655664E-2</v>
          </cell>
          <cell r="L143">
            <v>4.3237965121809441E-4</v>
          </cell>
          <cell r="M143">
            <v>2.9036822740779382E-4</v>
          </cell>
          <cell r="N143">
            <v>9.0434899826545845E-2</v>
          </cell>
          <cell r="O143">
            <v>6.8932179689858066E-4</v>
          </cell>
          <cell r="P143">
            <v>1.3586556911735254E-4</v>
          </cell>
          <cell r="Q143">
            <v>1.3586556911735254E-4</v>
          </cell>
          <cell r="R143">
            <v>1.3586556911735254E-4</v>
          </cell>
          <cell r="S143">
            <v>1</v>
          </cell>
        </row>
        <row r="144">
          <cell r="A144" t="str">
            <v>F151R</v>
          </cell>
          <cell r="B144" t="str">
            <v>Depreciation Expense</v>
          </cell>
          <cell r="C144">
            <v>0</v>
          </cell>
          <cell r="D144">
            <v>0</v>
          </cell>
          <cell r="E144">
            <v>0</v>
          </cell>
          <cell r="F144">
            <v>0.87121091198399003</v>
          </cell>
          <cell r="G144">
            <v>1.8685618887272257E-2</v>
          </cell>
          <cell r="H144">
            <v>3.6060824098817966E-4</v>
          </cell>
          <cell r="I144">
            <v>1.0806265281044006E-2</v>
          </cell>
          <cell r="J144">
            <v>1.4291196877289564E-3</v>
          </cell>
          <cell r="K144">
            <v>3.5368533735182337E-3</v>
          </cell>
          <cell r="L144">
            <v>2.4986356816757084E-3</v>
          </cell>
          <cell r="M144">
            <v>5.2555973340059469E-4</v>
          </cell>
          <cell r="N144">
            <v>9.0906317860013006E-2</v>
          </cell>
          <cell r="O144">
            <v>1.3313276223762299E-5</v>
          </cell>
          <cell r="P144">
            <v>8.9319980483059787E-6</v>
          </cell>
          <cell r="Q144">
            <v>8.9319980483059787E-6</v>
          </cell>
          <cell r="R144">
            <v>8.9319980483059787E-6</v>
          </cell>
          <cell r="S144">
            <v>1</v>
          </cell>
        </row>
        <row r="145">
          <cell r="A145" t="str">
            <v>F151M</v>
          </cell>
          <cell r="B145" t="str">
            <v>Depreciation Expense</v>
          </cell>
          <cell r="C145">
            <v>0</v>
          </cell>
          <cell r="D145">
            <v>0</v>
          </cell>
          <cell r="E145">
            <v>0</v>
          </cell>
          <cell r="F145">
            <v>7.6923076923076927E-2</v>
          </cell>
          <cell r="G145">
            <v>7.6923076923076927E-2</v>
          </cell>
          <cell r="H145">
            <v>7.6923076923076927E-2</v>
          </cell>
          <cell r="I145">
            <v>7.6923076923076927E-2</v>
          </cell>
          <cell r="J145">
            <v>7.6923076923076927E-2</v>
          </cell>
          <cell r="K145">
            <v>7.6923076923076927E-2</v>
          </cell>
          <cell r="L145">
            <v>7.6923076923076927E-2</v>
          </cell>
          <cell r="M145">
            <v>7.6923076923076927E-2</v>
          </cell>
          <cell r="N145">
            <v>7.6923076923076927E-2</v>
          </cell>
          <cell r="O145">
            <v>7.6923076923076927E-2</v>
          </cell>
          <cell r="P145">
            <v>7.6923076923076927E-2</v>
          </cell>
          <cell r="Q145">
            <v>7.6923076923076927E-2</v>
          </cell>
          <cell r="R145">
            <v>7.6923076923076927E-2</v>
          </cell>
          <cell r="S145">
            <v>1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  <row r="10">
          <cell r="D10">
            <v>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  <cell r="B9" t="str">
            <v>GEN</v>
          </cell>
          <cell r="C9" t="str">
            <v>TRN</v>
          </cell>
          <cell r="D9" t="str">
            <v>DIS</v>
          </cell>
          <cell r="E9" t="str">
            <v>Distribution</v>
          </cell>
          <cell r="F9" t="str">
            <v>Retail</v>
          </cell>
          <cell r="G9" t="str">
            <v>Misc</v>
          </cell>
          <cell r="H9" t="str">
            <v>TOTAL</v>
          </cell>
        </row>
        <row r="10">
          <cell r="A10" t="str">
            <v>ACCMDIT</v>
          </cell>
          <cell r="B10">
            <v>0.74495515661281908</v>
          </cell>
          <cell r="C10">
            <v>9.9010139495827501E-2</v>
          </cell>
          <cell r="D10">
            <v>0.15603470389135346</v>
          </cell>
          <cell r="E10">
            <v>0.15478498479579109</v>
          </cell>
          <cell r="F10">
            <v>1.249719095562386E-3</v>
          </cell>
          <cell r="G10">
            <v>0</v>
          </cell>
          <cell r="H10">
            <v>1.0000000000000002</v>
          </cell>
        </row>
        <row r="11">
          <cell r="A11" t="str">
            <v>BOOKDEPR</v>
          </cell>
          <cell r="B11">
            <v>0.47236937786008926</v>
          </cell>
          <cell r="C11">
            <v>0.16345806659108336</v>
          </cell>
          <cell r="D11">
            <v>0.36417255554882738</v>
          </cell>
          <cell r="E11">
            <v>0.36002405504552565</v>
          </cell>
          <cell r="F11">
            <v>4.1485005033017356E-3</v>
          </cell>
          <cell r="G11">
            <v>0</v>
          </cell>
          <cell r="H11">
            <v>1</v>
          </cell>
        </row>
        <row r="12">
          <cell r="A12" t="str">
            <v>COM-EQ</v>
          </cell>
          <cell r="B12">
            <v>0.16236300000000001</v>
          </cell>
          <cell r="C12">
            <v>0.393536</v>
          </cell>
          <cell r="D12">
            <v>0.44410099999999997</v>
          </cell>
          <cell r="E12">
            <v>0.42978699999999997</v>
          </cell>
          <cell r="F12">
            <v>1.4314E-2</v>
          </cell>
          <cell r="G12">
            <v>0</v>
          </cell>
          <cell r="H12">
            <v>0.99999999999999989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0.81523126057525774</v>
          </cell>
          <cell r="C14">
            <v>9.0081286261251683E-2</v>
          </cell>
          <cell r="D14">
            <v>9.4687453163520258E-2</v>
          </cell>
          <cell r="E14">
            <v>6.800117783440135E-2</v>
          </cell>
          <cell r="F14">
            <v>2.0624488515458412E-2</v>
          </cell>
          <cell r="G14">
            <v>6.0617868136604936E-3</v>
          </cell>
          <cell r="H14">
            <v>1.00000000000003</v>
          </cell>
        </row>
        <row r="15">
          <cell r="A15" t="str">
            <v>DDS2</v>
          </cell>
          <cell r="B15">
            <v>0.32902913863412747</v>
          </cell>
          <cell r="C15">
            <v>0.12307782839922311</v>
          </cell>
          <cell r="D15">
            <v>0.54789303296664948</v>
          </cell>
          <cell r="E15">
            <v>0.17754200693945807</v>
          </cell>
          <cell r="F15">
            <v>0.40617143372192882</v>
          </cell>
          <cell r="G15">
            <v>-3.5820407694737426E-2</v>
          </cell>
          <cell r="H15">
            <v>0.99999999999999989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0.37011722310029527</v>
          </cell>
          <cell r="C17">
            <v>4.3398726102133731E-2</v>
          </cell>
          <cell r="D17">
            <v>0.58648405079757093</v>
          </cell>
          <cell r="E17">
            <v>0.16016989205133106</v>
          </cell>
          <cell r="F17">
            <v>0</v>
          </cell>
          <cell r="G17">
            <v>0.4263141587462399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0.31333888726195358</v>
          </cell>
          <cell r="C19">
            <v>0.68666111273804642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0.79717661821009744</v>
          </cell>
          <cell r="C20">
            <v>9.2701374035050937E-2</v>
          </cell>
          <cell r="D20">
            <v>0.11012200775485158</v>
          </cell>
          <cell r="E20">
            <v>9.853619601441134E-2</v>
          </cell>
          <cell r="F20">
            <v>1.1585811740440242E-2</v>
          </cell>
          <cell r="G20">
            <v>0</v>
          </cell>
          <cell r="H20">
            <v>0.99999999999999989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0.49836117388135187</v>
          </cell>
          <cell r="C24">
            <v>0.50163882611864807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0.77894402960283227</v>
          </cell>
          <cell r="C25">
            <v>0.20376759808637118</v>
          </cell>
          <cell r="D25">
            <v>1.7288372310814728E-2</v>
          </cell>
          <cell r="E25">
            <v>-5.6175145201646126E-2</v>
          </cell>
          <cell r="F25">
            <v>7.8169201793699628E-2</v>
          </cell>
          <cell r="G25">
            <v>-4.7056842812387744E-3</v>
          </cell>
          <cell r="H25">
            <v>1.0000000000000182</v>
          </cell>
        </row>
        <row r="26">
          <cell r="A26" t="str">
            <v>G</v>
          </cell>
          <cell r="B26">
            <v>0.23793139621679221</v>
          </cell>
          <cell r="C26">
            <v>0.25229617520709113</v>
          </cell>
          <cell r="D26">
            <v>0.5097724285761166</v>
          </cell>
          <cell r="E26">
            <v>0.48180350779066089</v>
          </cell>
          <cell r="F26">
            <v>2.7968920785455677E-2</v>
          </cell>
          <cell r="G26">
            <v>0</v>
          </cell>
          <cell r="H26">
            <v>0.99999999999999989</v>
          </cell>
        </row>
        <row r="27">
          <cell r="A27" t="str">
            <v>G-DGP</v>
          </cell>
          <cell r="B27">
            <v>0.72330432660099286</v>
          </cell>
          <cell r="C27">
            <v>0.27669567339900702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0.99999999999999989</v>
          </cell>
        </row>
        <row r="28">
          <cell r="A28" t="str">
            <v>G-DGU</v>
          </cell>
          <cell r="B28">
            <v>0.72330432660099286</v>
          </cell>
          <cell r="C28">
            <v>0.27669567339900702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0.99999999999999989</v>
          </cell>
        </row>
        <row r="29">
          <cell r="A29" t="str">
            <v>GP</v>
          </cell>
          <cell r="B29">
            <v>0.49359769744154941</v>
          </cell>
          <cell r="C29">
            <v>0.18602832046604992</v>
          </cell>
          <cell r="D29">
            <v>0.32037398209240092</v>
          </cell>
          <cell r="E29">
            <v>0.31264549259506758</v>
          </cell>
          <cell r="F29">
            <v>7.7284894973333436E-3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0.52387269264682568</v>
          </cell>
          <cell r="C30">
            <v>0.47612730735317443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0.21389688346143262</v>
          </cell>
          <cell r="D31">
            <v>0.78610311653856735</v>
          </cell>
          <cell r="E31">
            <v>0.78610311653856735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0.49587937259200254</v>
          </cell>
          <cell r="C32">
            <v>0.12157608795569541</v>
          </cell>
          <cell r="D32">
            <v>0.3825445394523021</v>
          </cell>
          <cell r="E32">
            <v>0.20216388477973263</v>
          </cell>
          <cell r="F32">
            <v>0.17964332461596177</v>
          </cell>
          <cell r="G32">
            <v>7.3733005660767776E-4</v>
          </cell>
          <cell r="H32">
            <v>0.99999999999999978</v>
          </cell>
        </row>
        <row r="33">
          <cell r="A33" t="str">
            <v>IBT</v>
          </cell>
          <cell r="B33">
            <v>1.3119414474627689</v>
          </cell>
          <cell r="C33">
            <v>-0.28754509266983574</v>
          </cell>
          <cell r="D33">
            <v>-2.439635479295732E-2</v>
          </cell>
          <cell r="E33">
            <v>7.927112791456703E-2</v>
          </cell>
          <cell r="F33">
            <v>-0.11030787320842358</v>
          </cell>
          <cell r="G33">
            <v>6.6403905008992365E-3</v>
          </cell>
          <cell r="H33">
            <v>0.9999999999999758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0.9085301978096797</v>
          </cell>
          <cell r="C36">
            <v>9.1210085338377711E-2</v>
          </cell>
          <cell r="D36">
            <v>2.5971685194265109E-4</v>
          </cell>
          <cell r="E36">
            <v>2.5971685194265109E-4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0</v>
          </cell>
          <cell r="C37">
            <v>0.37432864478085648</v>
          </cell>
          <cell r="D37">
            <v>0.62567135521914352</v>
          </cell>
          <cell r="E37">
            <v>0.62567135521914352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0.44963792155873378</v>
          </cell>
          <cell r="C38">
            <v>6.6520721509520903E-2</v>
          </cell>
          <cell r="D38">
            <v>0.48384135693174535</v>
          </cell>
          <cell r="E38">
            <v>0.33592790122010735</v>
          </cell>
          <cell r="F38">
            <v>0.14791345571163803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0.80484912398185993</v>
          </cell>
          <cell r="C39">
            <v>5.6232060738029103E-3</v>
          </cell>
          <cell r="D39">
            <v>0.1895276699443372</v>
          </cell>
          <cell r="E39">
            <v>0.1895276699443372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0.41128385441016818</v>
          </cell>
          <cell r="C42">
            <v>0.58871614558983187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0.41128385441016818</v>
          </cell>
          <cell r="C43">
            <v>0.58871614558983187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1.6709244474134212E-4</v>
          </cell>
          <cell r="C44">
            <v>0.99983290755525878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1.0000000000000002</v>
          </cell>
        </row>
        <row r="45">
          <cell r="A45" t="str">
            <v>OTHSG</v>
          </cell>
          <cell r="B45">
            <v>0.41128385441016818</v>
          </cell>
          <cell r="C45">
            <v>0.58871614558983187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0.41128385441016818</v>
          </cell>
          <cell r="C46">
            <v>0.58871614558983187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-4.9439403713756017E-4</v>
          </cell>
          <cell r="C48">
            <v>-1.8605500655683802E-4</v>
          </cell>
          <cell r="D48">
            <v>1.0006804490436945</v>
          </cell>
          <cell r="E48">
            <v>-3.1098151242439127E-4</v>
          </cell>
          <cell r="F48">
            <v>0</v>
          </cell>
          <cell r="G48">
            <v>1.0009914305561189</v>
          </cell>
          <cell r="H48">
            <v>1.0000000000000002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0.72330432660099286</v>
          </cell>
          <cell r="C50">
            <v>0.27669567339900702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0.99999999999999989</v>
          </cell>
        </row>
        <row r="51">
          <cell r="A51" t="str">
            <v>PTD</v>
          </cell>
          <cell r="B51">
            <v>0.57194000757612629</v>
          </cell>
          <cell r="C51">
            <v>0.21879217325269656</v>
          </cell>
          <cell r="D51">
            <v>0.20926781917117701</v>
          </cell>
          <cell r="E51">
            <v>0.20926781917117701</v>
          </cell>
          <cell r="F51">
            <v>0</v>
          </cell>
          <cell r="G51">
            <v>0</v>
          </cell>
          <cell r="H51">
            <v>0.99999999999999978</v>
          </cell>
        </row>
        <row r="52">
          <cell r="A52" t="str">
            <v>REVREQ</v>
          </cell>
          <cell r="B52">
            <v>0.73859568781979135</v>
          </cell>
          <cell r="C52">
            <v>0.12906002499291849</v>
          </cell>
          <cell r="D52">
            <v>0.13234428718728974</v>
          </cell>
          <cell r="E52">
            <v>0.11307850965347395</v>
          </cell>
          <cell r="F52">
            <v>1.5126221085671354E-2</v>
          </cell>
          <cell r="G52">
            <v>4.1395564481444503E-3</v>
          </cell>
          <cell r="H52">
            <v>0.99999999999999933</v>
          </cell>
        </row>
        <row r="53">
          <cell r="A53" t="str">
            <v>SCHMA</v>
          </cell>
          <cell r="B53">
            <v>0.48218645105590618</v>
          </cell>
          <cell r="C53">
            <v>0.14009067428039623</v>
          </cell>
          <cell r="D53">
            <v>0.37772287466369781</v>
          </cell>
          <cell r="E53">
            <v>0.35023012442569618</v>
          </cell>
          <cell r="F53">
            <v>1.8864498040665909E-2</v>
          </cell>
          <cell r="G53">
            <v>8.6282521973357253E-3</v>
          </cell>
          <cell r="H53">
            <v>1.0000000000000002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0.45457619913791397</v>
          </cell>
          <cell r="C55">
            <v>6.5923845742731663E-2</v>
          </cell>
          <cell r="D55">
            <v>0.47949995511935445</v>
          </cell>
          <cell r="E55">
            <v>0.33291369423201933</v>
          </cell>
          <cell r="F55">
            <v>0.14658626088733512</v>
          </cell>
          <cell r="G55">
            <v>0</v>
          </cell>
          <cell r="H55">
            <v>1.0000000000000002</v>
          </cell>
        </row>
        <row r="56">
          <cell r="A56" t="str">
            <v>SCHMAP-SO</v>
          </cell>
          <cell r="B56">
            <v>0.44963792155873378</v>
          </cell>
          <cell r="C56">
            <v>6.6520721509520903E-2</v>
          </cell>
          <cell r="D56">
            <v>0.48384135693174535</v>
          </cell>
          <cell r="E56">
            <v>0.33592790122010735</v>
          </cell>
          <cell r="F56">
            <v>0.14791345571163803</v>
          </cell>
          <cell r="G56">
            <v>0</v>
          </cell>
          <cell r="H56">
            <v>0.99999999999999989</v>
          </cell>
        </row>
        <row r="57">
          <cell r="A57" t="str">
            <v>SCHMAT</v>
          </cell>
          <cell r="B57">
            <v>0.4825317217368611</v>
          </cell>
          <cell r="C57">
            <v>0.14101814250739847</v>
          </cell>
          <cell r="D57">
            <v>0.3764501357557406</v>
          </cell>
          <cell r="E57">
            <v>0.35044666919545908</v>
          </cell>
          <cell r="F57">
            <v>1.7267316668985132E-2</v>
          </cell>
          <cell r="G57">
            <v>8.7361498912964033E-3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0.60942277496089625</v>
          </cell>
          <cell r="C60">
            <v>4.5474492983071491E-2</v>
          </cell>
          <cell r="D60">
            <v>0.34510273205603248</v>
          </cell>
          <cell r="E60">
            <v>0.23985184929228417</v>
          </cell>
          <cell r="F60">
            <v>8.8314391013465193E-2</v>
          </cell>
          <cell r="G60">
            <v>1.6936491750283104E-2</v>
          </cell>
          <cell r="H60">
            <v>1</v>
          </cell>
        </row>
        <row r="61">
          <cell r="A61" t="str">
            <v>SCHMAT-SNP</v>
          </cell>
          <cell r="B61">
            <v>0.49833915177035581</v>
          </cell>
          <cell r="C61">
            <v>0.18755734200257712</v>
          </cell>
          <cell r="D61">
            <v>0.31410350622706712</v>
          </cell>
          <cell r="E61">
            <v>0.31360319650990731</v>
          </cell>
          <cell r="F61">
            <v>5.0030971715980214E-4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0.44265497159546541</v>
          </cell>
          <cell r="C62">
            <v>6.548796122115462E-2</v>
          </cell>
          <cell r="D62">
            <v>0.49185706718338007</v>
          </cell>
          <cell r="E62">
            <v>0.33071072226594755</v>
          </cell>
          <cell r="F62">
            <v>0.14561587865440037</v>
          </cell>
          <cell r="G62">
            <v>1.5530466263032096E-2</v>
          </cell>
          <cell r="H62">
            <v>0.99999999999999989</v>
          </cell>
        </row>
        <row r="63">
          <cell r="A63" t="str">
            <v>SCHMD</v>
          </cell>
          <cell r="B63">
            <v>0.50692673204599281</v>
          </cell>
          <cell r="C63">
            <v>0.18053508662745368</v>
          </cell>
          <cell r="D63">
            <v>0.31253818132655348</v>
          </cell>
          <cell r="E63">
            <v>0.29602247815487709</v>
          </cell>
          <cell r="F63">
            <v>8.9026231350714715E-3</v>
          </cell>
          <cell r="G63">
            <v>7.6130800366049182E-3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0.54556464061993948</v>
          </cell>
          <cell r="C65">
            <v>5.8140031253589741E-2</v>
          </cell>
          <cell r="D65">
            <v>0.39629532812647089</v>
          </cell>
          <cell r="E65">
            <v>0.27757044873007236</v>
          </cell>
          <cell r="F65">
            <v>0.11872487939639852</v>
          </cell>
          <cell r="G65">
            <v>0</v>
          </cell>
          <cell r="H65">
            <v>1</v>
          </cell>
        </row>
        <row r="66">
          <cell r="A66" t="str">
            <v>SCHMDP-SO</v>
          </cell>
          <cell r="B66">
            <v>0.449637920666832</v>
          </cell>
          <cell r="C66">
            <v>6.6520719305799517E-2</v>
          </cell>
          <cell r="D66">
            <v>0.48384136002736866</v>
          </cell>
          <cell r="E66">
            <v>0.33592790162501374</v>
          </cell>
          <cell r="F66">
            <v>0.1479134584023549</v>
          </cell>
          <cell r="G66">
            <v>0</v>
          </cell>
          <cell r="H66">
            <v>1.0000000000000004</v>
          </cell>
        </row>
        <row r="67">
          <cell r="A67" t="str">
            <v>SCHMDT</v>
          </cell>
          <cell r="B67">
            <v>0.50652035035912346</v>
          </cell>
          <cell r="C67">
            <v>0.18182240032798955</v>
          </cell>
          <cell r="D67">
            <v>0.31165724931288696</v>
          </cell>
          <cell r="E67">
            <v>0.29621655094816673</v>
          </cell>
          <cell r="F67">
            <v>7.7475462843186E-3</v>
          </cell>
          <cell r="G67">
            <v>7.6931520804016341E-3</v>
          </cell>
          <cell r="H67">
            <v>0.99999999999999989</v>
          </cell>
        </row>
        <row r="68">
          <cell r="A68" t="str">
            <v>SCHMDT-GPS</v>
          </cell>
          <cell r="B68">
            <v>0.49865582610889497</v>
          </cell>
          <cell r="C68">
            <v>0.18765946296591746</v>
          </cell>
          <cell r="D68">
            <v>0.31368471092518746</v>
          </cell>
          <cell r="E68">
            <v>0.3136671600604799</v>
          </cell>
          <cell r="F68">
            <v>1.7550864707538964E-5</v>
          </cell>
          <cell r="G68">
            <v>0</v>
          </cell>
          <cell r="H68">
            <v>0.99999999999999978</v>
          </cell>
        </row>
        <row r="69">
          <cell r="A69" t="str">
            <v>SCHMDT-SG</v>
          </cell>
          <cell r="B69">
            <v>0.45853237793195234</v>
          </cell>
          <cell r="C69">
            <v>0.52837938706658216</v>
          </cell>
          <cell r="D69">
            <v>1.3088235001465628E-2</v>
          </cell>
          <cell r="E69">
            <v>1.2772503099371644E-2</v>
          </cell>
          <cell r="F69">
            <v>3.1573190209398418E-4</v>
          </cell>
          <cell r="G69">
            <v>0</v>
          </cell>
          <cell r="H69">
            <v>1.0000000000000002</v>
          </cell>
        </row>
        <row r="70">
          <cell r="A70" t="str">
            <v>SCHMDT-SITUS</v>
          </cell>
          <cell r="B70">
            <v>0.72702649516875972</v>
          </cell>
          <cell r="C70">
            <v>7.7655105401263927E-2</v>
          </cell>
          <cell r="D70">
            <v>0.19531839942997631</v>
          </cell>
          <cell r="E70">
            <v>0.16657956290043582</v>
          </cell>
          <cell r="F70">
            <v>8.9964486432799994E-3</v>
          </cell>
          <cell r="G70">
            <v>1.9742387886260485E-2</v>
          </cell>
          <cell r="H70">
            <v>1.0000000000000002</v>
          </cell>
        </row>
        <row r="71">
          <cell r="A71" t="str">
            <v>SCHMDT-SNP</v>
          </cell>
          <cell r="B71">
            <v>0.49866733891377441</v>
          </cell>
          <cell r="C71">
            <v>0.18766317560878726</v>
          </cell>
          <cell r="D71">
            <v>0.31366948547743834</v>
          </cell>
          <cell r="E71">
            <v>0.31366948547743834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0.42914274867056212</v>
          </cell>
          <cell r="C72">
            <v>0.10185613874296097</v>
          </cell>
          <cell r="D72">
            <v>0.46900111258647703</v>
          </cell>
          <cell r="E72">
            <v>0.24912054574679812</v>
          </cell>
          <cell r="F72">
            <v>3.7694139651065918E-2</v>
          </cell>
          <cell r="G72">
            <v>0.18218642718861297</v>
          </cell>
          <cell r="H72">
            <v>1</v>
          </cell>
        </row>
        <row r="73">
          <cell r="A73" t="str">
            <v>SIT</v>
          </cell>
          <cell r="B73">
            <v>1.4966063906775111</v>
          </cell>
          <cell r="C73">
            <v>-0.45776773746883931</v>
          </cell>
          <cell r="D73">
            <v>-3.8838653208671803E-2</v>
          </cell>
          <cell r="E73">
            <v>0.12619851910921165</v>
          </cell>
          <cell r="F73">
            <v>-0.17560858046567096</v>
          </cell>
          <cell r="G73">
            <v>1.0571408147787511E-2</v>
          </cell>
          <cell r="H73">
            <v>1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T_SPLIT</v>
          </cell>
          <cell r="D75">
            <v>0</v>
          </cell>
          <cell r="H75">
            <v>0</v>
          </cell>
        </row>
        <row r="76">
          <cell r="A76" t="str">
            <v>TAXDEPR</v>
          </cell>
          <cell r="B76">
            <v>0.47916783478420477</v>
          </cell>
          <cell r="C76">
            <v>0.19264002050825607</v>
          </cell>
          <cell r="D76">
            <v>0.3281921447075391</v>
          </cell>
          <cell r="E76">
            <v>0.32043212539134819</v>
          </cell>
          <cell r="F76">
            <v>7.7600193161909354E-3</v>
          </cell>
          <cell r="G76">
            <v>0</v>
          </cell>
          <cell r="H76">
            <v>1</v>
          </cell>
        </row>
        <row r="77">
          <cell r="A77" t="str">
            <v>TD</v>
          </cell>
          <cell r="B77">
            <v>0</v>
          </cell>
          <cell r="C77">
            <v>0.37432864478085648</v>
          </cell>
          <cell r="D77">
            <v>0.62567135521914352</v>
          </cell>
          <cell r="E77">
            <v>0.62567135521914352</v>
          </cell>
          <cell r="F77">
            <v>0</v>
          </cell>
          <cell r="G77">
            <v>0</v>
          </cell>
          <cell r="H77">
            <v>1</v>
          </cell>
        </row>
        <row r="78">
          <cell r="A78" t="str">
            <v>WSF</v>
          </cell>
          <cell r="B78">
            <v>0.79533531783513034</v>
          </cell>
          <cell r="C78">
            <v>0.20466468216486969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</v>
          </cell>
        </row>
      </sheetData>
      <sheetData sheetId="21">
        <row r="11">
          <cell r="A11" t="str">
            <v>Factor Name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0.20965308958851622</v>
          </cell>
          <cell r="C19">
            <v>0.51710161778320196</v>
          </cell>
          <cell r="D19">
            <v>0.16066879702406001</v>
          </cell>
          <cell r="E19">
            <v>3.245124711767846E-2</v>
          </cell>
          <cell r="F19">
            <v>8.0125248486543121E-2</v>
          </cell>
          <cell r="G19">
            <v>0.99999999999999978</v>
          </cell>
        </row>
        <row r="20">
          <cell r="A20" t="str">
            <v>PLNT2</v>
          </cell>
          <cell r="B20">
            <v>0.28847847487182976</v>
          </cell>
          <cell r="C20">
            <v>0.71152152512817024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0.15451662355583209</v>
          </cell>
          <cell r="C21">
            <v>0.70816618498566508</v>
          </cell>
          <cell r="D21">
            <v>9.216717321878785E-3</v>
          </cell>
          <cell r="E21">
            <v>0.12810047413662409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0.20965308958851619</v>
          </cell>
          <cell r="C22">
            <v>0.51710161778320185</v>
          </cell>
          <cell r="D22">
            <v>0.16066879702406001</v>
          </cell>
          <cell r="E22">
            <v>3.2451247117678453E-2</v>
          </cell>
          <cell r="F22">
            <v>8.0125248486543121E-2</v>
          </cell>
          <cell r="G22">
            <v>0.99999999999999956</v>
          </cell>
        </row>
        <row r="23">
          <cell r="A23" t="str">
            <v>GENL</v>
          </cell>
          <cell r="B23">
            <v>0.20965308958851622</v>
          </cell>
          <cell r="C23">
            <v>0.51710161778320196</v>
          </cell>
          <cell r="D23">
            <v>0.16066879702405998</v>
          </cell>
          <cell r="E23">
            <v>3.2451247117678446E-2</v>
          </cell>
          <cell r="F23">
            <v>8.0125248486543107E-2</v>
          </cell>
          <cell r="G23">
            <v>0.99999999999999978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0.23727306589327696</v>
          </cell>
          <cell r="C25">
            <v>0.46866254844072719</v>
          </cell>
          <cell r="D25">
            <v>0.17512688579623858</v>
          </cell>
          <cell r="E25">
            <v>2.7824451997385667E-2</v>
          </cell>
          <cell r="F25">
            <v>9.1113047872372885E-2</v>
          </cell>
          <cell r="G25">
            <v>1.0000000000000013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52">
          <cell r="AG252" t="str">
            <v>METER</v>
          </cell>
        </row>
        <row r="260">
          <cell r="AG260">
            <v>0</v>
          </cell>
        </row>
        <row r="261">
          <cell r="AG261">
            <v>0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1">
          <cell r="AG281">
            <v>0</v>
          </cell>
        </row>
        <row r="287">
          <cell r="AG287">
            <v>0</v>
          </cell>
        </row>
        <row r="288">
          <cell r="H288">
            <v>115938437.37436633</v>
          </cell>
          <cell r="AG288">
            <v>0</v>
          </cell>
        </row>
        <row r="295">
          <cell r="AG295">
            <v>0</v>
          </cell>
        </row>
        <row r="296">
          <cell r="AG296">
            <v>172191.985458073</v>
          </cell>
        </row>
        <row r="297">
          <cell r="H297">
            <v>3501262.93</v>
          </cell>
          <cell r="AG297">
            <v>97420.722326010902</v>
          </cell>
        </row>
        <row r="303">
          <cell r="H303">
            <v>610870.80000000005</v>
          </cell>
          <cell r="AG303">
            <v>0</v>
          </cell>
        </row>
        <row r="304">
          <cell r="AG304">
            <v>0</v>
          </cell>
        </row>
        <row r="305">
          <cell r="AG305">
            <v>0</v>
          </cell>
        </row>
        <row r="308">
          <cell r="H308">
            <v>645493.84000000008</v>
          </cell>
          <cell r="AG308">
            <v>0</v>
          </cell>
        </row>
        <row r="309">
          <cell r="AG309">
            <v>0</v>
          </cell>
        </row>
        <row r="310">
          <cell r="AG310">
            <v>41.514652902145976</v>
          </cell>
        </row>
        <row r="315">
          <cell r="AG315">
            <v>0</v>
          </cell>
        </row>
        <row r="318">
          <cell r="H318">
            <v>422841.25</v>
          </cell>
          <cell r="AG318">
            <v>13721.725895298057</v>
          </cell>
        </row>
        <row r="319">
          <cell r="AG319">
            <v>0</v>
          </cell>
        </row>
        <row r="320">
          <cell r="AG320">
            <v>4810.0660627519674</v>
          </cell>
        </row>
        <row r="321">
          <cell r="AG321">
            <v>18531.791958050024</v>
          </cell>
        </row>
        <row r="324">
          <cell r="H324">
            <v>205820</v>
          </cell>
          <cell r="AG324">
            <v>0</v>
          </cell>
        </row>
        <row r="325">
          <cell r="AG325">
            <v>0</v>
          </cell>
        </row>
        <row r="326">
          <cell r="AG326">
            <v>0</v>
          </cell>
        </row>
        <row r="327">
          <cell r="AG327">
            <v>5.1178549502640197E-2</v>
          </cell>
        </row>
        <row r="329">
          <cell r="AG329">
            <v>5.1178549502640197E-2</v>
          </cell>
        </row>
        <row r="361">
          <cell r="AG361">
            <v>0</v>
          </cell>
        </row>
        <row r="366">
          <cell r="AG366">
            <v>0</v>
          </cell>
        </row>
        <row r="370">
          <cell r="AG370">
            <v>0</v>
          </cell>
        </row>
        <row r="373">
          <cell r="AG373">
            <v>0</v>
          </cell>
        </row>
        <row r="377">
          <cell r="AG377">
            <v>0</v>
          </cell>
        </row>
        <row r="386">
          <cell r="AG386">
            <v>247.1613289414606</v>
          </cell>
        </row>
        <row r="393">
          <cell r="AG393">
            <v>0</v>
          </cell>
        </row>
        <row r="398">
          <cell r="AG398">
            <v>0</v>
          </cell>
        </row>
        <row r="412">
          <cell r="AG412">
            <v>0</v>
          </cell>
        </row>
        <row r="426">
          <cell r="AG426">
            <v>0</v>
          </cell>
        </row>
        <row r="431">
          <cell r="AG431">
            <v>0</v>
          </cell>
        </row>
        <row r="438">
          <cell r="AG438">
            <v>0</v>
          </cell>
        </row>
        <row r="443">
          <cell r="AG443">
            <v>0</v>
          </cell>
        </row>
        <row r="449">
          <cell r="AG449">
            <v>0</v>
          </cell>
        </row>
        <row r="458">
          <cell r="AG458">
            <v>0</v>
          </cell>
        </row>
        <row r="463">
          <cell r="AG463">
            <v>0</v>
          </cell>
        </row>
        <row r="468">
          <cell r="AG468">
            <v>0</v>
          </cell>
        </row>
        <row r="473">
          <cell r="AG473">
            <v>0</v>
          </cell>
        </row>
        <row r="478">
          <cell r="AG478">
            <v>0</v>
          </cell>
        </row>
        <row r="483">
          <cell r="AG483">
            <v>0</v>
          </cell>
        </row>
        <row r="492">
          <cell r="AG492">
            <v>0</v>
          </cell>
        </row>
        <row r="496">
          <cell r="AG496">
            <v>0</v>
          </cell>
        </row>
        <row r="501">
          <cell r="AG501">
            <v>0</v>
          </cell>
        </row>
        <row r="505">
          <cell r="AG505">
            <v>0</v>
          </cell>
        </row>
        <row r="509">
          <cell r="AG509">
            <v>0</v>
          </cell>
        </row>
        <row r="513">
          <cell r="AG513">
            <v>0</v>
          </cell>
        </row>
        <row r="517">
          <cell r="AG517">
            <v>0</v>
          </cell>
        </row>
        <row r="521">
          <cell r="AG521">
            <v>0</v>
          </cell>
        </row>
        <row r="525">
          <cell r="AG525">
            <v>0</v>
          </cell>
        </row>
        <row r="529">
          <cell r="AG529">
            <v>0</v>
          </cell>
        </row>
        <row r="533">
          <cell r="AG533">
            <v>0</v>
          </cell>
        </row>
        <row r="545">
          <cell r="AG545">
            <v>0</v>
          </cell>
        </row>
        <row r="549">
          <cell r="AG549">
            <v>0</v>
          </cell>
        </row>
        <row r="553">
          <cell r="AG553">
            <v>0</v>
          </cell>
        </row>
        <row r="557">
          <cell r="AG557">
            <v>0</v>
          </cell>
        </row>
        <row r="561">
          <cell r="AG561">
            <v>0</v>
          </cell>
        </row>
        <row r="565">
          <cell r="AG565">
            <v>0</v>
          </cell>
        </row>
        <row r="569">
          <cell r="AG569">
            <v>0</v>
          </cell>
        </row>
        <row r="573">
          <cell r="AG573">
            <v>0</v>
          </cell>
        </row>
        <row r="577">
          <cell r="AG577">
            <v>0</v>
          </cell>
        </row>
        <row r="581">
          <cell r="AG581">
            <v>0</v>
          </cell>
        </row>
        <row r="585">
          <cell r="AG585">
            <v>0</v>
          </cell>
        </row>
        <row r="599">
          <cell r="AG599">
            <v>0</v>
          </cell>
        </row>
        <row r="608">
          <cell r="AG608">
            <v>0</v>
          </cell>
        </row>
        <row r="613">
          <cell r="AG613">
            <v>0</v>
          </cell>
        </row>
        <row r="618">
          <cell r="AG618">
            <v>0</v>
          </cell>
        </row>
        <row r="631">
          <cell r="AG631">
            <v>0</v>
          </cell>
        </row>
        <row r="673">
          <cell r="AG673">
            <v>0</v>
          </cell>
        </row>
        <row r="707">
          <cell r="AG707">
            <v>0</v>
          </cell>
        </row>
        <row r="711">
          <cell r="AG711">
            <v>0</v>
          </cell>
        </row>
        <row r="715">
          <cell r="AG715">
            <v>0</v>
          </cell>
        </row>
        <row r="719">
          <cell r="AG719">
            <v>0</v>
          </cell>
        </row>
        <row r="723">
          <cell r="AG723">
            <v>0</v>
          </cell>
        </row>
        <row r="732">
          <cell r="H732">
            <v>25091221.66910474</v>
          </cell>
          <cell r="AG732">
            <v>0</v>
          </cell>
        </row>
        <row r="738">
          <cell r="AG738">
            <v>0</v>
          </cell>
        </row>
        <row r="742">
          <cell r="AG742">
            <v>0</v>
          </cell>
        </row>
        <row r="746">
          <cell r="AG746">
            <v>0</v>
          </cell>
        </row>
        <row r="750">
          <cell r="AG750">
            <v>0</v>
          </cell>
        </row>
        <row r="754">
          <cell r="AG754">
            <v>0</v>
          </cell>
        </row>
        <row r="758">
          <cell r="AG758">
            <v>0</v>
          </cell>
        </row>
        <row r="762">
          <cell r="AG762">
            <v>0</v>
          </cell>
        </row>
        <row r="766">
          <cell r="AG766">
            <v>0</v>
          </cell>
        </row>
        <row r="779">
          <cell r="H779">
            <v>2238257.0882576611</v>
          </cell>
          <cell r="AG779">
            <v>72634.233883944806</v>
          </cell>
        </row>
        <row r="784">
          <cell r="H784">
            <v>1401469.4541549219</v>
          </cell>
          <cell r="AG784">
            <v>0</v>
          </cell>
        </row>
        <row r="789">
          <cell r="H789">
            <v>667271.64242570347</v>
          </cell>
          <cell r="AG789">
            <v>0</v>
          </cell>
        </row>
        <row r="794">
          <cell r="H794">
            <v>533842.45030057663</v>
          </cell>
          <cell r="AG794">
            <v>0</v>
          </cell>
        </row>
        <row r="799">
          <cell r="H799">
            <v>407.0789473684211</v>
          </cell>
          <cell r="AG799">
            <v>0</v>
          </cell>
        </row>
        <row r="804">
          <cell r="H804">
            <v>24835.991744445288</v>
          </cell>
          <cell r="AG804">
            <v>24835.991744445288</v>
          </cell>
        </row>
        <row r="809">
          <cell r="H809">
            <v>777485.90922456933</v>
          </cell>
          <cell r="AG809">
            <v>777485.90922456933</v>
          </cell>
        </row>
        <row r="814">
          <cell r="H814">
            <v>793343.77101197036</v>
          </cell>
          <cell r="AG814">
            <v>0</v>
          </cell>
        </row>
        <row r="819">
          <cell r="H819">
            <v>187434.05512716898</v>
          </cell>
          <cell r="AG819">
            <v>0</v>
          </cell>
        </row>
        <row r="824">
          <cell r="H824">
            <v>511741.60398796288</v>
          </cell>
          <cell r="AG824">
            <v>0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829">
          <cell r="H829">
            <v>751149.27610831161</v>
          </cell>
          <cell r="AG829">
            <v>24375.730781256108</v>
          </cell>
        </row>
        <row r="834">
          <cell r="H834">
            <v>237928.37525667154</v>
          </cell>
          <cell r="AG834">
            <v>0</v>
          </cell>
        </row>
        <row r="839">
          <cell r="H839">
            <v>1323539.9690477981</v>
          </cell>
          <cell r="AG839">
            <v>0</v>
          </cell>
        </row>
        <row r="844">
          <cell r="H844">
            <v>6267616.1296323612</v>
          </cell>
          <cell r="AG844">
            <v>0</v>
          </cell>
        </row>
        <row r="849">
          <cell r="H849">
            <v>1969946.1092652881</v>
          </cell>
          <cell r="AG849">
            <v>0</v>
          </cell>
        </row>
        <row r="854">
          <cell r="H854">
            <v>118749.34516308023</v>
          </cell>
          <cell r="AG854">
            <v>0</v>
          </cell>
        </row>
        <row r="864">
          <cell r="H864">
            <v>327454.43363825686</v>
          </cell>
          <cell r="AG864">
            <v>0</v>
          </cell>
        </row>
        <row r="869">
          <cell r="H869">
            <v>872976.71076856949</v>
          </cell>
          <cell r="AG869">
            <v>872976.71076856949</v>
          </cell>
        </row>
        <row r="874">
          <cell r="H874">
            <v>315740.65929771168</v>
          </cell>
          <cell r="AG874">
            <v>0</v>
          </cell>
        </row>
        <row r="886">
          <cell r="AG886">
            <v>0</v>
          </cell>
        </row>
        <row r="891">
          <cell r="AG891">
            <v>0</v>
          </cell>
        </row>
        <row r="896">
          <cell r="AG896">
            <v>0</v>
          </cell>
        </row>
        <row r="901">
          <cell r="AG901">
            <v>0</v>
          </cell>
        </row>
        <row r="906">
          <cell r="AG906">
            <v>0</v>
          </cell>
        </row>
        <row r="920">
          <cell r="AG920">
            <v>0</v>
          </cell>
        </row>
        <row r="925">
          <cell r="AG925">
            <v>0</v>
          </cell>
        </row>
        <row r="930">
          <cell r="AG930">
            <v>0</v>
          </cell>
        </row>
        <row r="935">
          <cell r="AG935">
            <v>0</v>
          </cell>
        </row>
        <row r="946">
          <cell r="AG946">
            <v>0</v>
          </cell>
        </row>
        <row r="951">
          <cell r="AG951">
            <v>0</v>
          </cell>
        </row>
        <row r="956">
          <cell r="AG956">
            <v>0</v>
          </cell>
        </row>
        <row r="961">
          <cell r="AG961">
            <v>0</v>
          </cell>
        </row>
        <row r="970">
          <cell r="AG970">
            <v>0</v>
          </cell>
        </row>
        <row r="972">
          <cell r="AG972">
            <v>74347.386278588863</v>
          </cell>
        </row>
        <row r="976">
          <cell r="AG976">
            <v>0</v>
          </cell>
        </row>
        <row r="978">
          <cell r="AG978">
            <v>-10375.408574773594</v>
          </cell>
        </row>
        <row r="982">
          <cell r="AG982">
            <v>0</v>
          </cell>
        </row>
        <row r="984">
          <cell r="AG984">
            <v>11981.557627884238</v>
          </cell>
        </row>
        <row r="988">
          <cell r="AG988">
            <v>33755.147867115855</v>
          </cell>
        </row>
        <row r="992">
          <cell r="AG992">
            <v>9541.4102387306611</v>
          </cell>
        </row>
        <row r="998">
          <cell r="AG998">
            <v>0</v>
          </cell>
        </row>
        <row r="1003">
          <cell r="AG1003">
            <v>0</v>
          </cell>
        </row>
        <row r="1010">
          <cell r="AG1010">
            <v>0</v>
          </cell>
        </row>
        <row r="1015">
          <cell r="AG1015">
            <v>-26047.065579416467</v>
          </cell>
        </row>
        <row r="1021">
          <cell r="AG1021">
            <v>43810.742231877011</v>
          </cell>
        </row>
        <row r="1026">
          <cell r="AG1026">
            <v>5530.848353654982</v>
          </cell>
        </row>
        <row r="1032">
          <cell r="AG1032">
            <v>62304.726722075829</v>
          </cell>
        </row>
        <row r="1051">
          <cell r="AG1051">
            <v>0</v>
          </cell>
        </row>
        <row r="1057">
          <cell r="AG1057">
            <v>0</v>
          </cell>
        </row>
        <row r="1070">
          <cell r="AG1070">
            <v>0</v>
          </cell>
        </row>
        <row r="1073">
          <cell r="AG1073">
            <v>0</v>
          </cell>
        </row>
        <row r="1074">
          <cell r="AG1074">
            <v>0</v>
          </cell>
        </row>
        <row r="1075">
          <cell r="AG1075">
            <v>0</v>
          </cell>
        </row>
        <row r="1076">
          <cell r="AG1076">
            <v>0</v>
          </cell>
        </row>
        <row r="1077">
          <cell r="AG1077">
            <v>0</v>
          </cell>
        </row>
        <row r="1078">
          <cell r="AG1078">
            <v>0</v>
          </cell>
        </row>
        <row r="1079">
          <cell r="AG1079">
            <v>0</v>
          </cell>
        </row>
        <row r="1080">
          <cell r="AG1080">
            <v>0</v>
          </cell>
        </row>
        <row r="1081">
          <cell r="AG1081">
            <v>0</v>
          </cell>
        </row>
        <row r="1082">
          <cell r="AG1082">
            <v>0</v>
          </cell>
        </row>
        <row r="1083">
          <cell r="AG1083">
            <v>561450.94748813414</v>
          </cell>
        </row>
        <row r="1084">
          <cell r="AG1084">
            <v>0</v>
          </cell>
        </row>
        <row r="1085">
          <cell r="AG1085">
            <v>0</v>
          </cell>
        </row>
        <row r="1086">
          <cell r="AG1086">
            <v>0</v>
          </cell>
        </row>
        <row r="1090">
          <cell r="AG1090">
            <v>56810.292481002129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4">
          <cell r="AG1094">
            <v>0</v>
          </cell>
        </row>
        <row r="1095">
          <cell r="AG1095">
            <v>0</v>
          </cell>
        </row>
        <row r="1096">
          <cell r="AG1096">
            <v>15206.505484580011</v>
          </cell>
        </row>
        <row r="1097">
          <cell r="AG1097">
            <v>0</v>
          </cell>
        </row>
        <row r="1098">
          <cell r="AG1098">
            <v>0</v>
          </cell>
        </row>
        <row r="1103">
          <cell r="AG1103">
            <v>0</v>
          </cell>
        </row>
        <row r="1107">
          <cell r="AG1107">
            <v>0</v>
          </cell>
        </row>
        <row r="1112">
          <cell r="AG1112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35">
          <cell r="AG1135">
            <v>216.7592732809463</v>
          </cell>
        </row>
        <row r="1136">
          <cell r="AG1136">
            <v>0</v>
          </cell>
        </row>
        <row r="1137">
          <cell r="AG1137">
            <v>14.133093145343381</v>
          </cell>
        </row>
        <row r="1138">
          <cell r="AG1138">
            <v>25143.711613710278</v>
          </cell>
        </row>
        <row r="1139">
          <cell r="AG1139">
            <v>0</v>
          </cell>
        </row>
        <row r="1140">
          <cell r="AG1140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148">
          <cell r="AG1148">
            <v>0</v>
          </cell>
        </row>
        <row r="1158">
          <cell r="AG1158">
            <v>0</v>
          </cell>
        </row>
        <row r="1166">
          <cell r="AG1166">
            <v>0</v>
          </cell>
        </row>
        <row r="1174">
          <cell r="AG1174">
            <v>0</v>
          </cell>
        </row>
        <row r="1183">
          <cell r="AG1183">
            <v>0</v>
          </cell>
        </row>
        <row r="1194">
          <cell r="AG1194">
            <v>0</v>
          </cell>
        </row>
        <row r="1202">
          <cell r="AG1202">
            <v>154389.61535114929</v>
          </cell>
        </row>
        <row r="1213">
          <cell r="AG1213">
            <v>-835.98073697774475</v>
          </cell>
        </row>
        <row r="1218">
          <cell r="AG1218">
            <v>0</v>
          </cell>
        </row>
        <row r="1276">
          <cell r="AG1276">
            <v>682802.44100470957</v>
          </cell>
        </row>
        <row r="1294">
          <cell r="AG1294">
            <v>-433227.37494349119</v>
          </cell>
        </row>
        <row r="1332">
          <cell r="AG1332">
            <v>1220.1018575969101</v>
          </cell>
        </row>
        <row r="1349">
          <cell r="AG1349">
            <v>9002.8687430767259</v>
          </cell>
        </row>
        <row r="1368">
          <cell r="AG1368">
            <v>0</v>
          </cell>
        </row>
        <row r="1375">
          <cell r="AG1375">
            <v>0</v>
          </cell>
        </row>
        <row r="1382">
          <cell r="AG1382">
            <v>0</v>
          </cell>
        </row>
        <row r="1389">
          <cell r="AG1389">
            <v>0</v>
          </cell>
        </row>
        <row r="1396">
          <cell r="AG1396">
            <v>0</v>
          </cell>
        </row>
        <row r="1403">
          <cell r="AG1403">
            <v>0</v>
          </cell>
        </row>
        <row r="1408">
          <cell r="AG1408">
            <v>0</v>
          </cell>
        </row>
        <row r="1419">
          <cell r="AG1419">
            <v>0</v>
          </cell>
        </row>
        <row r="1424">
          <cell r="AG1424">
            <v>0</v>
          </cell>
        </row>
        <row r="1429">
          <cell r="AG1429">
            <v>0</v>
          </cell>
        </row>
        <row r="1434">
          <cell r="AG1434">
            <v>0</v>
          </cell>
        </row>
        <row r="1439">
          <cell r="AG1439">
            <v>0</v>
          </cell>
        </row>
        <row r="1444">
          <cell r="AG1444">
            <v>0</v>
          </cell>
        </row>
        <row r="1449">
          <cell r="AG1449">
            <v>0</v>
          </cell>
        </row>
        <row r="1461">
          <cell r="AG1461">
            <v>0</v>
          </cell>
        </row>
        <row r="1466">
          <cell r="AG1466">
            <v>0</v>
          </cell>
        </row>
        <row r="1471">
          <cell r="AG1471">
            <v>0</v>
          </cell>
        </row>
        <row r="1476">
          <cell r="AG1476">
            <v>0</v>
          </cell>
        </row>
        <row r="1481">
          <cell r="AG1481">
            <v>0</v>
          </cell>
        </row>
        <row r="1486">
          <cell r="AG1486">
            <v>0</v>
          </cell>
        </row>
        <row r="1491">
          <cell r="AG1491">
            <v>0</v>
          </cell>
        </row>
        <row r="1497">
          <cell r="AG1497">
            <v>0</v>
          </cell>
        </row>
        <row r="1538">
          <cell r="AG1538">
            <v>0</v>
          </cell>
        </row>
        <row r="1556">
          <cell r="AG1556">
            <v>0</v>
          </cell>
        </row>
        <row r="1561">
          <cell r="AG1561">
            <v>0</v>
          </cell>
        </row>
        <row r="1568">
          <cell r="AG1568">
            <v>0</v>
          </cell>
        </row>
        <row r="1583">
          <cell r="H1583">
            <v>15281456.530494425</v>
          </cell>
          <cell r="AG1583">
            <v>0</v>
          </cell>
        </row>
        <row r="1590">
          <cell r="H1590">
            <v>11374078.100113656</v>
          </cell>
          <cell r="AG1590">
            <v>0</v>
          </cell>
        </row>
        <row r="1596">
          <cell r="H1596">
            <v>184997296.41627666</v>
          </cell>
          <cell r="AG1596">
            <v>0</v>
          </cell>
        </row>
        <row r="1602">
          <cell r="H1602">
            <v>69279707.494527459</v>
          </cell>
          <cell r="AG1602">
            <v>0</v>
          </cell>
        </row>
        <row r="1608">
          <cell r="H1608">
            <v>194825659.94103575</v>
          </cell>
          <cell r="AG1608">
            <v>0</v>
          </cell>
        </row>
        <row r="1614">
          <cell r="H1614">
            <v>115253829.37929001</v>
          </cell>
          <cell r="AG1614">
            <v>0</v>
          </cell>
        </row>
        <row r="1620">
          <cell r="H1620">
            <v>516733.11491092551</v>
          </cell>
          <cell r="AG1620">
            <v>0</v>
          </cell>
        </row>
        <row r="1626">
          <cell r="H1626">
            <v>1205895.824762776</v>
          </cell>
          <cell r="AG1626">
            <v>0</v>
          </cell>
        </row>
        <row r="1632">
          <cell r="H1632">
            <v>1843970.6782873054</v>
          </cell>
          <cell r="AG1632">
            <v>0</v>
          </cell>
        </row>
        <row r="1636">
          <cell r="AG1636">
            <v>0</v>
          </cell>
        </row>
        <row r="1640">
          <cell r="H1640">
            <v>0</v>
          </cell>
        </row>
        <row r="1652">
          <cell r="H1652">
            <v>4566678.8961954499</v>
          </cell>
          <cell r="AG1652">
            <v>0</v>
          </cell>
        </row>
        <row r="1658">
          <cell r="H1658">
            <v>6200331.210666257</v>
          </cell>
          <cell r="AG1658">
            <v>0</v>
          </cell>
        </row>
        <row r="1664">
          <cell r="H1664">
            <v>117197700.28799777</v>
          </cell>
          <cell r="AG1664">
            <v>0</v>
          </cell>
        </row>
        <row r="1675">
          <cell r="H1675">
            <v>112481405.59180149</v>
          </cell>
        </row>
        <row r="1682">
          <cell r="H1682">
            <v>101166102.59175569</v>
          </cell>
        </row>
        <row r="1689">
          <cell r="H1689">
            <v>16150579.661044646</v>
          </cell>
        </row>
        <row r="1696">
          <cell r="H1696">
            <v>48087752.904791288</v>
          </cell>
        </row>
        <row r="1702">
          <cell r="H1702">
            <v>89815101.490831316</v>
          </cell>
          <cell r="AG1702">
            <v>0</v>
          </cell>
        </row>
        <row r="1709">
          <cell r="H1709">
            <v>44790634.261855371</v>
          </cell>
          <cell r="AG1709">
            <v>0</v>
          </cell>
        </row>
        <row r="1720">
          <cell r="H1720">
            <v>18140498.387760241</v>
          </cell>
          <cell r="AG1720">
            <v>18140498.387760241</v>
          </cell>
        </row>
        <row r="1727">
          <cell r="H1727">
            <v>1052032.2635645953</v>
          </cell>
        </row>
        <row r="1731">
          <cell r="H1731">
            <v>0</v>
          </cell>
          <cell r="AG1731">
            <v>0</v>
          </cell>
        </row>
        <row r="1732">
          <cell r="H1732">
            <v>0</v>
          </cell>
          <cell r="AG1732">
            <v>0</v>
          </cell>
        </row>
        <row r="1733">
          <cell r="H1733">
            <v>0</v>
          </cell>
          <cell r="AG1733">
            <v>0</v>
          </cell>
        </row>
        <row r="1734">
          <cell r="H1734">
            <v>0</v>
          </cell>
        </row>
        <row r="1740">
          <cell r="H1740">
            <v>10125934.910596197</v>
          </cell>
          <cell r="AG1740">
            <v>0</v>
          </cell>
        </row>
        <row r="1744">
          <cell r="AG1744">
            <v>0</v>
          </cell>
        </row>
        <row r="1748">
          <cell r="AG1748">
            <v>0</v>
          </cell>
        </row>
        <row r="1757">
          <cell r="AG1757">
            <v>22792.639799486373</v>
          </cell>
        </row>
        <row r="1758">
          <cell r="AG1758">
            <v>0</v>
          </cell>
        </row>
        <row r="1759">
          <cell r="AG1759">
            <v>0</v>
          </cell>
        </row>
        <row r="1760">
          <cell r="AG1760">
            <v>0</v>
          </cell>
        </row>
        <row r="1761">
          <cell r="AG1761">
            <v>5524.3557152940821</v>
          </cell>
        </row>
        <row r="1765">
          <cell r="AG1765">
            <v>356229.54920620186</v>
          </cell>
        </row>
        <row r="1766">
          <cell r="AG1766">
            <v>0</v>
          </cell>
        </row>
        <row r="1767">
          <cell r="AG1767">
            <v>0</v>
          </cell>
        </row>
        <row r="1768">
          <cell r="AG1768">
            <v>0</v>
          </cell>
        </row>
        <row r="1769">
          <cell r="AG1769">
            <v>0</v>
          </cell>
        </row>
        <row r="1770">
          <cell r="AG1770">
            <v>100057.21025003344</v>
          </cell>
        </row>
        <row r="1774">
          <cell r="AG1774">
            <v>83950.754356240126</v>
          </cell>
        </row>
        <row r="1775">
          <cell r="AG1775">
            <v>0</v>
          </cell>
        </row>
        <row r="1776">
          <cell r="AG1776">
            <v>0</v>
          </cell>
        </row>
        <row r="1777">
          <cell r="AG1777">
            <v>0</v>
          </cell>
        </row>
        <row r="1778">
          <cell r="AG1778">
            <v>0</v>
          </cell>
        </row>
        <row r="1779">
          <cell r="AG1779">
            <v>0</v>
          </cell>
        </row>
        <row r="1780">
          <cell r="AG1780">
            <v>60962.316553880417</v>
          </cell>
        </row>
        <row r="1781">
          <cell r="AG1781">
            <v>0</v>
          </cell>
        </row>
        <row r="1782">
          <cell r="AG1782">
            <v>0</v>
          </cell>
        </row>
        <row r="1786">
          <cell r="AG1786">
            <v>222510.70406331201</v>
          </cell>
        </row>
        <row r="1787">
          <cell r="AG1787">
            <v>8181.9201364654491</v>
          </cell>
        </row>
        <row r="1788">
          <cell r="AG1788">
            <v>0</v>
          </cell>
        </row>
        <row r="1789">
          <cell r="AG1789">
            <v>0</v>
          </cell>
        </row>
        <row r="1790">
          <cell r="AG1790">
            <v>0</v>
          </cell>
        </row>
        <row r="1791">
          <cell r="AG1791">
            <v>0</v>
          </cell>
        </row>
        <row r="1792">
          <cell r="AG1792">
            <v>0</v>
          </cell>
        </row>
        <row r="1793">
          <cell r="AG1793">
            <v>0</v>
          </cell>
        </row>
        <row r="1794">
          <cell r="AG1794">
            <v>0</v>
          </cell>
        </row>
        <row r="1798">
          <cell r="AG1798">
            <v>34248.618212491034</v>
          </cell>
        </row>
        <row r="1799">
          <cell r="AG1799">
            <v>0</v>
          </cell>
        </row>
        <row r="1800">
          <cell r="AG1800">
            <v>0</v>
          </cell>
        </row>
        <row r="1801">
          <cell r="AG1801">
            <v>383.6739056620213</v>
          </cell>
        </row>
        <row r="1802">
          <cell r="AG1802">
            <v>0</v>
          </cell>
        </row>
        <row r="1803">
          <cell r="AG1803">
            <v>0</v>
          </cell>
        </row>
        <row r="1807">
          <cell r="AG1807">
            <v>111416.59325612149</v>
          </cell>
        </row>
        <row r="1808">
          <cell r="AG1808">
            <v>0</v>
          </cell>
        </row>
        <row r="1809">
          <cell r="AG1809">
            <v>0</v>
          </cell>
        </row>
        <row r="1810">
          <cell r="AG1810">
            <v>4014.7642143966073</v>
          </cell>
        </row>
        <row r="1811">
          <cell r="AG1811">
            <v>0</v>
          </cell>
        </row>
        <row r="1812">
          <cell r="AG1812">
            <v>0</v>
          </cell>
        </row>
        <row r="1813">
          <cell r="AG1813">
            <v>0</v>
          </cell>
        </row>
        <row r="1814">
          <cell r="AG1814">
            <v>0</v>
          </cell>
        </row>
        <row r="1818">
          <cell r="AG1818">
            <v>112332.26290213803</v>
          </cell>
        </row>
        <row r="1819">
          <cell r="AG1819">
            <v>0</v>
          </cell>
        </row>
        <row r="1820">
          <cell r="AG1820">
            <v>0</v>
          </cell>
        </row>
        <row r="1821">
          <cell r="AG1821">
            <v>5371.4622514344428</v>
          </cell>
        </row>
        <row r="1822">
          <cell r="AG1822">
            <v>0</v>
          </cell>
        </row>
        <row r="1823">
          <cell r="AG1823">
            <v>0</v>
          </cell>
        </row>
        <row r="1824">
          <cell r="AG1824">
            <v>0</v>
          </cell>
        </row>
        <row r="1825">
          <cell r="AG1825">
            <v>0</v>
          </cell>
        </row>
        <row r="1829">
          <cell r="AG1829">
            <v>343644.49064303207</v>
          </cell>
        </row>
        <row r="1830">
          <cell r="AG1830">
            <v>0</v>
          </cell>
        </row>
        <row r="1831">
          <cell r="AG1831">
            <v>0</v>
          </cell>
        </row>
        <row r="1832">
          <cell r="AG1832">
            <v>1553.6643255939528</v>
          </cell>
        </row>
        <row r="1833">
          <cell r="AG1833">
            <v>0</v>
          </cell>
        </row>
        <row r="1834">
          <cell r="AG1834">
            <v>0</v>
          </cell>
        </row>
        <row r="1836">
          <cell r="AG1836">
            <v>0</v>
          </cell>
        </row>
        <row r="1843">
          <cell r="AG1843">
            <v>335843.18089089869</v>
          </cell>
        </row>
        <row r="1844">
          <cell r="AG1844">
            <v>9378.13928842313</v>
          </cell>
        </row>
        <row r="1845">
          <cell r="AG1845">
            <v>15699.478314587393</v>
          </cell>
        </row>
        <row r="1846">
          <cell r="AG1846">
            <v>110162.71151464102</v>
          </cell>
        </row>
        <row r="1847">
          <cell r="AG1847">
            <v>2195.0684462205809</v>
          </cell>
        </row>
        <row r="1848">
          <cell r="AG1848">
            <v>174304.76241200717</v>
          </cell>
        </row>
        <row r="1849">
          <cell r="AG1849">
            <v>299.73389603177679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855">
          <cell r="AG1855">
            <v>4426.9811715724882</v>
          </cell>
        </row>
        <row r="1856">
          <cell r="AG1856">
            <v>0</v>
          </cell>
        </row>
        <row r="1857">
          <cell r="AG1857">
            <v>0</v>
          </cell>
        </row>
        <row r="1858">
          <cell r="AG1858">
            <v>0</v>
          </cell>
        </row>
        <row r="1859">
          <cell r="AG1859">
            <v>3361.5208422881674</v>
          </cell>
        </row>
        <row r="1860">
          <cell r="AG1860">
            <v>0</v>
          </cell>
        </row>
        <row r="1861">
          <cell r="AG1861">
            <v>0</v>
          </cell>
        </row>
        <row r="1862">
          <cell r="AG1862">
            <v>0</v>
          </cell>
        </row>
        <row r="1869">
          <cell r="AG1869">
            <v>0</v>
          </cell>
        </row>
        <row r="1873">
          <cell r="AG1873">
            <v>0</v>
          </cell>
        </row>
        <row r="1875">
          <cell r="AG1875">
            <v>0</v>
          </cell>
        </row>
        <row r="1883">
          <cell r="AG1883">
            <v>48134.263537467246</v>
          </cell>
        </row>
        <row r="1885">
          <cell r="AG1885">
            <v>-48134.263537467246</v>
          </cell>
        </row>
        <row r="1890">
          <cell r="AG1890">
            <v>0</v>
          </cell>
        </row>
        <row r="1892">
          <cell r="AG1892">
            <v>0</v>
          </cell>
        </row>
        <row r="1902">
          <cell r="AG1902">
            <v>204.26283700040253</v>
          </cell>
        </row>
        <row r="1910">
          <cell r="AG1910">
            <v>0</v>
          </cell>
        </row>
        <row r="1919">
          <cell r="AG1919">
            <v>0</v>
          </cell>
        </row>
        <row r="1920">
          <cell r="AG1920">
            <v>0</v>
          </cell>
        </row>
        <row r="1921">
          <cell r="AG1921">
            <v>0</v>
          </cell>
        </row>
        <row r="1924">
          <cell r="AG1924">
            <v>0</v>
          </cell>
        </row>
        <row r="1925">
          <cell r="AG1925">
            <v>180.3935430559485</v>
          </cell>
        </row>
        <row r="1926">
          <cell r="AG1926">
            <v>0</v>
          </cell>
        </row>
        <row r="1927">
          <cell r="AG1927">
            <v>0</v>
          </cell>
        </row>
        <row r="1931">
          <cell r="AG1931">
            <v>5002.7333050731759</v>
          </cell>
        </row>
        <row r="1932">
          <cell r="AG1932">
            <v>101.73401867180809</v>
          </cell>
        </row>
        <row r="1933">
          <cell r="AG1933">
            <v>396901.02818394318</v>
          </cell>
        </row>
        <row r="1934">
          <cell r="AG1934">
            <v>0</v>
          </cell>
        </row>
        <row r="1935">
          <cell r="AG1935">
            <v>0</v>
          </cell>
        </row>
        <row r="1936">
          <cell r="AG1936">
            <v>0</v>
          </cell>
        </row>
        <row r="1937">
          <cell r="AG1937">
            <v>0</v>
          </cell>
        </row>
        <row r="1947">
          <cell r="AG1947">
            <v>0</v>
          </cell>
        </row>
        <row r="1959">
          <cell r="AG1959">
            <v>0</v>
          </cell>
        </row>
        <row r="1960">
          <cell r="AG1960">
            <v>0</v>
          </cell>
        </row>
        <row r="1961">
          <cell r="AG1961">
            <v>0</v>
          </cell>
        </row>
        <row r="1962">
          <cell r="AG1962">
            <v>0</v>
          </cell>
        </row>
        <row r="1963">
          <cell r="AG1963">
            <v>0</v>
          </cell>
        </row>
        <row r="1964">
          <cell r="AG1964">
            <v>0</v>
          </cell>
        </row>
        <row r="1971">
          <cell r="AG1971">
            <v>0</v>
          </cell>
        </row>
        <row r="1975">
          <cell r="AG1975">
            <v>0</v>
          </cell>
        </row>
        <row r="1980">
          <cell r="AG1980">
            <v>0</v>
          </cell>
        </row>
        <row r="1987">
          <cell r="AG1987">
            <v>0</v>
          </cell>
        </row>
        <row r="1995">
          <cell r="AG1995">
            <v>0</v>
          </cell>
        </row>
        <row r="2000">
          <cell r="AG2000">
            <v>0</v>
          </cell>
        </row>
        <row r="2001">
          <cell r="AG2001">
            <v>0</v>
          </cell>
        </row>
        <row r="2002">
          <cell r="AG2002">
            <v>0</v>
          </cell>
        </row>
        <row r="2011">
          <cell r="AG2011">
            <v>0</v>
          </cell>
        </row>
        <row r="2015">
          <cell r="AG2015">
            <v>0</v>
          </cell>
        </row>
        <row r="2019">
          <cell r="AG2019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36">
          <cell r="AG2036">
            <v>0</v>
          </cell>
        </row>
        <row r="2037">
          <cell r="AG2037">
            <v>143033.0458033894</v>
          </cell>
        </row>
        <row r="2047">
          <cell r="AG2047">
            <v>0</v>
          </cell>
        </row>
        <row r="2052">
          <cell r="AG2052">
            <v>-270.73483302291777</v>
          </cell>
        </row>
        <row r="2058">
          <cell r="AG2058">
            <v>13140.555274701919</v>
          </cell>
        </row>
        <row r="2062">
          <cell r="AG2062">
            <v>32668.913618079881</v>
          </cell>
        </row>
        <row r="2067">
          <cell r="AG2067">
            <v>0</v>
          </cell>
        </row>
        <row r="2070">
          <cell r="AG2070">
            <v>6958.945902575887</v>
          </cell>
        </row>
        <row r="2081">
          <cell r="AG2081">
            <v>89.005769744383628</v>
          </cell>
        </row>
        <row r="2088">
          <cell r="AG2088">
            <v>8079.0817983031639</v>
          </cell>
        </row>
        <row r="2098">
          <cell r="AG2098">
            <v>0</v>
          </cell>
        </row>
        <row r="2099">
          <cell r="AG2099">
            <v>34021.493052327591</v>
          </cell>
        </row>
        <row r="2113">
          <cell r="AG2113">
            <v>0</v>
          </cell>
        </row>
        <row r="2118">
          <cell r="AG2118">
            <v>0</v>
          </cell>
        </row>
        <row r="2123">
          <cell r="AG2123">
            <v>0</v>
          </cell>
        </row>
        <row r="2136">
          <cell r="AG2136">
            <v>0</v>
          </cell>
        </row>
        <row r="2139">
          <cell r="H2139">
            <v>0</v>
          </cell>
        </row>
        <row r="2140">
          <cell r="AG2140">
            <v>0</v>
          </cell>
        </row>
        <row r="2143">
          <cell r="H2143">
            <v>-1235405.4542094748</v>
          </cell>
        </row>
        <row r="2144">
          <cell r="AG2144">
            <v>-8389.6405566527428</v>
          </cell>
        </row>
        <row r="2147">
          <cell r="H2147">
            <v>-3029085.4566001594</v>
          </cell>
        </row>
        <row r="2148">
          <cell r="AG2148">
            <v>-20570.524526720019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60">
          <cell r="AG2160">
            <v>0</v>
          </cell>
        </row>
        <row r="2168">
          <cell r="AG2168">
            <v>-92194.989314611012</v>
          </cell>
        </row>
        <row r="2171">
          <cell r="AG2171">
            <v>0</v>
          </cell>
        </row>
        <row r="2179">
          <cell r="AG2179">
            <v>-773.77773536357881</v>
          </cell>
        </row>
        <row r="2183">
          <cell r="AG2183">
            <v>0</v>
          </cell>
        </row>
        <row r="2184">
          <cell r="AG2184">
            <v>176949.25094638686</v>
          </cell>
        </row>
        <row r="2187">
          <cell r="AG2187">
            <v>0</v>
          </cell>
        </row>
        <row r="2194">
          <cell r="AG2194">
            <v>179296.05522516451</v>
          </cell>
        </row>
        <row r="2200">
          <cell r="AG2200">
            <v>0</v>
          </cell>
        </row>
        <row r="2206">
          <cell r="AG2206">
            <v>-42975.085173876068</v>
          </cell>
        </row>
        <row r="2207">
          <cell r="AG2207">
            <v>-26922.482423796235</v>
          </cell>
        </row>
        <row r="2216">
          <cell r="AG2216">
            <v>-3066488.6608194499</v>
          </cell>
        </row>
        <row r="2219">
          <cell r="AG2219">
            <v>864.02560103648705</v>
          </cell>
        </row>
        <row r="2222">
          <cell r="AG2222">
            <v>-64485.023674055643</v>
          </cell>
        </row>
        <row r="2228">
          <cell r="AG2228">
            <v>-93314.79160264344</v>
          </cell>
        </row>
        <row r="2241">
          <cell r="AG2241">
            <v>-5185.5181454456269</v>
          </cell>
        </row>
        <row r="2256">
          <cell r="AG2256">
            <v>0</v>
          </cell>
        </row>
        <row r="2262">
          <cell r="AG2262">
            <v>0</v>
          </cell>
        </row>
        <row r="2269">
          <cell r="AG2269">
            <v>0</v>
          </cell>
        </row>
        <row r="2282">
          <cell r="AG2282">
            <v>0</v>
          </cell>
        </row>
        <row r="2300">
          <cell r="AG2300">
            <v>0</v>
          </cell>
        </row>
        <row r="2309">
          <cell r="AG2309">
            <v>0</v>
          </cell>
        </row>
        <row r="2313">
          <cell r="AG2313">
            <v>0</v>
          </cell>
        </row>
        <row r="2317">
          <cell r="AG2317">
            <v>0</v>
          </cell>
        </row>
        <row r="2324">
          <cell r="AG2324">
            <v>0</v>
          </cell>
        </row>
        <row r="2328">
          <cell r="AG2328">
            <v>0</v>
          </cell>
        </row>
        <row r="2332">
          <cell r="AG2332">
            <v>0</v>
          </cell>
        </row>
        <row r="2336">
          <cell r="AG2336">
            <v>0</v>
          </cell>
        </row>
        <row r="2340">
          <cell r="AG2340">
            <v>0</v>
          </cell>
        </row>
        <row r="2344">
          <cell r="AG2344">
            <v>0</v>
          </cell>
        </row>
        <row r="2348">
          <cell r="AG2348">
            <v>-8280836.1699999999</v>
          </cell>
        </row>
        <row r="2352">
          <cell r="AG2352">
            <v>0</v>
          </cell>
        </row>
        <row r="2356">
          <cell r="AG2356">
            <v>0</v>
          </cell>
        </row>
        <row r="2360">
          <cell r="AG2360">
            <v>0</v>
          </cell>
        </row>
        <row r="2364">
          <cell r="AG2364">
            <v>0</v>
          </cell>
        </row>
        <row r="2368">
          <cell r="AG2368">
            <v>0</v>
          </cell>
        </row>
        <row r="2372">
          <cell r="AG2372">
            <v>162.25623558839229</v>
          </cell>
        </row>
        <row r="2382">
          <cell r="AG2382">
            <v>-552606.28300322534</v>
          </cell>
        </row>
        <row r="2383">
          <cell r="AG2383">
            <v>0</v>
          </cell>
        </row>
        <row r="2384">
          <cell r="AG2384">
            <v>0</v>
          </cell>
        </row>
        <row r="2385">
          <cell r="AG2385">
            <v>0</v>
          </cell>
        </row>
        <row r="2386">
          <cell r="AG2386">
            <v>0</v>
          </cell>
        </row>
        <row r="2387">
          <cell r="AG2387">
            <v>-80878.217305024489</v>
          </cell>
        </row>
        <row r="2388">
          <cell r="AG2388">
            <v>0</v>
          </cell>
        </row>
        <row r="2389">
          <cell r="AG2389">
            <v>0</v>
          </cell>
        </row>
        <row r="2390">
          <cell r="AG2390">
            <v>0</v>
          </cell>
        </row>
        <row r="2400">
          <cell r="AG240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34">
          <cell r="AG2434">
            <v>0</v>
          </cell>
        </row>
        <row r="2441">
          <cell r="AG2441">
            <v>-10796.439863960213</v>
          </cell>
        </row>
        <row r="2443">
          <cell r="AG2443">
            <v>-191451.33410487621</v>
          </cell>
        </row>
        <row r="2449">
          <cell r="AG2449">
            <v>0</v>
          </cell>
        </row>
        <row r="2453">
          <cell r="AG2453">
            <v>-966.80456175128677</v>
          </cell>
        </row>
        <row r="2454">
          <cell r="AG2454">
            <v>0</v>
          </cell>
        </row>
        <row r="2455">
          <cell r="AG2455">
            <v>0</v>
          </cell>
        </row>
        <row r="2456">
          <cell r="AG2456">
            <v>0</v>
          </cell>
        </row>
        <row r="2457">
          <cell r="AG2457">
            <v>-75.304290127976827</v>
          </cell>
        </row>
        <row r="2458">
          <cell r="AG2458">
            <v>0</v>
          </cell>
        </row>
        <row r="2459">
          <cell r="AG2459">
            <v>-280651.93776917399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0.13711846467969196</v>
          </cell>
          <cell r="G15">
            <v>2.528882867586716E-2</v>
          </cell>
          <cell r="H15">
            <v>0.19005609905954446</v>
          </cell>
          <cell r="I15">
            <v>0.23859192838822588</v>
          </cell>
          <cell r="J15">
            <v>0.40508345399268908</v>
          </cell>
          <cell r="K15">
            <v>2.2596637159267847E-3</v>
          </cell>
          <cell r="L15">
            <v>1.0051989654422636E-3</v>
          </cell>
          <cell r="M15">
            <v>4.8577124182435337E-4</v>
          </cell>
          <cell r="N15">
            <v>1.0254271785880927E-4</v>
          </cell>
          <cell r="O15">
            <v>8.0485629293052817E-6</v>
          </cell>
          <cell r="P15">
            <v>1</v>
          </cell>
          <cell r="R15">
            <v>1.0254271785880927E-4</v>
          </cell>
          <cell r="S15">
            <v>0</v>
          </cell>
          <cell r="T15">
            <v>0</v>
          </cell>
          <cell r="U15">
            <v>1.0051989654422636E-3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0.13453492890768334</v>
          </cell>
          <cell r="G16">
            <v>2.4355402123577501E-2</v>
          </cell>
          <cell r="H16">
            <v>0.1836405268477041</v>
          </cell>
          <cell r="I16">
            <v>0.24047392614192747</v>
          </cell>
          <cell r="J16">
            <v>0.41287882419901856</v>
          </cell>
          <cell r="K16">
            <v>2.1781018534132056E-3</v>
          </cell>
          <cell r="L16">
            <v>1.3212015843208978E-3</v>
          </cell>
          <cell r="M16">
            <v>4.6440879086187342E-4</v>
          </cell>
          <cell r="N16">
            <v>1.4266136809322369E-4</v>
          </cell>
          <cell r="O16">
            <v>1.0018183399917816E-5</v>
          </cell>
          <cell r="P16">
            <v>1</v>
          </cell>
          <cell r="R16">
            <v>1.4266136809322369E-4</v>
          </cell>
          <cell r="S16">
            <v>0</v>
          </cell>
          <cell r="T16">
            <v>0</v>
          </cell>
          <cell r="U16">
            <v>1.3212015843208978E-3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0.13970200045170059</v>
          </cell>
          <cell r="G17">
            <v>2.6222255228156823E-2</v>
          </cell>
          <cell r="H17">
            <v>0.19647167127138485</v>
          </cell>
          <cell r="I17">
            <v>0.23670993063452428</v>
          </cell>
          <cell r="J17">
            <v>0.39728808378635955</v>
          </cell>
          <cell r="K17">
            <v>2.3412255784403639E-3</v>
          </cell>
          <cell r="L17">
            <v>6.8919634656362967E-4</v>
          </cell>
          <cell r="M17">
            <v>5.0713369278683332E-4</v>
          </cell>
          <cell r="N17">
            <v>6.2424067624394864E-5</v>
          </cell>
          <cell r="O17">
            <v>6.0789424586927476E-6</v>
          </cell>
          <cell r="P17">
            <v>1</v>
          </cell>
          <cell r="R17">
            <v>6.2424067624394864E-5</v>
          </cell>
          <cell r="S17">
            <v>0</v>
          </cell>
          <cell r="T17">
            <v>0</v>
          </cell>
          <cell r="U17">
            <v>6.8919634656362967E-4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 t="str">
            <v>F13</v>
          </cell>
          <cell r="B18" t="str">
            <v>SS Generation Combustion Turbine</v>
          </cell>
          <cell r="C18" t="str">
            <v>SSCCT</v>
          </cell>
          <cell r="F18">
            <v>0.14134765049065057</v>
          </cell>
          <cell r="G18">
            <v>2.8614581992512007E-2</v>
          </cell>
          <cell r="H18">
            <v>0.21050162062900327</v>
          </cell>
          <cell r="I18">
            <v>0.23123565126568923</v>
          </cell>
          <cell r="J18">
            <v>0.38103722452357586</v>
          </cell>
          <cell r="K18">
            <v>6.2443095249706806E-3</v>
          </cell>
          <cell r="L18">
            <v>4.9851346097439185E-10</v>
          </cell>
          <cell r="M18">
            <v>1.0125066607558652E-3</v>
          </cell>
          <cell r="N18">
            <v>0</v>
          </cell>
          <cell r="O18">
            <v>6.4544143291060335E-6</v>
          </cell>
          <cell r="P18">
            <v>1</v>
          </cell>
          <cell r="R18">
            <v>0</v>
          </cell>
          <cell r="S18">
            <v>0</v>
          </cell>
          <cell r="T18">
            <v>0</v>
          </cell>
          <cell r="U18">
            <v>4.9851346097439185E-10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 t="str">
            <v>F14</v>
          </cell>
          <cell r="B19" t="str">
            <v>SS Gen Combustion Turbine</v>
          </cell>
          <cell r="C19" t="str">
            <v>SSGCT</v>
          </cell>
          <cell r="F19">
            <v>0.13637881378376485</v>
          </cell>
          <cell r="G19">
            <v>2.7195019572458904E-2</v>
          </cell>
          <cell r="H19">
            <v>0.20142883367342462</v>
          </cell>
          <cell r="I19">
            <v>0.23533739612801613</v>
          </cell>
          <cell r="J19">
            <v>0.39181069486748688</v>
          </cell>
          <cell r="K19">
            <v>6.2728773330731121E-3</v>
          </cell>
          <cell r="L19">
            <v>4.9367875355993277E-4</v>
          </cell>
          <cell r="M19">
            <v>1.0187298804298416E-3</v>
          </cell>
          <cell r="N19">
            <v>5.4212988636592055E-5</v>
          </cell>
          <cell r="O19">
            <v>9.7430191492351267E-6</v>
          </cell>
          <cell r="P19">
            <v>1</v>
          </cell>
          <cell r="R19">
            <v>5.4212988636592055E-5</v>
          </cell>
          <cell r="S19">
            <v>0</v>
          </cell>
          <cell r="T19">
            <v>0</v>
          </cell>
          <cell r="U19">
            <v>4.9367875355993277E-4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 t="str">
            <v>F15</v>
          </cell>
          <cell r="B20" t="str">
            <v>SS Capacity Cholla</v>
          </cell>
          <cell r="C20" t="str">
            <v>SSCCH</v>
          </cell>
          <cell r="F20">
            <v>0.15035938900263582</v>
          </cell>
          <cell r="G20">
            <v>2.5408334643241784E-2</v>
          </cell>
          <cell r="H20">
            <v>0.19099122218695563</v>
          </cell>
          <cell r="I20">
            <v>0.2363449522260806</v>
          </cell>
          <cell r="J20">
            <v>0.39403294424575885</v>
          </cell>
          <cell r="K20">
            <v>1.3205810847786792E-3</v>
          </cell>
          <cell r="L20">
            <v>1.1056185936935087E-3</v>
          </cell>
          <cell r="M20">
            <v>3.3096985806141583E-4</v>
          </cell>
          <cell r="N20">
            <v>1.0007690910006752E-4</v>
          </cell>
          <cell r="O20">
            <v>5.911249693778098E-6</v>
          </cell>
          <cell r="P20">
            <v>1</v>
          </cell>
          <cell r="R20">
            <v>1.0007690910006752E-4</v>
          </cell>
          <cell r="S20">
            <v>0</v>
          </cell>
          <cell r="T20">
            <v>0</v>
          </cell>
          <cell r="U20">
            <v>1.1056185936935087E-3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 t="str">
            <v>F16</v>
          </cell>
          <cell r="B21" t="str">
            <v>SS Generation Cholla</v>
          </cell>
          <cell r="C21" t="str">
            <v>SSGCH</v>
          </cell>
          <cell r="F21">
            <v>0.14646007155767291</v>
          </cell>
          <cell r="G21">
            <v>2.4664316400072599E-2</v>
          </cell>
          <cell r="H21">
            <v>0.18583888110400187</v>
          </cell>
          <cell r="I21">
            <v>0.23829436458139336</v>
          </cell>
          <cell r="J21">
            <v>0.40170053505966652</v>
          </cell>
          <cell r="K21">
            <v>1.2751910688107741E-3</v>
          </cell>
          <cell r="L21">
            <v>1.3098888642634776E-3</v>
          </cell>
          <cell r="M21">
            <v>3.1871113584628968E-4</v>
          </cell>
          <cell r="N21">
            <v>1.3037038047514519E-4</v>
          </cell>
          <cell r="O21">
            <v>7.6698477972538247E-6</v>
          </cell>
          <cell r="P21">
            <v>1</v>
          </cell>
          <cell r="R21">
            <v>1.3037038047514519E-4</v>
          </cell>
          <cell r="S21">
            <v>0</v>
          </cell>
          <cell r="T21">
            <v>0</v>
          </cell>
          <cell r="U21">
            <v>1.3098888642634776E-3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 t="str">
            <v>F17</v>
          </cell>
          <cell r="B22" t="str">
            <v>SS Capacity Contract</v>
          </cell>
          <cell r="C22" t="str">
            <v>SSCC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 t="str">
            <v>F18</v>
          </cell>
          <cell r="B23" t="str">
            <v>SS Generation Contract</v>
          </cell>
          <cell r="C23" t="str">
            <v>SSGC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F20</v>
          </cell>
          <cell r="B24" t="str">
            <v>12 Weighted Distribution Peaks</v>
          </cell>
          <cell r="F24">
            <v>0.2991499143326416</v>
          </cell>
          <cell r="G24">
            <v>3.8889685435023157E-2</v>
          </cell>
          <cell r="H24">
            <v>0.29060924993164622</v>
          </cell>
          <cell r="I24">
            <v>0.36455182094817801</v>
          </cell>
          <cell r="J24">
            <v>0</v>
          </cell>
          <cell r="K24">
            <v>2.7648252822818705E-3</v>
          </cell>
          <cell r="L24">
            <v>3.1650974140124116E-3</v>
          </cell>
          <cell r="M24">
            <v>5.7912311574561011E-4</v>
          </cell>
          <cell r="N24">
            <v>2.8097779813115911E-4</v>
          </cell>
          <cell r="O24">
            <v>9.3057423397379572E-6</v>
          </cell>
          <cell r="P24">
            <v>1</v>
          </cell>
          <cell r="R24">
            <v>2.8097779813115911E-4</v>
          </cell>
          <cell r="S24">
            <v>0</v>
          </cell>
          <cell r="T24">
            <v>0</v>
          </cell>
          <cell r="U24">
            <v>3.1650974140124116E-3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 t="str">
            <v>F21</v>
          </cell>
          <cell r="B25" t="str">
            <v>Transformers      - NCP</v>
          </cell>
          <cell r="F25">
            <v>0.47696705914900295</v>
          </cell>
          <cell r="G25">
            <v>5.4110053815390829E-2</v>
          </cell>
          <cell r="H25">
            <v>0.40268935089199642</v>
          </cell>
          <cell r="I25">
            <v>4.538114518194173E-2</v>
          </cell>
          <cell r="J25">
            <v>0</v>
          </cell>
          <cell r="K25">
            <v>1.4211109841076595E-2</v>
          </cell>
          <cell r="L25">
            <v>4.2712844787559231E-3</v>
          </cell>
          <cell r="M25">
            <v>1.8083601662937925E-3</v>
          </cell>
          <cell r="N25">
            <v>5.5441129222908803E-4</v>
          </cell>
          <cell r="O25">
            <v>7.2251833128176633E-6</v>
          </cell>
          <cell r="P25">
            <v>1</v>
          </cell>
          <cell r="R25">
            <v>5.5441129222908803E-4</v>
          </cell>
          <cell r="S25">
            <v>0</v>
          </cell>
          <cell r="T25">
            <v>0</v>
          </cell>
          <cell r="U25">
            <v>4.2712844787559231E-3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 t="str">
            <v>F22</v>
          </cell>
          <cell r="B26" t="str">
            <v>Secondary Lines - NCP</v>
          </cell>
          <cell r="F26">
            <v>0.89811262339407449</v>
          </cell>
          <cell r="G26">
            <v>0.10188737660592551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 t="str">
            <v>F23</v>
          </cell>
          <cell r="B27" t="str">
            <v>Max NCP (sec &amp; pri) - Facilities</v>
          </cell>
          <cell r="F27">
            <v>0.35952359301940018</v>
          </cell>
          <cell r="G27">
            <v>4.115906892493227E-2</v>
          </cell>
          <cell r="H27">
            <v>0.34628181082531684</v>
          </cell>
          <cell r="I27">
            <v>0.23731761468737528</v>
          </cell>
          <cell r="J27">
            <v>0</v>
          </cell>
          <cell r="K27">
            <v>1.0711912222980388E-2</v>
          </cell>
          <cell r="L27">
            <v>3.2195672911881326E-3</v>
          </cell>
          <cell r="M27">
            <v>1.3630881462109528E-3</v>
          </cell>
          <cell r="N27">
            <v>4.1789875415790978E-4</v>
          </cell>
          <cell r="O27">
            <v>5.4461284380574596E-6</v>
          </cell>
          <cell r="P27">
            <v>1</v>
          </cell>
          <cell r="R27">
            <v>4.1789875415790978E-4</v>
          </cell>
          <cell r="S27">
            <v>0</v>
          </cell>
          <cell r="T27">
            <v>0</v>
          </cell>
          <cell r="U27">
            <v>3.2195672911881326E-3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F24</v>
          </cell>
          <cell r="B28" t="str">
            <v>12 Dist Peaks - Distance</v>
          </cell>
          <cell r="F28">
            <v>0.27168396442251785</v>
          </cell>
          <cell r="G28">
            <v>4.190629857711349E-2</v>
          </cell>
          <cell r="H28">
            <v>0.30446015363309753</v>
          </cell>
          <cell r="I28">
            <v>0.37207396348272109</v>
          </cell>
          <cell r="J28">
            <v>0</v>
          </cell>
          <cell r="K28">
            <v>5.0807544812223595E-3</v>
          </cell>
          <cell r="L28">
            <v>2.9136112272467895E-3</v>
          </cell>
          <cell r="M28">
            <v>1.7188909289998823E-3</v>
          </cell>
          <cell r="N28">
            <v>1.5715829973774549E-4</v>
          </cell>
          <cell r="O28">
            <v>5.2049473433060739E-6</v>
          </cell>
          <cell r="P28">
            <v>1</v>
          </cell>
          <cell r="R28">
            <v>1.5715829973774549E-4</v>
          </cell>
          <cell r="S28">
            <v>0</v>
          </cell>
          <cell r="T28">
            <v>0</v>
          </cell>
          <cell r="U28">
            <v>2.9136112272467895E-3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 t="str">
            <v>F25</v>
          </cell>
          <cell r="B29" t="str">
            <v>Max NCP (sec &amp; pri) x Feeder Dist Wgt. - Fac &amp; Dist.</v>
          </cell>
          <cell r="F29">
            <v>0.32560356883995795</v>
          </cell>
          <cell r="G29">
            <v>4.4227974702921509E-2</v>
          </cell>
          <cell r="H29">
            <v>0.3617739957083701</v>
          </cell>
          <cell r="I29">
            <v>0.24153864254651941</v>
          </cell>
          <cell r="J29">
            <v>0</v>
          </cell>
          <cell r="K29">
            <v>1.9629722494864582E-2</v>
          </cell>
          <cell r="L29">
            <v>2.9554843598854166E-3</v>
          </cell>
          <cell r="M29">
            <v>4.0344840105335207E-3</v>
          </cell>
          <cell r="N29">
            <v>2.3308967225002048E-4</v>
          </cell>
          <cell r="O29">
            <v>3.0376646975565094E-6</v>
          </cell>
          <cell r="P29">
            <v>1</v>
          </cell>
          <cell r="R29">
            <v>2.3308967225002048E-4</v>
          </cell>
          <cell r="S29">
            <v>0</v>
          </cell>
          <cell r="T29">
            <v>0</v>
          </cell>
          <cell r="U29">
            <v>2.9554843598854166E-3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A30" t="str">
            <v>F26</v>
          </cell>
          <cell r="B30" t="str">
            <v xml:space="preserve">12 WDP &amp; Facilities  </v>
          </cell>
          <cell r="F30">
            <v>0.35904795662445349</v>
          </cell>
          <cell r="G30">
            <v>4.667647029203658E-2</v>
          </cell>
          <cell r="H30">
            <v>0.34879721626160393</v>
          </cell>
          <cell r="I30">
            <v>0.23731761468737528</v>
          </cell>
          <cell r="J30">
            <v>0</v>
          </cell>
          <cell r="K30">
            <v>3.3184193625510759E-3</v>
          </cell>
          <cell r="L30">
            <v>3.7988369863106398E-3</v>
          </cell>
          <cell r="M30">
            <v>6.9507949486235143E-4</v>
          </cell>
          <cell r="N30">
            <v>3.372372828549492E-4</v>
          </cell>
          <cell r="O30">
            <v>1.1169007951783325E-5</v>
          </cell>
          <cell r="P30">
            <v>1</v>
          </cell>
          <cell r="R30">
            <v>3.372372828549492E-4</v>
          </cell>
          <cell r="S30">
            <v>0</v>
          </cell>
          <cell r="T30">
            <v>0</v>
          </cell>
          <cell r="U30">
            <v>3.7988369863106398E-3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A31" t="str">
            <v>F27</v>
          </cell>
          <cell r="B31" t="str">
            <v>12 WDP &amp; Facilities  - Composite 2</v>
          </cell>
          <cell r="F31">
            <v>0.35928577482192686</v>
          </cell>
          <cell r="G31">
            <v>4.3917769608484425E-2</v>
          </cell>
          <cell r="H31">
            <v>0.34753951354346041</v>
          </cell>
          <cell r="I31">
            <v>0.23731761468737528</v>
          </cell>
          <cell r="J31">
            <v>0</v>
          </cell>
          <cell r="K31">
            <v>7.0151657927657327E-3</v>
          </cell>
          <cell r="L31">
            <v>3.5092021387493864E-3</v>
          </cell>
          <cell r="M31">
            <v>1.0290838205366522E-3</v>
          </cell>
          <cell r="N31">
            <v>3.7756801850642952E-4</v>
          </cell>
          <cell r="O31">
            <v>8.3075681949203931E-6</v>
          </cell>
          <cell r="P31">
            <v>1</v>
          </cell>
          <cell r="R31">
            <v>3.7756801850642952E-4</v>
          </cell>
          <cell r="S31">
            <v>0</v>
          </cell>
          <cell r="T31">
            <v>0</v>
          </cell>
          <cell r="U31">
            <v>3.5092021387493864E-3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 t="str">
            <v>F30</v>
          </cell>
          <cell r="B32" t="str">
            <v>MWH @ Input</v>
          </cell>
          <cell r="F32">
            <v>0.1293678573636661</v>
          </cell>
          <cell r="G32">
            <v>2.2488549018998178E-2</v>
          </cell>
          <cell r="H32">
            <v>0.17080938242402338</v>
          </cell>
          <cell r="I32">
            <v>0.24423792164933064</v>
          </cell>
          <cell r="J32">
            <v>0.42846956461167757</v>
          </cell>
          <cell r="K32">
            <v>2.0149781283860472E-3</v>
          </cell>
          <cell r="L32">
            <v>1.9532068220781658E-3</v>
          </cell>
          <cell r="M32">
            <v>4.2168388893691356E-4</v>
          </cell>
          <cell r="N32">
            <v>2.228986685620525E-4</v>
          </cell>
          <cell r="O32">
            <v>1.3957424341142882E-5</v>
          </cell>
          <cell r="P32">
            <v>1</v>
          </cell>
          <cell r="R32">
            <v>2.228986685620525E-4</v>
          </cell>
          <cell r="S32">
            <v>0</v>
          </cell>
          <cell r="T32">
            <v>0</v>
          </cell>
          <cell r="U32">
            <v>1.9532068220781658E-3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 t="str">
            <v>F33</v>
          </cell>
          <cell r="B33" t="str">
            <v>SS Energy Combustion Turbine</v>
          </cell>
          <cell r="C33" t="str">
            <v>SSECT</v>
          </cell>
          <cell r="F33">
            <v>0.12147230366310764</v>
          </cell>
          <cell r="G33">
            <v>2.2936332312299593E-2</v>
          </cell>
          <cell r="H33">
            <v>0.17421047280668861</v>
          </cell>
          <cell r="I33">
            <v>0.24764263071499681</v>
          </cell>
          <cell r="J33">
            <v>0.42413110589921987</v>
          </cell>
          <cell r="K33">
            <v>6.3585807573804075E-3</v>
          </cell>
          <cell r="L33">
            <v>1.9747135186993481E-3</v>
          </cell>
          <cell r="M33">
            <v>1.0373995394517704E-3</v>
          </cell>
          <cell r="N33">
            <v>2.1685195454636822E-4</v>
          </cell>
          <cell r="O33">
            <v>1.9608833609622407E-5</v>
          </cell>
          <cell r="P33">
            <v>1</v>
          </cell>
          <cell r="R33">
            <v>2.1685195454636822E-4</v>
          </cell>
          <cell r="S33">
            <v>0</v>
          </cell>
          <cell r="T33">
            <v>0</v>
          </cell>
          <cell r="U33">
            <v>1.9747135186993481E-3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A34" t="str">
            <v>F35</v>
          </cell>
          <cell r="B34" t="str">
            <v>SS Energy Cholla</v>
          </cell>
          <cell r="C34" t="str">
            <v>SSECH</v>
          </cell>
          <cell r="F34">
            <v>0.13476211922278417</v>
          </cell>
          <cell r="G34">
            <v>2.243226167056505E-2</v>
          </cell>
          <cell r="H34">
            <v>0.17038185785514054</v>
          </cell>
          <cell r="I34">
            <v>0.24414260164733165</v>
          </cell>
          <cell r="J34">
            <v>0.4247033075013894</v>
          </cell>
          <cell r="K34">
            <v>1.1390210209070591E-3</v>
          </cell>
          <cell r="L34">
            <v>1.922699675973384E-3</v>
          </cell>
          <cell r="M34">
            <v>2.81934969200911E-4</v>
          </cell>
          <cell r="N34">
            <v>2.2125079460037824E-4</v>
          </cell>
          <cell r="O34">
            <v>1.2945642107681007E-5</v>
          </cell>
          <cell r="P34">
            <v>1</v>
          </cell>
          <cell r="R34">
            <v>2.2125079460037824E-4</v>
          </cell>
          <cell r="S34">
            <v>0</v>
          </cell>
          <cell r="T34">
            <v>0</v>
          </cell>
          <cell r="U34">
            <v>1.922699675973384E-3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A35" t="str">
            <v>F37</v>
          </cell>
          <cell r="B35" t="str">
            <v>SSystem Energy Purchase</v>
          </cell>
          <cell r="C35" t="str">
            <v>SSEC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A36" t="str">
            <v>F40</v>
          </cell>
          <cell r="B36" t="str">
            <v>Average Customers</v>
          </cell>
          <cell r="F36">
            <v>0.78294857882466329</v>
          </cell>
          <cell r="G36">
            <v>0.14197346798440139</v>
          </cell>
          <cell r="H36">
            <v>4.3433610798457999E-2</v>
          </cell>
          <cell r="I36">
            <v>5.660824082312655E-4</v>
          </cell>
          <cell r="J36">
            <v>1.910528127780521E-4</v>
          </cell>
          <cell r="K36">
            <v>4.1819337908084739E-3</v>
          </cell>
          <cell r="L36">
            <v>2.4327391493738634E-2</v>
          </cell>
          <cell r="M36">
            <v>2.2087204388953295E-4</v>
          </cell>
          <cell r="N36">
            <v>2.0579454215907465E-3</v>
          </cell>
          <cell r="O36">
            <v>9.9064421440471455E-5</v>
          </cell>
          <cell r="P36">
            <v>1</v>
          </cell>
          <cell r="R36">
            <v>2.0579454215907465E-3</v>
          </cell>
          <cell r="S36">
            <v>0</v>
          </cell>
          <cell r="T36">
            <v>0</v>
          </cell>
          <cell r="U36">
            <v>2.4327391493738634E-2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A37" t="str">
            <v>F41</v>
          </cell>
          <cell r="B37" t="str">
            <v>Weighted Customers Acct 902</v>
          </cell>
          <cell r="F37">
            <v>0.71838003661607253</v>
          </cell>
          <cell r="G37">
            <v>0.20544752962174839</v>
          </cell>
          <cell r="H37">
            <v>6.2852081926153228E-2</v>
          </cell>
          <cell r="I37">
            <v>3.5148312502757718E-3</v>
          </cell>
          <cell r="J37">
            <v>1.8242508122425368E-3</v>
          </cell>
          <cell r="K37">
            <v>6.9962659943951181E-3</v>
          </cell>
          <cell r="L37">
            <v>5.2233741399101063E-4</v>
          </cell>
          <cell r="M37">
            <v>4.1635285289583093E-4</v>
          </cell>
          <cell r="N37">
            <v>4.4186483780022959E-5</v>
          </cell>
          <cell r="O37">
            <v>2.1270284455713062E-6</v>
          </cell>
          <cell r="P37">
            <v>1</v>
          </cell>
          <cell r="R37">
            <v>4.4186483780022959E-5</v>
          </cell>
          <cell r="S37">
            <v>0</v>
          </cell>
          <cell r="T37">
            <v>0</v>
          </cell>
          <cell r="U37">
            <v>5.2233741399101063E-4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A38" t="str">
            <v>F42</v>
          </cell>
          <cell r="B38" t="str">
            <v>Weighted Customers Acct 903</v>
          </cell>
          <cell r="F38">
            <v>0.78654218542922494</v>
          </cell>
          <cell r="G38">
            <v>0.13475933422546368</v>
          </cell>
          <cell r="H38">
            <v>4.4072082656981169E-2</v>
          </cell>
          <cell r="I38">
            <v>4.1977033713737726E-3</v>
          </cell>
          <cell r="J38">
            <v>1.4167248878386484E-3</v>
          </cell>
          <cell r="K38">
            <v>4.3048051324217334E-3</v>
          </cell>
          <cell r="L38">
            <v>2.2486056475586529E-2</v>
          </cell>
          <cell r="M38">
            <v>2.2736158813272935E-4</v>
          </cell>
          <cell r="N38">
            <v>1.9021799762409582E-3</v>
          </cell>
          <cell r="O38">
            <v>9.1566256735954447E-5</v>
          </cell>
          <cell r="P38">
            <v>1</v>
          </cell>
          <cell r="R38">
            <v>1.9021799762409582E-3</v>
          </cell>
          <cell r="S38">
            <v>0</v>
          </cell>
          <cell r="T38">
            <v>0</v>
          </cell>
          <cell r="U38">
            <v>2.2486056475586529E-2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A39" t="str">
            <v>F43</v>
          </cell>
          <cell r="B39" t="str">
            <v>Residential Split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A40" t="str">
            <v>F44</v>
          </cell>
          <cell r="B40" t="str">
            <v>Commercial Split</v>
          </cell>
          <cell r="F40">
            <v>0</v>
          </cell>
          <cell r="G40">
            <v>0.77453592895344492</v>
          </cell>
          <cell r="H40">
            <v>0.22546407104655503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A41" t="str">
            <v>F45</v>
          </cell>
          <cell r="B41" t="str">
            <v>Industrial / Irrigation Split</v>
          </cell>
          <cell r="F41">
            <v>0</v>
          </cell>
          <cell r="G41">
            <v>0.48111130290670967</v>
          </cell>
          <cell r="H41">
            <v>0.24984486674944467</v>
          </cell>
          <cell r="I41">
            <v>2.9516030853172372E-2</v>
          </cell>
          <cell r="J41">
            <v>9.9616604129456766E-3</v>
          </cell>
          <cell r="K41">
            <v>0.21804967792781091</v>
          </cell>
          <cell r="L41">
            <v>0</v>
          </cell>
          <cell r="M41">
            <v>1.1516461149916776E-2</v>
          </cell>
          <cell r="N41">
            <v>0</v>
          </cell>
          <cell r="O41">
            <v>0</v>
          </cell>
          <cell r="P41">
            <v>1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A42" t="str">
            <v>F46</v>
          </cell>
          <cell r="B42" t="str">
            <v>Lighting / OSPA  Split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0.91855546154873757</v>
          </cell>
          <cell r="M42">
            <v>0</v>
          </cell>
          <cell r="N42">
            <v>7.7704056641581698E-2</v>
          </cell>
          <cell r="O42">
            <v>3.740481809680723E-3</v>
          </cell>
          <cell r="P42">
            <v>1</v>
          </cell>
          <cell r="R42">
            <v>7.7704056641581698E-2</v>
          </cell>
          <cell r="S42">
            <v>0</v>
          </cell>
          <cell r="T42">
            <v>0</v>
          </cell>
          <cell r="U42">
            <v>0.91855546154873757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A43" t="str">
            <v>F47</v>
          </cell>
          <cell r="B43" t="str">
            <v>Wtd Customers Acct 902 - irrigation</v>
          </cell>
          <cell r="F43">
            <v>0.72016361234431292</v>
          </cell>
          <cell r="G43">
            <v>0.20595760953569811</v>
          </cell>
          <cell r="H43">
            <v>6.3008129480482442E-2</v>
          </cell>
          <cell r="I43">
            <v>3.5235577841259925E-3</v>
          </cell>
          <cell r="J43">
            <v>1.8287800158744546E-3</v>
          </cell>
          <cell r="K43">
            <v>4.5303817238116495E-3</v>
          </cell>
          <cell r="L43">
            <v>5.2363426006977239E-4</v>
          </cell>
          <cell r="M43">
            <v>4.1786635738595777E-4</v>
          </cell>
          <cell r="N43">
            <v>4.4296188860856733E-5</v>
          </cell>
          <cell r="O43">
            <v>2.1323093778292071E-6</v>
          </cell>
          <cell r="P43">
            <v>1</v>
          </cell>
          <cell r="R43">
            <v>4.4296188860856733E-5</v>
          </cell>
          <cell r="S43">
            <v>0</v>
          </cell>
          <cell r="T43">
            <v>0</v>
          </cell>
          <cell r="U43">
            <v>5.2363426006977239E-4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A44" t="str">
            <v>F48</v>
          </cell>
          <cell r="B44" t="str">
            <v>Wtd Customers Acct 903 - irrigation</v>
          </cell>
          <cell r="F44">
            <v>0.78774262790227745</v>
          </cell>
          <cell r="G44">
            <v>0.13496500765460881</v>
          </cell>
          <cell r="H44">
            <v>4.4139346690465209E-2</v>
          </cell>
          <cell r="I44">
            <v>4.2041100225485252E-3</v>
          </cell>
          <cell r="J44">
            <v>1.4188871326101275E-3</v>
          </cell>
          <cell r="K44">
            <v>2.7848857866028744E-3</v>
          </cell>
          <cell r="L44">
            <v>2.2520375317912858E-2</v>
          </cell>
          <cell r="M44">
            <v>2.2797034926349662E-4</v>
          </cell>
          <cell r="N44">
            <v>1.9050831360169639E-3</v>
          </cell>
          <cell r="O44">
            <v>9.1706007693653283E-5</v>
          </cell>
          <cell r="P44">
            <v>1</v>
          </cell>
          <cell r="R44">
            <v>1.9050831360169639E-3</v>
          </cell>
          <cell r="S44">
            <v>0</v>
          </cell>
          <cell r="T44">
            <v>0</v>
          </cell>
          <cell r="U44">
            <v>2.2520375317912858E-2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 t="str">
            <v>F50</v>
          </cell>
          <cell r="B45" t="str">
            <v>Customer Advances</v>
          </cell>
          <cell r="F45">
            <v>2.9925853026538076E-2</v>
          </cell>
          <cell r="G45">
            <v>1.7151697302240951E-2</v>
          </cell>
          <cell r="H45">
            <v>0.18960833374802827</v>
          </cell>
          <cell r="I45">
            <v>0.72774563115564639</v>
          </cell>
          <cell r="J45">
            <v>1.6773771746032194E-2</v>
          </cell>
          <cell r="K45">
            <v>8.5718330017953894E-3</v>
          </cell>
          <cell r="L45">
            <v>6.9885317205666082E-3</v>
          </cell>
          <cell r="M45">
            <v>1.6340591561510075E-3</v>
          </cell>
          <cell r="N45">
            <v>1.5807955408015119E-3</v>
          </cell>
          <cell r="O45">
            <v>1.9493602199644007E-5</v>
          </cell>
          <cell r="P45">
            <v>1</v>
          </cell>
          <cell r="R45">
            <v>1.5807955408015119E-3</v>
          </cell>
          <cell r="S45">
            <v>0</v>
          </cell>
          <cell r="T45">
            <v>0</v>
          </cell>
          <cell r="U45">
            <v>6.9885317205666082E-3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A46" t="str">
            <v>F51</v>
          </cell>
          <cell r="B46" t="str">
            <v>Security Deposits</v>
          </cell>
          <cell r="F46">
            <v>0.60546867333539756</v>
          </cell>
          <cell r="G46">
            <v>4.8736394935561117E-2</v>
          </cell>
          <cell r="H46">
            <v>0.30671659673056489</v>
          </cell>
          <cell r="I46">
            <v>3.3864709101763993E-2</v>
          </cell>
          <cell r="J46">
            <v>0</v>
          </cell>
          <cell r="K46">
            <v>2.4274839206128098E-3</v>
          </cell>
          <cell r="L46">
            <v>2.3012609139607802E-3</v>
          </cell>
          <cell r="M46">
            <v>0</v>
          </cell>
          <cell r="N46">
            <v>4.8488106213889353E-4</v>
          </cell>
          <cell r="O46">
            <v>0</v>
          </cell>
          <cell r="P46">
            <v>1</v>
          </cell>
          <cell r="R46">
            <v>4.8488106213889353E-4</v>
          </cell>
          <cell r="S46">
            <v>0</v>
          </cell>
          <cell r="T46">
            <v>0</v>
          </cell>
          <cell r="U46">
            <v>2.3012609139607802E-3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A47" t="str">
            <v>F60</v>
          </cell>
          <cell r="B47" t="str">
            <v>Meters</v>
          </cell>
          <cell r="F47">
            <v>0.43882459760597325</v>
          </cell>
          <cell r="G47">
            <v>0.10611722466064373</v>
          </cell>
          <cell r="H47">
            <v>0.13711762692082805</v>
          </cell>
          <cell r="I47">
            <v>1.9201870945668477E-2</v>
          </cell>
          <cell r="J47">
            <v>0.2921707064255511</v>
          </cell>
          <cell r="K47">
            <v>6.1261202743662594E-3</v>
          </cell>
          <cell r="L47">
            <v>0</v>
          </cell>
          <cell r="M47">
            <v>4.4185316696925041E-4</v>
          </cell>
          <cell r="N47">
            <v>0</v>
          </cell>
          <cell r="O47">
            <v>0</v>
          </cell>
          <cell r="P47">
            <v>1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A48" t="str">
            <v>F70</v>
          </cell>
          <cell r="B48" t="str">
            <v>Services</v>
          </cell>
          <cell r="F48">
            <v>0.69438815520581876</v>
          </cell>
          <cell r="G48">
            <v>0.17349906313648156</v>
          </cell>
          <cell r="H48">
            <v>0.10561627595941649</v>
          </cell>
          <cell r="I48">
            <v>2.504423838883349E-3</v>
          </cell>
          <cell r="J48">
            <v>0</v>
          </cell>
          <cell r="K48">
            <v>0</v>
          </cell>
          <cell r="L48">
            <v>2.2083292338391694E-2</v>
          </cell>
          <cell r="M48">
            <v>0</v>
          </cell>
          <cell r="N48">
            <v>1.8188633741966012E-3</v>
          </cell>
          <cell r="O48">
            <v>8.9926146811368163E-5</v>
          </cell>
          <cell r="P48">
            <v>1</v>
          </cell>
          <cell r="R48">
            <v>1.8188633741966012E-3</v>
          </cell>
          <cell r="U48">
            <v>2.2083292338391694E-2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A49" t="str">
            <v>F80</v>
          </cell>
          <cell r="B49" t="str">
            <v>Uncollectables</v>
          </cell>
          <cell r="F49">
            <v>0.87700847975718921</v>
          </cell>
          <cell r="G49">
            <v>1.7765624487311039E-2</v>
          </cell>
          <cell r="H49">
            <v>9.6806624131417551E-2</v>
          </cell>
          <cell r="I49">
            <v>1.2961847152623213E-2</v>
          </cell>
          <cell r="J49">
            <v>-3.2419917118296213E-3</v>
          </cell>
          <cell r="K49">
            <v>-1.0923481366602993E-3</v>
          </cell>
          <cell r="L49">
            <v>0</v>
          </cell>
          <cell r="M49">
            <v>-2.0823568005120838E-4</v>
          </cell>
          <cell r="N49">
            <v>0</v>
          </cell>
          <cell r="O49">
            <v>0</v>
          </cell>
          <cell r="P49">
            <v>1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A50" t="str">
            <v>F90</v>
          </cell>
          <cell r="B50" t="str">
            <v>Account 908</v>
          </cell>
          <cell r="F50">
            <v>0.74512828359081196</v>
          </cell>
          <cell r="G50">
            <v>0.13511310966797718</v>
          </cell>
          <cell r="H50">
            <v>5.1611518465098288E-2</v>
          </cell>
          <cell r="I50">
            <v>1.4559287949303326E-2</v>
          </cell>
          <cell r="J50">
            <v>2.4262065745997617E-2</v>
          </cell>
          <cell r="K50">
            <v>4.0650554439676688E-3</v>
          </cell>
          <cell r="L50">
            <v>2.2985499794371058E-2</v>
          </cell>
          <cell r="M50">
            <v>2.3507691399361687E-4</v>
          </cell>
          <cell r="N50">
            <v>1.9462318443561554E-3</v>
          </cell>
          <cell r="O50">
            <v>9.3870584122906153E-5</v>
          </cell>
          <cell r="P50">
            <v>1</v>
          </cell>
          <cell r="R50">
            <v>1.9462318443561554E-3</v>
          </cell>
          <cell r="U50">
            <v>2.2985499794371058E-2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 t="str">
            <v>F101</v>
          </cell>
          <cell r="B51" t="str">
            <v>Rate Base</v>
          </cell>
          <cell r="F51">
            <v>0.19102144183955383</v>
          </cell>
          <cell r="G51">
            <v>3.1952704538869919E-2</v>
          </cell>
          <cell r="H51">
            <v>0.20885622491225805</v>
          </cell>
          <cell r="I51">
            <v>0.22320971805802489</v>
          </cell>
          <cell r="J51">
            <v>0.33634563524055083</v>
          </cell>
          <cell r="K51">
            <v>2.6487386255184108E-3</v>
          </cell>
          <cell r="L51">
            <v>4.4167300870392966E-3</v>
          </cell>
          <cell r="M51">
            <v>5.2541140661152769E-4</v>
          </cell>
          <cell r="N51">
            <v>1.0137347848826646E-3</v>
          </cell>
          <cell r="O51">
            <v>9.6605066907189713E-6</v>
          </cell>
          <cell r="P51">
            <v>1</v>
          </cell>
          <cell r="R51">
            <v>8.3333333333333329E-2</v>
          </cell>
          <cell r="S51">
            <v>8.3333333333333329E-2</v>
          </cell>
          <cell r="T51">
            <v>8.3333333333333329E-2</v>
          </cell>
          <cell r="U51">
            <v>8.3333333333333329E-2</v>
          </cell>
          <cell r="V51">
            <v>8.3333333333333329E-2</v>
          </cell>
          <cell r="W51">
            <v>8.3333333333333329E-2</v>
          </cell>
          <cell r="X51">
            <v>0.2455832699129607</v>
          </cell>
          <cell r="Y51">
            <v>0.24898626521511733</v>
          </cell>
        </row>
        <row r="52">
          <cell r="A52" t="str">
            <v>F101G</v>
          </cell>
          <cell r="B52" t="str">
            <v>Generation Rate Base</v>
          </cell>
          <cell r="F52">
            <v>0.13597578088240175</v>
          </cell>
          <cell r="G52">
            <v>2.488331223769482E-2</v>
          </cell>
          <cell r="H52">
            <v>0.18865597477429902</v>
          </cell>
          <cell r="I52">
            <v>0.23935304135812385</v>
          </cell>
          <cell r="J52">
            <v>0.40727179858443513</v>
          </cell>
          <cell r="K52">
            <v>2.2136476663586241E-3</v>
          </cell>
          <cell r="L52">
            <v>1.0528988311933397E-3</v>
          </cell>
          <cell r="M52">
            <v>4.7613533715025935E-4</v>
          </cell>
          <cell r="N52">
            <v>1.0905105873622344E-4</v>
          </cell>
          <cell r="O52">
            <v>8.3592696074004485E-6</v>
          </cell>
          <cell r="P52">
            <v>1</v>
          </cell>
          <cell r="R52">
            <v>7.1428571428571425E-2</v>
          </cell>
          <cell r="S52">
            <v>7.1428571428571425E-2</v>
          </cell>
          <cell r="T52">
            <v>7.1428571428571425E-2</v>
          </cell>
          <cell r="U52">
            <v>7.1428571428571425E-2</v>
          </cell>
          <cell r="V52">
            <v>7.1428571428571425E-2</v>
          </cell>
          <cell r="W52">
            <v>7.1428571428571425E-2</v>
          </cell>
          <cell r="X52">
            <v>0.21323281545452094</v>
          </cell>
          <cell r="Y52">
            <v>0.21417666322697804</v>
          </cell>
        </row>
        <row r="53">
          <cell r="A53" t="str">
            <v>F101T</v>
          </cell>
          <cell r="B53" t="str">
            <v>Transmission Rate Base</v>
          </cell>
          <cell r="F53">
            <v>0.13621129656431721</v>
          </cell>
          <cell r="G53">
            <v>2.5117802610724552E-2</v>
          </cell>
          <cell r="H53">
            <v>0.19017487262301586</v>
          </cell>
          <cell r="I53">
            <v>0.23727512217127686</v>
          </cell>
          <cell r="J53">
            <v>0.4074816142030494</v>
          </cell>
          <cell r="K53">
            <v>2.2316977350348363E-3</v>
          </cell>
          <cell r="L53">
            <v>9.2911713559814949E-4</v>
          </cell>
          <cell r="M53">
            <v>4.818261728439698E-4</v>
          </cell>
          <cell r="N53">
            <v>8.8783646565061833E-5</v>
          </cell>
          <cell r="O53">
            <v>7.8671375740338091E-6</v>
          </cell>
          <cell r="P53">
            <v>1</v>
          </cell>
          <cell r="R53">
            <v>0.14285714285714285</v>
          </cell>
          <cell r="S53">
            <v>0.14285714285714285</v>
          </cell>
          <cell r="T53">
            <v>0.14285714285714285</v>
          </cell>
          <cell r="U53">
            <v>0.14285714285714285</v>
          </cell>
          <cell r="V53">
            <v>0.14285714285714285</v>
          </cell>
          <cell r="W53">
            <v>0.14285714285714285</v>
          </cell>
          <cell r="X53">
            <v>0.42764231143583042</v>
          </cell>
          <cell r="Y53">
            <v>0.42848264492486349</v>
          </cell>
        </row>
        <row r="54">
          <cell r="A54" t="str">
            <v>F101D</v>
          </cell>
          <cell r="B54" t="str">
            <v>Distribution Rate Base</v>
          </cell>
          <cell r="F54">
            <v>0.44670328436569895</v>
          </cell>
          <cell r="G54">
            <v>6.4391262514519668E-2</v>
          </cell>
          <cell r="H54">
            <v>0.30263023740109929</v>
          </cell>
          <cell r="I54">
            <v>0.15100183921238267</v>
          </cell>
          <cell r="J54">
            <v>4.2399848954134765E-3</v>
          </cell>
          <cell r="K54">
            <v>4.6645244225237657E-3</v>
          </cell>
          <cell r="L54">
            <v>2.0312485200507543E-2</v>
          </cell>
          <cell r="M54">
            <v>7.5114505002238624E-4</v>
          </cell>
          <cell r="N54">
            <v>5.2891756900357578E-3</v>
          </cell>
          <cell r="O54">
            <v>1.6061247797069218E-5</v>
          </cell>
          <cell r="P54">
            <v>1</v>
          </cell>
          <cell r="R54">
            <v>0.14285714285714285</v>
          </cell>
          <cell r="S54">
            <v>0.14285714285714285</v>
          </cell>
          <cell r="T54">
            <v>0.14285714285714285</v>
          </cell>
          <cell r="U54">
            <v>0.14285714285714285</v>
          </cell>
          <cell r="V54">
            <v>0.14285714285714285</v>
          </cell>
          <cell r="W54">
            <v>0.14285714285714285</v>
          </cell>
          <cell r="X54">
            <v>0.408258943370921</v>
          </cell>
          <cell r="Y54">
            <v>0.42328225288139276</v>
          </cell>
        </row>
        <row r="55">
          <cell r="A55" t="str">
            <v>F101R</v>
          </cell>
          <cell r="B55" t="str">
            <v>Retail Rate Base</v>
          </cell>
          <cell r="F55">
            <v>0.71997126830425762</v>
          </cell>
          <cell r="G55">
            <v>0.12471088301704786</v>
          </cell>
          <cell r="H55">
            <v>7.9887491912985178E-2</v>
          </cell>
          <cell r="I55">
            <v>3.0670179374956634E-2</v>
          </cell>
          <cell r="J55">
            <v>1.877795600526401E-2</v>
          </cell>
          <cell r="K55">
            <v>4.0045599366036111E-3</v>
          </cell>
          <cell r="L55">
            <v>1.9595829127931529E-2</v>
          </cell>
          <cell r="M55">
            <v>2.9674442431757027E-4</v>
          </cell>
          <cell r="N55">
            <v>2.0121171860751465E-3</v>
          </cell>
          <cell r="O55">
            <v>7.2970710558938133E-5</v>
          </cell>
          <cell r="P55">
            <v>1</v>
          </cell>
          <cell r="R55">
            <v>0.14285714285714285</v>
          </cell>
          <cell r="S55">
            <v>0.14285714285714285</v>
          </cell>
          <cell r="T55">
            <v>0.14285714285714285</v>
          </cell>
          <cell r="U55">
            <v>0.14285714285714285</v>
          </cell>
          <cell r="V55">
            <v>0.14285714285714285</v>
          </cell>
          <cell r="W55">
            <v>0.14285714285714285</v>
          </cell>
          <cell r="X55">
            <v>0.40897559944349704</v>
          </cell>
          <cell r="Y55">
            <v>0.42655931138535341</v>
          </cell>
        </row>
        <row r="56">
          <cell r="A56" t="str">
            <v>F101M</v>
          </cell>
          <cell r="B56" t="str">
            <v>Misc Rate Base</v>
          </cell>
          <cell r="F56">
            <v>0.1747591231098263</v>
          </cell>
          <cell r="G56">
            <v>2.9758952134617822E-2</v>
          </cell>
          <cell r="H56">
            <v>0.20160232475306025</v>
          </cell>
          <cell r="I56">
            <v>0.22949177570829762</v>
          </cell>
          <cell r="J56">
            <v>0.35704836740023843</v>
          </cell>
          <cell r="K56">
            <v>2.5102111192472683E-3</v>
          </cell>
          <cell r="L56">
            <v>3.5612047689141963E-3</v>
          </cell>
          <cell r="M56">
            <v>5.0747338973818968E-4</v>
          </cell>
          <cell r="N56">
            <v>7.506770746746541E-4</v>
          </cell>
          <cell r="O56">
            <v>9.8905413852467611E-6</v>
          </cell>
          <cell r="P56">
            <v>1</v>
          </cell>
          <cell r="R56">
            <v>0.14285714285714285</v>
          </cell>
          <cell r="S56">
            <v>0.14285714285714285</v>
          </cell>
          <cell r="T56">
            <v>0.14285714285714285</v>
          </cell>
          <cell r="U56">
            <v>0.14285714285714285</v>
          </cell>
          <cell r="V56">
            <v>0.14285714285714285</v>
          </cell>
          <cell r="W56">
            <v>0.14285714285714285</v>
          </cell>
          <cell r="X56">
            <v>0.42501022380251435</v>
          </cell>
          <cell r="Y56">
            <v>0.42782075149675391</v>
          </cell>
        </row>
        <row r="57">
          <cell r="A57" t="str">
            <v>F102</v>
          </cell>
          <cell r="B57" t="str">
            <v>SGP - System Gross Plant</v>
          </cell>
          <cell r="F57">
            <v>0.20035682611125133</v>
          </cell>
          <cell r="G57">
            <v>3.3101816681216346E-2</v>
          </cell>
          <cell r="H57">
            <v>0.21291966162741818</v>
          </cell>
          <cell r="I57">
            <v>0.22220037409972354</v>
          </cell>
          <cell r="J57">
            <v>0.32208414757509352</v>
          </cell>
          <cell r="K57">
            <v>2.7257892339797251E-3</v>
          </cell>
          <cell r="L57">
            <v>4.9392431992498912E-3</v>
          </cell>
          <cell r="M57">
            <v>5.3685319677269081E-4</v>
          </cell>
          <cell r="N57">
            <v>1.1257211814460735E-3</v>
          </cell>
          <cell r="O57">
            <v>9.5670938487392404E-6</v>
          </cell>
          <cell r="P57">
            <v>1</v>
          </cell>
          <cell r="R57">
            <v>0.14285714285714285</v>
          </cell>
          <cell r="S57">
            <v>0.14285714285714285</v>
          </cell>
          <cell r="T57">
            <v>0.14285714285714285</v>
          </cell>
          <cell r="U57">
            <v>0.14285714285714285</v>
          </cell>
          <cell r="V57">
            <v>0.14285714285714285</v>
          </cell>
          <cell r="W57">
            <v>0.14285714285714285</v>
          </cell>
          <cell r="X57">
            <v>0.42363218537217867</v>
          </cell>
          <cell r="Y57">
            <v>0.4274457073899825</v>
          </cell>
        </row>
        <row r="58">
          <cell r="A58" t="str">
            <v>F102G</v>
          </cell>
          <cell r="B58" t="str">
            <v>SGGP - System Gross Generation Plant</v>
          </cell>
          <cell r="F58">
            <v>0.13761698360089908</v>
          </cell>
          <cell r="G58">
            <v>2.5269422725487833E-2</v>
          </cell>
          <cell r="H58">
            <v>0.18991381185991518</v>
          </cell>
          <cell r="I58">
            <v>0.23855147040493935</v>
          </cell>
          <cell r="J58">
            <v>0.4048013987556533</v>
          </cell>
          <cell r="K58">
            <v>2.2366325856760187E-3</v>
          </cell>
          <cell r="L58">
            <v>1.0178044994430904E-3</v>
          </cell>
          <cell r="M58">
            <v>4.8075282704622988E-4</v>
          </cell>
          <cell r="N58">
            <v>1.0368190850615091E-4</v>
          </cell>
          <cell r="O58">
            <v>8.0408324339174489E-6</v>
          </cell>
          <cell r="P58">
            <v>1</v>
          </cell>
          <cell r="R58">
            <v>6.25E-2</v>
          </cell>
          <cell r="S58">
            <v>6.25E-2</v>
          </cell>
          <cell r="T58">
            <v>6.25E-2</v>
          </cell>
          <cell r="U58">
            <v>6.25E-2</v>
          </cell>
          <cell r="V58">
            <v>6.25E-2</v>
          </cell>
          <cell r="W58">
            <v>6.25E-2</v>
          </cell>
          <cell r="X58">
            <v>0.18648219550055692</v>
          </cell>
          <cell r="Y58">
            <v>0.18739631809149385</v>
          </cell>
        </row>
        <row r="59">
          <cell r="A59" t="str">
            <v>F102T</v>
          </cell>
          <cell r="B59" t="str">
            <v>SGTP - System Gross Transmission Plant</v>
          </cell>
          <cell r="F59">
            <v>0.13711846467969196</v>
          </cell>
          <cell r="G59">
            <v>2.5288828675867157E-2</v>
          </cell>
          <cell r="H59">
            <v>0.19005609905954446</v>
          </cell>
          <cell r="I59">
            <v>0.23859192838822585</v>
          </cell>
          <cell r="J59">
            <v>0.40508345399268902</v>
          </cell>
          <cell r="K59">
            <v>2.2596637159267843E-3</v>
          </cell>
          <cell r="L59">
            <v>1.0051989654422636E-3</v>
          </cell>
          <cell r="M59">
            <v>4.8577124182435342E-4</v>
          </cell>
          <cell r="N59">
            <v>1.0254271785880926E-4</v>
          </cell>
          <cell r="O59">
            <v>8.04856292930528E-6</v>
          </cell>
          <cell r="P59">
            <v>1</v>
          </cell>
          <cell r="R59">
            <v>0.14285714285714285</v>
          </cell>
          <cell r="S59">
            <v>0.14285714285714285</v>
          </cell>
          <cell r="T59">
            <v>0.14285714285714285</v>
          </cell>
          <cell r="U59">
            <v>0.14285714285714285</v>
          </cell>
          <cell r="V59">
            <v>0.14285714285714285</v>
          </cell>
          <cell r="W59">
            <v>0.14285714285714285</v>
          </cell>
          <cell r="X59">
            <v>0.42756622960598628</v>
          </cell>
          <cell r="Y59">
            <v>0.42846888585356974</v>
          </cell>
        </row>
        <row r="60">
          <cell r="A60" t="str">
            <v>F102D</v>
          </cell>
          <cell r="B60" t="str">
            <v>SGDP - System Gross Distribution Plant</v>
          </cell>
          <cell r="F60">
            <v>0.43794464409570999</v>
          </cell>
          <cell r="G60">
            <v>6.2676741809114894E-2</v>
          </cell>
          <cell r="H60">
            <v>0.29970001086969789</v>
          </cell>
          <cell r="I60">
            <v>0.16037438488792369</v>
          </cell>
          <cell r="J60">
            <v>9.2366961334288105E-3</v>
          </cell>
          <cell r="K60">
            <v>4.5500203735406993E-3</v>
          </cell>
          <cell r="L60">
            <v>1.9769835784176525E-2</v>
          </cell>
          <cell r="M60">
            <v>7.4358530682603306E-4</v>
          </cell>
          <cell r="N60">
            <v>4.988754649199221E-3</v>
          </cell>
          <cell r="O60">
            <v>1.5326090382195199E-5</v>
          </cell>
          <cell r="P60">
            <v>1</v>
          </cell>
          <cell r="R60">
            <v>0.14285714285714285</v>
          </cell>
          <cell r="S60">
            <v>0.14285714285714285</v>
          </cell>
          <cell r="T60">
            <v>0.14285714285714285</v>
          </cell>
          <cell r="U60">
            <v>0.14285714285714285</v>
          </cell>
          <cell r="V60">
            <v>0.14285714285714285</v>
          </cell>
          <cell r="W60">
            <v>0.14285714285714285</v>
          </cell>
          <cell r="X60">
            <v>0.40880159278725203</v>
          </cell>
          <cell r="Y60">
            <v>0.42358267392222931</v>
          </cell>
        </row>
        <row r="61">
          <cell r="A61" t="str">
            <v>F102R</v>
          </cell>
          <cell r="B61" t="str">
            <v>SGTP - System Gross Retail Plant</v>
          </cell>
          <cell r="F61">
            <v>0.20035682611125133</v>
          </cell>
          <cell r="G61">
            <v>3.3101816681216346E-2</v>
          </cell>
          <cell r="H61">
            <v>0.21291966162741818</v>
          </cell>
          <cell r="I61">
            <v>0.22220037409972354</v>
          </cell>
          <cell r="J61">
            <v>0.32208414757509352</v>
          </cell>
          <cell r="K61">
            <v>2.7257892339797251E-3</v>
          </cell>
          <cell r="L61">
            <v>4.9392431992498912E-3</v>
          </cell>
          <cell r="M61">
            <v>5.3685319677269081E-4</v>
          </cell>
          <cell r="N61">
            <v>1.1257211814460735E-3</v>
          </cell>
          <cell r="O61">
            <v>9.5670938487392404E-6</v>
          </cell>
          <cell r="P61">
            <v>1</v>
          </cell>
          <cell r="R61">
            <v>0.14285714285714285</v>
          </cell>
          <cell r="S61">
            <v>0.14285714285714285</v>
          </cell>
          <cell r="T61">
            <v>0.14285714285714285</v>
          </cell>
          <cell r="U61">
            <v>0.14285714285714285</v>
          </cell>
          <cell r="V61">
            <v>0.14285714285714285</v>
          </cell>
          <cell r="W61">
            <v>0.14285714285714285</v>
          </cell>
          <cell r="X61">
            <v>0.42363218537217867</v>
          </cell>
          <cell r="Y61">
            <v>0.4274457073899825</v>
          </cell>
        </row>
        <row r="62">
          <cell r="A62" t="str">
            <v>F102M</v>
          </cell>
          <cell r="B62" t="str">
            <v>SGDP - System Gross Misc Plant</v>
          </cell>
          <cell r="F62">
            <v>0.20035682611125133</v>
          </cell>
          <cell r="G62">
            <v>3.3101816681216346E-2</v>
          </cell>
          <cell r="H62">
            <v>0.21291966162741818</v>
          </cell>
          <cell r="I62">
            <v>0.22220037409972354</v>
          </cell>
          <cell r="J62">
            <v>0.32208414757509352</v>
          </cell>
          <cell r="K62">
            <v>2.7257892339797251E-3</v>
          </cell>
          <cell r="L62">
            <v>4.9392431992498912E-3</v>
          </cell>
          <cell r="M62">
            <v>5.3685319677269081E-4</v>
          </cell>
          <cell r="N62">
            <v>1.1257211814460735E-3</v>
          </cell>
          <cell r="O62">
            <v>9.5670938487392404E-6</v>
          </cell>
          <cell r="P62">
            <v>1</v>
          </cell>
          <cell r="R62">
            <v>0.14285714285714285</v>
          </cell>
          <cell r="S62">
            <v>0.14285714285714285</v>
          </cell>
          <cell r="T62">
            <v>0.14285714285714285</v>
          </cell>
          <cell r="U62">
            <v>0.14285714285714285</v>
          </cell>
          <cell r="V62">
            <v>0.14285714285714285</v>
          </cell>
          <cell r="W62">
            <v>0.14285714285714285</v>
          </cell>
          <cell r="X62">
            <v>0.42363218537217867</v>
          </cell>
          <cell r="Y62">
            <v>0.4274457073899825</v>
          </cell>
        </row>
        <row r="63">
          <cell r="A63" t="str">
            <v>F104</v>
          </cell>
          <cell r="B63" t="str">
            <v>SNP - System Net Plant</v>
          </cell>
          <cell r="F63">
            <v>0.19796850788178733</v>
          </cell>
          <cell r="G63">
            <v>3.293058023434519E-2</v>
          </cell>
          <cell r="H63">
            <v>0.21093851302831806</v>
          </cell>
          <cell r="I63">
            <v>0.22224250882380595</v>
          </cell>
          <cell r="J63">
            <v>0.32672281973253481</v>
          </cell>
          <cell r="K63">
            <v>2.7211011824505916E-3</v>
          </cell>
          <cell r="L63">
            <v>4.8173781623083636E-3</v>
          </cell>
          <cell r="M63">
            <v>5.3418980999203288E-4</v>
          </cell>
          <cell r="N63">
            <v>1.1144663798984867E-3</v>
          </cell>
          <cell r="O63">
            <v>9.9347645592681537E-6</v>
          </cell>
          <cell r="P63">
            <v>1</v>
          </cell>
          <cell r="R63">
            <v>6.25E-2</v>
          </cell>
          <cell r="S63">
            <v>6.25E-2</v>
          </cell>
          <cell r="T63">
            <v>6.25E-2</v>
          </cell>
          <cell r="U63">
            <v>6.25E-2</v>
          </cell>
          <cell r="V63">
            <v>6.25E-2</v>
          </cell>
          <cell r="W63">
            <v>6.25E-2</v>
          </cell>
          <cell r="X63">
            <v>0.18268262183769163</v>
          </cell>
          <cell r="Y63">
            <v>0.18638553362010152</v>
          </cell>
        </row>
        <row r="64">
          <cell r="A64" t="str">
            <v>F104G</v>
          </cell>
          <cell r="B64" t="str">
            <v>SNP - System Net Generation Plant</v>
          </cell>
          <cell r="F64">
            <v>0.13716451141828825</v>
          </cell>
          <cell r="G64">
            <v>2.5122045277937415E-2</v>
          </cell>
          <cell r="H64">
            <v>0.18891877984606309</v>
          </cell>
          <cell r="I64">
            <v>0.2388499745527243</v>
          </cell>
          <cell r="J64">
            <v>0.40606384155453484</v>
          </cell>
          <cell r="K64">
            <v>2.2245393797933645E-3</v>
          </cell>
          <cell r="L64">
            <v>1.0616950247903287E-3</v>
          </cell>
          <cell r="M64">
            <v>4.7757546734037695E-4</v>
          </cell>
          <cell r="N64">
            <v>1.0869833239167154E-4</v>
          </cell>
          <cell r="O64">
            <v>8.3391461364425239E-6</v>
          </cell>
          <cell r="P64">
            <v>1</v>
          </cell>
          <cell r="R64">
            <v>6.25E-2</v>
          </cell>
          <cell r="S64">
            <v>6.25E-2</v>
          </cell>
          <cell r="T64">
            <v>6.25E-2</v>
          </cell>
          <cell r="U64">
            <v>6.25E-2</v>
          </cell>
          <cell r="V64">
            <v>6.25E-2</v>
          </cell>
          <cell r="W64">
            <v>6.25E-2</v>
          </cell>
          <cell r="X64">
            <v>0.18643830497520966</v>
          </cell>
          <cell r="Y64">
            <v>0.18739130166760834</v>
          </cell>
        </row>
        <row r="65">
          <cell r="A65" t="str">
            <v>F104T</v>
          </cell>
          <cell r="B65" t="str">
            <v>SNP - System Net Transmission Plant</v>
          </cell>
          <cell r="F65">
            <v>0.13684485477809277</v>
          </cell>
          <cell r="G65">
            <v>2.5260489266445831E-2</v>
          </cell>
          <cell r="H65">
            <v>0.18993993215631841</v>
          </cell>
          <cell r="I65">
            <v>0.23865057890146543</v>
          </cell>
          <cell r="J65">
            <v>0.40547285796498422</v>
          </cell>
          <cell r="K65">
            <v>2.2573539931389905E-3</v>
          </cell>
          <cell r="L65">
            <v>9.8366902128589314E-4</v>
          </cell>
          <cell r="M65">
            <v>4.8550457546673524E-4</v>
          </cell>
          <cell r="N65">
            <v>9.672011868952908E-5</v>
          </cell>
          <cell r="O65">
            <v>8.0392241121772419E-6</v>
          </cell>
          <cell r="P65">
            <v>1</v>
          </cell>
          <cell r="R65">
            <v>6.25E-2</v>
          </cell>
          <cell r="S65">
            <v>6.25E-2</v>
          </cell>
          <cell r="T65">
            <v>6.25E-2</v>
          </cell>
          <cell r="U65">
            <v>6.25E-2</v>
          </cell>
          <cell r="V65">
            <v>6.25E-2</v>
          </cell>
          <cell r="W65">
            <v>6.25E-2</v>
          </cell>
          <cell r="X65">
            <v>0.18651633097871412</v>
          </cell>
          <cell r="Y65">
            <v>0.18740327988131047</v>
          </cell>
        </row>
        <row r="66">
          <cell r="A66" t="str">
            <v>F104D</v>
          </cell>
          <cell r="B66" t="str">
            <v>SNP - System Net Distribution Plant</v>
          </cell>
          <cell r="F66">
            <v>0.44357755948632227</v>
          </cell>
          <cell r="G66">
            <v>6.4075695244164163E-2</v>
          </cell>
          <cell r="H66">
            <v>0.30143663088741385</v>
          </cell>
          <cell r="I66">
            <v>0.15590432013414565</v>
          </cell>
          <cell r="J66">
            <v>4.0737796526411274E-3</v>
          </cell>
          <cell r="K66">
            <v>4.7112895822073184E-3</v>
          </cell>
          <cell r="L66">
            <v>2.0192914903958966E-2</v>
          </cell>
          <cell r="M66">
            <v>7.6002106996943849E-4</v>
          </cell>
          <cell r="N66">
            <v>5.251572933399392E-3</v>
          </cell>
          <cell r="O66">
            <v>1.6216105777866648E-5</v>
          </cell>
          <cell r="P66">
            <v>1</v>
          </cell>
          <cell r="R66">
            <v>0.14285714285714285</v>
          </cell>
          <cell r="S66">
            <v>0.14285714285714285</v>
          </cell>
          <cell r="T66">
            <v>0.14285714285714285</v>
          </cell>
          <cell r="U66">
            <v>0.14285714285714285</v>
          </cell>
          <cell r="V66">
            <v>0.14285714285714285</v>
          </cell>
          <cell r="W66">
            <v>0.14285714285714285</v>
          </cell>
          <cell r="X66">
            <v>0.40837851366746958</v>
          </cell>
          <cell r="Y66">
            <v>0.42331985563802915</v>
          </cell>
        </row>
        <row r="67">
          <cell r="A67" t="str">
            <v>F104R</v>
          </cell>
          <cell r="B67" t="str">
            <v>SNP - System Net Retail Plant</v>
          </cell>
          <cell r="F67">
            <v>0.74375298577872784</v>
          </cell>
          <cell r="G67">
            <v>0.12555327936352037</v>
          </cell>
          <cell r="H67">
            <v>8.1136335883004521E-2</v>
          </cell>
          <cell r="I67">
            <v>2.4195268188031971E-2</v>
          </cell>
          <cell r="J67">
            <v>-4.1809884057184832E-3</v>
          </cell>
          <cell r="K67">
            <v>4.3787455877530761E-3</v>
          </cell>
          <cell r="L67">
            <v>2.2383331989515167E-2</v>
          </cell>
          <cell r="M67">
            <v>3.0324471000819968E-4</v>
          </cell>
          <cell r="N67">
            <v>2.396671927151814E-3</v>
          </cell>
          <cell r="O67">
            <v>8.1124978005591108E-5</v>
          </cell>
          <cell r="P67">
            <v>1</v>
          </cell>
          <cell r="R67">
            <v>0.14285714285714285</v>
          </cell>
          <cell r="S67">
            <v>0.14285714285714285</v>
          </cell>
          <cell r="T67">
            <v>0.14285714285714285</v>
          </cell>
          <cell r="U67">
            <v>0.14285714285714285</v>
          </cell>
          <cell r="V67">
            <v>0.14285714285714285</v>
          </cell>
          <cell r="W67">
            <v>0.14285714285714285</v>
          </cell>
          <cell r="X67">
            <v>0.4061880965819134</v>
          </cell>
          <cell r="Y67">
            <v>0.42617475664427673</v>
          </cell>
        </row>
        <row r="68">
          <cell r="A68" t="str">
            <v>F104M</v>
          </cell>
          <cell r="B68" t="str">
            <v>SNP - System Net Misc Plant</v>
          </cell>
          <cell r="F68">
            <v>0.19796850788178733</v>
          </cell>
          <cell r="G68">
            <v>3.293058023434519E-2</v>
          </cell>
          <cell r="H68">
            <v>0.21093851302831806</v>
          </cell>
          <cell r="I68">
            <v>0.22224250882380595</v>
          </cell>
          <cell r="J68">
            <v>0.32672281973253481</v>
          </cell>
          <cell r="K68">
            <v>2.7211011824505916E-3</v>
          </cell>
          <cell r="L68">
            <v>4.8173781623083636E-3</v>
          </cell>
          <cell r="M68">
            <v>5.3418980999203288E-4</v>
          </cell>
          <cell r="N68">
            <v>1.1144663798984867E-3</v>
          </cell>
          <cell r="O68">
            <v>9.9347645592681537E-6</v>
          </cell>
          <cell r="P68">
            <v>1</v>
          </cell>
          <cell r="R68">
            <v>6.25E-2</v>
          </cell>
          <cell r="S68">
            <v>6.25E-2</v>
          </cell>
          <cell r="T68">
            <v>6.25E-2</v>
          </cell>
          <cell r="U68">
            <v>6.25E-2</v>
          </cell>
          <cell r="V68">
            <v>6.25E-2</v>
          </cell>
          <cell r="W68">
            <v>6.25E-2</v>
          </cell>
          <cell r="X68">
            <v>0.18268262183769163</v>
          </cell>
          <cell r="Y68">
            <v>0.18638553362010152</v>
          </cell>
        </row>
        <row r="69">
          <cell r="A69" t="str">
            <v>F105</v>
          </cell>
          <cell r="B69" t="str">
            <v>STP - System Prod &amp; Trans Plant</v>
          </cell>
          <cell r="F69">
            <v>0.13747904557229351</v>
          </cell>
          <cell r="G69">
            <v>2.5274792267995991E-2</v>
          </cell>
          <cell r="H69">
            <v>0.18995318211243267</v>
          </cell>
          <cell r="I69">
            <v>0.23856266495386916</v>
          </cell>
          <cell r="J69">
            <v>0.40487944221940059</v>
          </cell>
          <cell r="K69">
            <v>2.2430051997698948E-3</v>
          </cell>
          <cell r="L69">
            <v>1.0143166027241776E-3</v>
          </cell>
          <cell r="M69">
            <v>4.8214140070265829E-4</v>
          </cell>
          <cell r="N69">
            <v>1.0336669938285485E-4</v>
          </cell>
          <cell r="O69">
            <v>8.0429714285444931E-6</v>
          </cell>
          <cell r="P69">
            <v>1</v>
          </cell>
          <cell r="R69">
            <v>0.14285714285714285</v>
          </cell>
          <cell r="S69">
            <v>0.14285714285714285</v>
          </cell>
          <cell r="T69">
            <v>0.14285714285714285</v>
          </cell>
          <cell r="U69">
            <v>0.14285714285714285</v>
          </cell>
          <cell r="V69">
            <v>0.14285714285714285</v>
          </cell>
          <cell r="W69">
            <v>0.14285714285714285</v>
          </cell>
          <cell r="X69">
            <v>0.42755711196870438</v>
          </cell>
          <cell r="Y69">
            <v>0.42846806187204567</v>
          </cell>
        </row>
        <row r="70">
          <cell r="A70" t="str">
            <v>F105G</v>
          </cell>
          <cell r="B70" t="str">
            <v>SGGP - System Gross Generation Plant</v>
          </cell>
          <cell r="F70">
            <v>0.13761698360089908</v>
          </cell>
          <cell r="G70">
            <v>2.5269422725487833E-2</v>
          </cell>
          <cell r="H70">
            <v>0.18991381185991518</v>
          </cell>
          <cell r="I70">
            <v>0.23855147040493935</v>
          </cell>
          <cell r="J70">
            <v>0.4048013987556533</v>
          </cell>
          <cell r="K70">
            <v>2.2366325856760187E-3</v>
          </cell>
          <cell r="L70">
            <v>1.0178044994430904E-3</v>
          </cell>
          <cell r="M70">
            <v>4.8075282704622988E-4</v>
          </cell>
          <cell r="N70">
            <v>1.0368190850615091E-4</v>
          </cell>
          <cell r="O70">
            <v>8.0408324339174489E-6</v>
          </cell>
          <cell r="P70">
            <v>1</v>
          </cell>
          <cell r="R70">
            <v>6.25E-2</v>
          </cell>
          <cell r="S70">
            <v>6.25E-2</v>
          </cell>
          <cell r="T70">
            <v>6.25E-2</v>
          </cell>
          <cell r="U70">
            <v>6.25E-2</v>
          </cell>
          <cell r="V70">
            <v>6.25E-2</v>
          </cell>
          <cell r="W70">
            <v>6.25E-2</v>
          </cell>
          <cell r="X70">
            <v>0.18648219550055692</v>
          </cell>
          <cell r="Y70">
            <v>0.18739631809149385</v>
          </cell>
        </row>
        <row r="71">
          <cell r="A71" t="str">
            <v>F105T</v>
          </cell>
          <cell r="B71" t="str">
            <v>SGTP - System Gross Transmission Plant</v>
          </cell>
          <cell r="F71">
            <v>0.13711846467969196</v>
          </cell>
          <cell r="G71">
            <v>2.5288828675867157E-2</v>
          </cell>
          <cell r="H71">
            <v>0.19005609905954446</v>
          </cell>
          <cell r="I71">
            <v>0.23859192838822585</v>
          </cell>
          <cell r="J71">
            <v>0.40508345399268902</v>
          </cell>
          <cell r="K71">
            <v>2.2596637159267843E-3</v>
          </cell>
          <cell r="L71">
            <v>1.0051989654422636E-3</v>
          </cell>
          <cell r="M71">
            <v>4.8577124182435342E-4</v>
          </cell>
          <cell r="N71">
            <v>1.0254271785880926E-4</v>
          </cell>
          <cell r="O71">
            <v>8.04856292930528E-6</v>
          </cell>
          <cell r="P71">
            <v>1</v>
          </cell>
          <cell r="R71">
            <v>0.14285714285714285</v>
          </cell>
          <cell r="S71">
            <v>0.14285714285714285</v>
          </cell>
          <cell r="T71">
            <v>0.14285714285714285</v>
          </cell>
          <cell r="U71">
            <v>0.14285714285714285</v>
          </cell>
          <cell r="V71">
            <v>0.14285714285714285</v>
          </cell>
          <cell r="W71">
            <v>0.14285714285714285</v>
          </cell>
          <cell r="X71">
            <v>0.42756622960598628</v>
          </cell>
          <cell r="Y71">
            <v>0.42846888585356974</v>
          </cell>
        </row>
        <row r="72">
          <cell r="A72" t="str">
            <v>F105D</v>
          </cell>
          <cell r="B72" t="str">
            <v>SGDP - System Gross Distribution Plant</v>
          </cell>
          <cell r="F72">
            <v>0.43794464409570999</v>
          </cell>
          <cell r="G72">
            <v>6.2676741809114894E-2</v>
          </cell>
          <cell r="H72">
            <v>0.29970001086969789</v>
          </cell>
          <cell r="I72">
            <v>0.16037438488792369</v>
          </cell>
          <cell r="J72">
            <v>9.2366961334288105E-3</v>
          </cell>
          <cell r="K72">
            <v>4.5500203735406993E-3</v>
          </cell>
          <cell r="L72">
            <v>1.9769835784176525E-2</v>
          </cell>
          <cell r="M72">
            <v>7.4358530682603306E-4</v>
          </cell>
          <cell r="N72">
            <v>4.988754649199221E-3</v>
          </cell>
          <cell r="O72">
            <v>1.5326090382195199E-5</v>
          </cell>
          <cell r="P72">
            <v>1</v>
          </cell>
          <cell r="R72">
            <v>8.3333333333333329E-2</v>
          </cell>
          <cell r="S72">
            <v>8.3333333333333329E-2</v>
          </cell>
          <cell r="T72">
            <v>8.3333333333333329E-2</v>
          </cell>
          <cell r="U72">
            <v>8.3333333333333329E-2</v>
          </cell>
          <cell r="V72">
            <v>8.3333333333333329E-2</v>
          </cell>
          <cell r="W72">
            <v>8.3333333333333329E-2</v>
          </cell>
          <cell r="X72">
            <v>0.23023016421582349</v>
          </cell>
          <cell r="Y72">
            <v>0.24501124535080077</v>
          </cell>
        </row>
        <row r="73">
          <cell r="A73" t="str">
            <v>F105R</v>
          </cell>
          <cell r="B73" t="str">
            <v>SGTP - System Gross Retail Plant</v>
          </cell>
          <cell r="F73">
            <v>0.43794464409570999</v>
          </cell>
          <cell r="G73">
            <v>6.2676741809114894E-2</v>
          </cell>
          <cell r="H73">
            <v>0.29970001086969789</v>
          </cell>
          <cell r="I73">
            <v>0.16037438488792369</v>
          </cell>
          <cell r="J73">
            <v>9.2366961334288105E-3</v>
          </cell>
          <cell r="K73">
            <v>4.5500203735406993E-3</v>
          </cell>
          <cell r="L73">
            <v>1.9769835784176525E-2</v>
          </cell>
          <cell r="M73">
            <v>7.4358530682603306E-4</v>
          </cell>
          <cell r="N73">
            <v>4.988754649199221E-3</v>
          </cell>
          <cell r="O73">
            <v>1.5326090382195199E-5</v>
          </cell>
          <cell r="P73">
            <v>1</v>
          </cell>
          <cell r="R73">
            <v>8.3333333333333329E-2</v>
          </cell>
          <cell r="S73">
            <v>8.3333333333333329E-2</v>
          </cell>
          <cell r="T73">
            <v>8.3333333333333329E-2</v>
          </cell>
          <cell r="U73">
            <v>8.3333333333333329E-2</v>
          </cell>
          <cell r="V73">
            <v>8.3333333333333329E-2</v>
          </cell>
          <cell r="W73">
            <v>8.3333333333333329E-2</v>
          </cell>
          <cell r="X73">
            <v>0.23023016421582349</v>
          </cell>
          <cell r="Y73">
            <v>0.24501124535080077</v>
          </cell>
        </row>
        <row r="74">
          <cell r="A74" t="str">
            <v>F105M</v>
          </cell>
          <cell r="B74" t="str">
            <v>SGDP - System Gross Misc Plant</v>
          </cell>
          <cell r="F74">
            <v>0.43794464409570999</v>
          </cell>
          <cell r="G74">
            <v>6.2676741809114894E-2</v>
          </cell>
          <cell r="H74">
            <v>0.29970001086969789</v>
          </cell>
          <cell r="I74">
            <v>0.16037438488792369</v>
          </cell>
          <cell r="J74">
            <v>9.2366961334288105E-3</v>
          </cell>
          <cell r="K74">
            <v>4.5500203735406993E-3</v>
          </cell>
          <cell r="L74">
            <v>1.9769835784176525E-2</v>
          </cell>
          <cell r="M74">
            <v>7.4358530682603306E-4</v>
          </cell>
          <cell r="N74">
            <v>4.988754649199221E-3</v>
          </cell>
          <cell r="O74">
            <v>1.5326090382195199E-5</v>
          </cell>
          <cell r="P74">
            <v>1</v>
          </cell>
          <cell r="R74">
            <v>8.3333333333333329E-2</v>
          </cell>
          <cell r="S74">
            <v>8.3333333333333329E-2</v>
          </cell>
          <cell r="T74">
            <v>8.3333333333333329E-2</v>
          </cell>
          <cell r="U74">
            <v>8.3333333333333329E-2</v>
          </cell>
          <cell r="V74">
            <v>8.3333333333333329E-2</v>
          </cell>
          <cell r="W74">
            <v>8.3333333333333329E-2</v>
          </cell>
          <cell r="X74">
            <v>0.23023016421582349</v>
          </cell>
          <cell r="Y74">
            <v>0.24501124535080077</v>
          </cell>
        </row>
        <row r="75">
          <cell r="A75" t="str">
            <v>F106</v>
          </cell>
          <cell r="B75" t="str">
            <v>STP - System Transmission Plant</v>
          </cell>
          <cell r="F75">
            <v>0.13711846467969196</v>
          </cell>
          <cell r="G75">
            <v>2.5288828675867157E-2</v>
          </cell>
          <cell r="H75">
            <v>0.19005609905954446</v>
          </cell>
          <cell r="I75">
            <v>0.23859192838822585</v>
          </cell>
          <cell r="J75">
            <v>0.40508345399268902</v>
          </cell>
          <cell r="K75">
            <v>2.2596637159267843E-3</v>
          </cell>
          <cell r="L75">
            <v>1.0051989654422636E-3</v>
          </cell>
          <cell r="M75">
            <v>4.8577124182435342E-4</v>
          </cell>
          <cell r="N75">
            <v>1.0254271785880926E-4</v>
          </cell>
          <cell r="O75">
            <v>8.04856292930528E-6</v>
          </cell>
          <cell r="P75">
            <v>1</v>
          </cell>
          <cell r="R75">
            <v>0.14285714285714285</v>
          </cell>
          <cell r="S75">
            <v>0.14285714285714285</v>
          </cell>
          <cell r="T75">
            <v>0.14285714285714285</v>
          </cell>
          <cell r="U75">
            <v>0.14285714285714285</v>
          </cell>
          <cell r="V75">
            <v>0.14285714285714285</v>
          </cell>
          <cell r="W75">
            <v>0.14285714285714285</v>
          </cell>
          <cell r="X75">
            <v>0.42756622960598628</v>
          </cell>
          <cell r="Y75">
            <v>0.42846888585356974</v>
          </cell>
        </row>
        <row r="76">
          <cell r="A76" t="str">
            <v>F107</v>
          </cell>
          <cell r="B76" t="str">
            <v>STP - System Trans &amp; Dist Plant</v>
          </cell>
          <cell r="F76">
            <v>0.2841848563775401</v>
          </cell>
          <cell r="G76">
            <v>4.3566843868206348E-2</v>
          </cell>
          <cell r="H76">
            <v>0.24365826398036033</v>
          </cell>
          <cell r="I76">
            <v>0.20035332856825813</v>
          </cell>
          <cell r="J76">
            <v>0.21156387914496408</v>
          </cell>
          <cell r="K76">
            <v>3.3793617754185011E-3</v>
          </cell>
          <cell r="L76">
            <v>1.0178760368273067E-2</v>
          </cell>
          <cell r="M76">
            <v>6.1181008705503089E-4</v>
          </cell>
          <cell r="N76">
            <v>2.4912894659250618E-3</v>
          </cell>
          <cell r="O76">
            <v>1.1606363999199675E-5</v>
          </cell>
          <cell r="P76">
            <v>1</v>
          </cell>
          <cell r="R76">
            <v>0.14285714285714285</v>
          </cell>
          <cell r="S76">
            <v>0.14285714285714285</v>
          </cell>
          <cell r="T76">
            <v>0.14285714285714285</v>
          </cell>
          <cell r="U76">
            <v>0.14285714285714285</v>
          </cell>
          <cell r="V76">
            <v>0.14285714285714285</v>
          </cell>
          <cell r="W76">
            <v>0.14285714285714285</v>
          </cell>
          <cell r="X76">
            <v>0.41839266820315546</v>
          </cell>
          <cell r="Y76">
            <v>0.42608013910550346</v>
          </cell>
        </row>
        <row r="77">
          <cell r="A77" t="str">
            <v>F107G</v>
          </cell>
          <cell r="B77" t="str">
            <v>SGGP - System Gross Generation Plant</v>
          </cell>
          <cell r="F77">
            <v>0.13761698360089908</v>
          </cell>
          <cell r="G77">
            <v>2.5269422725487833E-2</v>
          </cell>
          <cell r="H77">
            <v>0.18991381185991518</v>
          </cell>
          <cell r="I77">
            <v>0.23855147040493935</v>
          </cell>
          <cell r="J77">
            <v>0.4048013987556533</v>
          </cell>
          <cell r="K77">
            <v>2.2366325856760187E-3</v>
          </cell>
          <cell r="L77">
            <v>1.0178044994430904E-3</v>
          </cell>
          <cell r="M77">
            <v>4.8075282704622988E-4</v>
          </cell>
          <cell r="N77">
            <v>1.0368190850615091E-4</v>
          </cell>
          <cell r="O77">
            <v>8.0408324339174489E-6</v>
          </cell>
          <cell r="P77">
            <v>1</v>
          </cell>
          <cell r="R77">
            <v>6.25E-2</v>
          </cell>
          <cell r="S77">
            <v>6.25E-2</v>
          </cell>
          <cell r="T77">
            <v>6.25E-2</v>
          </cell>
          <cell r="U77">
            <v>6.25E-2</v>
          </cell>
          <cell r="V77">
            <v>6.25E-2</v>
          </cell>
          <cell r="W77">
            <v>6.25E-2</v>
          </cell>
          <cell r="X77">
            <v>0.18648219550055692</v>
          </cell>
          <cell r="Y77">
            <v>0.18739631809149385</v>
          </cell>
        </row>
        <row r="78">
          <cell r="A78" t="str">
            <v>F107T</v>
          </cell>
          <cell r="B78" t="str">
            <v>SGTP - System Gross Transmission Plant</v>
          </cell>
          <cell r="F78">
            <v>0.13711846467969196</v>
          </cell>
          <cell r="G78">
            <v>2.5288828675867157E-2</v>
          </cell>
          <cell r="H78">
            <v>0.19005609905954446</v>
          </cell>
          <cell r="I78">
            <v>0.23859192838822585</v>
          </cell>
          <cell r="J78">
            <v>0.40508345399268902</v>
          </cell>
          <cell r="K78">
            <v>2.2596637159267843E-3</v>
          </cell>
          <cell r="L78">
            <v>1.0051989654422636E-3</v>
          </cell>
          <cell r="M78">
            <v>4.8577124182435342E-4</v>
          </cell>
          <cell r="N78">
            <v>1.0254271785880926E-4</v>
          </cell>
          <cell r="O78">
            <v>8.04856292930528E-6</v>
          </cell>
          <cell r="P78">
            <v>1</v>
          </cell>
          <cell r="R78">
            <v>0.14285714285714285</v>
          </cell>
          <cell r="S78">
            <v>0.14285714285714285</v>
          </cell>
          <cell r="T78">
            <v>0.14285714285714285</v>
          </cell>
          <cell r="U78">
            <v>0.14285714285714285</v>
          </cell>
          <cell r="V78">
            <v>0.14285714285714285</v>
          </cell>
          <cell r="W78">
            <v>0.14285714285714285</v>
          </cell>
          <cell r="X78">
            <v>0.42756622960598628</v>
          </cell>
          <cell r="Y78">
            <v>0.42846888585356974</v>
          </cell>
        </row>
        <row r="79">
          <cell r="A79" t="str">
            <v>F107D</v>
          </cell>
          <cell r="B79" t="str">
            <v>SGDP - System Gross Distribution Plant</v>
          </cell>
          <cell r="F79">
            <v>0.43794464409570999</v>
          </cell>
          <cell r="G79">
            <v>6.2676741809114894E-2</v>
          </cell>
          <cell r="H79">
            <v>0.29970001086969789</v>
          </cell>
          <cell r="I79">
            <v>0.16037438488792369</v>
          </cell>
          <cell r="J79">
            <v>9.2366961334288105E-3</v>
          </cell>
          <cell r="K79">
            <v>4.5500203735406993E-3</v>
          </cell>
          <cell r="L79">
            <v>1.9769835784176525E-2</v>
          </cell>
          <cell r="M79">
            <v>7.4358530682603306E-4</v>
          </cell>
          <cell r="N79">
            <v>4.988754649199221E-3</v>
          </cell>
          <cell r="O79">
            <v>1.5326090382195199E-5</v>
          </cell>
          <cell r="P79">
            <v>1</v>
          </cell>
          <cell r="R79">
            <v>0.14285714285714285</v>
          </cell>
          <cell r="S79">
            <v>0.14285714285714285</v>
          </cell>
          <cell r="T79">
            <v>0.14285714285714285</v>
          </cell>
          <cell r="U79">
            <v>0.14285714285714285</v>
          </cell>
          <cell r="V79">
            <v>0.14285714285714285</v>
          </cell>
          <cell r="W79">
            <v>0.14285714285714285</v>
          </cell>
          <cell r="X79">
            <v>0.40880159278725203</v>
          </cell>
          <cell r="Y79">
            <v>0.42358267392222931</v>
          </cell>
        </row>
        <row r="80">
          <cell r="A80" t="str">
            <v>F107R</v>
          </cell>
          <cell r="B80" t="str">
            <v>SGTP - System Gross Retail Plant</v>
          </cell>
          <cell r="F80">
            <v>0.43794464409570999</v>
          </cell>
          <cell r="G80">
            <v>6.2676741809114894E-2</v>
          </cell>
          <cell r="H80">
            <v>0.29970001086969789</v>
          </cell>
          <cell r="I80">
            <v>0.16037438488792369</v>
          </cell>
          <cell r="J80">
            <v>9.2366961334288105E-3</v>
          </cell>
          <cell r="K80">
            <v>4.5500203735406993E-3</v>
          </cell>
          <cell r="L80">
            <v>1.9769835784176525E-2</v>
          </cell>
          <cell r="M80">
            <v>7.4358530682603306E-4</v>
          </cell>
          <cell r="N80">
            <v>4.988754649199221E-3</v>
          </cell>
          <cell r="O80">
            <v>1.5326090382195199E-5</v>
          </cell>
          <cell r="P80">
            <v>1</v>
          </cell>
          <cell r="R80">
            <v>8.3333333333333329E-2</v>
          </cell>
          <cell r="S80">
            <v>8.3333333333333329E-2</v>
          </cell>
          <cell r="T80">
            <v>8.3333333333333329E-2</v>
          </cell>
          <cell r="U80">
            <v>8.3333333333333329E-2</v>
          </cell>
          <cell r="V80">
            <v>8.3333333333333329E-2</v>
          </cell>
          <cell r="W80">
            <v>8.3333333333333329E-2</v>
          </cell>
          <cell r="X80">
            <v>0.23023016421582349</v>
          </cell>
          <cell r="Y80">
            <v>0.24501124535080077</v>
          </cell>
        </row>
        <row r="81">
          <cell r="A81" t="str">
            <v>F107M</v>
          </cell>
          <cell r="B81" t="str">
            <v>SGDP - System Gross Misc Plant</v>
          </cell>
          <cell r="F81">
            <v>0.43794464409570999</v>
          </cell>
          <cell r="G81">
            <v>6.2676741809114894E-2</v>
          </cell>
          <cell r="H81">
            <v>0.29970001086969789</v>
          </cell>
          <cell r="I81">
            <v>0.16037438488792369</v>
          </cell>
          <cell r="J81">
            <v>9.2366961334288105E-3</v>
          </cell>
          <cell r="K81">
            <v>4.5500203735406993E-3</v>
          </cell>
          <cell r="L81">
            <v>1.9769835784176525E-2</v>
          </cell>
          <cell r="M81">
            <v>7.4358530682603306E-4</v>
          </cell>
          <cell r="N81">
            <v>4.988754649199221E-3</v>
          </cell>
          <cell r="O81">
            <v>1.5326090382195199E-5</v>
          </cell>
          <cell r="P81">
            <v>1</v>
          </cell>
          <cell r="R81">
            <v>8.3333333333333329E-2</v>
          </cell>
          <cell r="S81">
            <v>8.3333333333333329E-2</v>
          </cell>
          <cell r="T81">
            <v>8.3333333333333329E-2</v>
          </cell>
          <cell r="U81">
            <v>8.3333333333333329E-2</v>
          </cell>
          <cell r="V81">
            <v>8.3333333333333329E-2</v>
          </cell>
          <cell r="W81">
            <v>8.3333333333333329E-2</v>
          </cell>
          <cell r="X81">
            <v>0.23023016421582349</v>
          </cell>
          <cell r="Y81">
            <v>0.24501124535080077</v>
          </cell>
        </row>
        <row r="82">
          <cell r="A82" t="str">
            <v>F108</v>
          </cell>
          <cell r="B82" t="str">
            <v>SGP - System General Plant</v>
          </cell>
          <cell r="F82">
            <v>0.22409677390862176</v>
          </cell>
          <cell r="G82">
            <v>3.5587917868175327E-2</v>
          </cell>
          <cell r="H82">
            <v>0.21236023935387274</v>
          </cell>
          <cell r="I82">
            <v>0.21690618696635366</v>
          </cell>
          <cell r="J82">
            <v>0.29930244701786451</v>
          </cell>
          <cell r="K82">
            <v>2.8211392328010509E-3</v>
          </cell>
          <cell r="L82">
            <v>6.8389378132108379E-3</v>
          </cell>
          <cell r="M82">
            <v>5.3050847726725779E-4</v>
          </cell>
          <cell r="N82">
            <v>1.5428057973780034E-3</v>
          </cell>
          <cell r="O82">
            <v>1.3043564454852124E-5</v>
          </cell>
          <cell r="P82">
            <v>1</v>
          </cell>
          <cell r="R82">
            <v>0.14285714285714285</v>
          </cell>
          <cell r="S82">
            <v>0.14285714285714285</v>
          </cell>
          <cell r="T82">
            <v>0.14285714285714285</v>
          </cell>
          <cell r="U82">
            <v>0.14285714285714285</v>
          </cell>
          <cell r="V82">
            <v>0.14285714285714285</v>
          </cell>
          <cell r="W82">
            <v>0.14285714285714285</v>
          </cell>
          <cell r="X82">
            <v>0.42173249075821773</v>
          </cell>
          <cell r="Y82">
            <v>0.42702862277405057</v>
          </cell>
        </row>
        <row r="83">
          <cell r="A83" t="str">
            <v>F110</v>
          </cell>
          <cell r="B83" t="str">
            <v>SIP - System Intangible Plant</v>
          </cell>
          <cell r="F83">
            <v>0.23084669801302293</v>
          </cell>
          <cell r="G83">
            <v>3.9394366137737648E-2</v>
          </cell>
          <cell r="H83">
            <v>0.19039341661740627</v>
          </cell>
          <cell r="I83">
            <v>0.20855965463969225</v>
          </cell>
          <cell r="J83">
            <v>0.32155626794214992</v>
          </cell>
          <cell r="K83">
            <v>2.7034537142725944E-3</v>
          </cell>
          <cell r="L83">
            <v>5.1827336156516487E-3</v>
          </cell>
          <cell r="M83">
            <v>4.9120880622445084E-4</v>
          </cell>
          <cell r="N83">
            <v>8.5591636781932683E-4</v>
          </cell>
          <cell r="O83">
            <v>1.6284146023082439E-5</v>
          </cell>
          <cell r="P83">
            <v>1</v>
          </cell>
          <cell r="R83">
            <v>0.14285714285714285</v>
          </cell>
          <cell r="S83">
            <v>0.14285714285714285</v>
          </cell>
          <cell r="T83">
            <v>0.14285714285714285</v>
          </cell>
          <cell r="U83">
            <v>0.14285714285714285</v>
          </cell>
          <cell r="V83">
            <v>0.14285714285714285</v>
          </cell>
          <cell r="W83">
            <v>0.14285714285714285</v>
          </cell>
          <cell r="X83">
            <v>0.42338869495577691</v>
          </cell>
          <cell r="Y83">
            <v>0.4277155122036092</v>
          </cell>
        </row>
        <row r="84">
          <cell r="A84" t="str">
            <v>F118</v>
          </cell>
          <cell r="B84" t="str">
            <v>Account 360</v>
          </cell>
          <cell r="F84">
            <v>0.35904795662445349</v>
          </cell>
          <cell r="G84">
            <v>4.667647029203658E-2</v>
          </cell>
          <cell r="H84">
            <v>0.34879721626160393</v>
          </cell>
          <cell r="I84">
            <v>0.23731761468737525</v>
          </cell>
          <cell r="J84">
            <v>0</v>
          </cell>
          <cell r="K84">
            <v>3.3184193625510759E-3</v>
          </cell>
          <cell r="L84">
            <v>3.7988369863106394E-3</v>
          </cell>
          <cell r="M84">
            <v>6.9507949486235143E-4</v>
          </cell>
          <cell r="N84">
            <v>3.372372828549492E-4</v>
          </cell>
          <cell r="O84">
            <v>1.1169007951783325E-5</v>
          </cell>
          <cell r="P84">
            <v>1</v>
          </cell>
          <cell r="R84">
            <v>0.14285714285714285</v>
          </cell>
          <cell r="S84">
            <v>0.14285714285714285</v>
          </cell>
          <cell r="T84">
            <v>0.14285714285714285</v>
          </cell>
          <cell r="U84">
            <v>0.14285714285714285</v>
          </cell>
          <cell r="V84">
            <v>0.14285714285714285</v>
          </cell>
          <cell r="W84">
            <v>0.14285714285714285</v>
          </cell>
          <cell r="X84">
            <v>0.42477259158511793</v>
          </cell>
          <cell r="Y84">
            <v>0.4282341912885736</v>
          </cell>
        </row>
        <row r="85">
          <cell r="A85" t="str">
            <v>F119</v>
          </cell>
          <cell r="B85" t="str">
            <v>Account 361</v>
          </cell>
          <cell r="F85">
            <v>0.35904795662445349</v>
          </cell>
          <cell r="G85">
            <v>4.667647029203658E-2</v>
          </cell>
          <cell r="H85">
            <v>0.34879721626160393</v>
          </cell>
          <cell r="I85">
            <v>0.23731761468737525</v>
          </cell>
          <cell r="J85">
            <v>0</v>
          </cell>
          <cell r="K85">
            <v>3.3184193625510759E-3</v>
          </cell>
          <cell r="L85">
            <v>3.7988369863106398E-3</v>
          </cell>
          <cell r="M85">
            <v>6.9507949486235143E-4</v>
          </cell>
          <cell r="N85">
            <v>3.3723728285494926E-4</v>
          </cell>
          <cell r="O85">
            <v>1.1169007951783325E-5</v>
          </cell>
          <cell r="P85">
            <v>1</v>
          </cell>
          <cell r="R85">
            <v>0.14285714285714285</v>
          </cell>
          <cell r="S85">
            <v>0.14285714285714285</v>
          </cell>
          <cell r="T85">
            <v>0.14285714285714285</v>
          </cell>
          <cell r="U85">
            <v>0.14285714285714285</v>
          </cell>
          <cell r="V85">
            <v>0.14285714285714285</v>
          </cell>
          <cell r="W85">
            <v>0.14285714285714285</v>
          </cell>
          <cell r="X85">
            <v>0.42477259158511793</v>
          </cell>
          <cell r="Y85">
            <v>0.4282341912885736</v>
          </cell>
        </row>
        <row r="86">
          <cell r="A86" t="str">
            <v>F120</v>
          </cell>
          <cell r="B86" t="str">
            <v>Account 362</v>
          </cell>
          <cell r="F86">
            <v>0.35904795662445349</v>
          </cell>
          <cell r="G86">
            <v>4.667647029203658E-2</v>
          </cell>
          <cell r="H86">
            <v>0.34879721626160393</v>
          </cell>
          <cell r="I86">
            <v>0.23731761468737528</v>
          </cell>
          <cell r="J86">
            <v>0</v>
          </cell>
          <cell r="K86">
            <v>3.3184193625510759E-3</v>
          </cell>
          <cell r="L86">
            <v>3.7988369863106398E-3</v>
          </cell>
          <cell r="M86">
            <v>6.9507949486235143E-4</v>
          </cell>
          <cell r="N86">
            <v>3.372372828549492E-4</v>
          </cell>
          <cell r="O86">
            <v>1.1169007951783325E-5</v>
          </cell>
          <cell r="P86">
            <v>1</v>
          </cell>
          <cell r="R86">
            <v>0.14285714285714285</v>
          </cell>
          <cell r="S86">
            <v>0.14285714285714285</v>
          </cell>
          <cell r="T86">
            <v>0.14285714285714285</v>
          </cell>
          <cell r="U86">
            <v>0.14285714285714285</v>
          </cell>
          <cell r="V86">
            <v>0.14285714285714285</v>
          </cell>
          <cell r="W86">
            <v>0.14285714285714285</v>
          </cell>
          <cell r="X86">
            <v>0.42477259158511793</v>
          </cell>
          <cell r="Y86">
            <v>0.4282341912885736</v>
          </cell>
        </row>
        <row r="87">
          <cell r="A87" t="str">
            <v>F121</v>
          </cell>
          <cell r="B87" t="str">
            <v>Account 364</v>
          </cell>
          <cell r="F87">
            <v>0.40567705030002571</v>
          </cell>
          <cell r="G87">
            <v>5.1452213688187969E-2</v>
          </cell>
          <cell r="H87">
            <v>0.31862625705497516</v>
          </cell>
          <cell r="I87">
            <v>0.21678964101691731</v>
          </cell>
          <cell r="J87">
            <v>0</v>
          </cell>
          <cell r="K87">
            <v>3.0313760876904076E-3</v>
          </cell>
          <cell r="L87">
            <v>3.4702375869947689E-3</v>
          </cell>
          <cell r="M87">
            <v>6.3495511855675803E-4</v>
          </cell>
          <cell r="N87">
            <v>3.0806625788799607E-4</v>
          </cell>
          <cell r="O87">
            <v>1.0202888763954066E-5</v>
          </cell>
          <cell r="P87">
            <v>1</v>
          </cell>
          <cell r="R87">
            <v>0.14285714285714285</v>
          </cell>
          <cell r="S87">
            <v>0.14285714285714285</v>
          </cell>
          <cell r="T87">
            <v>0.14285714285714285</v>
          </cell>
          <cell r="U87">
            <v>0.14285714285714285</v>
          </cell>
          <cell r="V87">
            <v>0.14285714285714285</v>
          </cell>
          <cell r="W87">
            <v>0.14285714285714285</v>
          </cell>
          <cell r="X87">
            <v>0.42510119098443377</v>
          </cell>
          <cell r="Y87">
            <v>0.42826336231354056</v>
          </cell>
        </row>
        <row r="88">
          <cell r="A88" t="str">
            <v>F122</v>
          </cell>
          <cell r="B88" t="str">
            <v>Account 365</v>
          </cell>
          <cell r="F88">
            <v>0.40972003530079781</v>
          </cell>
          <cell r="G88">
            <v>5.1866295485542141E-2</v>
          </cell>
          <cell r="H88">
            <v>0.31601027793301317</v>
          </cell>
          <cell r="I88">
            <v>0.21500975890676199</v>
          </cell>
          <cell r="J88">
            <v>0</v>
          </cell>
          <cell r="K88">
            <v>3.006487942471275E-3</v>
          </cell>
          <cell r="L88">
            <v>3.44174630959744E-3</v>
          </cell>
          <cell r="M88">
            <v>6.2974202234529042E-4</v>
          </cell>
          <cell r="N88">
            <v>3.0553697826658397E-4</v>
          </cell>
          <cell r="O88">
            <v>1.0119121204315692E-5</v>
          </cell>
          <cell r="P88">
            <v>1</v>
          </cell>
          <cell r="R88">
            <v>0.14285714285714285</v>
          </cell>
          <cell r="S88">
            <v>0.14285714285714285</v>
          </cell>
          <cell r="T88">
            <v>0.14285714285714285</v>
          </cell>
          <cell r="U88">
            <v>0.14285714285714285</v>
          </cell>
          <cell r="V88">
            <v>0.14285714285714285</v>
          </cell>
          <cell r="W88">
            <v>0.14285714285714285</v>
          </cell>
          <cell r="X88">
            <v>0.42512968226183112</v>
          </cell>
          <cell r="Y88">
            <v>0.42826589159316197</v>
          </cell>
        </row>
        <row r="89">
          <cell r="A89" t="str">
            <v>F123</v>
          </cell>
          <cell r="B89" t="str">
            <v>Account 366</v>
          </cell>
          <cell r="F89">
            <v>0.52583456452297428</v>
          </cell>
          <cell r="G89">
            <v>6.3758724705553813E-2</v>
          </cell>
          <cell r="H89">
            <v>0.24087935755026366</v>
          </cell>
          <cell r="I89">
            <v>0.16389154470310138</v>
          </cell>
          <cell r="J89">
            <v>0</v>
          </cell>
          <cell r="K89">
            <v>2.2917004117777732E-3</v>
          </cell>
          <cell r="L89">
            <v>2.6234768227461278E-3</v>
          </cell>
          <cell r="M89">
            <v>4.8002189915193982E-4</v>
          </cell>
          <cell r="N89">
            <v>2.328960675396279E-4</v>
          </cell>
          <cell r="O89">
            <v>7.7133168915015637E-6</v>
          </cell>
          <cell r="P89">
            <v>1</v>
          </cell>
          <cell r="R89">
            <v>0.14285714285714285</v>
          </cell>
          <cell r="S89">
            <v>0.14285714285714285</v>
          </cell>
          <cell r="T89">
            <v>0.14285714285714285</v>
          </cell>
          <cell r="U89">
            <v>0.14285714285714285</v>
          </cell>
          <cell r="V89">
            <v>0.14285714285714285</v>
          </cell>
          <cell r="W89">
            <v>0.14285714285714285</v>
          </cell>
          <cell r="X89">
            <v>0.42594795174868244</v>
          </cell>
          <cell r="Y89">
            <v>0.42833853250388892</v>
          </cell>
        </row>
        <row r="90">
          <cell r="A90" t="str">
            <v>F124</v>
          </cell>
          <cell r="B90" t="str">
            <v>Account 367</v>
          </cell>
          <cell r="F90">
            <v>0.50432588431886638</v>
          </cell>
          <cell r="G90">
            <v>6.1555809543629637E-2</v>
          </cell>
          <cell r="H90">
            <v>0.2547963664791017</v>
          </cell>
          <cell r="I90">
            <v>0.17336051752912765</v>
          </cell>
          <cell r="J90">
            <v>0</v>
          </cell>
          <cell r="K90">
            <v>2.4241053443435612E-3</v>
          </cell>
          <cell r="L90">
            <v>2.7750504184999229E-3</v>
          </cell>
          <cell r="M90">
            <v>5.0775557099694767E-4</v>
          </cell>
          <cell r="N90">
            <v>2.463518351255404E-4</v>
          </cell>
          <cell r="O90">
            <v>8.1589603087777191E-6</v>
          </cell>
          <cell r="P90">
            <v>1</v>
          </cell>
          <cell r="R90">
            <v>0.14285714285714285</v>
          </cell>
          <cell r="S90">
            <v>0.14285714285714285</v>
          </cell>
          <cell r="T90">
            <v>0.14285714285714285</v>
          </cell>
          <cell r="U90">
            <v>0.14285714285714285</v>
          </cell>
          <cell r="V90">
            <v>0.14285714285714285</v>
          </cell>
          <cell r="W90">
            <v>0.14285714285714285</v>
          </cell>
          <cell r="X90">
            <v>0.42579637815292865</v>
          </cell>
          <cell r="Y90">
            <v>0.42832507673630299</v>
          </cell>
        </row>
        <row r="91">
          <cell r="A91" t="str">
            <v>F125</v>
          </cell>
          <cell r="B91" t="str">
            <v>Account 368</v>
          </cell>
          <cell r="F91">
            <v>0.47696705914900295</v>
          </cell>
          <cell r="G91">
            <v>5.4110053815390829E-2</v>
          </cell>
          <cell r="H91">
            <v>0.40268935089199642</v>
          </cell>
          <cell r="I91">
            <v>4.538114518194173E-2</v>
          </cell>
          <cell r="J91">
            <v>0</v>
          </cell>
          <cell r="K91">
            <v>1.4211109841076593E-2</v>
          </cell>
          <cell r="L91">
            <v>4.2712844787559231E-3</v>
          </cell>
          <cell r="M91">
            <v>1.8083601662937923E-3</v>
          </cell>
          <cell r="N91">
            <v>5.5441129222908803E-4</v>
          </cell>
          <cell r="O91">
            <v>7.2251833128176641E-6</v>
          </cell>
          <cell r="P91">
            <v>1</v>
          </cell>
          <cell r="R91">
            <v>0.14285714285714285</v>
          </cell>
          <cell r="S91">
            <v>0.14285714285714285</v>
          </cell>
          <cell r="T91">
            <v>0.14285714285714285</v>
          </cell>
          <cell r="U91">
            <v>0.14285714285714285</v>
          </cell>
          <cell r="V91">
            <v>0.14285714285714285</v>
          </cell>
          <cell r="W91">
            <v>0.14285714285714285</v>
          </cell>
          <cell r="X91">
            <v>0.42430014409267264</v>
          </cell>
          <cell r="Y91">
            <v>0.42801701727919944</v>
          </cell>
        </row>
        <row r="92">
          <cell r="A92" t="str">
            <v>F126</v>
          </cell>
          <cell r="B92" t="str">
            <v>Account 369</v>
          </cell>
          <cell r="F92">
            <v>0.69438815520581876</v>
          </cell>
          <cell r="G92">
            <v>0.17349906313648156</v>
          </cell>
          <cell r="H92">
            <v>0.10561627595941649</v>
          </cell>
          <cell r="I92">
            <v>2.504423838883349E-3</v>
          </cell>
          <cell r="J92">
            <v>0</v>
          </cell>
          <cell r="K92">
            <v>0</v>
          </cell>
          <cell r="L92">
            <v>2.2083292338391694E-2</v>
          </cell>
          <cell r="M92">
            <v>0</v>
          </cell>
          <cell r="N92">
            <v>1.818863374196601E-3</v>
          </cell>
          <cell r="O92">
            <v>8.9926146811368163E-5</v>
          </cell>
          <cell r="P92">
            <v>1</v>
          </cell>
          <cell r="R92">
            <v>0.14285714285714285</v>
          </cell>
          <cell r="S92">
            <v>0.14285714285714285</v>
          </cell>
          <cell r="T92">
            <v>0.14285714285714285</v>
          </cell>
          <cell r="U92">
            <v>0.14285714285714285</v>
          </cell>
          <cell r="V92">
            <v>0.14285714285714285</v>
          </cell>
          <cell r="W92">
            <v>0.14285714285714285</v>
          </cell>
          <cell r="X92">
            <v>0.40648813623303687</v>
          </cell>
          <cell r="Y92">
            <v>0.42675256519723193</v>
          </cell>
        </row>
        <row r="93">
          <cell r="A93" t="str">
            <v>F127</v>
          </cell>
          <cell r="B93" t="str">
            <v>Account 370</v>
          </cell>
          <cell r="F93">
            <v>0.43882459760597325</v>
          </cell>
          <cell r="G93">
            <v>0.10611722466064373</v>
          </cell>
          <cell r="H93">
            <v>0.13711762692082805</v>
          </cell>
          <cell r="I93">
            <v>1.9201870945668477E-2</v>
          </cell>
          <cell r="J93">
            <v>0.2921707064255511</v>
          </cell>
          <cell r="K93">
            <v>6.1261202743662594E-3</v>
          </cell>
          <cell r="L93">
            <v>0</v>
          </cell>
          <cell r="M93">
            <v>4.4185316696925041E-4</v>
          </cell>
          <cell r="N93">
            <v>0</v>
          </cell>
          <cell r="O93">
            <v>0</v>
          </cell>
          <cell r="P93">
            <v>1</v>
          </cell>
          <cell r="R93">
            <v>6.25E-2</v>
          </cell>
          <cell r="S93">
            <v>6.25E-2</v>
          </cell>
          <cell r="T93">
            <v>6.25E-2</v>
          </cell>
          <cell r="U93">
            <v>6.25E-2</v>
          </cell>
          <cell r="V93">
            <v>6.25E-2</v>
          </cell>
          <cell r="W93">
            <v>6.25E-2</v>
          </cell>
          <cell r="X93">
            <v>0.1875</v>
          </cell>
          <cell r="Y93">
            <v>0.1875</v>
          </cell>
        </row>
        <row r="94">
          <cell r="A94" t="str">
            <v>F128</v>
          </cell>
          <cell r="B94" t="str">
            <v>Account 371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0.84434160240088663</v>
          </cell>
          <cell r="M94">
            <v>0</v>
          </cell>
          <cell r="N94">
            <v>0.1556583975991134</v>
          </cell>
          <cell r="O94">
            <v>0</v>
          </cell>
          <cell r="P94">
            <v>1</v>
          </cell>
          <cell r="R94">
            <v>0.14285714285714285</v>
          </cell>
          <cell r="S94">
            <v>0.14285714285714285</v>
          </cell>
          <cell r="T94">
            <v>0.14285714285714285</v>
          </cell>
          <cell r="U94">
            <v>0.14285714285714285</v>
          </cell>
          <cell r="V94">
            <v>0.14285714285714285</v>
          </cell>
          <cell r="W94">
            <v>0.14285714285714285</v>
          </cell>
          <cell r="X94">
            <v>-0.41577017382945808</v>
          </cell>
          <cell r="Y94">
            <v>0.27291303097231512</v>
          </cell>
        </row>
        <row r="95">
          <cell r="A95" t="str">
            <v>F129</v>
          </cell>
          <cell r="B95" t="str">
            <v>Account 372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1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A96" t="str">
            <v>F130</v>
          </cell>
          <cell r="B96" t="str">
            <v>Account 373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0.7587126145488825</v>
          </cell>
          <cell r="M96">
            <v>0</v>
          </cell>
          <cell r="N96">
            <v>0.24128738545111758</v>
          </cell>
          <cell r="O96">
            <v>0</v>
          </cell>
          <cell r="P96">
            <v>1</v>
          </cell>
          <cell r="R96">
            <v>0.125</v>
          </cell>
          <cell r="S96">
            <v>0.125</v>
          </cell>
          <cell r="T96">
            <v>0.125</v>
          </cell>
          <cell r="U96">
            <v>0.125</v>
          </cell>
          <cell r="V96">
            <v>0.125</v>
          </cell>
          <cell r="W96">
            <v>0.125</v>
          </cell>
          <cell r="X96">
            <v>-0.3837126145488825</v>
          </cell>
          <cell r="Y96">
            <v>0.13371261454888242</v>
          </cell>
        </row>
        <row r="97">
          <cell r="A97" t="str">
            <v>F131</v>
          </cell>
          <cell r="B97" t="str">
            <v>Account 581 thru 587 &amp; 591 thru 597</v>
          </cell>
          <cell r="F97">
            <v>0.40802574583189105</v>
          </cell>
          <cell r="G97">
            <v>6.2999737294764602E-2</v>
          </cell>
          <cell r="H97">
            <v>0.27183114786997847</v>
          </cell>
          <cell r="I97">
            <v>0.19438769871016973</v>
          </cell>
          <cell r="J97">
            <v>3.1482731941554418E-2</v>
          </cell>
          <cell r="K97">
            <v>3.1179285030852127E-3</v>
          </cell>
          <cell r="L97">
            <v>2.1671472240871632E-2</v>
          </cell>
          <cell r="M97">
            <v>5.533695349557177E-4</v>
          </cell>
          <cell r="N97">
            <v>5.9161009077249539E-3</v>
          </cell>
          <cell r="O97">
            <v>1.4067165004363965E-5</v>
          </cell>
          <cell r="P97">
            <v>1</v>
          </cell>
          <cell r="R97">
            <v>6.25E-2</v>
          </cell>
          <cell r="S97">
            <v>6.25E-2</v>
          </cell>
          <cell r="T97">
            <v>6.25E-2</v>
          </cell>
          <cell r="U97">
            <v>6.25E-2</v>
          </cell>
          <cell r="V97">
            <v>6.25E-2</v>
          </cell>
          <cell r="W97">
            <v>6.25E-2</v>
          </cell>
          <cell r="X97">
            <v>0.16582852775912837</v>
          </cell>
          <cell r="Y97">
            <v>0.18158389909227504</v>
          </cell>
        </row>
        <row r="98">
          <cell r="A98" t="str">
            <v>F132</v>
          </cell>
          <cell r="B98" t="str">
            <v>Account 364 + 365</v>
          </cell>
          <cell r="F98">
            <v>0.40759147953368491</v>
          </cell>
          <cell r="G98">
            <v>5.1648289186323519E-2</v>
          </cell>
          <cell r="H98">
            <v>0.31738754187181967</v>
          </cell>
          <cell r="I98">
            <v>0.21594683345183915</v>
          </cell>
          <cell r="J98">
            <v>0</v>
          </cell>
          <cell r="K98">
            <v>3.0195910840928272E-3</v>
          </cell>
          <cell r="L98">
            <v>3.456746432725504E-3</v>
          </cell>
          <cell r="M98">
            <v>6.3248661971661757E-4</v>
          </cell>
          <cell r="N98">
            <v>3.0686859654460621E-4</v>
          </cell>
          <cell r="O98">
            <v>1.0163223253205604E-5</v>
          </cell>
          <cell r="P98">
            <v>1</v>
          </cell>
          <cell r="R98">
            <v>0.14285714285714285</v>
          </cell>
          <cell r="S98">
            <v>0.14285714285714285</v>
          </cell>
          <cell r="T98">
            <v>0.14285714285714285</v>
          </cell>
          <cell r="U98">
            <v>0.14285714285714285</v>
          </cell>
          <cell r="V98">
            <v>0.14285714285714285</v>
          </cell>
          <cell r="W98">
            <v>0.14285714285714285</v>
          </cell>
          <cell r="X98">
            <v>0.42511468213870307</v>
          </cell>
          <cell r="Y98">
            <v>0.42826455997488394</v>
          </cell>
        </row>
        <row r="99">
          <cell r="A99" t="str">
            <v>F133</v>
          </cell>
          <cell r="B99" t="str">
            <v>Account 366 + 367</v>
          </cell>
          <cell r="F99">
            <v>0.50973352239359937</v>
          </cell>
          <cell r="G99">
            <v>6.2109658863624302E-2</v>
          </cell>
          <cell r="H99">
            <v>0.25129740017081043</v>
          </cell>
          <cell r="I99">
            <v>0.17097986109197197</v>
          </cell>
          <cell r="J99">
            <v>0</v>
          </cell>
          <cell r="K99">
            <v>2.390816553593468E-3</v>
          </cell>
          <cell r="L99">
            <v>2.7369423086696472E-3</v>
          </cell>
          <cell r="M99">
            <v>5.0078286702822284E-4</v>
          </cell>
          <cell r="N99">
            <v>2.4296883252231967E-4</v>
          </cell>
          <cell r="O99">
            <v>8.0469181802906139E-6</v>
          </cell>
          <cell r="P99">
            <v>1</v>
          </cell>
          <cell r="R99">
            <v>0.14285714285714285</v>
          </cell>
          <cell r="S99">
            <v>0.14285714285714285</v>
          </cell>
          <cell r="T99">
            <v>0.14285714285714285</v>
          </cell>
          <cell r="U99">
            <v>0.14285714285714285</v>
          </cell>
          <cell r="V99">
            <v>0.14285714285714285</v>
          </cell>
          <cell r="W99">
            <v>0.14285714285714285</v>
          </cell>
          <cell r="X99">
            <v>0.42583448626275888</v>
          </cell>
          <cell r="Y99">
            <v>0.42832845973890621</v>
          </cell>
        </row>
        <row r="100">
          <cell r="A100" t="str">
            <v>F134</v>
          </cell>
          <cell r="B100" t="str">
            <v>Account 364 + 365 + 369  (OH)</v>
          </cell>
          <cell r="F100">
            <v>0.42696354886662452</v>
          </cell>
          <cell r="G100">
            <v>5.9878864508379724E-2</v>
          </cell>
          <cell r="H100">
            <v>0.30308316530830115</v>
          </cell>
          <cell r="I100">
            <v>0.20152957722694895</v>
          </cell>
          <cell r="J100">
            <v>0</v>
          </cell>
          <cell r="K100">
            <v>2.8156287205086511E-3</v>
          </cell>
          <cell r="L100">
            <v>4.7149016671685128E-3</v>
          </cell>
          <cell r="M100">
            <v>5.8976445558904544E-4</v>
          </cell>
          <cell r="N100">
            <v>4.0899832868000248E-4</v>
          </cell>
          <cell r="O100">
            <v>1.5550917799334639E-5</v>
          </cell>
          <cell r="P100">
            <v>1</v>
          </cell>
          <cell r="R100">
            <v>0.14285714285714285</v>
          </cell>
          <cell r="S100">
            <v>0.14285714285714285</v>
          </cell>
          <cell r="T100">
            <v>0.14285714285714285</v>
          </cell>
          <cell r="U100">
            <v>0.14285714285714285</v>
          </cell>
          <cell r="V100">
            <v>0.14285714285714285</v>
          </cell>
          <cell r="W100">
            <v>0.14285714285714285</v>
          </cell>
          <cell r="X100">
            <v>0.42385652690426001</v>
          </cell>
          <cell r="Y100">
            <v>0.42816243024274853</v>
          </cell>
        </row>
        <row r="101">
          <cell r="A101" t="str">
            <v>F135</v>
          </cell>
          <cell r="B101" t="str">
            <v>Account 366 + 367 + 369  (UG)</v>
          </cell>
          <cell r="F101">
            <v>0.56759401613050164</v>
          </cell>
          <cell r="G101">
            <v>9.7012904074054981E-2</v>
          </cell>
          <cell r="H101">
            <v>0.20564903680919297</v>
          </cell>
          <cell r="I101">
            <v>0.11818902755833784</v>
          </cell>
          <cell r="J101">
            <v>0</v>
          </cell>
          <cell r="K101">
            <v>1.6416675930799628E-3</v>
          </cell>
          <cell r="L101">
            <v>8.7990126054110843E-3</v>
          </cell>
          <cell r="M101">
            <v>3.4386536379557705E-4</v>
          </cell>
          <cell r="N101">
            <v>7.3676655029357592E-4</v>
          </cell>
          <cell r="O101">
            <v>3.3703315332311314E-5</v>
          </cell>
          <cell r="P101">
            <v>1</v>
          </cell>
          <cell r="R101">
            <v>0.14285714285714285</v>
          </cell>
          <cell r="S101">
            <v>0.14285714285714285</v>
          </cell>
          <cell r="T101">
            <v>0.14285714285714285</v>
          </cell>
          <cell r="U101">
            <v>0.14285714285714285</v>
          </cell>
          <cell r="V101">
            <v>0.14285714285714285</v>
          </cell>
          <cell r="W101">
            <v>0.14285714285714285</v>
          </cell>
          <cell r="X101">
            <v>0.41977241596601744</v>
          </cell>
          <cell r="Y101">
            <v>0.42783466202113496</v>
          </cell>
        </row>
        <row r="102">
          <cell r="A102" t="str">
            <v>F136</v>
          </cell>
          <cell r="B102" t="str">
            <v>Account 902 + 903 + 904</v>
          </cell>
          <cell r="F102">
            <v>0.77468321834221543</v>
          </cell>
          <cell r="G102">
            <v>0.14612232259268235</v>
          </cell>
          <cell r="H102">
            <v>5.6271239473074143E-2</v>
          </cell>
          <cell r="I102">
            <v>4.9320516381936913E-3</v>
          </cell>
          <cell r="J102">
            <v>1.0475848976319606E-3</v>
          </cell>
          <cell r="K102">
            <v>2.9503240013297157E-3</v>
          </cell>
          <cell r="L102">
            <v>1.2629094584464201E-2</v>
          </cell>
          <cell r="M102">
            <v>2.4439454627694609E-4</v>
          </cell>
          <cell r="N102">
            <v>1.0683425465333541E-3</v>
          </cell>
          <cell r="O102">
            <v>5.1427377598167185E-5</v>
          </cell>
          <cell r="P102">
            <v>1</v>
          </cell>
          <cell r="R102">
            <v>0.14285714285714285</v>
          </cell>
          <cell r="S102">
            <v>0.14285714285714285</v>
          </cell>
          <cell r="T102">
            <v>0.14285714285714285</v>
          </cell>
          <cell r="U102">
            <v>0.14285714285714285</v>
          </cell>
          <cell r="V102">
            <v>0.14285714285714285</v>
          </cell>
          <cell r="W102">
            <v>0.14285714285714285</v>
          </cell>
          <cell r="X102">
            <v>0.41594233398696434</v>
          </cell>
          <cell r="Y102">
            <v>0.42750308602489517</v>
          </cell>
        </row>
        <row r="103">
          <cell r="A103" t="str">
            <v>F137</v>
          </cell>
          <cell r="B103" t="str">
            <v>Total O &amp; M Expense</v>
          </cell>
          <cell r="F103">
            <v>0.16317107421363097</v>
          </cell>
          <cell r="G103">
            <v>2.8674635913755783E-2</v>
          </cell>
          <cell r="H103">
            <v>0.18266412288654221</v>
          </cell>
          <cell r="I103">
            <v>0.23335737424474354</v>
          </cell>
          <cell r="J103">
            <v>0.38604089041848705</v>
          </cell>
          <cell r="K103">
            <v>2.2096547053967568E-3</v>
          </cell>
          <cell r="L103">
            <v>2.91233506721239E-3</v>
          </cell>
          <cell r="M103">
            <v>4.5230730104223291E-4</v>
          </cell>
          <cell r="N103">
            <v>5.0522021439275801E-4</v>
          </cell>
          <cell r="O103">
            <v>1.238503479669328E-5</v>
          </cell>
          <cell r="P103">
            <v>1</v>
          </cell>
          <cell r="R103">
            <v>0.14285714285714285</v>
          </cell>
          <cell r="S103">
            <v>0.14285714285714285</v>
          </cell>
          <cell r="T103">
            <v>0.14285714285714285</v>
          </cell>
          <cell r="U103">
            <v>0.14285714285714285</v>
          </cell>
          <cell r="V103">
            <v>0.14285714285714285</v>
          </cell>
          <cell r="W103">
            <v>0.14285714285714285</v>
          </cell>
          <cell r="X103">
            <v>0.42565909350421616</v>
          </cell>
          <cell r="Y103">
            <v>0.42806620835703579</v>
          </cell>
        </row>
        <row r="104">
          <cell r="A104" t="str">
            <v>F137G</v>
          </cell>
          <cell r="B104" t="str">
            <v>Generation O &amp; M Exp</v>
          </cell>
          <cell r="F104">
            <v>0.13309012972417777</v>
          </cell>
          <cell r="G104">
            <v>2.3676886800455415E-2</v>
          </cell>
          <cell r="H104">
            <v>0.17883231711144895</v>
          </cell>
          <cell r="I104">
            <v>0.24183297771968273</v>
          </cell>
          <cell r="J104">
            <v>0.418254604741365</v>
          </cell>
          <cell r="K104">
            <v>2.1001769924190289E-3</v>
          </cell>
          <cell r="L104">
            <v>1.5790109226728557E-3</v>
          </cell>
          <cell r="M104">
            <v>4.4500494844597685E-4</v>
          </cell>
          <cell r="N104">
            <v>1.7738522396675523E-4</v>
          </cell>
          <cell r="O104">
            <v>1.1505815365792705E-5</v>
          </cell>
          <cell r="P104">
            <v>1</v>
          </cell>
          <cell r="R104">
            <v>0.14285714285714285</v>
          </cell>
          <cell r="S104">
            <v>0.14285714285714285</v>
          </cell>
          <cell r="T104">
            <v>0.14285714285714285</v>
          </cell>
          <cell r="U104">
            <v>0.14285714285714285</v>
          </cell>
          <cell r="V104">
            <v>0.14285714285714285</v>
          </cell>
          <cell r="W104">
            <v>0.14285714285714285</v>
          </cell>
          <cell r="X104">
            <v>0.42699241764875567</v>
          </cell>
          <cell r="Y104">
            <v>0.42839404334746178</v>
          </cell>
        </row>
        <row r="105">
          <cell r="A105" t="str">
            <v>F137T</v>
          </cell>
          <cell r="B105" t="str">
            <v>Transmission O &amp; M Exp</v>
          </cell>
          <cell r="F105">
            <v>0.13958010568565149</v>
          </cell>
          <cell r="G105">
            <v>2.5587797252604957E-2</v>
          </cell>
          <cell r="H105">
            <v>0.19070510150474582</v>
          </cell>
          <cell r="I105">
            <v>0.23800401563093254</v>
          </cell>
          <cell r="J105">
            <v>0.40203387600534229</v>
          </cell>
          <cell r="K105">
            <v>2.2752435560228694E-3</v>
          </cell>
          <cell r="L105">
            <v>1.1743609920459954E-3</v>
          </cell>
          <cell r="M105">
            <v>4.8688856895788075E-4</v>
          </cell>
          <cell r="N105">
            <v>1.4440288570325254E-4</v>
          </cell>
          <cell r="O105">
            <v>8.2079179928206223E-6</v>
          </cell>
          <cell r="P105">
            <v>1</v>
          </cell>
          <cell r="R105">
            <v>0.14285714285714285</v>
          </cell>
          <cell r="S105">
            <v>0.14285714285714285</v>
          </cell>
          <cell r="T105">
            <v>0.14285714285714285</v>
          </cell>
          <cell r="U105">
            <v>0.14285714285714285</v>
          </cell>
          <cell r="V105">
            <v>0.14285714285714285</v>
          </cell>
          <cell r="W105">
            <v>0.14285714285714285</v>
          </cell>
          <cell r="X105">
            <v>0.42739706757938256</v>
          </cell>
          <cell r="Y105">
            <v>0.42842702568572527</v>
          </cell>
        </row>
        <row r="106">
          <cell r="A106" t="str">
            <v>F137D</v>
          </cell>
          <cell r="B106" t="str">
            <v xml:space="preserve">Distribution O &amp; M Exp </v>
          </cell>
          <cell r="F106">
            <v>0.39859906181284638</v>
          </cell>
          <cell r="G106">
            <v>6.0866820619268285E-2</v>
          </cell>
          <cell r="H106">
            <v>0.27155319634095121</v>
          </cell>
          <cell r="I106">
            <v>0.1909212247727545</v>
          </cell>
          <cell r="J106">
            <v>4.8454603969789643E-2</v>
          </cell>
          <cell r="K106">
            <v>3.3133917971445155E-3</v>
          </cell>
          <cell r="L106">
            <v>2.0254450463521215E-2</v>
          </cell>
          <cell r="M106">
            <v>5.8059049536751239E-4</v>
          </cell>
          <cell r="N106">
            <v>5.4424787126756422E-3</v>
          </cell>
          <cell r="O106">
            <v>1.4181015681031008E-5</v>
          </cell>
          <cell r="P106">
            <v>1</v>
          </cell>
          <cell r="R106">
            <v>0.14285714285714285</v>
          </cell>
          <cell r="S106">
            <v>0.14285714285714285</v>
          </cell>
          <cell r="T106">
            <v>0.14285714285714285</v>
          </cell>
          <cell r="U106">
            <v>0.14285714285714285</v>
          </cell>
          <cell r="V106">
            <v>0.14285714285714285</v>
          </cell>
          <cell r="W106">
            <v>0.14285714285714285</v>
          </cell>
          <cell r="X106">
            <v>0.40831697810790735</v>
          </cell>
          <cell r="Y106">
            <v>0.42312894985875288</v>
          </cell>
        </row>
        <row r="107">
          <cell r="A107" t="str">
            <v>F137R</v>
          </cell>
          <cell r="B107" t="str">
            <v>Retail O &amp; M Exp  (Customer)</v>
          </cell>
          <cell r="F107">
            <v>0.76525805655836532</v>
          </cell>
          <cell r="G107">
            <v>0.14347708155159336</v>
          </cell>
          <cell r="H107">
            <v>5.7150372658520202E-2</v>
          </cell>
          <cell r="I107">
            <v>8.3271159643169921E-3</v>
          </cell>
          <cell r="J107">
            <v>7.0742162353785885E-3</v>
          </cell>
          <cell r="K107">
            <v>3.1128046606554625E-3</v>
          </cell>
          <cell r="L107">
            <v>1.4093568881687233E-2</v>
          </cell>
          <cell r="M107">
            <v>2.4591954915041821E-4</v>
          </cell>
          <cell r="N107">
            <v>1.2036145305325335E-3</v>
          </cell>
          <cell r="O107">
            <v>5.724940979984529E-5</v>
          </cell>
          <cell r="P107">
            <v>1</v>
          </cell>
          <cell r="R107">
            <v>0.14285714285714285</v>
          </cell>
          <cell r="S107">
            <v>0.14285714285714285</v>
          </cell>
          <cell r="T107">
            <v>0.14285714285714285</v>
          </cell>
          <cell r="U107">
            <v>0.14285714285714285</v>
          </cell>
          <cell r="V107">
            <v>0.14285714285714285</v>
          </cell>
          <cell r="W107">
            <v>0.14285714285714285</v>
          </cell>
          <cell r="X107">
            <v>0.41447785968974132</v>
          </cell>
          <cell r="Y107">
            <v>0.42736781404089602</v>
          </cell>
        </row>
        <row r="108">
          <cell r="A108" t="str">
            <v>F137M</v>
          </cell>
          <cell r="B108" t="str">
            <v xml:space="preserve">Misc &amp; Customer O &amp; M Exp </v>
          </cell>
          <cell r="F108">
            <v>0.18778092143245431</v>
          </cell>
          <cell r="G108">
            <v>3.3345795768901038E-2</v>
          </cell>
          <cell r="H108">
            <v>0.20958626270756697</v>
          </cell>
          <cell r="I108">
            <v>0.23173979698517622</v>
          </cell>
          <cell r="J108">
            <v>0.32814104398573168</v>
          </cell>
          <cell r="K108">
            <v>2.5365741850266474E-3</v>
          </cell>
          <cell r="L108">
            <v>5.1961900493634533E-3</v>
          </cell>
          <cell r="M108">
            <v>4.8355028281942865E-4</v>
          </cell>
          <cell r="N108">
            <v>1.1753705052260906E-3</v>
          </cell>
          <cell r="O108">
            <v>1.449409773414139E-5</v>
          </cell>
          <cell r="P108">
            <v>1</v>
          </cell>
          <cell r="R108">
            <v>0.14285714285714285</v>
          </cell>
          <cell r="S108">
            <v>0.14285714285714285</v>
          </cell>
          <cell r="T108">
            <v>0.14285714285714285</v>
          </cell>
          <cell r="U108">
            <v>0.14285714285714285</v>
          </cell>
          <cell r="V108">
            <v>0.14285714285714285</v>
          </cell>
          <cell r="W108">
            <v>0.14285714285714285</v>
          </cell>
          <cell r="X108">
            <v>0.4233752385220651</v>
          </cell>
          <cell r="Y108">
            <v>0.42739605806620246</v>
          </cell>
        </row>
        <row r="109">
          <cell r="A109" t="str">
            <v>F138</v>
          </cell>
          <cell r="B109" t="str">
            <v>GTD O&amp;M Exp  (less fuel, purchased p &amp; wheeling)</v>
          </cell>
          <cell r="F109">
            <v>0.25761190328258715</v>
          </cell>
          <cell r="G109">
            <v>4.5067934927283976E-2</v>
          </cell>
          <cell r="H109">
            <v>0.19248814148480137</v>
          </cell>
          <cell r="I109">
            <v>0.20606367576288193</v>
          </cell>
          <cell r="J109">
            <v>0.28771062733802594</v>
          </cell>
          <cell r="K109">
            <v>2.4848369569964108E-3</v>
          </cell>
          <cell r="L109">
            <v>6.6676499905060135E-3</v>
          </cell>
          <cell r="M109">
            <v>4.6702685498917657E-4</v>
          </cell>
          <cell r="N109">
            <v>1.4236636740965712E-3</v>
          </cell>
          <cell r="O109">
            <v>1.4539727832537836E-5</v>
          </cell>
          <cell r="P109">
            <v>1</v>
          </cell>
          <cell r="R109">
            <v>0.14285714285714285</v>
          </cell>
          <cell r="S109">
            <v>0.14285714285714285</v>
          </cell>
          <cell r="T109">
            <v>0.14285714285714285</v>
          </cell>
          <cell r="U109">
            <v>0.14285714285714285</v>
          </cell>
          <cell r="V109">
            <v>0.14285714285714285</v>
          </cell>
          <cell r="W109">
            <v>0.14285714285714285</v>
          </cell>
          <cell r="X109">
            <v>0.42190377858092254</v>
          </cell>
          <cell r="Y109">
            <v>0.42714776489733197</v>
          </cell>
        </row>
        <row r="110">
          <cell r="A110" t="str">
            <v>F138G</v>
          </cell>
          <cell r="B110" t="str">
            <v xml:space="preserve">Generation O &amp; M Exp (less fuel &amp; purchased power) </v>
          </cell>
          <cell r="F110">
            <v>0.13734628541502761</v>
          </cell>
          <cell r="G110">
            <v>2.5078941813149895E-2</v>
          </cell>
          <cell r="H110">
            <v>0.18860646503631331</v>
          </cell>
          <cell r="I110">
            <v>0.23890361504608426</v>
          </cell>
          <cell r="J110">
            <v>0.40619426481985843</v>
          </cell>
          <cell r="K110">
            <v>2.1942367654432353E-3</v>
          </cell>
          <cell r="L110">
            <v>1.0836934029697454E-3</v>
          </cell>
          <cell r="M110">
            <v>4.7225249342885685E-4</v>
          </cell>
          <cell r="N110">
            <v>1.1184564781563317E-4</v>
          </cell>
          <cell r="O110">
            <v>8.3995599104068846E-6</v>
          </cell>
          <cell r="P110">
            <v>1</v>
          </cell>
          <cell r="R110">
            <v>0.14285714285714285</v>
          </cell>
          <cell r="S110">
            <v>0.14285714285714285</v>
          </cell>
          <cell r="T110">
            <v>0.14285714285714285</v>
          </cell>
          <cell r="U110">
            <v>0.14285714285714285</v>
          </cell>
          <cell r="V110">
            <v>0.14285714285714285</v>
          </cell>
          <cell r="W110">
            <v>0.14285714285714285</v>
          </cell>
          <cell r="X110">
            <v>0.42748773516845878</v>
          </cell>
          <cell r="Y110">
            <v>0.42845958292361291</v>
          </cell>
        </row>
        <row r="111">
          <cell r="A111" t="str">
            <v>F138T</v>
          </cell>
          <cell r="B111" t="str">
            <v>Transmission O &amp; M Exp - (less wheeling exp)</v>
          </cell>
          <cell r="F111">
            <v>0.13711846467969196</v>
          </cell>
          <cell r="G111">
            <v>2.528882867586715E-2</v>
          </cell>
          <cell r="H111">
            <v>0.1900560990595444</v>
          </cell>
          <cell r="I111">
            <v>0.23859192838822596</v>
          </cell>
          <cell r="J111">
            <v>0.40508345399268914</v>
          </cell>
          <cell r="K111">
            <v>2.2596637159267839E-3</v>
          </cell>
          <cell r="L111">
            <v>1.0051989654422642E-3</v>
          </cell>
          <cell r="M111">
            <v>4.8577124182435342E-4</v>
          </cell>
          <cell r="N111">
            <v>1.0254271785880926E-4</v>
          </cell>
          <cell r="O111">
            <v>8.0485629293052783E-6</v>
          </cell>
          <cell r="P111">
            <v>1</v>
          </cell>
          <cell r="R111">
            <v>0.14285714285714285</v>
          </cell>
          <cell r="S111">
            <v>0.14285714285714285</v>
          </cell>
          <cell r="T111">
            <v>0.14285714285714285</v>
          </cell>
          <cell r="U111">
            <v>0.14285714285714285</v>
          </cell>
          <cell r="V111">
            <v>0.14285714285714285</v>
          </cell>
          <cell r="W111">
            <v>0.14285714285714285</v>
          </cell>
          <cell r="X111">
            <v>0.42756622960598628</v>
          </cell>
          <cell r="Y111">
            <v>0.42846888585356974</v>
          </cell>
        </row>
        <row r="112">
          <cell r="A112" t="str">
            <v>F138D</v>
          </cell>
          <cell r="B112" t="str">
            <v xml:space="preserve">Distribution O &amp; M Exp </v>
          </cell>
          <cell r="F112">
            <v>0.40802574583189105</v>
          </cell>
          <cell r="G112">
            <v>6.2999737294764602E-2</v>
          </cell>
          <cell r="H112">
            <v>0.27183114786997847</v>
          </cell>
          <cell r="I112">
            <v>0.1943876987101697</v>
          </cell>
          <cell r="J112">
            <v>3.1482731941554411E-2</v>
          </cell>
          <cell r="K112">
            <v>3.1179285030852122E-3</v>
          </cell>
          <cell r="L112">
            <v>2.1671472240871632E-2</v>
          </cell>
          <cell r="M112">
            <v>5.533695349557177E-4</v>
          </cell>
          <cell r="N112">
            <v>5.916100907724953E-3</v>
          </cell>
          <cell r="O112">
            <v>1.4067165004363965E-5</v>
          </cell>
          <cell r="P112">
            <v>1</v>
          </cell>
          <cell r="R112">
            <v>0.14285714285714285</v>
          </cell>
          <cell r="S112">
            <v>0.14285714285714285</v>
          </cell>
          <cell r="T112">
            <v>0.14285714285714285</v>
          </cell>
          <cell r="U112">
            <v>0.14285714285714285</v>
          </cell>
          <cell r="V112">
            <v>0.14285714285714285</v>
          </cell>
          <cell r="W112">
            <v>0.14285714285714285</v>
          </cell>
          <cell r="X112">
            <v>0.40689995633055692</v>
          </cell>
          <cell r="Y112">
            <v>0.42265532766370362</v>
          </cell>
        </row>
        <row r="113">
          <cell r="A113" t="str">
            <v>F138R</v>
          </cell>
          <cell r="B113" t="str">
            <v>Retail O &amp; M Exp  (Customer)</v>
          </cell>
          <cell r="F113">
            <v>0.77160898461396321</v>
          </cell>
          <cell r="G113">
            <v>0.1447432407143055</v>
          </cell>
          <cell r="H113">
            <v>5.5328870033508677E-2</v>
          </cell>
          <cell r="I113">
            <v>5.87928623904313E-3</v>
          </cell>
          <cell r="J113">
            <v>3.644701728304319E-3</v>
          </cell>
          <cell r="K113">
            <v>3.1162275702537596E-3</v>
          </cell>
          <cell r="L113">
            <v>1.4178707344956821E-2</v>
          </cell>
          <cell r="M113">
            <v>2.4257968751242376E-4</v>
          </cell>
          <cell r="N113">
            <v>1.1996338700494425E-3</v>
          </cell>
          <cell r="O113">
            <v>5.7768198102748784E-5</v>
          </cell>
          <cell r="P113">
            <v>1</v>
          </cell>
          <cell r="R113">
            <v>0.14285714285714285</v>
          </cell>
          <cell r="S113">
            <v>0.14285714285714285</v>
          </cell>
          <cell r="T113">
            <v>0.14285714285714285</v>
          </cell>
          <cell r="U113">
            <v>0.14285714285714285</v>
          </cell>
          <cell r="V113">
            <v>0.14285714285714285</v>
          </cell>
          <cell r="W113">
            <v>0.14285714285714285</v>
          </cell>
          <cell r="X113">
            <v>0.41439272122647175</v>
          </cell>
          <cell r="Y113">
            <v>0.42737179470137909</v>
          </cell>
        </row>
        <row r="114">
          <cell r="A114" t="str">
            <v>F138M</v>
          </cell>
          <cell r="B114" t="str">
            <v xml:space="preserve">Misc &amp; Customer O &amp; M Exp 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A115" t="str">
            <v>F140</v>
          </cell>
          <cell r="B115" t="str">
            <v>Revenue Requirement Before Rev Credits</v>
          </cell>
          <cell r="F115">
            <v>0.17738627351556316</v>
          </cell>
          <cell r="G115">
            <v>3.0379989915114251E-2</v>
          </cell>
          <cell r="H115">
            <v>0.19344411761763936</v>
          </cell>
          <cell r="I115">
            <v>0.22886391064152981</v>
          </cell>
          <cell r="J115">
            <v>0.36258647532134164</v>
          </cell>
          <cell r="K115">
            <v>2.3954909982336482E-3</v>
          </cell>
          <cell r="L115">
            <v>3.7031010007015238E-3</v>
          </cell>
          <cell r="M115">
            <v>4.8174292642627858E-4</v>
          </cell>
          <cell r="N115">
            <v>7.4737604006095153E-4</v>
          </cell>
          <cell r="O115">
            <v>1.1522023389604549E-5</v>
          </cell>
          <cell r="P115">
            <v>1</v>
          </cell>
          <cell r="R115">
            <v>6.25E-2</v>
          </cell>
          <cell r="S115">
            <v>6.25E-2</v>
          </cell>
          <cell r="T115">
            <v>6.25E-2</v>
          </cell>
          <cell r="U115">
            <v>6.25E-2</v>
          </cell>
          <cell r="V115">
            <v>6.25E-2</v>
          </cell>
          <cell r="W115">
            <v>6.25E-2</v>
          </cell>
          <cell r="X115">
            <v>0.18379689899929846</v>
          </cell>
          <cell r="Y115">
            <v>0.18675262395993905</v>
          </cell>
        </row>
        <row r="116">
          <cell r="A116" t="str">
            <v>F140G</v>
          </cell>
          <cell r="B116" t="str">
            <v>Revenue Requirement Before Rev Credits</v>
          </cell>
          <cell r="F116">
            <v>0.13408844935533684</v>
          </cell>
          <cell r="G116">
            <v>2.40539513482966E-2</v>
          </cell>
          <cell r="H116">
            <v>0.18163053372730059</v>
          </cell>
          <cell r="I116">
            <v>0.24105936498127997</v>
          </cell>
          <cell r="J116">
            <v>0.41497246027961276</v>
          </cell>
          <cell r="K116">
            <v>2.1359581715979527E-3</v>
          </cell>
          <cell r="L116">
            <v>1.4354957187778781E-3</v>
          </cell>
          <cell r="M116">
            <v>4.542883275266272E-4</v>
          </cell>
          <cell r="N116">
            <v>1.5886977424434424E-4</v>
          </cell>
          <cell r="O116">
            <v>1.0628316026690344E-5</v>
          </cell>
          <cell r="P116">
            <v>1</v>
          </cell>
          <cell r="R116">
            <v>0.14285714285714285</v>
          </cell>
          <cell r="S116">
            <v>0.14285714285714285</v>
          </cell>
          <cell r="T116">
            <v>0.14285714285714285</v>
          </cell>
          <cell r="U116">
            <v>0.14285714285714285</v>
          </cell>
          <cell r="V116">
            <v>0.14285714285714285</v>
          </cell>
          <cell r="W116">
            <v>0.14285714285714285</v>
          </cell>
          <cell r="X116">
            <v>0.42713593285265067</v>
          </cell>
          <cell r="Y116">
            <v>0.42841255879718421</v>
          </cell>
        </row>
        <row r="117">
          <cell r="A117" t="str">
            <v>F140T</v>
          </cell>
          <cell r="B117" t="str">
            <v>Revenue Requirement Before Rev Credits</v>
          </cell>
          <cell r="F117">
            <v>0.13787876824871004</v>
          </cell>
          <cell r="G117">
            <v>2.5357381320768577E-2</v>
          </cell>
          <cell r="H117">
            <v>0.19039488722689502</v>
          </cell>
          <cell r="I117">
            <v>0.23781525797839845</v>
          </cell>
          <cell r="J117">
            <v>0.40463697908303559</v>
          </cell>
          <cell r="K117">
            <v>2.2557642666585962E-3</v>
          </cell>
          <cell r="L117">
            <v>1.0520759342447122E-3</v>
          </cell>
          <cell r="M117">
            <v>4.8473029828690825E-4</v>
          </cell>
          <cell r="N117">
            <v>1.1610558112825946E-4</v>
          </cell>
          <cell r="O117">
            <v>8.0500618736386767E-6</v>
          </cell>
          <cell r="P117">
            <v>1</v>
          </cell>
          <cell r="R117">
            <v>0.14285714285714285</v>
          </cell>
          <cell r="S117">
            <v>0.14285714285714285</v>
          </cell>
          <cell r="T117">
            <v>0.14285714285714285</v>
          </cell>
          <cell r="U117">
            <v>0.14285714285714285</v>
          </cell>
          <cell r="V117">
            <v>0.14285714285714285</v>
          </cell>
          <cell r="W117">
            <v>0.14285714285714285</v>
          </cell>
          <cell r="X117">
            <v>0.42751935263718382</v>
          </cell>
          <cell r="Y117">
            <v>0.42845532299030031</v>
          </cell>
        </row>
        <row r="118">
          <cell r="A118" t="str">
            <v>F140D</v>
          </cell>
          <cell r="B118" t="str">
            <v>Revenue Requirement Before Rev Credits</v>
          </cell>
          <cell r="F118">
            <v>0.42636292507864698</v>
          </cell>
          <cell r="G118">
            <v>6.2315400363432125E-2</v>
          </cell>
          <cell r="H118">
            <v>0.29200691963658026</v>
          </cell>
          <cell r="I118">
            <v>0.16848053487816458</v>
          </cell>
          <cell r="J118">
            <v>2.0670215554061185E-2</v>
          </cell>
          <cell r="K118">
            <v>4.1422243969366588E-3</v>
          </cell>
          <cell r="L118">
            <v>2.0077898507661444E-2</v>
          </cell>
          <cell r="M118">
            <v>6.8879647767880285E-4</v>
          </cell>
          <cell r="N118">
            <v>5.2401111236213974E-3</v>
          </cell>
          <cell r="O118">
            <v>1.4973983216916935E-5</v>
          </cell>
          <cell r="P118">
            <v>1</v>
          </cell>
          <cell r="R118">
            <v>0.14285714285714285</v>
          </cell>
          <cell r="S118">
            <v>0.14285714285714285</v>
          </cell>
          <cell r="T118">
            <v>0.14285714285714285</v>
          </cell>
          <cell r="U118">
            <v>0.14285714285714285</v>
          </cell>
          <cell r="V118">
            <v>0.14285714285714285</v>
          </cell>
          <cell r="W118">
            <v>0.14285714285714285</v>
          </cell>
          <cell r="X118">
            <v>0.4084935300637671</v>
          </cell>
          <cell r="Y118">
            <v>0.42333131744780716</v>
          </cell>
        </row>
        <row r="119">
          <cell r="A119" t="str">
            <v>F140R</v>
          </cell>
          <cell r="B119" t="str">
            <v>Revenue Requirement Before Rev Credits</v>
          </cell>
          <cell r="F119">
            <v>0.76663400933646175</v>
          </cell>
          <cell r="G119">
            <v>0.14315176762589454</v>
          </cell>
          <cell r="H119">
            <v>5.6337401376081439E-2</v>
          </cell>
          <cell r="I119">
            <v>7.9736006296983169E-3</v>
          </cell>
          <cell r="J119">
            <v>6.7106086717609783E-3</v>
          </cell>
          <cell r="K119">
            <v>3.1679756085362196E-3</v>
          </cell>
          <cell r="L119">
            <v>1.4486966328834099E-2</v>
          </cell>
          <cell r="M119">
            <v>2.4464743633124324E-4</v>
          </cell>
          <cell r="N119">
            <v>1.2341217015365009E-3</v>
          </cell>
          <cell r="O119">
            <v>5.8901284864879871E-5</v>
          </cell>
          <cell r="P119">
            <v>1</v>
          </cell>
          <cell r="R119">
            <v>0.14285714285714285</v>
          </cell>
          <cell r="S119">
            <v>0.14285714285714285</v>
          </cell>
          <cell r="T119">
            <v>0.14285714285714285</v>
          </cell>
          <cell r="U119">
            <v>0.14285714285714285</v>
          </cell>
          <cell r="V119">
            <v>0.14285714285714285</v>
          </cell>
          <cell r="W119">
            <v>0.14285714285714285</v>
          </cell>
          <cell r="X119">
            <v>0.41408446224259443</v>
          </cell>
          <cell r="Y119">
            <v>0.42733730686989202</v>
          </cell>
        </row>
        <row r="120">
          <cell r="A120" t="str">
            <v>F140M</v>
          </cell>
          <cell r="B120" t="str">
            <v>Revenue Requirement Before Rev Credits</v>
          </cell>
          <cell r="F120">
            <v>0.18018030558784737</v>
          </cell>
          <cell r="G120">
            <v>3.1252212387910802E-2</v>
          </cell>
          <cell r="H120">
            <v>0.2049261655523274</v>
          </cell>
          <cell r="I120">
            <v>0.23042766284573363</v>
          </cell>
          <cell r="J120">
            <v>0.34501378728322857</v>
          </cell>
          <cell r="K120">
            <v>2.5211864843027801E-3</v>
          </cell>
          <cell r="L120">
            <v>4.2418752365862124E-3</v>
          </cell>
          <cell r="M120">
            <v>4.9751381849967287E-4</v>
          </cell>
          <cell r="N120">
            <v>9.2748372819464651E-4</v>
          </cell>
          <cell r="O120">
            <v>1.1807075369024016E-5</v>
          </cell>
          <cell r="P120">
            <v>1</v>
          </cell>
          <cell r="R120">
            <v>0.14285714285714285</v>
          </cell>
          <cell r="S120">
            <v>0.14285714285714285</v>
          </cell>
          <cell r="T120">
            <v>0.14285714285714285</v>
          </cell>
          <cell r="U120">
            <v>0.14285714285714285</v>
          </cell>
          <cell r="V120">
            <v>0.14285714285714285</v>
          </cell>
          <cell r="W120">
            <v>0.14285714285714285</v>
          </cell>
          <cell r="X120">
            <v>0.42432955333484235</v>
          </cell>
          <cell r="Y120">
            <v>0.42764394484323393</v>
          </cell>
        </row>
        <row r="121">
          <cell r="A121" t="str">
            <v>F141</v>
          </cell>
          <cell r="B121" t="str">
            <v>Firm Revenues</v>
          </cell>
          <cell r="F121">
            <v>0.18778092143245431</v>
          </cell>
          <cell r="G121">
            <v>3.3345795768901038E-2</v>
          </cell>
          <cell r="H121">
            <v>0.20958626270756697</v>
          </cell>
          <cell r="I121">
            <v>0.23173979698517622</v>
          </cell>
          <cell r="J121">
            <v>0.32814104398573168</v>
          </cell>
          <cell r="K121">
            <v>2.5365741850266474E-3</v>
          </cell>
          <cell r="L121">
            <v>5.1961900493634533E-3</v>
          </cell>
          <cell r="M121">
            <v>4.8355028281942865E-4</v>
          </cell>
          <cell r="N121">
            <v>1.1753705052260906E-3</v>
          </cell>
          <cell r="O121">
            <v>1.449409773414139E-5</v>
          </cell>
          <cell r="P121">
            <v>1</v>
          </cell>
          <cell r="R121">
            <v>5.1675076869164155E-4</v>
          </cell>
          <cell r="S121">
            <v>2.3358656953321414E-4</v>
          </cell>
          <cell r="T121">
            <v>4.2503316700123473E-4</v>
          </cell>
          <cell r="U121">
            <v>2.2845010916450717E-3</v>
          </cell>
          <cell r="V121">
            <v>1.0326617886671885E-3</v>
          </cell>
          <cell r="W121">
            <v>1.8790271690511924E-3</v>
          </cell>
          <cell r="X121">
            <v>0</v>
          </cell>
          <cell r="Y121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="60" zoomScaleNormal="70" workbookViewId="0">
      <selection activeCell="I58" sqref="I58"/>
    </sheetView>
  </sheetViews>
  <sheetFormatPr defaultRowHeight="15.75"/>
  <cols>
    <col min="1" max="1" width="4.625" style="63" customWidth="1"/>
    <col min="2" max="2" width="1.625" style="63" customWidth="1"/>
    <col min="3" max="3" width="39.375" style="63" customWidth="1"/>
    <col min="4" max="4" width="0.75" style="64" customWidth="1"/>
    <col min="5" max="5" width="7.75" style="63" customWidth="1"/>
    <col min="6" max="6" width="0.75" style="64" customWidth="1"/>
    <col min="7" max="7" width="11.625" style="64" customWidth="1"/>
    <col min="8" max="8" width="0.75" style="64" customWidth="1"/>
    <col min="9" max="9" width="12.25" style="64" bestFit="1" customWidth="1"/>
    <col min="10" max="10" width="1.25" style="64" customWidth="1"/>
    <col min="11" max="11" width="11.5" style="64" bestFit="1" customWidth="1"/>
    <col min="12" max="12" width="1.25" style="64" customWidth="1"/>
    <col min="13" max="13" width="11.5" style="64" bestFit="1" customWidth="1"/>
    <col min="14" max="14" width="1" style="64" customWidth="1"/>
    <col min="15" max="15" width="8.5" style="70" bestFit="1" customWidth="1"/>
    <col min="16" max="16" width="2" style="63" bestFit="1" customWidth="1"/>
    <col min="17" max="16384" width="9" style="63"/>
  </cols>
  <sheetData>
    <row r="1" spans="1:15">
      <c r="A1" s="59" t="s">
        <v>340</v>
      </c>
      <c r="B1" s="59"/>
      <c r="C1" s="59"/>
      <c r="D1" s="60"/>
      <c r="E1" s="59"/>
      <c r="F1" s="60"/>
      <c r="G1" s="60"/>
      <c r="H1" s="60"/>
      <c r="I1" s="60"/>
      <c r="J1" s="60"/>
      <c r="K1" s="61"/>
      <c r="L1" s="60"/>
      <c r="M1" s="61"/>
      <c r="N1" s="60"/>
      <c r="O1" s="62"/>
    </row>
    <row r="2" spans="1:15" s="7" customFormat="1">
      <c r="A2" s="59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5"/>
    </row>
    <row r="3" spans="1:15" s="7" customFormat="1">
      <c r="A3" s="59" t="s">
        <v>375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5"/>
    </row>
    <row r="4" spans="1:15" s="7" customFormat="1">
      <c r="A4" s="59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5"/>
    </row>
    <row r="5" spans="1:15" s="7" customFormat="1">
      <c r="A5" s="59" t="s">
        <v>341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5"/>
    </row>
    <row r="6" spans="1:15">
      <c r="A6" s="59" t="s">
        <v>342</v>
      </c>
      <c r="B6" s="6"/>
      <c r="C6" s="6"/>
      <c r="D6" s="6"/>
      <c r="E6" s="6"/>
      <c r="F6" s="6"/>
      <c r="G6" s="6"/>
      <c r="H6" s="6"/>
      <c r="I6" s="6"/>
      <c r="J6" s="6"/>
      <c r="K6" s="6"/>
      <c r="L6" s="61"/>
      <c r="M6" s="66"/>
      <c r="N6" s="66"/>
      <c r="O6" s="67"/>
    </row>
    <row r="7" spans="1:15" ht="10.5" customHeight="1">
      <c r="A7" s="59"/>
      <c r="B7" s="59"/>
      <c r="C7" s="59"/>
      <c r="D7" s="60"/>
      <c r="E7" s="59"/>
      <c r="F7" s="60"/>
      <c r="G7" s="60"/>
      <c r="H7" s="60"/>
      <c r="I7" s="60"/>
      <c r="J7" s="60"/>
      <c r="K7" s="61"/>
      <c r="L7" s="60"/>
      <c r="M7" s="61"/>
      <c r="N7" s="60"/>
      <c r="O7" s="62"/>
    </row>
    <row r="8" spans="1:15">
      <c r="D8" s="68"/>
      <c r="F8" s="68"/>
      <c r="G8" s="69"/>
      <c r="H8" s="68"/>
      <c r="J8" s="68"/>
      <c r="L8" s="68"/>
    </row>
    <row r="9" spans="1:15">
      <c r="D9" s="69"/>
      <c r="E9" s="72"/>
      <c r="F9" s="69"/>
      <c r="G9" s="69" t="s">
        <v>3</v>
      </c>
      <c r="H9" s="69"/>
      <c r="I9" s="69"/>
      <c r="J9" s="69"/>
      <c r="K9" s="71" t="s">
        <v>4</v>
      </c>
      <c r="L9" s="69"/>
      <c r="M9" s="280"/>
      <c r="N9" s="280"/>
      <c r="O9" s="281"/>
    </row>
    <row r="10" spans="1:15" s="75" customFormat="1">
      <c r="A10" s="75" t="s">
        <v>6</v>
      </c>
      <c r="D10" s="69"/>
      <c r="E10" s="72" t="s">
        <v>7</v>
      </c>
      <c r="F10" s="69"/>
      <c r="G10" s="71" t="s">
        <v>8</v>
      </c>
      <c r="H10" s="69"/>
      <c r="I10" s="69" t="s">
        <v>9</v>
      </c>
      <c r="J10" s="71"/>
      <c r="K10" s="69" t="s">
        <v>10</v>
      </c>
      <c r="L10" s="71"/>
      <c r="M10" s="73" t="s">
        <v>377</v>
      </c>
      <c r="N10" s="73"/>
      <c r="O10" s="74"/>
    </row>
    <row r="11" spans="1:15" s="75" customFormat="1">
      <c r="A11" s="75" t="s">
        <v>11</v>
      </c>
      <c r="C11" s="72" t="s">
        <v>12</v>
      </c>
      <c r="E11" s="77" t="s">
        <v>11</v>
      </c>
      <c r="G11" s="78" t="s">
        <v>13</v>
      </c>
      <c r="I11" s="78" t="s">
        <v>13</v>
      </c>
      <c r="K11" s="79" t="s">
        <v>14</v>
      </c>
      <c r="M11" s="79" t="s">
        <v>14</v>
      </c>
      <c r="O11" s="80" t="s">
        <v>15</v>
      </c>
    </row>
    <row r="12" spans="1:15" s="75" customFormat="1">
      <c r="C12" s="19">
        <v>-1</v>
      </c>
      <c r="D12" s="20"/>
      <c r="E12" s="19">
        <f>MIN($A12:D12)-1</f>
        <v>-2</v>
      </c>
      <c r="F12" s="20"/>
      <c r="G12" s="19">
        <f>MIN($A12:F12)-1</f>
        <v>-3</v>
      </c>
      <c r="H12" s="20"/>
      <c r="I12" s="19">
        <f>MIN($A12:H12)-1</f>
        <v>-4</v>
      </c>
      <c r="J12" s="20"/>
      <c r="K12" s="19">
        <f>MIN($A12:J12)-1</f>
        <v>-5</v>
      </c>
      <c r="L12" s="20"/>
      <c r="M12" s="19">
        <f>MIN($A12:L12)-1</f>
        <v>-6</v>
      </c>
      <c r="N12" s="20"/>
      <c r="O12" s="19">
        <f>MIN($A12:N12)-1</f>
        <v>-7</v>
      </c>
    </row>
    <row r="13" spans="1:15" s="75" customFormat="1">
      <c r="D13" s="76"/>
      <c r="F13" s="76"/>
      <c r="G13" s="76"/>
      <c r="H13" s="76"/>
      <c r="I13" s="76"/>
      <c r="J13" s="76"/>
      <c r="K13" s="76"/>
      <c r="L13" s="76"/>
      <c r="M13" s="76"/>
      <c r="N13" s="76"/>
      <c r="O13" s="81" t="str">
        <f>"(" &amp; -M12 &amp; ")/(" &amp; -K12 &amp; ")"</f>
        <v>(6)/(5)</v>
      </c>
    </row>
    <row r="14" spans="1:15">
      <c r="C14" s="75" t="s">
        <v>16</v>
      </c>
    </row>
    <row r="15" spans="1:15">
      <c r="A15" s="63">
        <v>1</v>
      </c>
      <c r="C15" s="63" t="s">
        <v>16</v>
      </c>
      <c r="E15" s="83" t="s">
        <v>17</v>
      </c>
      <c r="G15" s="25">
        <v>719579.21600691369</v>
      </c>
      <c r="I15" s="25">
        <f>('Exhibit-RMP(WRG-2)'!C25+'Exhibit-RMP(WRG-2)'!C42)/1000</f>
        <v>6618984.2947154995</v>
      </c>
      <c r="K15" s="26">
        <f>('Exhibit-RMP(WRG-2)'!G25+'Exhibit-RMP(WRG-2)'!G42)/1000</f>
        <v>649669.90700000001</v>
      </c>
      <c r="L15" s="27"/>
      <c r="M15" s="26">
        <f>('Exhibit-RMP(WRG-2)'!K25+'Exhibit-RMP(WRG-2)'!K42)/1000</f>
        <v>-1413.7929999999999</v>
      </c>
      <c r="O15" s="84">
        <f>M15/K15</f>
        <v>-2.1761712906305198E-3</v>
      </c>
    </row>
    <row r="16" spans="1:15">
      <c r="A16" s="63">
        <f>MAX(A$14:A15)+1</f>
        <v>2</v>
      </c>
      <c r="C16" s="63" t="s">
        <v>18</v>
      </c>
      <c r="E16" s="85">
        <v>2</v>
      </c>
      <c r="G16" s="25">
        <v>360.45065975289282</v>
      </c>
      <c r="I16" s="25">
        <f>'Exhibit-RMP(WRG-2)'!C61/1000</f>
        <v>3259.9751844998164</v>
      </c>
      <c r="K16" s="26">
        <f>('Exhibit-RMP(WRG-2)'!G61)/1000</f>
        <v>310.99200000000002</v>
      </c>
      <c r="L16" s="27"/>
      <c r="M16" s="26">
        <f>('Exhibit-RMP(WRG-2)'!K61)/1000</f>
        <v>-0.68500000000000005</v>
      </c>
      <c r="O16" s="84">
        <f t="shared" ref="O16:O18" si="0">M16/K16</f>
        <v>-2.2026290065339303E-3</v>
      </c>
    </row>
    <row r="17" spans="1:15">
      <c r="A17" s="63">
        <f>MAX(A$14:A16)+1</f>
        <v>3</v>
      </c>
      <c r="C17" s="86" t="s">
        <v>19</v>
      </c>
      <c r="E17" s="87" t="s">
        <v>20</v>
      </c>
      <c r="G17" s="88"/>
      <c r="I17" s="88"/>
      <c r="K17" s="32">
        <v>36.561</v>
      </c>
      <c r="L17" s="27"/>
      <c r="M17" s="32"/>
      <c r="O17" s="89"/>
    </row>
    <row r="18" spans="1:15">
      <c r="A18" s="63">
        <f>MAX(A$14:A17)+1</f>
        <v>4</v>
      </c>
      <c r="C18" s="75" t="s">
        <v>21</v>
      </c>
      <c r="G18" s="25">
        <f>SUM(G15:G17)</f>
        <v>719939.66666666663</v>
      </c>
      <c r="I18" s="25">
        <f>SUM(I15:I17)</f>
        <v>6622244.2698999997</v>
      </c>
      <c r="K18" s="26">
        <f>SUM(K15:K17)</f>
        <v>650017.46</v>
      </c>
      <c r="L18" s="27"/>
      <c r="M18" s="26">
        <f>SUM(M15:M17)</f>
        <v>-1414.4779999999998</v>
      </c>
      <c r="O18" s="84">
        <f t="shared" si="0"/>
        <v>-2.1760615476390435E-3</v>
      </c>
    </row>
    <row r="19" spans="1:15" ht="24.95" customHeight="1">
      <c r="C19" s="75" t="s">
        <v>22</v>
      </c>
      <c r="G19" s="25"/>
      <c r="I19" s="25"/>
      <c r="K19" s="34"/>
      <c r="L19" s="27"/>
      <c r="M19" s="34"/>
      <c r="O19" s="84"/>
    </row>
    <row r="20" spans="1:15">
      <c r="A20" s="63">
        <f>MAX(A$14:A19)+1</f>
        <v>5</v>
      </c>
      <c r="C20" s="63" t="s">
        <v>23</v>
      </c>
      <c r="E20" s="90">
        <v>6</v>
      </c>
      <c r="G20" s="25">
        <v>13479.916666666668</v>
      </c>
      <c r="I20" s="25">
        <f>SUM('Exhibit-RMP(WRG-2)'!C73)/1000</f>
        <v>5746434.2788172225</v>
      </c>
      <c r="K20" s="26">
        <f>('Exhibit-RMP(WRG-2)'!G73)/1000</f>
        <v>443566.413</v>
      </c>
      <c r="L20" s="27"/>
      <c r="M20" s="26">
        <f>('Exhibit-RMP(WRG-2)'!K73)/1000</f>
        <v>-1046.4269999999999</v>
      </c>
      <c r="O20" s="84">
        <f t="shared" ref="O20:O52" si="1">M20/K20</f>
        <v>-2.3591213611568016E-3</v>
      </c>
    </row>
    <row r="21" spans="1:15">
      <c r="A21" s="63">
        <f>MAX(A$14:A20)+1</f>
        <v>6</v>
      </c>
      <c r="C21" s="63" t="s">
        <v>24</v>
      </c>
      <c r="E21" s="85" t="s">
        <v>25</v>
      </c>
      <c r="G21" s="25">
        <v>2394.25</v>
      </c>
      <c r="I21" s="25">
        <f>SUM('Exhibit-RMP(WRG-2)'!C97)/1000</f>
        <v>277735.08199999999</v>
      </c>
      <c r="K21" s="26">
        <f>('Exhibit-RMP(WRG-2)'!G97)/1000</f>
        <v>29859.053</v>
      </c>
      <c r="L21" s="27"/>
      <c r="M21" s="26">
        <f>('Exhibit-RMP(WRG-2)'!K97)/1000</f>
        <v>-68.813000000000002</v>
      </c>
      <c r="O21" s="84">
        <f t="shared" si="1"/>
        <v>-2.304594187900065E-3</v>
      </c>
    </row>
    <row r="22" spans="1:15">
      <c r="A22" s="63">
        <f>MAX(A$14:A21)+1</f>
        <v>7</v>
      </c>
      <c r="C22" s="63" t="s">
        <v>26</v>
      </c>
      <c r="E22" s="85" t="s">
        <v>27</v>
      </c>
      <c r="G22" s="36">
        <v>32</v>
      </c>
      <c r="I22" s="36">
        <f>'Exhibit-RMP(WRG-2)'!C85/1000</f>
        <v>21133.17</v>
      </c>
      <c r="K22" s="32">
        <f>'Exhibit-RMP(WRG-2)'!G85/1000</f>
        <v>1657.327</v>
      </c>
      <c r="L22" s="27"/>
      <c r="M22" s="32">
        <f>'Exhibit-RMP(WRG-2)'!K85/1000</f>
        <v>-3.9319999999999999</v>
      </c>
      <c r="O22" s="89">
        <f t="shared" si="1"/>
        <v>-2.3724949874104504E-3</v>
      </c>
    </row>
    <row r="23" spans="1:15">
      <c r="A23" s="63">
        <f>MAX(A$14:A22)+1</f>
        <v>8</v>
      </c>
      <c r="C23" s="91" t="s">
        <v>28</v>
      </c>
      <c r="G23" s="25">
        <f>SUM(G20:G22)</f>
        <v>15906.166666666668</v>
      </c>
      <c r="I23" s="25">
        <f>SUM(I20:I22)</f>
        <v>6045302.5308172228</v>
      </c>
      <c r="K23" s="26">
        <f>SUM(K20:K22)</f>
        <v>475082.79300000001</v>
      </c>
      <c r="L23" s="27"/>
      <c r="M23" s="26">
        <f>SUM(M20:M22)</f>
        <v>-1119.172</v>
      </c>
      <c r="O23" s="84">
        <f t="shared" si="1"/>
        <v>-2.3557409708164279E-3</v>
      </c>
    </row>
    <row r="24" spans="1:15" ht="21.95" customHeight="1">
      <c r="A24" s="63">
        <f>MAX(A$14:A23)+1</f>
        <v>9</v>
      </c>
      <c r="C24" s="86" t="s">
        <v>29</v>
      </c>
      <c r="E24" s="63">
        <v>8</v>
      </c>
      <c r="F24" s="25"/>
      <c r="G24" s="25">
        <v>297.08333333333331</v>
      </c>
      <c r="I24" s="25">
        <f>'Exhibit-RMP(WRG-2)'!C149/1000</f>
        <v>2076915.6910000001</v>
      </c>
      <c r="K24" s="26">
        <f>('Exhibit-RMP(WRG-2)'!G149)/1000</f>
        <v>141558.614</v>
      </c>
      <c r="L24" s="27"/>
      <c r="M24" s="26">
        <f>('Exhibit-RMP(WRG-2)'!K149)/1000</f>
        <v>-357.04399999999998</v>
      </c>
      <c r="O24" s="84">
        <f t="shared" si="1"/>
        <v>-2.5222343586946958E-3</v>
      </c>
    </row>
    <row r="25" spans="1:15" ht="21.95" customHeight="1">
      <c r="A25" s="63">
        <f>MAX(A$14:A24)+1</f>
        <v>10</v>
      </c>
      <c r="C25" s="63" t="s">
        <v>30</v>
      </c>
      <c r="E25" s="63">
        <v>9</v>
      </c>
      <c r="G25" s="25">
        <v>142.5</v>
      </c>
      <c r="I25" s="25">
        <f>('Exhibit-RMP(WRG-2)'!C160)/1000</f>
        <v>4538067.2419739999</v>
      </c>
      <c r="K25" s="26">
        <f>('Exhibit-RMP(WRG-2)'!G160)/1000</f>
        <v>226409.34400000001</v>
      </c>
      <c r="L25" s="27"/>
      <c r="M25" s="26">
        <f>('Exhibit-RMP(WRG-2)'!K160)/1000</f>
        <v>-650.69299999999998</v>
      </c>
      <c r="O25" s="84">
        <f t="shared" si="1"/>
        <v>-2.8739670744331114E-3</v>
      </c>
    </row>
    <row r="26" spans="1:15">
      <c r="A26" s="63">
        <f>MAX(A$14:A25)+1</f>
        <v>11</v>
      </c>
      <c r="C26" s="63" t="s">
        <v>31</v>
      </c>
      <c r="E26" s="85" t="s">
        <v>32</v>
      </c>
      <c r="G26" s="36">
        <v>8.9999986111111081</v>
      </c>
      <c r="I26" s="36">
        <f>'Exhibit-RMP(WRG-2)'!C168/1000</f>
        <v>42717.705999999998</v>
      </c>
      <c r="K26" s="32">
        <f>'Exhibit-RMP(WRG-2)'!G168/1000</f>
        <v>2911.8290000000002</v>
      </c>
      <c r="L26" s="27"/>
      <c r="M26" s="32">
        <f>'Exhibit-RMP(WRG-2)'!K168/1000</f>
        <v>-8.6679999999999993</v>
      </c>
      <c r="O26" s="89">
        <f t="shared" si="1"/>
        <v>-2.9768231582280413E-3</v>
      </c>
    </row>
    <row r="27" spans="1:15">
      <c r="A27" s="63">
        <f>MAX(A$14:A26)+1</f>
        <v>12</v>
      </c>
      <c r="C27" s="91" t="s">
        <v>33</v>
      </c>
      <c r="G27" s="25">
        <f>SUM(G25:G26)</f>
        <v>151.4999986111111</v>
      </c>
      <c r="I27" s="25">
        <f>SUM(I25:I26)</f>
        <v>4580784.9479740001</v>
      </c>
      <c r="K27" s="26">
        <f>SUM(K25:K26)</f>
        <v>229321.17300000001</v>
      </c>
      <c r="L27" s="27"/>
      <c r="M27" s="26">
        <f>SUM(M25:M26)</f>
        <v>-659.36099999999999</v>
      </c>
      <c r="O27" s="84">
        <f t="shared" si="1"/>
        <v>-2.8752731000551788E-3</v>
      </c>
    </row>
    <row r="28" spans="1:15" ht="21.95" customHeight="1">
      <c r="A28" s="63">
        <f>MAX(A$14:A27)+1</f>
        <v>13</v>
      </c>
      <c r="C28" s="63" t="s">
        <v>34</v>
      </c>
      <c r="E28" s="85">
        <v>10</v>
      </c>
      <c r="G28" s="25">
        <f>'Exhibit-RMP(WRG-2)'!C171+'Exhibit-RMP(WRG-2)'!C172</f>
        <v>2647</v>
      </c>
      <c r="I28" s="25">
        <f>'Exhibit-RMP(WRG-2)'!C184/1000</f>
        <v>170955.53200000001</v>
      </c>
      <c r="K28" s="26">
        <f>('Exhibit-RMP(WRG-2)'!G184)/1000</f>
        <v>11991.091</v>
      </c>
      <c r="L28" s="27"/>
      <c r="M28" s="26">
        <f>('Exhibit-RMP(WRG-2)'!K184)/1000</f>
        <v>-26.885999999999999</v>
      </c>
      <c r="O28" s="84">
        <f t="shared" si="1"/>
        <v>-2.2421646203835831E-3</v>
      </c>
    </row>
    <row r="29" spans="1:15">
      <c r="A29" s="63">
        <f>MAX(A$14:A28)+1</f>
        <v>14</v>
      </c>
      <c r="C29" s="63" t="s">
        <v>35</v>
      </c>
      <c r="E29" s="85" t="s">
        <v>36</v>
      </c>
      <c r="G29" s="36">
        <f>'Exhibit-RMP(WRG-2)'!C187+'Exhibit-RMP(WRG-2)'!C188</f>
        <v>263</v>
      </c>
      <c r="I29" s="36">
        <f>'Exhibit-RMP(WRG-2)'!C200/1000</f>
        <v>16324.472</v>
      </c>
      <c r="K29" s="32">
        <f>('Exhibit-RMP(WRG-2)'!G200)/1000</f>
        <v>1183.432</v>
      </c>
      <c r="L29" s="27"/>
      <c r="M29" s="32">
        <f>('Exhibit-RMP(WRG-2)'!K200)/1000</f>
        <v>-2.661</v>
      </c>
      <c r="O29" s="89">
        <f t="shared" si="1"/>
        <v>-2.2485449100582036E-3</v>
      </c>
    </row>
    <row r="30" spans="1:15">
      <c r="A30" s="63">
        <f>MAX(A$14:A29)+1</f>
        <v>15</v>
      </c>
      <c r="C30" s="91" t="s">
        <v>37</v>
      </c>
      <c r="G30" s="25">
        <f>SUM(G28:G29)</f>
        <v>2910</v>
      </c>
      <c r="I30" s="25">
        <f>SUM(I28:I29)</f>
        <v>187280.00400000002</v>
      </c>
      <c r="K30" s="26">
        <f>SUM(K28:K29)</f>
        <v>13174.523000000001</v>
      </c>
      <c r="L30" s="27"/>
      <c r="M30" s="26">
        <f>SUM(M28:M29)</f>
        <v>-29.547000000000001</v>
      </c>
      <c r="O30" s="84">
        <f t="shared" si="1"/>
        <v>-2.2427377446606602E-3</v>
      </c>
    </row>
    <row r="31" spans="1:15" ht="21.95" customHeight="1">
      <c r="A31" s="63">
        <f>MAX(A$14:A30)+1</f>
        <v>16</v>
      </c>
      <c r="C31" s="63" t="s">
        <v>38</v>
      </c>
      <c r="E31" s="63">
        <v>21</v>
      </c>
      <c r="G31" s="25">
        <v>5</v>
      </c>
      <c r="I31" s="25">
        <f>'Exhibit-RMP(WRG-2)'!C378/1000</f>
        <v>3287.9389999999999</v>
      </c>
      <c r="K31" s="26">
        <f>('Exhibit-RMP(WRG-2)'!G378)/1000</f>
        <v>342.79199999999997</v>
      </c>
      <c r="L31" s="27"/>
      <c r="M31" s="26">
        <f>('Exhibit-RMP(WRG-2)'!K378)/1000</f>
        <v>-0.80400000000000005</v>
      </c>
      <c r="O31" s="84">
        <f t="shared" si="1"/>
        <v>-2.3454456346705876E-3</v>
      </c>
    </row>
    <row r="32" spans="1:15">
      <c r="A32" s="63">
        <f>MAX(A$14:A31)+1</f>
        <v>17</v>
      </c>
      <c r="C32" s="63" t="s">
        <v>39</v>
      </c>
      <c r="E32" s="90">
        <v>23</v>
      </c>
      <c r="G32" s="25">
        <v>78052</v>
      </c>
      <c r="I32" s="25">
        <f>SUM('Exhibit-RMP(WRG-2)'!C391)/1000</f>
        <v>1419326.149632778</v>
      </c>
      <c r="K32" s="26">
        <f>('Exhibit-RMP(WRG-2)'!G391)/1000</f>
        <v>129897.91099999999</v>
      </c>
      <c r="L32" s="27"/>
      <c r="M32" s="26">
        <f>('Exhibit-RMP(WRG-2)'!K391)/1000</f>
        <v>-260.53500000000003</v>
      </c>
      <c r="O32" s="84">
        <f t="shared" si="1"/>
        <v>-2.0056904533283836E-3</v>
      </c>
    </row>
    <row r="33" spans="1:16">
      <c r="A33" s="63">
        <f>MAX(A$14:A32)+1</f>
        <v>18</v>
      </c>
      <c r="C33" s="63" t="s">
        <v>42</v>
      </c>
      <c r="E33" s="63">
        <v>31</v>
      </c>
      <c r="G33" s="25">
        <v>4</v>
      </c>
      <c r="I33" s="25">
        <f>'Exhibit-RMP(WRG-2)'!C434/1000</f>
        <v>59778.839026000001</v>
      </c>
      <c r="K33" s="26">
        <f>'Exhibit-RMP(WRG-2)'!G434/1000</f>
        <v>4870.0309999999999</v>
      </c>
      <c r="L33" s="27"/>
      <c r="M33" s="26">
        <f>'Exhibit-RMP(WRG-2)'!K434/1000</f>
        <v>-9.4570000000000007</v>
      </c>
      <c r="O33" s="84">
        <f t="shared" si="1"/>
        <v>-1.9418767560206497E-3</v>
      </c>
    </row>
    <row r="34" spans="1:16">
      <c r="A34" s="63">
        <f>MAX(A$14:A33)+1</f>
        <v>19</v>
      </c>
      <c r="C34" s="86" t="s">
        <v>43</v>
      </c>
      <c r="E34" s="85" t="s">
        <v>20</v>
      </c>
      <c r="G34" s="25">
        <v>1</v>
      </c>
      <c r="I34" s="25">
        <f>'Exhibit-RMP(WRG-2)'!C442/1000</f>
        <v>543970.59100000001</v>
      </c>
      <c r="K34" s="26">
        <f>('Exhibit-RMP(WRG-2)'!G442)/1000</f>
        <v>24224.835012471453</v>
      </c>
      <c r="L34" s="27"/>
      <c r="M34" s="26">
        <f>('Exhibit-RMP(WRG-2)'!K442)/1000</f>
        <v>0</v>
      </c>
      <c r="O34" s="84">
        <f t="shared" si="1"/>
        <v>0</v>
      </c>
    </row>
    <row r="35" spans="1:16">
      <c r="A35" s="63">
        <f>MAX(A$14:A34)+1</f>
        <v>20</v>
      </c>
      <c r="C35" s="86" t="s">
        <v>44</v>
      </c>
      <c r="E35" s="85" t="s">
        <v>20</v>
      </c>
      <c r="G35" s="25">
        <v>1</v>
      </c>
      <c r="I35" s="25">
        <f>'Exhibit-RMP(WRG-2)'!C447/1000</f>
        <v>717800.15174999996</v>
      </c>
      <c r="K35" s="26">
        <f>'Exhibit-RMP(WRG-2)'!G447/1000</f>
        <v>26946.217696695003</v>
      </c>
      <c r="L35" s="27"/>
      <c r="M35" s="26">
        <f>'Exhibit-RMP(WRG-2)'!K447/1000</f>
        <v>0</v>
      </c>
      <c r="O35" s="84">
        <f t="shared" si="1"/>
        <v>0</v>
      </c>
    </row>
    <row r="36" spans="1:16">
      <c r="A36" s="63">
        <f>MAX(A$14:A35)+1</f>
        <v>21</v>
      </c>
      <c r="C36" s="86" t="s">
        <v>45</v>
      </c>
      <c r="E36" s="85" t="s">
        <v>20</v>
      </c>
      <c r="G36" s="25">
        <v>1</v>
      </c>
      <c r="I36" s="25">
        <f>'Exhibit-RMP(WRG-2)'!C463/1000</f>
        <v>1371599.1</v>
      </c>
      <c r="K36" s="26">
        <f>('Exhibit-RMP(WRG-2)'!G463)/1000</f>
        <v>59055.879000000001</v>
      </c>
      <c r="L36" s="27"/>
      <c r="M36" s="26">
        <f>('Exhibit-RMP(WRG-2)'!K463)/1000</f>
        <v>-170.24299999999999</v>
      </c>
      <c r="O36" s="84">
        <f t="shared" si="1"/>
        <v>-2.8827443242356952E-3</v>
      </c>
    </row>
    <row r="37" spans="1:16">
      <c r="A37" s="63">
        <f>MAX(A$14:A36)+1</f>
        <v>22</v>
      </c>
      <c r="C37" s="86" t="s">
        <v>19</v>
      </c>
      <c r="E37" s="87" t="s">
        <v>20</v>
      </c>
      <c r="G37" s="88"/>
      <c r="I37" s="88" t="s">
        <v>20</v>
      </c>
      <c r="K37" s="32">
        <v>4490.4250999999995</v>
      </c>
      <c r="L37" s="27"/>
      <c r="M37" s="32"/>
      <c r="O37" s="89"/>
    </row>
    <row r="38" spans="1:16">
      <c r="A38" s="63">
        <f>MAX(A$14:A37)+1</f>
        <v>23</v>
      </c>
      <c r="C38" s="75" t="s">
        <v>46</v>
      </c>
      <c r="G38" s="25">
        <f>SUM(G20:G22,G24:G26,G28:G29,G31:G37)</f>
        <v>97328.749998611107</v>
      </c>
      <c r="I38" s="25">
        <f>SUM(I20:I22,I24:I26,I28:I29,I31:I37)</f>
        <v>17006045.944200002</v>
      </c>
      <c r="K38" s="26">
        <f>SUM(K20:K22,K24:K26,K28:K29,K31:K37)</f>
        <v>1108965.1938091666</v>
      </c>
      <c r="L38" s="27"/>
      <c r="M38" s="26">
        <f>SUM(M20:M22,M24:M26,M28:M29,M31:M37)</f>
        <v>-2606.1629999999996</v>
      </c>
      <c r="O38" s="84">
        <f t="shared" si="1"/>
        <v>-2.3500854801836771E-3</v>
      </c>
    </row>
    <row r="39" spans="1:16" ht="35.1" customHeight="1">
      <c r="A39" s="63">
        <f>MAX(A$14:A38)+1</f>
        <v>24</v>
      </c>
      <c r="C39" s="92" t="s">
        <v>47</v>
      </c>
      <c r="G39" s="25">
        <f>G38-SUM(G34:G35,G37)</f>
        <v>97326.749998611107</v>
      </c>
      <c r="I39" s="25">
        <f>I38-SUM(I34:I35,I37)</f>
        <v>15744275.201450001</v>
      </c>
      <c r="K39" s="26">
        <f>K38-SUM(K34:K35,K37)</f>
        <v>1053303.716</v>
      </c>
      <c r="L39" s="27"/>
      <c r="M39" s="26">
        <f>M38-SUM(M34:M35,M37)</f>
        <v>-2606.1629999999996</v>
      </c>
      <c r="O39" s="84">
        <f t="shared" si="1"/>
        <v>-2.4742749507208608E-3</v>
      </c>
    </row>
    <row r="40" spans="1:16" ht="24.95" customHeight="1">
      <c r="C40" s="75" t="s">
        <v>48</v>
      </c>
      <c r="G40" s="25"/>
      <c r="I40" s="25"/>
      <c r="K40" s="26"/>
      <c r="L40" s="27"/>
      <c r="M40" s="26"/>
      <c r="O40" s="84"/>
    </row>
    <row r="41" spans="1:16">
      <c r="A41" s="63">
        <f>MAX(A$14:A40)+1</f>
        <v>25</v>
      </c>
      <c r="C41" s="63" t="s">
        <v>49</v>
      </c>
      <c r="E41" s="63">
        <v>7</v>
      </c>
      <c r="G41" s="25">
        <v>7865</v>
      </c>
      <c r="I41" s="25">
        <f>'Exhibit-RMP(WRG-2)'!C137/1000</f>
        <v>12321.574480000001</v>
      </c>
      <c r="K41" s="26">
        <f>('Exhibit-RMP(WRG-2)'!G137)/1000</f>
        <v>2964.7280000000001</v>
      </c>
      <c r="L41" s="27"/>
      <c r="M41" s="26">
        <f>('Exhibit-RMP(WRG-2)'!K137)/1000</f>
        <v>-1.482</v>
      </c>
      <c r="O41" s="84">
        <f t="shared" si="1"/>
        <v>-4.9987722313817658E-4</v>
      </c>
      <c r="P41" s="63" t="s">
        <v>385</v>
      </c>
    </row>
    <row r="42" spans="1:16">
      <c r="A42" s="63">
        <f>MAX(A$14:A41)+1</f>
        <v>26</v>
      </c>
      <c r="C42" s="63" t="s">
        <v>50</v>
      </c>
      <c r="E42" s="63">
        <v>11</v>
      </c>
      <c r="G42" s="25">
        <f>'Exhibit-RMP(WRG-2)'!C250</f>
        <v>834.33333333333337</v>
      </c>
      <c r="I42" s="25">
        <f>'Exhibit-RMP(WRG-2)'!C252/1000</f>
        <v>17077.687000000002</v>
      </c>
      <c r="K42" s="26">
        <f>('Exhibit-RMP(WRG-2)'!G252)/1000</f>
        <v>5089.2430000000004</v>
      </c>
      <c r="L42" s="27"/>
      <c r="M42" s="26">
        <f>('Exhibit-RMP(WRG-2)'!K252)/1000</f>
        <v>-2.5430000000000001</v>
      </c>
      <c r="O42" s="84">
        <f t="shared" si="1"/>
        <v>-4.9968138679956924E-4</v>
      </c>
      <c r="P42" s="63" t="s">
        <v>385</v>
      </c>
    </row>
    <row r="43" spans="1:16">
      <c r="A43" s="63">
        <f>MAX(A$14:A42)+1</f>
        <v>27</v>
      </c>
      <c r="C43" s="63" t="s">
        <v>51</v>
      </c>
      <c r="E43" s="63">
        <v>12</v>
      </c>
      <c r="G43" s="25">
        <f>'Exhibit-RMP(WRG-2)'!C344</f>
        <v>781.66666666666674</v>
      </c>
      <c r="I43" s="39">
        <f>'Exhibit-RMP(WRG-2)'!C346/1000</f>
        <v>55429.428999999996</v>
      </c>
      <c r="K43" s="26">
        <f>('Exhibit-RMP(WRG-2)'!G346)/1000</f>
        <v>4058.8130000000001</v>
      </c>
      <c r="L43" s="27"/>
      <c r="M43" s="26">
        <f>('Exhibit-RMP(WRG-2)'!K346)/1000</f>
        <v>-2.0259999999999998</v>
      </c>
      <c r="O43" s="84">
        <f t="shared" si="1"/>
        <v>-4.9916071521402929E-4</v>
      </c>
      <c r="P43" s="63" t="s">
        <v>385</v>
      </c>
    </row>
    <row r="44" spans="1:16" s="82" customFormat="1">
      <c r="A44" s="82">
        <f>MAX(A$14:A43)+1</f>
        <v>28</v>
      </c>
      <c r="C44" s="82" t="s">
        <v>52</v>
      </c>
      <c r="D44" s="93"/>
      <c r="E44" s="82">
        <v>15</v>
      </c>
      <c r="F44" s="93"/>
      <c r="G44" s="42">
        <f>('Exhibit-RMP(WRG-2)'!C352)/12</f>
        <v>538.91666666666663</v>
      </c>
      <c r="H44" s="93"/>
      <c r="I44" s="42">
        <f>('Exhibit-RMP(WRG-2)'!C355)/1000</f>
        <v>15717.486000000001</v>
      </c>
      <c r="J44" s="93"/>
      <c r="K44" s="43">
        <f>('Exhibit-RMP(WRG-2)'!G355)/1000</f>
        <v>1144.626</v>
      </c>
      <c r="L44" s="44"/>
      <c r="M44" s="43">
        <f>('Exhibit-RMP(WRG-2)'!K355)/1000</f>
        <v>-1.3440000000000001</v>
      </c>
      <c r="N44" s="93"/>
      <c r="O44" s="94">
        <f t="shared" si="1"/>
        <v>-1.1741826587898581E-3</v>
      </c>
    </row>
    <row r="45" spans="1:16">
      <c r="A45" s="63">
        <f>MAX(A$14:A44)+1</f>
        <v>29</v>
      </c>
      <c r="C45" s="63" t="s">
        <v>53</v>
      </c>
      <c r="E45" s="63">
        <v>15</v>
      </c>
      <c r="G45" s="36">
        <f>'Exhibit-RMP(WRG-2)'!C358/12</f>
        <v>2478.6666666666665</v>
      </c>
      <c r="I45" s="36">
        <f>'Exhibit-RMP(WRG-2)'!C361/1000</f>
        <v>5662.7629999999999</v>
      </c>
      <c r="K45" s="32">
        <f>('Exhibit-RMP(WRG-2)'!G361)/1000</f>
        <v>584.89400000000001</v>
      </c>
      <c r="L45" s="27"/>
      <c r="M45" s="32">
        <f>('Exhibit-RMP(WRG-2)'!K361)/1000</f>
        <v>-0.872</v>
      </c>
      <c r="O45" s="89">
        <f t="shared" si="1"/>
        <v>-1.4908684308609765E-3</v>
      </c>
    </row>
    <row r="46" spans="1:16">
      <c r="A46" s="63">
        <f>MAX(A$14:A45)+1</f>
        <v>30</v>
      </c>
      <c r="C46" s="91" t="s">
        <v>54</v>
      </c>
      <c r="D46" s="45"/>
      <c r="F46" s="45"/>
      <c r="G46" s="25">
        <f>SUM(G41:G45)</f>
        <v>12498.583333333332</v>
      </c>
      <c r="H46" s="45"/>
      <c r="I46" s="25">
        <f>SUM(I41:I45)</f>
        <v>106208.93948</v>
      </c>
      <c r="J46" s="45"/>
      <c r="K46" s="26">
        <f>SUM(K41:K45)</f>
        <v>13842.304</v>
      </c>
      <c r="L46" s="26"/>
      <c r="M46" s="26">
        <f>SUM(M41:M45)</f>
        <v>-8.2670000000000012</v>
      </c>
      <c r="N46" s="45"/>
      <c r="O46" s="84">
        <f t="shared" si="1"/>
        <v>-5.972271668069132E-4</v>
      </c>
    </row>
    <row r="47" spans="1:16" ht="21.95" customHeight="1">
      <c r="A47" s="63">
        <f>MAX(A$14:A46)+1</f>
        <v>31</v>
      </c>
      <c r="C47" s="86" t="s">
        <v>55</v>
      </c>
      <c r="E47" s="85" t="s">
        <v>20</v>
      </c>
      <c r="G47" s="25">
        <v>5</v>
      </c>
      <c r="I47" s="25">
        <f>'Exhibit-RMP(WRG-2)'!C479/1000</f>
        <v>7.9721299999999999</v>
      </c>
      <c r="K47" s="26">
        <f>'Exhibit-RMP(WRG-2)'!G479/1000</f>
        <v>0.60099999999999998</v>
      </c>
      <c r="L47" s="27"/>
      <c r="M47" s="26">
        <f>'Exhibit-RMP(WRG-2)'!K479/1000</f>
        <v>0</v>
      </c>
      <c r="O47" s="84">
        <f t="shared" si="1"/>
        <v>0</v>
      </c>
    </row>
    <row r="48" spans="1:16">
      <c r="A48" s="63">
        <f>MAX(A$14:A47)+1</f>
        <v>32</v>
      </c>
      <c r="C48" s="95" t="s">
        <v>56</v>
      </c>
      <c r="E48" s="85" t="s">
        <v>20</v>
      </c>
      <c r="G48" s="25">
        <v>1</v>
      </c>
      <c r="I48" s="25">
        <f>'Exhibit-RMP(WRG-2)'!C470/1000</f>
        <v>135.42099999999999</v>
      </c>
      <c r="K48" s="26">
        <f>'Exhibit-RMP(WRG-2)'!G470/1000</f>
        <v>17.277000000000001</v>
      </c>
      <c r="L48" s="27"/>
      <c r="M48" s="26">
        <f>'Exhibit-RMP(WRG-2)'!K470/1000</f>
        <v>0</v>
      </c>
      <c r="O48" s="84">
        <f t="shared" si="1"/>
        <v>0</v>
      </c>
    </row>
    <row r="49" spans="1:15">
      <c r="A49" s="63">
        <f>MAX(A$14:A48)+1</f>
        <v>33</v>
      </c>
      <c r="C49" s="86" t="s">
        <v>19</v>
      </c>
      <c r="D49" s="47"/>
      <c r="E49" s="87" t="s">
        <v>20</v>
      </c>
      <c r="F49" s="47"/>
      <c r="G49" s="48"/>
      <c r="H49" s="47"/>
      <c r="I49" s="48" t="s">
        <v>20</v>
      </c>
      <c r="J49" s="47"/>
      <c r="K49" s="32">
        <v>4.6616400000000002</v>
      </c>
      <c r="L49" s="27"/>
      <c r="M49" s="32"/>
      <c r="N49" s="47"/>
      <c r="O49" s="89"/>
    </row>
    <row r="50" spans="1:15" ht="21.95" customHeight="1">
      <c r="A50" s="63">
        <f>MAX(A$14:A49)+1</f>
        <v>34</v>
      </c>
      <c r="C50" s="75" t="s">
        <v>57</v>
      </c>
      <c r="E50" s="82"/>
      <c r="G50" s="36">
        <f>SUM(G47:G49)+G46</f>
        <v>12504.583333333332</v>
      </c>
      <c r="I50" s="36">
        <f>SUM(I47:I49)+I46</f>
        <v>106352.33261</v>
      </c>
      <c r="K50" s="32">
        <f>SUM(K47:K49)+K46</f>
        <v>13864.843640000001</v>
      </c>
      <c r="L50" s="27"/>
      <c r="M50" s="32">
        <f>SUM(M47:M49)+M46</f>
        <v>-8.2670000000000012</v>
      </c>
      <c r="O50" s="89">
        <f t="shared" si="1"/>
        <v>-5.96256273395666E-4</v>
      </c>
    </row>
    <row r="51" spans="1:15" ht="24.95" customHeight="1" thickBot="1">
      <c r="A51" s="63">
        <f>MAX(A$14:A50)+1</f>
        <v>35</v>
      </c>
      <c r="C51" s="75" t="s">
        <v>58</v>
      </c>
      <c r="E51" s="82"/>
      <c r="G51" s="50">
        <f>G50+G38+G18</f>
        <v>829772.99999861105</v>
      </c>
      <c r="I51" s="50">
        <f>I50+I38+I18</f>
        <v>23734642.546709999</v>
      </c>
      <c r="K51" s="51">
        <f>K50+K38+K18</f>
        <v>1772847.4974491666</v>
      </c>
      <c r="L51" s="27"/>
      <c r="M51" s="51">
        <f>M50+M38+M18</f>
        <v>-4028.9079999999994</v>
      </c>
      <c r="O51" s="96">
        <f t="shared" si="1"/>
        <v>-2.2725632102010632E-3</v>
      </c>
    </row>
    <row r="52" spans="1:15" ht="35.1" customHeight="1" thickTop="1" thickBot="1">
      <c r="A52" s="63">
        <f>MAX(A$14:A51)+1</f>
        <v>36</v>
      </c>
      <c r="C52" s="97" t="s">
        <v>59</v>
      </c>
      <c r="E52" s="82"/>
      <c r="G52" s="50">
        <f>G46+G39+G18-G17</f>
        <v>829764.99999861105</v>
      </c>
      <c r="I52" s="50">
        <f>I46+I39+I18-I17</f>
        <v>22472728.410829999</v>
      </c>
      <c r="K52" s="51">
        <f>K46+K39+K18-K17</f>
        <v>1717126.919</v>
      </c>
      <c r="L52" s="27"/>
      <c r="M52" s="51">
        <f>M46+M39+M18-M17</f>
        <v>-4028.9079999999994</v>
      </c>
      <c r="O52" s="96">
        <f t="shared" si="1"/>
        <v>-2.3463076348172953E-3</v>
      </c>
    </row>
    <row r="53" spans="1:15" ht="16.5" thickTop="1">
      <c r="E53" s="82"/>
    </row>
    <row r="54" spans="1:15">
      <c r="C54" s="86" t="s">
        <v>386</v>
      </c>
      <c r="K54" s="26"/>
      <c r="M54" s="26"/>
    </row>
    <row r="55" spans="1:15">
      <c r="C55" s="86"/>
      <c r="K55" s="33"/>
    </row>
    <row r="56" spans="1:15">
      <c r="K56" s="33"/>
    </row>
  </sheetData>
  <printOptions horizontalCentered="1"/>
  <pageMargins left="0.5" right="0.5" top="1" bottom="0.5" header="0.5" footer="0.25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491"/>
  <sheetViews>
    <sheetView zoomScale="70" zoomScaleNormal="70" workbookViewId="0">
      <selection activeCell="I396" sqref="I396"/>
    </sheetView>
  </sheetViews>
  <sheetFormatPr defaultColWidth="9" defaultRowHeight="15.75"/>
  <cols>
    <col min="1" max="1" width="33.25" style="108" customWidth="1"/>
    <col min="2" max="2" width="4.125" style="108" bestFit="1" customWidth="1"/>
    <col min="3" max="3" width="16.25" style="108" bestFit="1" customWidth="1"/>
    <col min="4" max="4" width="1" style="109" customWidth="1"/>
    <col min="5" max="5" width="10" style="108" bestFit="1" customWidth="1"/>
    <col min="6" max="6" width="2.25" style="109" bestFit="1" customWidth="1"/>
    <col min="7" max="7" width="15.5" style="108" bestFit="1" customWidth="1"/>
    <col min="8" max="8" width="1" style="109" customWidth="1"/>
    <col min="9" max="9" width="10.875" style="259" bestFit="1" customWidth="1"/>
    <col min="10" max="10" width="2.25" style="109" bestFit="1" customWidth="1"/>
    <col min="11" max="11" width="15.5" style="108" customWidth="1"/>
    <col min="12" max="12" width="2.375" style="108" customWidth="1"/>
    <col min="13" max="13" width="18" style="108" customWidth="1"/>
    <col min="14" max="14" width="13.75" style="105" customWidth="1"/>
    <col min="15" max="15" width="8" style="105" bestFit="1" customWidth="1"/>
    <col min="16" max="16" width="12.625" style="105" bestFit="1" customWidth="1"/>
    <col min="17" max="17" width="6.75" style="105" bestFit="1" customWidth="1"/>
    <col min="18" max="16384" width="9" style="105"/>
  </cols>
  <sheetData>
    <row r="1" spans="1:16" ht="18.75">
      <c r="A1" s="98" t="s">
        <v>61</v>
      </c>
      <c r="B1" s="99"/>
      <c r="C1" s="99"/>
      <c r="D1" s="100"/>
      <c r="E1" s="99"/>
      <c r="F1" s="100"/>
      <c r="G1" s="99"/>
      <c r="H1" s="100"/>
      <c r="I1" s="258"/>
      <c r="J1" s="100"/>
      <c r="K1" s="101"/>
      <c r="L1" s="102"/>
      <c r="M1" s="102"/>
      <c r="N1" s="103"/>
      <c r="O1" s="104"/>
    </row>
    <row r="2" spans="1:16" ht="18.75">
      <c r="A2" s="98" t="s">
        <v>62</v>
      </c>
      <c r="B2" s="99"/>
      <c r="C2" s="99"/>
      <c r="D2" s="100"/>
      <c r="E2" s="99"/>
      <c r="F2" s="100"/>
      <c r="G2" s="99"/>
      <c r="H2" s="100"/>
      <c r="I2" s="258"/>
      <c r="J2" s="100"/>
      <c r="K2" s="101"/>
      <c r="L2" s="106"/>
      <c r="M2" s="106"/>
      <c r="N2" s="103"/>
      <c r="O2" s="104"/>
    </row>
    <row r="3" spans="1:16" ht="18.75">
      <c r="A3" s="98" t="s">
        <v>341</v>
      </c>
      <c r="B3" s="99"/>
      <c r="C3" s="99"/>
      <c r="D3" s="100"/>
      <c r="E3" s="99"/>
      <c r="F3" s="100"/>
      <c r="G3" s="99"/>
      <c r="H3" s="100"/>
      <c r="I3" s="258"/>
      <c r="J3" s="100"/>
      <c r="K3" s="101"/>
      <c r="L3" s="106"/>
      <c r="M3" s="106"/>
      <c r="N3" s="103"/>
      <c r="O3" s="104"/>
    </row>
    <row r="4" spans="1:16" ht="18.75">
      <c r="A4" s="98" t="s">
        <v>342</v>
      </c>
      <c r="B4" s="99"/>
      <c r="C4" s="99"/>
      <c r="D4" s="100"/>
      <c r="E4" s="99"/>
      <c r="F4" s="100"/>
      <c r="G4" s="99"/>
      <c r="H4" s="100"/>
      <c r="I4" s="258"/>
      <c r="J4" s="100"/>
      <c r="K4" s="101"/>
      <c r="L4" s="106"/>
      <c r="M4" s="106"/>
      <c r="N4" s="107"/>
      <c r="O4" s="104"/>
    </row>
    <row r="5" spans="1:16">
      <c r="C5" s="57"/>
      <c r="L5" s="110"/>
      <c r="M5" s="110"/>
      <c r="N5" s="110"/>
    </row>
    <row r="6" spans="1:16" ht="32.25" customHeight="1">
      <c r="C6" s="111"/>
      <c r="F6" s="106"/>
      <c r="G6" s="112"/>
      <c r="J6" s="106"/>
      <c r="K6" s="112"/>
      <c r="L6" s="112"/>
    </row>
    <row r="7" spans="1:16">
      <c r="C7" s="113"/>
      <c r="E7" s="112"/>
      <c r="F7" s="106"/>
      <c r="G7" s="112" t="s">
        <v>63</v>
      </c>
      <c r="I7" s="260" t="s">
        <v>5</v>
      </c>
      <c r="J7" s="106"/>
      <c r="K7" s="112" t="s">
        <v>5</v>
      </c>
      <c r="L7" s="112"/>
      <c r="N7" s="114"/>
    </row>
    <row r="8" spans="1:16">
      <c r="C8" s="115" t="s">
        <v>63</v>
      </c>
      <c r="E8" s="112" t="s">
        <v>4</v>
      </c>
      <c r="F8" s="106"/>
      <c r="G8" s="112" t="s">
        <v>64</v>
      </c>
      <c r="I8" s="260" t="s">
        <v>343</v>
      </c>
      <c r="J8" s="106"/>
      <c r="K8" s="112" t="s">
        <v>376</v>
      </c>
      <c r="L8" s="112"/>
      <c r="M8" s="116"/>
      <c r="N8" s="108"/>
    </row>
    <row r="9" spans="1:16">
      <c r="C9" s="117" t="s">
        <v>65</v>
      </c>
      <c r="E9" s="118" t="s">
        <v>66</v>
      </c>
      <c r="F9" s="106"/>
      <c r="G9" s="119" t="s">
        <v>67</v>
      </c>
      <c r="I9" s="261" t="s">
        <v>66</v>
      </c>
      <c r="J9" s="106"/>
      <c r="K9" s="119" t="s">
        <v>67</v>
      </c>
      <c r="L9" s="106"/>
      <c r="M9" s="120"/>
      <c r="N9" s="121"/>
    </row>
    <row r="10" spans="1:16">
      <c r="A10" s="123" t="s">
        <v>68</v>
      </c>
      <c r="C10" s="57"/>
      <c r="M10" s="124" t="s">
        <v>69</v>
      </c>
      <c r="N10" s="56"/>
      <c r="O10" s="125"/>
      <c r="P10" s="125"/>
    </row>
    <row r="11" spans="1:16">
      <c r="A11" s="126" t="s">
        <v>70</v>
      </c>
      <c r="C11" s="121">
        <v>8214896.8556569237</v>
      </c>
      <c r="E11" s="54"/>
      <c r="F11" s="127"/>
      <c r="G11" s="114"/>
      <c r="I11" s="256"/>
      <c r="J11" s="127"/>
      <c r="K11" s="114"/>
      <c r="L11" s="114"/>
      <c r="M11" s="128" t="s">
        <v>71</v>
      </c>
      <c r="N11" s="129">
        <f>K25+K42+K61</f>
        <v>-1414478</v>
      </c>
      <c r="O11" s="125"/>
    </row>
    <row r="12" spans="1:16">
      <c r="A12" s="126" t="s">
        <v>72</v>
      </c>
      <c r="C12" s="131">
        <v>8074116</v>
      </c>
      <c r="E12" s="54">
        <v>4</v>
      </c>
      <c r="F12" s="127"/>
      <c r="G12" s="114">
        <v>32296464</v>
      </c>
      <c r="I12" s="256"/>
      <c r="J12" s="127"/>
      <c r="K12" s="114"/>
      <c r="L12" s="114"/>
      <c r="M12" s="132" t="s">
        <v>73</v>
      </c>
      <c r="N12" s="133">
        <f>(RateSpread!M15+RateSpread!M16)*1000</f>
        <v>-1395696.1858432954</v>
      </c>
      <c r="O12" s="125"/>
    </row>
    <row r="13" spans="1:16">
      <c r="A13" s="126" t="s">
        <v>74</v>
      </c>
      <c r="C13" s="131">
        <v>7581</v>
      </c>
      <c r="E13" s="54">
        <v>8</v>
      </c>
      <c r="F13" s="127"/>
      <c r="G13" s="114">
        <v>60648</v>
      </c>
      <c r="I13" s="256"/>
      <c r="J13" s="127"/>
      <c r="K13" s="114"/>
      <c r="L13" s="114"/>
      <c r="M13" s="134" t="s">
        <v>75</v>
      </c>
      <c r="N13" s="135">
        <f>N12-N11</f>
        <v>18781.814156704582</v>
      </c>
      <c r="O13" s="125"/>
    </row>
    <row r="14" spans="1:16">
      <c r="A14" s="126" t="s">
        <v>76</v>
      </c>
      <c r="C14" s="121">
        <v>1248801465</v>
      </c>
      <c r="E14" s="136">
        <v>8.4003999999999994</v>
      </c>
      <c r="F14" s="137" t="s">
        <v>77</v>
      </c>
      <c r="G14" s="114">
        <v>104904318</v>
      </c>
      <c r="I14" s="256">
        <f>N15</f>
        <v>-2.3E-3</v>
      </c>
      <c r="J14" s="137"/>
      <c r="K14" s="114">
        <f>ROUND(G14*I14,0)</f>
        <v>-241280</v>
      </c>
      <c r="L14" s="114"/>
      <c r="M14" s="138"/>
      <c r="N14" s="139"/>
      <c r="O14" s="256">
        <f>K14/G14</f>
        <v>-2.300000653929231E-3</v>
      </c>
    </row>
    <row r="15" spans="1:16">
      <c r="A15" s="126" t="s">
        <v>79</v>
      </c>
      <c r="C15" s="121">
        <v>1034266177</v>
      </c>
      <c r="E15" s="136">
        <v>10.348100000000001</v>
      </c>
      <c r="F15" s="137" t="s">
        <v>77</v>
      </c>
      <c r="G15" s="114">
        <v>107026898</v>
      </c>
      <c r="I15" s="256">
        <f>I14</f>
        <v>-2.3E-3</v>
      </c>
      <c r="J15" s="137"/>
      <c r="K15" s="114">
        <f t="shared" ref="K15:K17" si="0">ROUND(G15*I15,0)</f>
        <v>-246162</v>
      </c>
      <c r="L15" s="114"/>
      <c r="M15" s="140" t="s">
        <v>80</v>
      </c>
      <c r="N15" s="169">
        <f>ROUND(N12/SUM(G14:G17,G31:G34,G50:G53),4)</f>
        <v>-2.3E-3</v>
      </c>
      <c r="O15" s="256">
        <f t="shared" ref="O15:O17" si="1">K15/G15</f>
        <v>-2.3000012576277788E-3</v>
      </c>
    </row>
    <row r="16" spans="1:16">
      <c r="A16" s="126" t="s">
        <v>81</v>
      </c>
      <c r="C16" s="121">
        <v>584936494</v>
      </c>
      <c r="E16" s="136">
        <v>12.870900000000001</v>
      </c>
      <c r="F16" s="137" t="s">
        <v>77</v>
      </c>
      <c r="G16" s="114">
        <v>75286591</v>
      </c>
      <c r="I16" s="256">
        <f>I14</f>
        <v>-2.3E-3</v>
      </c>
      <c r="J16" s="137"/>
      <c r="K16" s="114">
        <f t="shared" si="0"/>
        <v>-173159</v>
      </c>
      <c r="L16" s="114"/>
      <c r="M16" s="140"/>
      <c r="N16" s="142"/>
      <c r="O16" s="256">
        <f t="shared" si="1"/>
        <v>-2.2999978840853611E-3</v>
      </c>
    </row>
    <row r="17" spans="1:15">
      <c r="A17" s="126" t="s">
        <v>82</v>
      </c>
      <c r="C17" s="121">
        <v>3463390447</v>
      </c>
      <c r="E17" s="144">
        <v>8.7035</v>
      </c>
      <c r="F17" s="137" t="s">
        <v>77</v>
      </c>
      <c r="G17" s="114">
        <v>301436188</v>
      </c>
      <c r="I17" s="256">
        <f>I14</f>
        <v>-2.3E-3</v>
      </c>
      <c r="J17" s="137"/>
      <c r="K17" s="114">
        <f t="shared" si="0"/>
        <v>-693303</v>
      </c>
      <c r="L17" s="114"/>
      <c r="M17" s="140"/>
      <c r="N17" s="145"/>
      <c r="O17" s="256">
        <f t="shared" si="1"/>
        <v>-2.2999992290242206E-3</v>
      </c>
    </row>
    <row r="18" spans="1:15">
      <c r="A18" s="126" t="s">
        <v>83</v>
      </c>
      <c r="C18" s="131">
        <v>133006</v>
      </c>
      <c r="E18" s="54">
        <v>7</v>
      </c>
      <c r="F18" s="127"/>
      <c r="G18" s="114">
        <v>931042</v>
      </c>
      <c r="I18" s="256"/>
      <c r="J18" s="127"/>
      <c r="K18" s="114"/>
      <c r="L18" s="114"/>
      <c r="M18" s="140"/>
      <c r="N18" s="141"/>
      <c r="O18" s="143"/>
    </row>
    <row r="19" spans="1:15">
      <c r="A19" s="126" t="s">
        <v>84</v>
      </c>
      <c r="C19" s="121">
        <v>193.8556569237262</v>
      </c>
      <c r="E19" s="54">
        <v>14</v>
      </c>
      <c r="F19" s="146"/>
      <c r="G19" s="114">
        <v>2714</v>
      </c>
      <c r="I19" s="256"/>
      <c r="J19" s="146"/>
      <c r="K19" s="114"/>
      <c r="L19" s="114"/>
      <c r="M19" s="140"/>
      <c r="N19" s="141"/>
      <c r="O19" s="143"/>
    </row>
    <row r="20" spans="1:15">
      <c r="A20" s="126" t="s">
        <v>85</v>
      </c>
      <c r="C20" s="121">
        <v>0</v>
      </c>
      <c r="E20" s="54">
        <v>84</v>
      </c>
      <c r="F20" s="146"/>
      <c r="G20" s="114">
        <v>0</v>
      </c>
      <c r="I20" s="257"/>
      <c r="J20" s="146"/>
      <c r="K20" s="148"/>
      <c r="L20" s="114"/>
      <c r="M20" s="138" t="s">
        <v>86</v>
      </c>
      <c r="N20" s="149">
        <f>(C25+C42)/(C11+C28)</f>
        <v>766.53412479096016</v>
      </c>
      <c r="O20" s="143"/>
    </row>
    <row r="21" spans="1:15">
      <c r="A21" s="150" t="s">
        <v>87</v>
      </c>
      <c r="C21" s="131">
        <v>1397931.7133073807</v>
      </c>
      <c r="E21" s="144"/>
      <c r="F21" s="137"/>
      <c r="G21" s="148"/>
      <c r="I21" s="256"/>
      <c r="J21" s="137"/>
      <c r="K21" s="148"/>
      <c r="L21" s="114"/>
      <c r="M21" s="140" t="s">
        <v>88</v>
      </c>
      <c r="N21" s="151">
        <f>SUM(C14:C16,C22,C31:C33,C39)/(SUM(C11,C28)*5/12)</f>
        <v>833.10766861015759</v>
      </c>
      <c r="O21" s="130"/>
    </row>
    <row r="22" spans="1:15">
      <c r="A22" s="150" t="s">
        <v>89</v>
      </c>
      <c r="B22" s="109"/>
      <c r="C22" s="121">
        <v>619354</v>
      </c>
      <c r="E22" s="144"/>
      <c r="F22" s="137"/>
      <c r="G22" s="114"/>
      <c r="I22" s="256"/>
      <c r="J22" s="137"/>
      <c r="K22" s="114"/>
      <c r="L22" s="148"/>
      <c r="M22" s="152" t="s">
        <v>90</v>
      </c>
      <c r="N22" s="153">
        <f>SUM(C17,C23,C34,C40)/(SUM(C11,C28)*7/12)</f>
        <v>718.98159349153343</v>
      </c>
    </row>
    <row r="23" spans="1:15">
      <c r="A23" s="150" t="s">
        <v>91</v>
      </c>
      <c r="B23" s="109"/>
      <c r="C23" s="131">
        <v>778577.71330738068</v>
      </c>
      <c r="E23" s="144"/>
      <c r="F23" s="137"/>
      <c r="G23" s="114"/>
      <c r="I23" s="256"/>
      <c r="J23" s="137"/>
      <c r="K23" s="114"/>
      <c r="L23" s="148"/>
      <c r="M23" s="152" t="s">
        <v>60</v>
      </c>
      <c r="N23" s="154"/>
    </row>
    <row r="24" spans="1:15">
      <c r="A24" s="126" t="s">
        <v>92</v>
      </c>
      <c r="C24" s="58">
        <v>0</v>
      </c>
      <c r="G24" s="155">
        <v>0</v>
      </c>
      <c r="K24" s="155"/>
      <c r="L24" s="148"/>
    </row>
    <row r="25" spans="1:15" s="125" customFormat="1" ht="16.5" thickBot="1">
      <c r="A25" s="126" t="s">
        <v>93</v>
      </c>
      <c r="B25" s="108"/>
      <c r="C25" s="157">
        <v>6332792514.7133074</v>
      </c>
      <c r="D25" s="109"/>
      <c r="E25" s="158"/>
      <c r="F25" s="109"/>
      <c r="G25" s="159">
        <v>621944863</v>
      </c>
      <c r="H25" s="109"/>
      <c r="I25" s="262"/>
      <c r="J25" s="109"/>
      <c r="K25" s="159">
        <f>SUM(K12:K24)</f>
        <v>-1353904</v>
      </c>
      <c r="L25" s="148"/>
      <c r="O25" s="256">
        <f t="shared" ref="O25" si="2">K25/G25</f>
        <v>-2.1768875032898215E-3</v>
      </c>
    </row>
    <row r="26" spans="1:15" ht="16.5" thickTop="1">
      <c r="C26" s="160"/>
      <c r="L26" s="148"/>
      <c r="O26" s="156"/>
    </row>
    <row r="27" spans="1:15">
      <c r="A27" s="123" t="s">
        <v>94</v>
      </c>
      <c r="C27" s="57"/>
      <c r="L27" s="148"/>
      <c r="O27" s="156"/>
    </row>
    <row r="28" spans="1:15">
      <c r="A28" s="126" t="s">
        <v>70</v>
      </c>
      <c r="C28" s="131">
        <v>420053.73642604146</v>
      </c>
      <c r="E28" s="54"/>
      <c r="F28" s="127"/>
      <c r="G28" s="114"/>
      <c r="I28" s="256"/>
      <c r="J28" s="127"/>
      <c r="K28" s="114"/>
    </row>
    <row r="29" spans="1:15">
      <c r="A29" s="126" t="s">
        <v>72</v>
      </c>
      <c r="C29" s="131">
        <v>418089</v>
      </c>
      <c r="E29" s="54">
        <v>4</v>
      </c>
      <c r="F29" s="127"/>
      <c r="G29" s="114">
        <v>1672356</v>
      </c>
      <c r="I29" s="256"/>
      <c r="J29" s="127"/>
      <c r="K29" s="114"/>
    </row>
    <row r="30" spans="1:15">
      <c r="A30" s="126" t="s">
        <v>74</v>
      </c>
      <c r="C30" s="131">
        <v>240</v>
      </c>
      <c r="E30" s="54">
        <v>8</v>
      </c>
      <c r="F30" s="127"/>
      <c r="G30" s="114">
        <v>1920</v>
      </c>
      <c r="I30" s="256"/>
      <c r="J30" s="127"/>
      <c r="K30" s="114"/>
    </row>
    <row r="31" spans="1:15">
      <c r="A31" s="126" t="s">
        <v>76</v>
      </c>
      <c r="C31" s="121">
        <v>69051504.375377804</v>
      </c>
      <c r="E31" s="144">
        <v>8.4003999999999994</v>
      </c>
      <c r="F31" s="137" t="s">
        <v>77</v>
      </c>
      <c r="G31" s="114">
        <v>5800603</v>
      </c>
      <c r="I31" s="256">
        <f t="shared" ref="I31:I34" si="3">I14</f>
        <v>-2.3E-3</v>
      </c>
      <c r="J31" s="137"/>
      <c r="K31" s="114">
        <f t="shared" ref="K31:K34" si="4">ROUND(G31*I31,0)</f>
        <v>-13341</v>
      </c>
      <c r="O31" s="256">
        <f t="shared" ref="O31:O34" si="5">K31/G31</f>
        <v>-2.2999333000379442E-3</v>
      </c>
    </row>
    <row r="32" spans="1:15">
      <c r="A32" s="126" t="s">
        <v>79</v>
      </c>
      <c r="C32" s="121">
        <v>45544091.540712476</v>
      </c>
      <c r="E32" s="144">
        <v>10.348100000000001</v>
      </c>
      <c r="F32" s="137" t="s">
        <v>77</v>
      </c>
      <c r="G32" s="114">
        <v>4712948</v>
      </c>
      <c r="I32" s="256">
        <f t="shared" si="3"/>
        <v>-2.3E-3</v>
      </c>
      <c r="J32" s="137"/>
      <c r="K32" s="114">
        <f t="shared" si="4"/>
        <v>-10840</v>
      </c>
      <c r="L32" s="114"/>
      <c r="O32" s="256">
        <f t="shared" si="5"/>
        <v>-2.3000465950398772E-3</v>
      </c>
    </row>
    <row r="33" spans="1:15">
      <c r="A33" s="126" t="s">
        <v>81</v>
      </c>
      <c r="C33" s="121">
        <v>14206866.868778445</v>
      </c>
      <c r="E33" s="144">
        <v>12.870900000000001</v>
      </c>
      <c r="F33" s="137" t="s">
        <v>77</v>
      </c>
      <c r="G33" s="114">
        <v>1828552</v>
      </c>
      <c r="I33" s="256">
        <f t="shared" si="3"/>
        <v>-2.3E-3</v>
      </c>
      <c r="J33" s="137"/>
      <c r="K33" s="114">
        <f t="shared" si="4"/>
        <v>-4206</v>
      </c>
      <c r="L33" s="114"/>
      <c r="O33" s="256">
        <f t="shared" si="5"/>
        <v>-2.3001806894198252E-3</v>
      </c>
    </row>
    <row r="34" spans="1:15">
      <c r="A34" s="126" t="s">
        <v>82</v>
      </c>
      <c r="C34" s="121">
        <v>157368786.33151239</v>
      </c>
      <c r="E34" s="144">
        <v>8.7035</v>
      </c>
      <c r="F34" s="137" t="s">
        <v>77</v>
      </c>
      <c r="G34" s="114">
        <v>13696592</v>
      </c>
      <c r="I34" s="256">
        <f t="shared" si="3"/>
        <v>-2.3E-3</v>
      </c>
      <c r="J34" s="137"/>
      <c r="K34" s="114">
        <f t="shared" si="4"/>
        <v>-31502</v>
      </c>
      <c r="L34" s="114"/>
      <c r="O34" s="256">
        <f t="shared" si="5"/>
        <v>-2.2999882014445639E-3</v>
      </c>
    </row>
    <row r="35" spans="1:15">
      <c r="A35" s="126" t="s">
        <v>83</v>
      </c>
      <c r="C35" s="131">
        <v>1724.7364260414615</v>
      </c>
      <c r="E35" s="54">
        <v>7</v>
      </c>
      <c r="F35" s="127"/>
      <c r="G35" s="114">
        <v>12073</v>
      </c>
      <c r="I35" s="256"/>
      <c r="J35" s="127"/>
      <c r="K35" s="114"/>
      <c r="L35" s="114"/>
      <c r="M35" s="109"/>
      <c r="N35" s="143"/>
      <c r="O35" s="156"/>
    </row>
    <row r="36" spans="1:15">
      <c r="A36" s="126" t="s">
        <v>84</v>
      </c>
      <c r="C36" s="131">
        <v>0</v>
      </c>
      <c r="E36" s="54">
        <v>14</v>
      </c>
      <c r="F36" s="127"/>
      <c r="G36" s="114">
        <v>0</v>
      </c>
      <c r="I36" s="256"/>
      <c r="J36" s="146"/>
      <c r="K36" s="114"/>
      <c r="L36" s="114"/>
      <c r="N36" s="156"/>
      <c r="O36" s="156"/>
    </row>
    <row r="37" spans="1:15">
      <c r="A37" s="126" t="s">
        <v>85</v>
      </c>
      <c r="C37" s="131">
        <v>0</v>
      </c>
      <c r="E37" s="54">
        <v>84</v>
      </c>
      <c r="F37" s="127"/>
      <c r="G37" s="114">
        <v>0</v>
      </c>
      <c r="I37" s="257"/>
      <c r="J37" s="146"/>
      <c r="K37" s="148"/>
      <c r="L37" s="114"/>
      <c r="N37" s="156"/>
      <c r="O37" s="156"/>
    </row>
    <row r="38" spans="1:15">
      <c r="A38" s="150" t="s">
        <v>87</v>
      </c>
      <c r="B38" s="109"/>
      <c r="C38" s="131">
        <v>20530.885811121731</v>
      </c>
      <c r="E38" s="161"/>
      <c r="F38" s="137"/>
      <c r="G38" s="148"/>
      <c r="I38" s="256"/>
      <c r="J38" s="137"/>
      <c r="K38" s="148"/>
      <c r="L38" s="114"/>
      <c r="N38" s="162"/>
      <c r="O38" s="156"/>
    </row>
    <row r="39" spans="1:15" s="125" customFormat="1">
      <c r="A39" s="150" t="s">
        <v>89</v>
      </c>
      <c r="B39" s="109"/>
      <c r="C39" s="121">
        <v>8862.3543562009618</v>
      </c>
      <c r="D39" s="109"/>
      <c r="E39" s="161"/>
      <c r="F39" s="137"/>
      <c r="G39" s="114"/>
      <c r="H39" s="109"/>
      <c r="I39" s="256"/>
      <c r="J39" s="137"/>
      <c r="K39" s="114"/>
      <c r="L39" s="148"/>
      <c r="M39" s="108"/>
      <c r="N39" s="162"/>
      <c r="O39" s="137"/>
    </row>
    <row r="40" spans="1:15" s="125" customFormat="1">
      <c r="A40" s="150" t="s">
        <v>91</v>
      </c>
      <c r="B40" s="108"/>
      <c r="C40" s="131">
        <v>11668.531454920769</v>
      </c>
      <c r="D40" s="109"/>
      <c r="E40" s="161"/>
      <c r="F40" s="137"/>
      <c r="G40" s="114"/>
      <c r="H40" s="109"/>
      <c r="I40" s="256"/>
      <c r="J40" s="137"/>
      <c r="K40" s="114"/>
      <c r="L40" s="148"/>
      <c r="M40" s="108"/>
      <c r="N40" s="163"/>
      <c r="O40" s="137"/>
    </row>
    <row r="41" spans="1:15">
      <c r="A41" s="126" t="s">
        <v>92</v>
      </c>
      <c r="C41" s="58">
        <v>0</v>
      </c>
      <c r="G41" s="155">
        <v>0</v>
      </c>
      <c r="K41" s="155"/>
      <c r="L41" s="148"/>
      <c r="N41" s="163"/>
      <c r="O41" s="156"/>
    </row>
    <row r="42" spans="1:15" ht="16.5" thickBot="1">
      <c r="A42" s="126" t="s">
        <v>93</v>
      </c>
      <c r="C42" s="157">
        <v>286191780.00219226</v>
      </c>
      <c r="E42" s="158"/>
      <c r="G42" s="159">
        <v>27725044</v>
      </c>
      <c r="I42" s="262"/>
      <c r="K42" s="159">
        <f>SUM(K29:K41)</f>
        <v>-59889</v>
      </c>
      <c r="L42" s="148"/>
      <c r="N42" s="163"/>
      <c r="O42" s="256">
        <f t="shared" ref="O42" si="6">K42/G42</f>
        <v>-2.160104777471228E-3</v>
      </c>
    </row>
    <row r="43" spans="1:15" ht="16.5" thickTop="1">
      <c r="C43" s="57"/>
      <c r="O43" s="156"/>
    </row>
    <row r="44" spans="1:15">
      <c r="A44" s="123" t="s">
        <v>96</v>
      </c>
      <c r="C44" s="57"/>
      <c r="O44" s="156"/>
    </row>
    <row r="45" spans="1:15">
      <c r="A45" s="126" t="s">
        <v>70</v>
      </c>
      <c r="C45" s="131">
        <v>4325.407917034714</v>
      </c>
      <c r="E45" s="54"/>
      <c r="F45" s="127"/>
      <c r="G45" s="114"/>
      <c r="I45" s="256"/>
      <c r="J45" s="127"/>
      <c r="K45" s="114"/>
      <c r="L45" s="114"/>
      <c r="N45" s="130"/>
      <c r="O45" s="156"/>
    </row>
    <row r="46" spans="1:15">
      <c r="A46" s="126" t="s">
        <v>72</v>
      </c>
      <c r="C46" s="131">
        <v>4240</v>
      </c>
      <c r="E46" s="54">
        <v>4</v>
      </c>
      <c r="F46" s="127"/>
      <c r="G46" s="114">
        <v>16960</v>
      </c>
      <c r="I46" s="256"/>
      <c r="J46" s="127"/>
      <c r="K46" s="114"/>
      <c r="L46" s="114"/>
      <c r="N46" s="130"/>
      <c r="O46" s="156"/>
    </row>
    <row r="47" spans="1:15">
      <c r="A47" s="126" t="s">
        <v>74</v>
      </c>
      <c r="C47" s="131">
        <v>0</v>
      </c>
      <c r="E47" s="54">
        <v>8</v>
      </c>
      <c r="F47" s="127"/>
      <c r="G47" s="114">
        <v>0</v>
      </c>
      <c r="I47" s="256"/>
      <c r="J47" s="127"/>
      <c r="K47" s="114"/>
      <c r="L47" s="114"/>
      <c r="N47" s="130"/>
      <c r="O47" s="156"/>
    </row>
    <row r="48" spans="1:15">
      <c r="A48" s="126" t="s">
        <v>97</v>
      </c>
      <c r="C48" s="131">
        <v>285070.90634845069</v>
      </c>
      <c r="E48" s="55">
        <v>4.13</v>
      </c>
      <c r="F48" s="137" t="s">
        <v>77</v>
      </c>
      <c r="G48" s="114">
        <v>11773</v>
      </c>
      <c r="I48" s="256"/>
      <c r="J48" s="137"/>
      <c r="K48" s="114"/>
      <c r="L48" s="114"/>
      <c r="M48" s="130"/>
      <c r="O48" s="156"/>
    </row>
    <row r="49" spans="1:15">
      <c r="A49" s="126" t="s">
        <v>98</v>
      </c>
      <c r="C49" s="131">
        <v>1033061.6356108035</v>
      </c>
      <c r="E49" s="55">
        <v>-1.5487</v>
      </c>
      <c r="F49" s="137" t="s">
        <v>77</v>
      </c>
      <c r="G49" s="114">
        <v>-15999</v>
      </c>
      <c r="I49" s="256"/>
      <c r="J49" s="137"/>
      <c r="K49" s="114"/>
      <c r="L49" s="114"/>
      <c r="M49" s="130"/>
      <c r="O49" s="156"/>
    </row>
    <row r="50" spans="1:15">
      <c r="A50" s="126" t="s">
        <v>76</v>
      </c>
      <c r="C50" s="131">
        <v>682832.18997281697</v>
      </c>
      <c r="E50" s="144">
        <v>8.4003999999999994</v>
      </c>
      <c r="F50" s="137" t="s">
        <v>77</v>
      </c>
      <c r="G50" s="114">
        <v>57361</v>
      </c>
      <c r="I50" s="256">
        <f t="shared" ref="I50:I53" si="7">I14</f>
        <v>-2.3E-3</v>
      </c>
      <c r="J50" s="137"/>
      <c r="K50" s="114">
        <f t="shared" ref="K50:K53" si="8">ROUND(G50*I50,0)</f>
        <v>-132</v>
      </c>
      <c r="L50" s="114"/>
      <c r="O50" s="256">
        <f t="shared" ref="O50:O53" si="9">K50/G50</f>
        <v>-2.3012151113125643E-3</v>
      </c>
    </row>
    <row r="51" spans="1:15">
      <c r="A51" s="126" t="s">
        <v>79</v>
      </c>
      <c r="C51" s="131">
        <v>470837.33681360341</v>
      </c>
      <c r="E51" s="144">
        <v>10.348100000000001</v>
      </c>
      <c r="F51" s="137" t="s">
        <v>77</v>
      </c>
      <c r="G51" s="114">
        <v>48723</v>
      </c>
      <c r="I51" s="256">
        <f t="shared" si="7"/>
        <v>-2.3E-3</v>
      </c>
      <c r="J51" s="137"/>
      <c r="K51" s="114">
        <f t="shared" si="8"/>
        <v>-112</v>
      </c>
      <c r="L51" s="114"/>
      <c r="O51" s="256">
        <f t="shared" si="9"/>
        <v>-2.2987090285901935E-3</v>
      </c>
    </row>
    <row r="52" spans="1:15">
      <c r="A52" s="126" t="s">
        <v>81</v>
      </c>
      <c r="C52" s="131">
        <v>199279.66606117907</v>
      </c>
      <c r="E52" s="144">
        <v>12.870900000000001</v>
      </c>
      <c r="F52" s="137" t="s">
        <v>77</v>
      </c>
      <c r="G52" s="114">
        <v>25649</v>
      </c>
      <c r="I52" s="256">
        <f t="shared" si="7"/>
        <v>-2.3E-3</v>
      </c>
      <c r="J52" s="137"/>
      <c r="K52" s="114">
        <f t="shared" si="8"/>
        <v>-59</v>
      </c>
      <c r="L52" s="114"/>
      <c r="N52" s="156"/>
      <c r="O52" s="256">
        <f t="shared" si="9"/>
        <v>-2.3002846114858278E-3</v>
      </c>
    </row>
    <row r="53" spans="1:15">
      <c r="A53" s="126" t="s">
        <v>82</v>
      </c>
      <c r="C53" s="131">
        <v>1906444.3027605512</v>
      </c>
      <c r="E53" s="144">
        <v>8.7035</v>
      </c>
      <c r="F53" s="137" t="s">
        <v>77</v>
      </c>
      <c r="G53" s="114">
        <v>165927</v>
      </c>
      <c r="I53" s="256">
        <f t="shared" si="7"/>
        <v>-2.3E-3</v>
      </c>
      <c r="J53" s="137"/>
      <c r="K53" s="114">
        <f t="shared" si="8"/>
        <v>-382</v>
      </c>
      <c r="L53" s="114"/>
      <c r="N53" s="156"/>
      <c r="O53" s="256">
        <f t="shared" si="9"/>
        <v>-2.3022172401116156E-3</v>
      </c>
    </row>
    <row r="54" spans="1:15">
      <c r="A54" s="126" t="s">
        <v>83</v>
      </c>
      <c r="C54" s="131">
        <v>85.407917034714046</v>
      </c>
      <c r="E54" s="54">
        <v>7</v>
      </c>
      <c r="F54" s="127"/>
      <c r="G54" s="114">
        <v>598</v>
      </c>
      <c r="I54" s="256"/>
      <c r="J54" s="127"/>
      <c r="K54" s="114"/>
      <c r="L54" s="114"/>
      <c r="N54" s="156"/>
      <c r="O54" s="156"/>
    </row>
    <row r="55" spans="1:15" s="125" customFormat="1">
      <c r="A55" s="126" t="s">
        <v>84</v>
      </c>
      <c r="B55" s="108"/>
      <c r="C55" s="131">
        <v>0</v>
      </c>
      <c r="D55" s="109"/>
      <c r="E55" s="54">
        <v>14</v>
      </c>
      <c r="F55" s="127"/>
      <c r="G55" s="114">
        <v>0</v>
      </c>
      <c r="H55" s="109"/>
      <c r="I55" s="256"/>
      <c r="J55" s="127"/>
      <c r="K55" s="114"/>
      <c r="L55" s="148"/>
      <c r="M55" s="108"/>
      <c r="N55" s="156"/>
      <c r="O55" s="137"/>
    </row>
    <row r="56" spans="1:15" s="125" customFormat="1">
      <c r="A56" s="126" t="s">
        <v>85</v>
      </c>
      <c r="B56" s="108"/>
      <c r="C56" s="131">
        <v>0</v>
      </c>
      <c r="D56" s="109"/>
      <c r="E56" s="54">
        <v>84</v>
      </c>
      <c r="F56" s="127"/>
      <c r="G56" s="114">
        <v>0</v>
      </c>
      <c r="H56" s="109"/>
      <c r="I56" s="256"/>
      <c r="J56" s="127"/>
      <c r="K56" s="114"/>
      <c r="L56" s="148"/>
      <c r="M56" s="108"/>
      <c r="N56" s="156"/>
      <c r="O56" s="137"/>
    </row>
    <row r="57" spans="1:15" s="125" customFormat="1">
      <c r="A57" s="150" t="s">
        <v>87</v>
      </c>
      <c r="B57" s="109"/>
      <c r="C57" s="131">
        <v>581.68889166537042</v>
      </c>
      <c r="D57" s="109"/>
      <c r="E57" s="161"/>
      <c r="F57" s="137"/>
      <c r="G57" s="148"/>
      <c r="H57" s="109"/>
      <c r="I57" s="263"/>
      <c r="J57" s="137"/>
      <c r="K57" s="148"/>
      <c r="L57" s="148"/>
      <c r="M57" s="108"/>
      <c r="N57" s="156"/>
      <c r="O57" s="137"/>
    </row>
    <row r="58" spans="1:15">
      <c r="A58" s="150" t="s">
        <v>89</v>
      </c>
      <c r="B58" s="109"/>
      <c r="C58" s="131">
        <v>235.90156091825406</v>
      </c>
      <c r="E58" s="161"/>
      <c r="F58" s="137"/>
      <c r="G58" s="114"/>
      <c r="I58" s="263"/>
      <c r="J58" s="137"/>
      <c r="K58" s="114"/>
      <c r="L58" s="148"/>
      <c r="M58" s="105"/>
    </row>
    <row r="59" spans="1:15">
      <c r="A59" s="150" t="s">
        <v>91</v>
      </c>
      <c r="C59" s="131">
        <v>345.78733074711636</v>
      </c>
      <c r="E59" s="161"/>
      <c r="F59" s="137"/>
      <c r="G59" s="114"/>
      <c r="I59" s="263"/>
      <c r="J59" s="137"/>
      <c r="K59" s="114"/>
      <c r="L59" s="148"/>
      <c r="N59" s="162"/>
      <c r="O59" s="156"/>
    </row>
    <row r="60" spans="1:15">
      <c r="A60" s="126" t="s">
        <v>92</v>
      </c>
      <c r="C60" s="58">
        <v>0</v>
      </c>
      <c r="G60" s="155">
        <v>0</v>
      </c>
      <c r="K60" s="155"/>
      <c r="N60" s="162"/>
    </row>
    <row r="61" spans="1:15" ht="16.5" thickBot="1">
      <c r="A61" s="126" t="s">
        <v>93</v>
      </c>
      <c r="C61" s="157">
        <v>3259975.1844998165</v>
      </c>
      <c r="E61" s="164"/>
      <c r="G61" s="165">
        <v>310992</v>
      </c>
      <c r="I61" s="264"/>
      <c r="K61" s="165">
        <f>SUM(K46:K60)</f>
        <v>-685</v>
      </c>
      <c r="N61" s="163"/>
      <c r="O61" s="256">
        <f t="shared" ref="O61" si="10">K61/G61</f>
        <v>-2.2026290065339303E-3</v>
      </c>
    </row>
    <row r="62" spans="1:15" ht="16.5" thickTop="1">
      <c r="C62" s="57"/>
      <c r="L62" s="114"/>
      <c r="N62" s="156"/>
      <c r="O62" s="57"/>
    </row>
    <row r="63" spans="1:15">
      <c r="A63" s="123" t="s">
        <v>99</v>
      </c>
      <c r="C63" s="57"/>
      <c r="L63" s="114"/>
      <c r="O63" s="108"/>
    </row>
    <row r="64" spans="1:15">
      <c r="A64" s="126" t="s">
        <v>100</v>
      </c>
      <c r="C64" s="57">
        <v>161759</v>
      </c>
      <c r="E64" s="54">
        <v>50</v>
      </c>
      <c r="F64" s="127"/>
      <c r="G64" s="114">
        <v>8087950</v>
      </c>
      <c r="I64" s="256"/>
      <c r="J64" s="127"/>
      <c r="K64" s="114"/>
      <c r="L64" s="114"/>
      <c r="O64" s="55"/>
    </row>
    <row r="65" spans="1:15">
      <c r="A65" s="126" t="s">
        <v>101</v>
      </c>
      <c r="C65" s="57">
        <v>7236066</v>
      </c>
      <c r="E65" s="54">
        <v>16.84</v>
      </c>
      <c r="F65" s="127"/>
      <c r="G65" s="114">
        <v>121855351</v>
      </c>
      <c r="I65" s="256">
        <f>$N$71</f>
        <v>-2.3999999999999998E-3</v>
      </c>
      <c r="J65" s="127"/>
      <c r="K65" s="114">
        <f t="shared" ref="K65:K66" si="11">ROUND(G65*I65,0)</f>
        <v>-292453</v>
      </c>
      <c r="L65" s="114"/>
      <c r="O65" s="256">
        <f t="shared" ref="O65:O66" si="12">K65/G65</f>
        <v>-2.4000012933367201E-3</v>
      </c>
    </row>
    <row r="66" spans="1:15">
      <c r="A66" s="126" t="s">
        <v>102</v>
      </c>
      <c r="C66" s="57">
        <v>8823903</v>
      </c>
      <c r="E66" s="54">
        <v>13.52</v>
      </c>
      <c r="F66" s="127"/>
      <c r="G66" s="114">
        <v>119299169</v>
      </c>
      <c r="I66" s="256">
        <f>$N$71</f>
        <v>-2.3999999999999998E-3</v>
      </c>
      <c r="J66" s="127"/>
      <c r="K66" s="114">
        <f t="shared" si="11"/>
        <v>-286318</v>
      </c>
      <c r="L66" s="114"/>
      <c r="M66" s="54" t="s">
        <v>368</v>
      </c>
      <c r="N66" s="166"/>
      <c r="O66" s="256">
        <f t="shared" si="12"/>
        <v>-2.399999953059187E-3</v>
      </c>
    </row>
    <row r="67" spans="1:15">
      <c r="A67" s="126" t="s">
        <v>103</v>
      </c>
      <c r="C67" s="57">
        <v>612787</v>
      </c>
      <c r="E67" s="54">
        <v>-0.87</v>
      </c>
      <c r="F67" s="127"/>
      <c r="G67" s="114">
        <v>-533125</v>
      </c>
      <c r="I67" s="256"/>
      <c r="J67" s="127"/>
      <c r="K67" s="114"/>
      <c r="L67" s="114"/>
      <c r="M67" s="128" t="s">
        <v>71</v>
      </c>
      <c r="N67" s="129">
        <f>K73+K85</f>
        <v>-1050359</v>
      </c>
      <c r="O67" s="57"/>
    </row>
    <row r="68" spans="1:15">
      <c r="A68" s="126" t="s">
        <v>104</v>
      </c>
      <c r="C68" s="57">
        <v>5746434278.8172226</v>
      </c>
      <c r="E68" s="55"/>
      <c r="F68" s="137"/>
      <c r="G68" s="114"/>
      <c r="I68" s="256"/>
      <c r="J68" s="137"/>
      <c r="K68" s="114"/>
      <c r="L68" s="148"/>
      <c r="M68" s="132" t="s">
        <v>73</v>
      </c>
      <c r="N68" s="133">
        <f>(RateSpread!M20+RateSpread!M22)*1000</f>
        <v>-1033102.9017385681</v>
      </c>
      <c r="O68" s="57"/>
    </row>
    <row r="69" spans="1:15">
      <c r="A69" s="126" t="s">
        <v>105</v>
      </c>
      <c r="C69" s="57">
        <v>2584270137</v>
      </c>
      <c r="E69" s="167">
        <v>3.5438999999999998</v>
      </c>
      <c r="F69" s="137" t="s">
        <v>77</v>
      </c>
      <c r="G69" s="114">
        <v>91583949</v>
      </c>
      <c r="I69" s="256">
        <f t="shared" ref="I69:I70" si="13">$N$71</f>
        <v>-2.3999999999999998E-3</v>
      </c>
      <c r="J69" s="137"/>
      <c r="K69" s="114">
        <f t="shared" ref="K69:K70" si="14">ROUND(G69*I69,0)</f>
        <v>-219801</v>
      </c>
      <c r="L69" s="148"/>
      <c r="M69" s="134" t="s">
        <v>75</v>
      </c>
      <c r="N69" s="135">
        <f>N68-N67</f>
        <v>17256.098261431907</v>
      </c>
      <c r="O69" s="256">
        <f t="shared" ref="O69:O70" si="15">K69/G69</f>
        <v>-2.3999947851123999E-3</v>
      </c>
    </row>
    <row r="70" spans="1:15">
      <c r="A70" s="126" t="s">
        <v>106</v>
      </c>
      <c r="C70" s="57">
        <v>3162164141.8172226</v>
      </c>
      <c r="E70" s="167">
        <v>3.2658999999999998</v>
      </c>
      <c r="F70" s="137" t="s">
        <v>77</v>
      </c>
      <c r="G70" s="114">
        <v>103273119</v>
      </c>
      <c r="I70" s="256">
        <f t="shared" si="13"/>
        <v>-2.3999999999999998E-3</v>
      </c>
      <c r="J70" s="137"/>
      <c r="K70" s="114">
        <f t="shared" si="14"/>
        <v>-247855</v>
      </c>
      <c r="L70" s="148"/>
      <c r="M70" s="138"/>
      <c r="N70" s="168"/>
      <c r="O70" s="256">
        <f t="shared" si="15"/>
        <v>-2.3999952979051596E-3</v>
      </c>
    </row>
    <row r="71" spans="1:15">
      <c r="A71" s="126" t="s">
        <v>107</v>
      </c>
      <c r="C71" s="57">
        <v>0</v>
      </c>
      <c r="E71" s="54">
        <v>600</v>
      </c>
      <c r="F71" s="127"/>
      <c r="G71" s="114">
        <v>0</v>
      </c>
      <c r="I71" s="256"/>
      <c r="J71" s="127"/>
      <c r="K71" s="114"/>
      <c r="L71" s="148"/>
      <c r="M71" s="140" t="s">
        <v>80</v>
      </c>
      <c r="N71" s="169">
        <f>ROUND(N68/SUM(G65:G66,G69:G70,G77:G78,G81:G82),4)</f>
        <v>-2.3999999999999998E-3</v>
      </c>
      <c r="O71" s="156"/>
    </row>
    <row r="72" spans="1:15">
      <c r="A72" s="126" t="s">
        <v>92</v>
      </c>
      <c r="C72" s="58">
        <v>0</v>
      </c>
      <c r="G72" s="155">
        <v>0</v>
      </c>
      <c r="K72" s="155"/>
      <c r="M72" s="138"/>
      <c r="N72" s="139"/>
    </row>
    <row r="73" spans="1:15" ht="16.5" thickBot="1">
      <c r="A73" s="126" t="s">
        <v>93</v>
      </c>
      <c r="C73" s="170">
        <v>5746434278.8172226</v>
      </c>
      <c r="E73" s="164"/>
      <c r="G73" s="165">
        <v>443566413</v>
      </c>
      <c r="I73" s="264"/>
      <c r="K73" s="165">
        <f>SUM(K64:K72)</f>
        <v>-1046427</v>
      </c>
      <c r="M73" s="152"/>
      <c r="N73" s="171"/>
      <c r="O73" s="256">
        <f t="shared" ref="O73" si="16">K73/G73</f>
        <v>-2.3591213611568016E-3</v>
      </c>
    </row>
    <row r="74" spans="1:15" ht="16.5" thickTop="1">
      <c r="C74" s="57"/>
      <c r="L74" s="114"/>
    </row>
    <row r="75" spans="1:15">
      <c r="A75" s="123" t="s">
        <v>110</v>
      </c>
      <c r="C75" s="57"/>
      <c r="D75" s="146"/>
      <c r="H75" s="146"/>
      <c r="L75" s="114"/>
    </row>
    <row r="76" spans="1:15">
      <c r="A76" s="126" t="s">
        <v>100</v>
      </c>
      <c r="C76" s="57">
        <v>384</v>
      </c>
      <c r="E76" s="54">
        <v>50</v>
      </c>
      <c r="F76" s="127"/>
      <c r="G76" s="114">
        <v>19200</v>
      </c>
      <c r="I76" s="256"/>
      <c r="J76" s="127"/>
      <c r="K76" s="114"/>
      <c r="L76" s="114"/>
    </row>
    <row r="77" spans="1:15">
      <c r="A77" s="126" t="s">
        <v>111</v>
      </c>
      <c r="C77" s="57">
        <v>28701</v>
      </c>
      <c r="E77" s="54">
        <v>16.84</v>
      </c>
      <c r="F77" s="127"/>
      <c r="G77" s="114">
        <v>483325</v>
      </c>
      <c r="I77" s="256">
        <f t="shared" ref="I77:I78" si="17">$N$71</f>
        <v>-2.3999999999999998E-3</v>
      </c>
      <c r="J77" s="127"/>
      <c r="K77" s="114">
        <f t="shared" ref="K77:K78" si="18">ROUND(G77*I77,0)</f>
        <v>-1160</v>
      </c>
      <c r="L77" s="114"/>
      <c r="O77" s="256">
        <f t="shared" ref="O77:O78" si="19">K77/G77</f>
        <v>-2.4000413800237936E-3</v>
      </c>
    </row>
    <row r="78" spans="1:15">
      <c r="A78" s="126" t="s">
        <v>112</v>
      </c>
      <c r="C78" s="57">
        <v>32100</v>
      </c>
      <c r="E78" s="54">
        <v>13.52</v>
      </c>
      <c r="F78" s="127"/>
      <c r="G78" s="114">
        <v>433992</v>
      </c>
      <c r="I78" s="256">
        <f t="shared" si="17"/>
        <v>-2.3999999999999998E-3</v>
      </c>
      <c r="J78" s="127"/>
      <c r="K78" s="114">
        <f t="shared" si="18"/>
        <v>-1042</v>
      </c>
      <c r="L78" s="114"/>
      <c r="O78" s="256">
        <f t="shared" si="19"/>
        <v>-2.4009659164224225E-3</v>
      </c>
    </row>
    <row r="79" spans="1:15">
      <c r="A79" s="126" t="s">
        <v>103</v>
      </c>
      <c r="C79" s="57">
        <v>0</v>
      </c>
      <c r="E79" s="54">
        <v>-0.87</v>
      </c>
      <c r="F79" s="127"/>
      <c r="G79" s="114">
        <v>0</v>
      </c>
      <c r="I79" s="256"/>
      <c r="J79" s="127"/>
      <c r="K79" s="114"/>
      <c r="L79" s="114"/>
      <c r="N79" s="166"/>
    </row>
    <row r="80" spans="1:15">
      <c r="A80" s="126" t="s">
        <v>104</v>
      </c>
      <c r="C80" s="57">
        <v>21133170</v>
      </c>
      <c r="E80" s="167"/>
      <c r="F80" s="137"/>
      <c r="G80" s="114"/>
      <c r="I80" s="257"/>
      <c r="J80" s="137"/>
      <c r="K80" s="114"/>
      <c r="L80" s="148"/>
      <c r="N80" s="166"/>
    </row>
    <row r="81" spans="1:15">
      <c r="A81" s="126" t="s">
        <v>108</v>
      </c>
      <c r="C81" s="57">
        <v>11014981</v>
      </c>
      <c r="E81" s="167">
        <v>3.5438999999999998</v>
      </c>
      <c r="F81" s="137" t="s">
        <v>77</v>
      </c>
      <c r="G81" s="114">
        <v>390360</v>
      </c>
      <c r="I81" s="256">
        <f t="shared" ref="I81:I82" si="20">$N$71</f>
        <v>-2.3999999999999998E-3</v>
      </c>
      <c r="J81" s="137"/>
      <c r="K81" s="114">
        <f t="shared" ref="K81:K82" si="21">ROUND(G81*I81,0)</f>
        <v>-937</v>
      </c>
      <c r="L81" s="148"/>
      <c r="O81" s="256">
        <f t="shared" ref="O81:O82" si="22">K81/G81</f>
        <v>-2.4003483963520853E-3</v>
      </c>
    </row>
    <row r="82" spans="1:15">
      <c r="A82" s="126" t="s">
        <v>109</v>
      </c>
      <c r="C82" s="57">
        <v>10118189</v>
      </c>
      <c r="E82" s="167">
        <v>3.2658999999999998</v>
      </c>
      <c r="F82" s="137" t="s">
        <v>77</v>
      </c>
      <c r="G82" s="114">
        <v>330450</v>
      </c>
      <c r="I82" s="256">
        <f t="shared" si="20"/>
        <v>-2.3999999999999998E-3</v>
      </c>
      <c r="J82" s="137"/>
      <c r="K82" s="114">
        <f t="shared" si="21"/>
        <v>-793</v>
      </c>
      <c r="L82" s="148"/>
      <c r="O82" s="256">
        <f t="shared" si="22"/>
        <v>-2.3997579058859133E-3</v>
      </c>
    </row>
    <row r="83" spans="1:15">
      <c r="A83" s="126" t="s">
        <v>107</v>
      </c>
      <c r="C83" s="57">
        <v>0</v>
      </c>
      <c r="D83" s="146"/>
      <c r="E83" s="54">
        <v>600</v>
      </c>
      <c r="F83" s="127"/>
      <c r="G83" s="114">
        <v>0</v>
      </c>
      <c r="H83" s="146"/>
      <c r="I83" s="256"/>
      <c r="J83" s="127"/>
      <c r="K83" s="114"/>
      <c r="L83" s="148"/>
      <c r="N83" s="162"/>
      <c r="O83" s="156"/>
    </row>
    <row r="84" spans="1:15">
      <c r="A84" s="126" t="s">
        <v>92</v>
      </c>
      <c r="C84" s="58">
        <v>0</v>
      </c>
      <c r="G84" s="155">
        <v>0</v>
      </c>
      <c r="K84" s="155"/>
      <c r="N84" s="172"/>
    </row>
    <row r="85" spans="1:15" ht="16.5" thickBot="1">
      <c r="A85" s="126" t="s">
        <v>93</v>
      </c>
      <c r="C85" s="170">
        <v>21133170</v>
      </c>
      <c r="E85" s="164"/>
      <c r="G85" s="165">
        <v>1657327</v>
      </c>
      <c r="I85" s="264"/>
      <c r="K85" s="165">
        <f>SUM(K76:K84)</f>
        <v>-3932</v>
      </c>
      <c r="N85" s="156"/>
      <c r="O85" s="256">
        <f t="shared" ref="O85" si="23">K85/G85</f>
        <v>-2.3724949874104509E-3</v>
      </c>
    </row>
    <row r="86" spans="1:15" ht="16.5" thickTop="1">
      <c r="C86" s="57"/>
      <c r="L86" s="114"/>
    </row>
    <row r="87" spans="1:15">
      <c r="A87" s="123" t="s">
        <v>113</v>
      </c>
      <c r="C87" s="57"/>
      <c r="E87" s="167"/>
      <c r="F87" s="173"/>
      <c r="I87" s="257"/>
      <c r="J87" s="173"/>
      <c r="L87" s="114"/>
      <c r="O87" s="57"/>
    </row>
    <row r="88" spans="1:15">
      <c r="A88" s="126" t="s">
        <v>100</v>
      </c>
      <c r="C88" s="57">
        <v>28731</v>
      </c>
      <c r="E88" s="54">
        <v>50</v>
      </c>
      <c r="F88" s="127"/>
      <c r="G88" s="114">
        <v>1436550</v>
      </c>
      <c r="I88" s="256"/>
      <c r="J88" s="127"/>
      <c r="K88" s="114"/>
      <c r="L88" s="114"/>
      <c r="M88" s="128" t="s">
        <v>71</v>
      </c>
      <c r="N88" s="129">
        <f>K97</f>
        <v>-68813</v>
      </c>
      <c r="O88" s="57"/>
    </row>
    <row r="89" spans="1:15">
      <c r="A89" s="126" t="s">
        <v>114</v>
      </c>
      <c r="C89" s="57">
        <v>861704</v>
      </c>
      <c r="D89" s="146"/>
      <c r="E89" s="54">
        <v>5.96</v>
      </c>
      <c r="F89" s="127"/>
      <c r="G89" s="114">
        <v>5135756</v>
      </c>
      <c r="H89" s="146"/>
      <c r="I89" s="256"/>
      <c r="J89" s="127"/>
      <c r="K89" s="114"/>
      <c r="L89" s="114"/>
      <c r="M89" s="132" t="s">
        <v>73</v>
      </c>
      <c r="N89" s="133">
        <f>RateSpread!M21*1000</f>
        <v>-69285.331230238749</v>
      </c>
      <c r="O89" s="57"/>
    </row>
    <row r="90" spans="1:15">
      <c r="A90" s="126" t="s">
        <v>115</v>
      </c>
      <c r="C90" s="57">
        <v>1039237</v>
      </c>
      <c r="D90" s="146"/>
      <c r="E90" s="54">
        <v>5</v>
      </c>
      <c r="F90" s="127"/>
      <c r="G90" s="114">
        <v>5196185</v>
      </c>
      <c r="H90" s="146"/>
      <c r="I90" s="256"/>
      <c r="J90" s="127"/>
      <c r="K90" s="114"/>
      <c r="L90" s="114"/>
      <c r="M90" s="134" t="s">
        <v>75</v>
      </c>
      <c r="N90" s="135">
        <f>N89-N88</f>
        <v>-472.33123023874941</v>
      </c>
      <c r="O90" s="57"/>
    </row>
    <row r="91" spans="1:15">
      <c r="A91" s="126" t="s">
        <v>103</v>
      </c>
      <c r="C91" s="57">
        <v>32411</v>
      </c>
      <c r="D91" s="146"/>
      <c r="E91" s="54">
        <v>-0.56000000000000005</v>
      </c>
      <c r="F91" s="127"/>
      <c r="G91" s="114">
        <v>-18150</v>
      </c>
      <c r="H91" s="146"/>
      <c r="I91" s="256"/>
      <c r="J91" s="127"/>
      <c r="K91" s="114"/>
      <c r="L91" s="114"/>
      <c r="M91" s="138"/>
      <c r="N91" s="168"/>
      <c r="O91" s="57"/>
    </row>
    <row r="92" spans="1:15">
      <c r="A92" s="126" t="s">
        <v>97</v>
      </c>
      <c r="C92" s="57">
        <v>57731948</v>
      </c>
      <c r="D92" s="146"/>
      <c r="E92" s="55">
        <v>10.905099999999999</v>
      </c>
      <c r="F92" s="137" t="s">
        <v>77</v>
      </c>
      <c r="G92" s="114">
        <v>6295727</v>
      </c>
      <c r="H92" s="146"/>
      <c r="I92" s="256">
        <f>$N$92</f>
        <v>-3.8E-3</v>
      </c>
      <c r="J92" s="137"/>
      <c r="K92" s="114">
        <f t="shared" ref="K92:K95" si="24">ROUND(G92*I92,0)</f>
        <v>-23924</v>
      </c>
      <c r="L92" s="148"/>
      <c r="M92" s="140" t="s">
        <v>80</v>
      </c>
      <c r="N92" s="169">
        <f>ROUND(N89/SUM(G92:G95),4)</f>
        <v>-3.8E-3</v>
      </c>
      <c r="O92" s="256">
        <f t="shared" ref="O92:O95" si="25">K92/G92</f>
        <v>-3.8000377081153615E-3</v>
      </c>
    </row>
    <row r="93" spans="1:15">
      <c r="A93" s="126" t="s">
        <v>98</v>
      </c>
      <c r="C93" s="57">
        <v>58399436</v>
      </c>
      <c r="D93" s="146"/>
      <c r="E93" s="55">
        <v>3.2831999999999999</v>
      </c>
      <c r="F93" s="137" t="s">
        <v>77</v>
      </c>
      <c r="G93" s="114">
        <v>1917370</v>
      </c>
      <c r="H93" s="146"/>
      <c r="I93" s="256">
        <f t="shared" ref="I93:I95" si="26">$N$92</f>
        <v>-3.8E-3</v>
      </c>
      <c r="J93" s="137"/>
      <c r="K93" s="114">
        <f t="shared" si="24"/>
        <v>-7286</v>
      </c>
      <c r="L93" s="148"/>
      <c r="M93" s="152"/>
      <c r="N93" s="171"/>
      <c r="O93" s="256">
        <f t="shared" si="25"/>
        <v>-3.7999968707135294E-3</v>
      </c>
    </row>
    <row r="94" spans="1:15">
      <c r="A94" s="126" t="s">
        <v>116</v>
      </c>
      <c r="C94" s="57">
        <v>85611702</v>
      </c>
      <c r="D94" s="146"/>
      <c r="E94" s="55">
        <v>9.1155000000000008</v>
      </c>
      <c r="F94" s="137" t="s">
        <v>77</v>
      </c>
      <c r="G94" s="114">
        <v>7803935</v>
      </c>
      <c r="H94" s="146"/>
      <c r="I94" s="256">
        <f t="shared" si="26"/>
        <v>-3.8E-3</v>
      </c>
      <c r="J94" s="137"/>
      <c r="K94" s="114">
        <f t="shared" si="24"/>
        <v>-29655</v>
      </c>
      <c r="L94" s="148"/>
      <c r="M94" s="138"/>
      <c r="N94" s="168"/>
      <c r="O94" s="256">
        <f t="shared" si="25"/>
        <v>-3.8000060226027E-3</v>
      </c>
    </row>
    <row r="95" spans="1:15">
      <c r="A95" s="126" t="s">
        <v>117</v>
      </c>
      <c r="C95" s="57">
        <v>75991996</v>
      </c>
      <c r="D95" s="146"/>
      <c r="E95" s="55">
        <v>2.7524999999999999</v>
      </c>
      <c r="F95" s="137" t="s">
        <v>77</v>
      </c>
      <c r="G95" s="114">
        <v>2091680</v>
      </c>
      <c r="H95" s="146"/>
      <c r="I95" s="256">
        <f t="shared" si="26"/>
        <v>-3.8E-3</v>
      </c>
      <c r="J95" s="137"/>
      <c r="K95" s="114">
        <f t="shared" si="24"/>
        <v>-7948</v>
      </c>
      <c r="L95" s="148"/>
      <c r="M95" s="138"/>
      <c r="N95" s="139"/>
      <c r="O95" s="256">
        <f t="shared" si="25"/>
        <v>-3.799816415512889E-3</v>
      </c>
    </row>
    <row r="96" spans="1:15">
      <c r="A96" s="126" t="s">
        <v>92</v>
      </c>
      <c r="C96" s="58">
        <v>0</v>
      </c>
      <c r="G96" s="155">
        <v>0</v>
      </c>
      <c r="K96" s="155"/>
      <c r="M96" s="140"/>
      <c r="N96" s="141"/>
      <c r="O96" s="156"/>
    </row>
    <row r="97" spans="1:15" ht="16.5" thickBot="1">
      <c r="A97" s="126" t="s">
        <v>93</v>
      </c>
      <c r="C97" s="170">
        <v>277735082</v>
      </c>
      <c r="E97" s="164"/>
      <c r="G97" s="165">
        <v>29859053</v>
      </c>
      <c r="I97" s="264"/>
      <c r="K97" s="165">
        <f>SUM(K88:K96)</f>
        <v>-68813</v>
      </c>
      <c r="M97" s="152"/>
      <c r="N97" s="174"/>
      <c r="O97" s="256">
        <f t="shared" ref="O97" si="27">K97/G97</f>
        <v>-2.304594187900065E-3</v>
      </c>
    </row>
    <row r="98" spans="1:15" ht="16.5" thickTop="1">
      <c r="C98" s="57"/>
      <c r="L98" s="114"/>
    </row>
    <row r="99" spans="1:15">
      <c r="A99" s="123" t="s">
        <v>118</v>
      </c>
      <c r="C99" s="57"/>
      <c r="L99" s="114"/>
      <c r="N99" s="108"/>
    </row>
    <row r="100" spans="1:15">
      <c r="A100" s="176" t="s">
        <v>119</v>
      </c>
      <c r="C100" s="57"/>
      <c r="G100" s="114"/>
      <c r="K100" s="114"/>
      <c r="L100" s="114"/>
      <c r="M100" s="54"/>
      <c r="N100" s="54"/>
    </row>
    <row r="101" spans="1:15">
      <c r="A101" s="126" t="s">
        <v>120</v>
      </c>
      <c r="B101" s="108">
        <v>29</v>
      </c>
      <c r="C101" s="57">
        <v>23</v>
      </c>
      <c r="E101" s="54">
        <v>5.68</v>
      </c>
      <c r="F101" s="127"/>
      <c r="G101" s="114">
        <v>131</v>
      </c>
      <c r="I101" s="256">
        <f>$N$133</f>
        <v>-5.0000000000000001E-4</v>
      </c>
      <c r="J101" s="127"/>
      <c r="K101" s="114">
        <f t="shared" ref="K101" si="28">ROUND(G101*I101,0)</f>
        <v>0</v>
      </c>
      <c r="L101" s="114"/>
      <c r="M101" s="54"/>
      <c r="N101" s="54"/>
      <c r="O101" s="256">
        <f t="shared" ref="O101:O137" si="29">K101/G101</f>
        <v>0</v>
      </c>
    </row>
    <row r="102" spans="1:15">
      <c r="A102" s="126" t="s">
        <v>121</v>
      </c>
      <c r="B102" s="108">
        <v>1</v>
      </c>
      <c r="C102" s="57">
        <v>44936</v>
      </c>
      <c r="E102" s="54">
        <v>16.38</v>
      </c>
      <c r="F102" s="127"/>
      <c r="G102" s="114">
        <v>736052</v>
      </c>
      <c r="I102" s="256">
        <f t="shared" ref="I102:I104" si="30">$N$133</f>
        <v>-5.0000000000000001E-4</v>
      </c>
      <c r="J102" s="127"/>
      <c r="K102" s="114">
        <f t="shared" ref="K102:K104" si="31">ROUND(G102*I102,0)</f>
        <v>-368</v>
      </c>
      <c r="L102" s="114"/>
      <c r="M102" s="54"/>
      <c r="N102" s="54"/>
      <c r="O102" s="256">
        <f t="shared" si="29"/>
        <v>-4.9996467640873196E-4</v>
      </c>
    </row>
    <row r="103" spans="1:15">
      <c r="A103" s="126" t="s">
        <v>122</v>
      </c>
      <c r="B103" s="108">
        <v>28</v>
      </c>
      <c r="C103" s="57">
        <v>265</v>
      </c>
      <c r="E103" s="54">
        <v>8.0500000000000007</v>
      </c>
      <c r="F103" s="127"/>
      <c r="G103" s="114">
        <v>2133</v>
      </c>
      <c r="I103" s="256">
        <f t="shared" si="30"/>
        <v>-5.0000000000000001E-4</v>
      </c>
      <c r="J103" s="127"/>
      <c r="K103" s="114">
        <f t="shared" si="31"/>
        <v>-1</v>
      </c>
      <c r="L103" s="114"/>
      <c r="N103" s="108"/>
      <c r="O103" s="256">
        <f t="shared" si="29"/>
        <v>-4.6882325363338024E-4</v>
      </c>
    </row>
    <row r="104" spans="1:15">
      <c r="A104" s="126" t="s">
        <v>123</v>
      </c>
      <c r="B104" s="108">
        <v>2</v>
      </c>
      <c r="C104" s="57">
        <v>11546</v>
      </c>
      <c r="E104" s="54">
        <v>26.78</v>
      </c>
      <c r="F104" s="127"/>
      <c r="G104" s="114">
        <v>309202</v>
      </c>
      <c r="I104" s="256">
        <f t="shared" si="30"/>
        <v>-5.0000000000000001E-4</v>
      </c>
      <c r="J104" s="127"/>
      <c r="K104" s="114">
        <f t="shared" si="31"/>
        <v>-155</v>
      </c>
      <c r="L104" s="114"/>
      <c r="M104" s="54"/>
      <c r="N104" s="54"/>
      <c r="O104" s="256">
        <f t="shared" si="29"/>
        <v>-5.0129041856132887E-4</v>
      </c>
    </row>
    <row r="105" spans="1:15">
      <c r="A105" s="176" t="s">
        <v>124</v>
      </c>
      <c r="C105" s="57"/>
      <c r="G105" s="114"/>
      <c r="K105" s="114"/>
      <c r="L105" s="114"/>
      <c r="M105" s="54"/>
      <c r="N105" s="54"/>
      <c r="O105" s="256"/>
    </row>
    <row r="106" spans="1:15">
      <c r="A106" s="126" t="s">
        <v>125</v>
      </c>
      <c r="B106" s="108">
        <v>3</v>
      </c>
      <c r="C106" s="57">
        <v>3488</v>
      </c>
      <c r="E106" s="54">
        <v>14.6</v>
      </c>
      <c r="F106" s="127"/>
      <c r="G106" s="114">
        <v>50925</v>
      </c>
      <c r="I106" s="256">
        <f t="shared" ref="I106:I116" si="32">$N$133</f>
        <v>-5.0000000000000001E-4</v>
      </c>
      <c r="J106" s="127"/>
      <c r="K106" s="114">
        <f t="shared" ref="K106:K116" si="33">ROUND(G106*I106,0)</f>
        <v>-25</v>
      </c>
      <c r="L106" s="114"/>
      <c r="M106" s="54"/>
      <c r="N106" s="54"/>
      <c r="O106" s="256">
        <f t="shared" si="29"/>
        <v>-4.9091801669121256E-4</v>
      </c>
    </row>
    <row r="107" spans="1:15">
      <c r="A107" s="126" t="s">
        <v>126</v>
      </c>
      <c r="B107" s="108">
        <v>4</v>
      </c>
      <c r="C107" s="57">
        <v>1747</v>
      </c>
      <c r="E107" s="54">
        <v>12.23</v>
      </c>
      <c r="F107" s="127"/>
      <c r="G107" s="114">
        <v>21366</v>
      </c>
      <c r="I107" s="256">
        <f t="shared" si="32"/>
        <v>-5.0000000000000001E-4</v>
      </c>
      <c r="J107" s="127"/>
      <c r="K107" s="114">
        <f t="shared" si="33"/>
        <v>-11</v>
      </c>
      <c r="L107" s="114"/>
      <c r="M107" s="54"/>
      <c r="N107" s="54"/>
      <c r="O107" s="256">
        <f t="shared" si="29"/>
        <v>-5.1483665636993352E-4</v>
      </c>
    </row>
    <row r="108" spans="1:15">
      <c r="A108" s="126" t="s">
        <v>127</v>
      </c>
      <c r="B108" s="108">
        <v>5</v>
      </c>
      <c r="C108" s="57">
        <v>23053</v>
      </c>
      <c r="E108" s="54">
        <v>15.47</v>
      </c>
      <c r="F108" s="127"/>
      <c r="G108" s="114">
        <v>356630</v>
      </c>
      <c r="I108" s="256">
        <f t="shared" si="32"/>
        <v>-5.0000000000000001E-4</v>
      </c>
      <c r="J108" s="127"/>
      <c r="K108" s="114">
        <f t="shared" si="33"/>
        <v>-178</v>
      </c>
      <c r="L108" s="114"/>
      <c r="M108" s="54"/>
      <c r="N108" s="54"/>
      <c r="O108" s="256">
        <f t="shared" si="29"/>
        <v>-4.9911673162661581E-4</v>
      </c>
    </row>
    <row r="109" spans="1:15">
      <c r="A109" s="126" t="s">
        <v>128</v>
      </c>
      <c r="B109" s="108">
        <v>6</v>
      </c>
      <c r="C109" s="57">
        <v>22349</v>
      </c>
      <c r="E109" s="54">
        <v>13.31</v>
      </c>
      <c r="F109" s="127"/>
      <c r="G109" s="114">
        <v>297465</v>
      </c>
      <c r="I109" s="256">
        <f t="shared" si="32"/>
        <v>-5.0000000000000001E-4</v>
      </c>
      <c r="J109" s="127"/>
      <c r="K109" s="114">
        <f t="shared" si="33"/>
        <v>-149</v>
      </c>
      <c r="L109" s="114"/>
      <c r="M109" s="54"/>
      <c r="N109" s="54"/>
      <c r="O109" s="256">
        <f t="shared" si="29"/>
        <v>-5.00899265459802E-4</v>
      </c>
    </row>
    <row r="110" spans="1:15">
      <c r="A110" s="126" t="s">
        <v>129</v>
      </c>
      <c r="B110" s="108">
        <v>7</v>
      </c>
      <c r="C110" s="57">
        <v>2610</v>
      </c>
      <c r="E110" s="54">
        <v>19.46</v>
      </c>
      <c r="F110" s="127"/>
      <c r="G110" s="114">
        <v>50791</v>
      </c>
      <c r="I110" s="256">
        <f t="shared" si="32"/>
        <v>-5.0000000000000001E-4</v>
      </c>
      <c r="J110" s="127"/>
      <c r="K110" s="114">
        <f t="shared" si="33"/>
        <v>-25</v>
      </c>
      <c r="L110" s="114"/>
      <c r="M110" s="54"/>
      <c r="N110" s="54"/>
      <c r="O110" s="256">
        <f t="shared" si="29"/>
        <v>-4.9221318737571621E-4</v>
      </c>
    </row>
    <row r="111" spans="1:15">
      <c r="A111" s="126" t="s">
        <v>130</v>
      </c>
      <c r="B111" s="108">
        <v>8</v>
      </c>
      <c r="C111" s="57">
        <v>2641</v>
      </c>
      <c r="E111" s="54">
        <v>17.13</v>
      </c>
      <c r="F111" s="127"/>
      <c r="G111" s="114">
        <v>45240</v>
      </c>
      <c r="I111" s="256">
        <f t="shared" si="32"/>
        <v>-5.0000000000000001E-4</v>
      </c>
      <c r="J111" s="127"/>
      <c r="K111" s="114">
        <f t="shared" si="33"/>
        <v>-23</v>
      </c>
      <c r="L111" s="114"/>
      <c r="M111" s="54"/>
      <c r="N111" s="54"/>
      <c r="O111" s="256">
        <f t="shared" si="29"/>
        <v>-5.083996463306808E-4</v>
      </c>
    </row>
    <row r="112" spans="1:15">
      <c r="A112" s="126" t="s">
        <v>131</v>
      </c>
      <c r="B112" s="108">
        <v>9</v>
      </c>
      <c r="C112" s="57">
        <v>118</v>
      </c>
      <c r="E112" s="54">
        <v>21.07</v>
      </c>
      <c r="F112" s="127"/>
      <c r="G112" s="114">
        <v>2486</v>
      </c>
      <c r="I112" s="256">
        <f t="shared" si="32"/>
        <v>-5.0000000000000001E-4</v>
      </c>
      <c r="J112" s="127"/>
      <c r="K112" s="114">
        <f t="shared" si="33"/>
        <v>-1</v>
      </c>
      <c r="L112" s="114"/>
      <c r="M112" s="54"/>
      <c r="N112" s="54"/>
      <c r="O112" s="256">
        <f t="shared" si="29"/>
        <v>-4.0225261464199515E-4</v>
      </c>
    </row>
    <row r="113" spans="1:15">
      <c r="A113" s="126" t="s">
        <v>132</v>
      </c>
      <c r="B113" s="108">
        <v>10</v>
      </c>
      <c r="C113" s="57">
        <v>3232</v>
      </c>
      <c r="E113" s="54">
        <v>23.51</v>
      </c>
      <c r="F113" s="127"/>
      <c r="G113" s="114">
        <v>75984</v>
      </c>
      <c r="I113" s="256">
        <f t="shared" si="32"/>
        <v>-5.0000000000000001E-4</v>
      </c>
      <c r="J113" s="127"/>
      <c r="K113" s="114">
        <f t="shared" si="33"/>
        <v>-38</v>
      </c>
      <c r="L113" s="114"/>
      <c r="M113" s="54"/>
      <c r="N113" s="54"/>
      <c r="O113" s="256">
        <f t="shared" si="29"/>
        <v>-5.0010528532322591E-4</v>
      </c>
    </row>
    <row r="114" spans="1:15">
      <c r="A114" s="126" t="s">
        <v>133</v>
      </c>
      <c r="B114" s="108">
        <v>11</v>
      </c>
      <c r="C114" s="57">
        <v>3175</v>
      </c>
      <c r="E114" s="54">
        <v>21.23</v>
      </c>
      <c r="F114" s="127"/>
      <c r="G114" s="114">
        <v>67405</v>
      </c>
      <c r="I114" s="256">
        <f t="shared" si="32"/>
        <v>-5.0000000000000001E-4</v>
      </c>
      <c r="J114" s="127"/>
      <c r="K114" s="114">
        <f t="shared" si="33"/>
        <v>-34</v>
      </c>
      <c r="L114" s="114"/>
      <c r="M114" s="54"/>
      <c r="N114" s="54"/>
      <c r="O114" s="256">
        <f t="shared" si="29"/>
        <v>-5.0441361916771753E-4</v>
      </c>
    </row>
    <row r="115" spans="1:15">
      <c r="A115" s="126" t="s">
        <v>134</v>
      </c>
      <c r="B115" s="108">
        <v>12</v>
      </c>
      <c r="C115" s="57">
        <v>1165</v>
      </c>
      <c r="E115" s="54">
        <v>28.3</v>
      </c>
      <c r="F115" s="127"/>
      <c r="G115" s="114">
        <v>32970</v>
      </c>
      <c r="I115" s="256">
        <f t="shared" si="32"/>
        <v>-5.0000000000000001E-4</v>
      </c>
      <c r="J115" s="127"/>
      <c r="K115" s="114">
        <f t="shared" si="33"/>
        <v>-16</v>
      </c>
      <c r="L115" s="114"/>
      <c r="N115" s="108"/>
      <c r="O115" s="256">
        <f t="shared" si="29"/>
        <v>-4.8528965726417957E-4</v>
      </c>
    </row>
    <row r="116" spans="1:15">
      <c r="A116" s="126" t="s">
        <v>135</v>
      </c>
      <c r="B116" s="108">
        <v>13</v>
      </c>
      <c r="C116" s="57">
        <v>1834</v>
      </c>
      <c r="E116" s="54">
        <v>25.99</v>
      </c>
      <c r="F116" s="127"/>
      <c r="G116" s="114">
        <v>47666</v>
      </c>
      <c r="I116" s="256">
        <f t="shared" si="32"/>
        <v>-5.0000000000000001E-4</v>
      </c>
      <c r="J116" s="127"/>
      <c r="K116" s="114">
        <f t="shared" si="33"/>
        <v>-24</v>
      </c>
      <c r="L116" s="114"/>
      <c r="M116" s="54"/>
      <c r="N116" s="54"/>
      <c r="O116" s="256">
        <f t="shared" si="29"/>
        <v>-5.0350354550413295E-4</v>
      </c>
    </row>
    <row r="117" spans="1:15">
      <c r="A117" s="176" t="s">
        <v>136</v>
      </c>
      <c r="C117" s="57"/>
      <c r="G117" s="114"/>
      <c r="K117" s="114"/>
      <c r="L117" s="114"/>
      <c r="M117" s="54"/>
      <c r="N117" s="54"/>
      <c r="O117" s="256"/>
    </row>
    <row r="118" spans="1:15">
      <c r="A118" s="126" t="s">
        <v>129</v>
      </c>
      <c r="B118" s="108">
        <v>14</v>
      </c>
      <c r="C118" s="57">
        <v>4676</v>
      </c>
      <c r="E118" s="54">
        <v>19.46</v>
      </c>
      <c r="F118" s="127"/>
      <c r="G118" s="114">
        <v>90995</v>
      </c>
      <c r="I118" s="256">
        <f t="shared" ref="I118:I123" si="34">$N$133</f>
        <v>-5.0000000000000001E-4</v>
      </c>
      <c r="J118" s="127"/>
      <c r="K118" s="114">
        <f t="shared" ref="K118:K123" si="35">ROUND(G118*I118,0)</f>
        <v>-45</v>
      </c>
      <c r="L118" s="114"/>
      <c r="M118" s="54"/>
      <c r="N118" s="54"/>
      <c r="O118" s="256">
        <f t="shared" si="29"/>
        <v>-4.9453266663003459E-4</v>
      </c>
    </row>
    <row r="119" spans="1:15">
      <c r="A119" s="126" t="s">
        <v>130</v>
      </c>
      <c r="B119" s="108">
        <v>15</v>
      </c>
      <c r="C119" s="57">
        <v>5069</v>
      </c>
      <c r="E119" s="54">
        <v>17.13</v>
      </c>
      <c r="F119" s="127"/>
      <c r="G119" s="114">
        <v>86832</v>
      </c>
      <c r="I119" s="256">
        <f t="shared" si="34"/>
        <v>-5.0000000000000001E-4</v>
      </c>
      <c r="J119" s="127"/>
      <c r="K119" s="114">
        <f t="shared" si="35"/>
        <v>-43</v>
      </c>
      <c r="L119" s="114"/>
      <c r="M119" s="54"/>
      <c r="N119" s="54"/>
      <c r="O119" s="256">
        <f t="shared" si="29"/>
        <v>-4.9520913948774648E-4</v>
      </c>
    </row>
    <row r="120" spans="1:15">
      <c r="A120" s="126" t="s">
        <v>132</v>
      </c>
      <c r="B120" s="108">
        <v>16</v>
      </c>
      <c r="C120" s="57">
        <v>1127</v>
      </c>
      <c r="E120" s="54">
        <v>23.51</v>
      </c>
      <c r="F120" s="127"/>
      <c r="G120" s="114">
        <v>26496</v>
      </c>
      <c r="I120" s="256">
        <f t="shared" si="34"/>
        <v>-5.0000000000000001E-4</v>
      </c>
      <c r="J120" s="127"/>
      <c r="K120" s="114">
        <f t="shared" si="35"/>
        <v>-13</v>
      </c>
      <c r="M120" s="54"/>
      <c r="N120" s="54"/>
      <c r="O120" s="256">
        <f t="shared" si="29"/>
        <v>-4.906400966183575E-4</v>
      </c>
    </row>
    <row r="121" spans="1:15">
      <c r="A121" s="126" t="s">
        <v>133</v>
      </c>
      <c r="B121" s="108">
        <v>17</v>
      </c>
      <c r="C121" s="57">
        <v>1609</v>
      </c>
      <c r="E121" s="54">
        <v>21.23</v>
      </c>
      <c r="F121" s="127"/>
      <c r="G121" s="114">
        <v>34159</v>
      </c>
      <c r="I121" s="256">
        <f t="shared" si="34"/>
        <v>-5.0000000000000001E-4</v>
      </c>
      <c r="J121" s="127"/>
      <c r="K121" s="114">
        <f t="shared" si="35"/>
        <v>-17</v>
      </c>
      <c r="L121" s="114"/>
      <c r="M121" s="54"/>
      <c r="N121" s="54"/>
      <c r="O121" s="256">
        <f t="shared" si="29"/>
        <v>-4.976726484967358E-4</v>
      </c>
    </row>
    <row r="122" spans="1:15">
      <c r="A122" s="126" t="s">
        <v>134</v>
      </c>
      <c r="B122" s="108">
        <v>18</v>
      </c>
      <c r="C122" s="57">
        <v>9901</v>
      </c>
      <c r="E122" s="54">
        <v>28.3</v>
      </c>
      <c r="F122" s="127"/>
      <c r="G122" s="114">
        <v>280198</v>
      </c>
      <c r="I122" s="256">
        <f t="shared" si="34"/>
        <v>-5.0000000000000001E-4</v>
      </c>
      <c r="J122" s="127"/>
      <c r="K122" s="114">
        <f t="shared" si="35"/>
        <v>-140</v>
      </c>
      <c r="L122" s="114"/>
      <c r="N122" s="108"/>
      <c r="O122" s="256">
        <f t="shared" si="29"/>
        <v>-4.9964667842025993E-4</v>
      </c>
    </row>
    <row r="123" spans="1:15">
      <c r="A123" s="126" t="s">
        <v>135</v>
      </c>
      <c r="B123" s="108">
        <v>19</v>
      </c>
      <c r="C123" s="57">
        <v>11569</v>
      </c>
      <c r="E123" s="54">
        <v>25.99</v>
      </c>
      <c r="F123" s="127"/>
      <c r="G123" s="114">
        <v>300678</v>
      </c>
      <c r="I123" s="256">
        <f t="shared" si="34"/>
        <v>-5.0000000000000001E-4</v>
      </c>
      <c r="J123" s="127"/>
      <c r="K123" s="114">
        <f t="shared" si="35"/>
        <v>-150</v>
      </c>
      <c r="L123" s="114"/>
      <c r="M123" s="54"/>
      <c r="N123" s="54"/>
      <c r="O123" s="256">
        <f t="shared" si="29"/>
        <v>-4.988725480414264E-4</v>
      </c>
    </row>
    <row r="124" spans="1:15">
      <c r="A124" s="176" t="s">
        <v>137</v>
      </c>
      <c r="C124" s="57"/>
      <c r="L124" s="114"/>
      <c r="M124" s="54"/>
      <c r="N124" s="54"/>
      <c r="O124" s="256"/>
    </row>
    <row r="125" spans="1:15">
      <c r="A125" s="126" t="s">
        <v>138</v>
      </c>
      <c r="B125" s="108">
        <v>20</v>
      </c>
      <c r="C125" s="57">
        <v>0</v>
      </c>
      <c r="E125" s="54">
        <v>29.4</v>
      </c>
      <c r="F125" s="127"/>
      <c r="G125" s="114">
        <v>0</v>
      </c>
      <c r="I125" s="256">
        <f t="shared" ref="I125:I132" si="36">$N$133</f>
        <v>-5.0000000000000001E-4</v>
      </c>
      <c r="J125" s="127"/>
      <c r="K125" s="114">
        <f t="shared" ref="K125:K132" si="37">ROUND(G125*I125,0)</f>
        <v>0</v>
      </c>
      <c r="L125" s="114"/>
      <c r="M125" s="54"/>
      <c r="N125" s="54"/>
      <c r="O125" s="256" t="e">
        <f t="shared" si="29"/>
        <v>#DIV/0!</v>
      </c>
    </row>
    <row r="126" spans="1:15">
      <c r="A126" s="126" t="s">
        <v>139</v>
      </c>
      <c r="B126" s="108">
        <v>21</v>
      </c>
      <c r="C126" s="57">
        <v>242</v>
      </c>
      <c r="E126" s="54">
        <v>21.79</v>
      </c>
      <c r="F126" s="127"/>
      <c r="G126" s="114">
        <v>5273</v>
      </c>
      <c r="I126" s="256">
        <f t="shared" si="36"/>
        <v>-5.0000000000000001E-4</v>
      </c>
      <c r="J126" s="127"/>
      <c r="K126" s="114">
        <f t="shared" si="37"/>
        <v>-3</v>
      </c>
      <c r="L126" s="114"/>
      <c r="M126" s="54"/>
      <c r="N126" s="54"/>
      <c r="O126" s="256">
        <f t="shared" si="29"/>
        <v>-5.6893608951261144E-4</v>
      </c>
    </row>
    <row r="127" spans="1:15">
      <c r="A127" s="126" t="s">
        <v>140</v>
      </c>
      <c r="B127" s="108">
        <v>22</v>
      </c>
      <c r="C127" s="57">
        <v>104</v>
      </c>
      <c r="E127" s="54">
        <v>34.340000000000003</v>
      </c>
      <c r="F127" s="127"/>
      <c r="G127" s="114">
        <v>3571</v>
      </c>
      <c r="I127" s="256">
        <f t="shared" si="36"/>
        <v>-5.0000000000000001E-4</v>
      </c>
      <c r="J127" s="127"/>
      <c r="K127" s="114">
        <f t="shared" si="37"/>
        <v>-2</v>
      </c>
      <c r="L127" s="114"/>
      <c r="M127" s="54"/>
      <c r="N127" s="54"/>
      <c r="O127" s="256">
        <f t="shared" si="29"/>
        <v>-5.6006720806496785E-4</v>
      </c>
    </row>
    <row r="128" spans="1:15">
      <c r="A128" s="126" t="s">
        <v>141</v>
      </c>
      <c r="B128" s="108">
        <v>23</v>
      </c>
      <c r="C128" s="57">
        <v>92</v>
      </c>
      <c r="E128" s="54">
        <v>27.43</v>
      </c>
      <c r="F128" s="127"/>
      <c r="G128" s="114">
        <v>2524</v>
      </c>
      <c r="I128" s="256">
        <f t="shared" si="36"/>
        <v>-5.0000000000000001E-4</v>
      </c>
      <c r="J128" s="127"/>
      <c r="K128" s="114">
        <f t="shared" si="37"/>
        <v>-1</v>
      </c>
      <c r="L128" s="114"/>
      <c r="M128" s="54"/>
      <c r="N128" s="54"/>
      <c r="O128" s="256">
        <f t="shared" si="29"/>
        <v>-3.9619651347068147E-4</v>
      </c>
    </row>
    <row r="129" spans="1:15">
      <c r="A129" s="126" t="s">
        <v>142</v>
      </c>
      <c r="B129" s="108">
        <v>24</v>
      </c>
      <c r="C129" s="57">
        <v>415</v>
      </c>
      <c r="E129" s="54">
        <v>36.69</v>
      </c>
      <c r="F129" s="127"/>
      <c r="G129" s="114">
        <v>15226</v>
      </c>
      <c r="I129" s="256">
        <f t="shared" si="36"/>
        <v>-5.0000000000000001E-4</v>
      </c>
      <c r="J129" s="127"/>
      <c r="K129" s="114">
        <f t="shared" si="37"/>
        <v>-8</v>
      </c>
      <c r="L129" s="114"/>
      <c r="M129" s="128" t="s">
        <v>71</v>
      </c>
      <c r="N129" s="129">
        <f>K137+K252+K346</f>
        <v>-6051</v>
      </c>
      <c r="O129" s="256">
        <f t="shared" si="29"/>
        <v>-5.2541704978326543E-4</v>
      </c>
    </row>
    <row r="130" spans="1:15">
      <c r="A130" s="126" t="s">
        <v>143</v>
      </c>
      <c r="B130" s="108">
        <v>25</v>
      </c>
      <c r="C130" s="57">
        <v>535</v>
      </c>
      <c r="E130" s="54">
        <v>29.72</v>
      </c>
      <c r="F130" s="127"/>
      <c r="G130" s="114">
        <v>15900</v>
      </c>
      <c r="I130" s="256">
        <f t="shared" si="36"/>
        <v>-5.0000000000000001E-4</v>
      </c>
      <c r="J130" s="127"/>
      <c r="K130" s="114">
        <f t="shared" si="37"/>
        <v>-8</v>
      </c>
      <c r="L130" s="114"/>
      <c r="M130" s="132" t="s">
        <v>73</v>
      </c>
      <c r="N130" s="133">
        <f>(RateSpread!M41+RateSpread!M42+RateSpread!M43)*1000</f>
        <v>-6233.7517559296311</v>
      </c>
      <c r="O130" s="256">
        <f t="shared" si="29"/>
        <v>-5.0314465408805029E-4</v>
      </c>
    </row>
    <row r="131" spans="1:15">
      <c r="A131" s="126" t="s">
        <v>144</v>
      </c>
      <c r="B131" s="108">
        <v>26</v>
      </c>
      <c r="C131" s="57">
        <v>23</v>
      </c>
      <c r="E131" s="54">
        <v>57.58</v>
      </c>
      <c r="F131" s="127"/>
      <c r="G131" s="114">
        <v>1324</v>
      </c>
      <c r="I131" s="256">
        <f t="shared" si="36"/>
        <v>-5.0000000000000001E-4</v>
      </c>
      <c r="J131" s="127"/>
      <c r="K131" s="114">
        <f t="shared" si="37"/>
        <v>-1</v>
      </c>
      <c r="L131" s="148"/>
      <c r="M131" s="134" t="s">
        <v>75</v>
      </c>
      <c r="N131" s="135">
        <f>N130-N129</f>
        <v>-182.75175592963114</v>
      </c>
      <c r="O131" s="256">
        <f t="shared" si="29"/>
        <v>-7.5528700906344411E-4</v>
      </c>
    </row>
    <row r="132" spans="1:15">
      <c r="A132" s="126" t="s">
        <v>145</v>
      </c>
      <c r="B132" s="108">
        <v>27</v>
      </c>
      <c r="C132" s="57">
        <v>104</v>
      </c>
      <c r="E132" s="54">
        <v>49.1</v>
      </c>
      <c r="F132" s="127"/>
      <c r="G132" s="114">
        <v>5106</v>
      </c>
      <c r="I132" s="256">
        <f t="shared" si="36"/>
        <v>-5.0000000000000001E-4</v>
      </c>
      <c r="J132" s="127"/>
      <c r="K132" s="114">
        <f t="shared" si="37"/>
        <v>-3</v>
      </c>
      <c r="M132" s="138"/>
      <c r="N132" s="168"/>
      <c r="O132" s="256">
        <f t="shared" si="29"/>
        <v>-5.8754406580493535E-4</v>
      </c>
    </row>
    <row r="133" spans="1:15">
      <c r="A133" s="126" t="s">
        <v>146</v>
      </c>
      <c r="C133" s="57">
        <v>157648</v>
      </c>
      <c r="G133" s="114">
        <v>2964728</v>
      </c>
      <c r="K133" s="114">
        <f>SUM(K101:K132)</f>
        <v>-1482</v>
      </c>
      <c r="L133" s="114"/>
      <c r="M133" s="152" t="s">
        <v>80</v>
      </c>
      <c r="N133" s="171">
        <f>ROUND(N130/SUM(G137,G252,G346),4)</f>
        <v>-5.0000000000000001E-4</v>
      </c>
      <c r="O133" s="256">
        <f t="shared" si="29"/>
        <v>-4.9987722313817658E-4</v>
      </c>
    </row>
    <row r="134" spans="1:15">
      <c r="A134" s="126" t="s">
        <v>147</v>
      </c>
      <c r="C134" s="121">
        <v>12321574.48</v>
      </c>
      <c r="G134" s="114"/>
      <c r="K134" s="114"/>
      <c r="L134" s="148"/>
      <c r="M134" s="124"/>
      <c r="N134" s="177"/>
      <c r="O134" s="256"/>
    </row>
    <row r="135" spans="1:15">
      <c r="A135" s="126" t="s">
        <v>148</v>
      </c>
      <c r="C135" s="178">
        <v>0</v>
      </c>
      <c r="E135" s="179"/>
      <c r="G135" s="180">
        <v>0</v>
      </c>
      <c r="I135" s="265"/>
      <c r="K135" s="180"/>
      <c r="L135" s="148"/>
      <c r="N135" s="168"/>
      <c r="O135" s="256"/>
    </row>
    <row r="136" spans="1:15">
      <c r="A136" s="126" t="s">
        <v>8</v>
      </c>
      <c r="C136" s="57">
        <v>7865</v>
      </c>
      <c r="O136" s="256"/>
    </row>
    <row r="137" spans="1:15" ht="16.5" thickBot="1">
      <c r="A137" s="126" t="s">
        <v>149</v>
      </c>
      <c r="C137" s="181">
        <v>12321574.48</v>
      </c>
      <c r="E137" s="158"/>
      <c r="G137" s="159">
        <v>2964728</v>
      </c>
      <c r="I137" s="262"/>
      <c r="K137" s="159">
        <f>K135+K133</f>
        <v>-1482</v>
      </c>
      <c r="O137" s="256">
        <f t="shared" si="29"/>
        <v>-4.9987722313817658E-4</v>
      </c>
    </row>
    <row r="138" spans="1:15" ht="16.5" thickTop="1">
      <c r="C138" s="57"/>
      <c r="L138" s="114"/>
      <c r="O138" s="57"/>
    </row>
    <row r="139" spans="1:15">
      <c r="A139" s="123" t="s">
        <v>150</v>
      </c>
      <c r="C139" s="57"/>
      <c r="L139" s="114"/>
      <c r="O139" s="57"/>
    </row>
    <row r="140" spans="1:15">
      <c r="A140" s="126" t="s">
        <v>100</v>
      </c>
      <c r="C140" s="57">
        <v>3565</v>
      </c>
      <c r="E140" s="54">
        <v>62</v>
      </c>
      <c r="F140" s="127"/>
      <c r="G140" s="114">
        <v>221030</v>
      </c>
      <c r="I140" s="256"/>
      <c r="J140" s="127"/>
      <c r="K140" s="114"/>
      <c r="L140" s="114"/>
      <c r="M140" s="54"/>
      <c r="N140" s="105" t="s">
        <v>369</v>
      </c>
      <c r="O140" s="57"/>
    </row>
    <row r="141" spans="1:15">
      <c r="A141" s="126" t="s">
        <v>151</v>
      </c>
      <c r="C141" s="57">
        <v>4772324</v>
      </c>
      <c r="E141" s="54">
        <v>4.22</v>
      </c>
      <c r="F141" s="127"/>
      <c r="G141" s="114">
        <v>20139207</v>
      </c>
      <c r="I141" s="256"/>
      <c r="J141" s="127"/>
      <c r="K141" s="114"/>
      <c r="L141" s="114"/>
      <c r="M141" s="128" t="s">
        <v>71</v>
      </c>
      <c r="N141" s="129">
        <f>K149+SUM(K419:K420,K422:K424)</f>
        <v>-363030</v>
      </c>
      <c r="O141" s="57"/>
    </row>
    <row r="142" spans="1:15">
      <c r="A142" s="126" t="s">
        <v>152</v>
      </c>
      <c r="C142" s="57">
        <v>1975920</v>
      </c>
      <c r="E142" s="54">
        <v>13.81</v>
      </c>
      <c r="F142" s="127"/>
      <c r="G142" s="114">
        <v>27287455</v>
      </c>
      <c r="I142" s="256">
        <f>$N$145</f>
        <v>-2.8999999999999998E-3</v>
      </c>
      <c r="J142" s="127"/>
      <c r="K142" s="114">
        <f t="shared" ref="K142:K143" si="38">ROUND(G142*I142,0)</f>
        <v>-79134</v>
      </c>
      <c r="L142" s="114"/>
      <c r="M142" s="132" t="s">
        <v>73</v>
      </c>
      <c r="N142" s="133">
        <f>(RateSpread!M24)*1000+SUM(G419:G420,G422:G424)/SUM(G419:G420,G422:G424,G427:G431)*RateSpread!M33*1000</f>
        <v>-356967.18274572294</v>
      </c>
      <c r="O142" s="256">
        <f t="shared" ref="O142:O143" si="39">K142/G142</f>
        <v>-2.9000139441366004E-3</v>
      </c>
    </row>
    <row r="143" spans="1:15">
      <c r="A143" s="126" t="s">
        <v>153</v>
      </c>
      <c r="C143" s="57">
        <v>2667179</v>
      </c>
      <c r="E143" s="54">
        <v>9.94</v>
      </c>
      <c r="F143" s="127"/>
      <c r="G143" s="114">
        <v>26511759</v>
      </c>
      <c r="I143" s="256">
        <f t="shared" ref="I143:I147" si="40">$N$145</f>
        <v>-2.8999999999999998E-3</v>
      </c>
      <c r="J143" s="127"/>
      <c r="K143" s="114">
        <f t="shared" si="38"/>
        <v>-76884</v>
      </c>
      <c r="L143" s="114"/>
      <c r="M143" s="134" t="s">
        <v>75</v>
      </c>
      <c r="N143" s="135">
        <f>N142-N141</f>
        <v>6062.8172542770626</v>
      </c>
      <c r="O143" s="256">
        <f t="shared" si="39"/>
        <v>-2.8999961865978038E-3</v>
      </c>
    </row>
    <row r="144" spans="1:15">
      <c r="A144" s="126" t="s">
        <v>103</v>
      </c>
      <c r="C144" s="57">
        <v>1901244</v>
      </c>
      <c r="E144" s="54">
        <v>-1.01</v>
      </c>
      <c r="F144" s="127"/>
      <c r="G144" s="114">
        <v>-1920256</v>
      </c>
      <c r="I144" s="256"/>
      <c r="J144" s="127"/>
      <c r="K144" s="114"/>
      <c r="L144" s="148"/>
      <c r="M144" s="138"/>
      <c r="N144" s="168"/>
    </row>
    <row r="145" spans="1:15">
      <c r="A145" s="126" t="s">
        <v>97</v>
      </c>
      <c r="C145" s="57">
        <v>250201729</v>
      </c>
      <c r="E145" s="182">
        <v>4.4812000000000003</v>
      </c>
      <c r="F145" s="137" t="s">
        <v>77</v>
      </c>
      <c r="G145" s="114">
        <v>11212040</v>
      </c>
      <c r="I145" s="256">
        <f t="shared" si="40"/>
        <v>-2.8999999999999998E-3</v>
      </c>
      <c r="J145" s="137"/>
      <c r="K145" s="114">
        <f t="shared" ref="K145:K147" si="41">ROUND(G145*I145,0)</f>
        <v>-32515</v>
      </c>
      <c r="L145" s="148"/>
      <c r="M145" s="140" t="s">
        <v>80</v>
      </c>
      <c r="N145" s="169">
        <f>ROUND(N142/SUM(G142:G143,G145:G147,G419:G420,G422:G424),4)+N389</f>
        <v>-2.8999999999999998E-3</v>
      </c>
      <c r="O145" s="256">
        <f t="shared" ref="O145:O147" si="42">K145/G145</f>
        <v>-2.9000074919461579E-3</v>
      </c>
    </row>
    <row r="146" spans="1:15">
      <c r="A146" s="126" t="s">
        <v>116</v>
      </c>
      <c r="C146" s="57">
        <v>596020623</v>
      </c>
      <c r="E146" s="182">
        <v>3.5078</v>
      </c>
      <c r="F146" s="137" t="s">
        <v>77</v>
      </c>
      <c r="G146" s="114">
        <v>20907211</v>
      </c>
      <c r="I146" s="256">
        <f t="shared" si="40"/>
        <v>-2.8999999999999998E-3</v>
      </c>
      <c r="J146" s="137"/>
      <c r="K146" s="114">
        <f t="shared" si="41"/>
        <v>-60631</v>
      </c>
      <c r="L146" s="148"/>
      <c r="M146" s="140"/>
      <c r="N146" s="169"/>
      <c r="O146" s="256">
        <f t="shared" si="42"/>
        <v>-2.9000042138571233E-3</v>
      </c>
    </row>
    <row r="147" spans="1:15">
      <c r="A147" s="126" t="s">
        <v>154</v>
      </c>
      <c r="C147" s="57">
        <v>1230693339</v>
      </c>
      <c r="E147" s="182">
        <v>3.0226999999999999</v>
      </c>
      <c r="F147" s="137" t="s">
        <v>77</v>
      </c>
      <c r="G147" s="114">
        <v>37200168</v>
      </c>
      <c r="I147" s="256">
        <f t="shared" si="40"/>
        <v>-2.8999999999999998E-3</v>
      </c>
      <c r="J147" s="137"/>
      <c r="K147" s="114">
        <f t="shared" si="41"/>
        <v>-107880</v>
      </c>
      <c r="L147" s="148"/>
      <c r="M147" s="152"/>
      <c r="N147" s="183"/>
      <c r="O147" s="256">
        <f t="shared" si="42"/>
        <v>-2.8999869032849527E-3</v>
      </c>
    </row>
    <row r="148" spans="1:15">
      <c r="A148" s="126" t="s">
        <v>92</v>
      </c>
      <c r="C148" s="58">
        <v>0</v>
      </c>
      <c r="G148" s="155">
        <v>0</v>
      </c>
      <c r="K148" s="155"/>
      <c r="M148" s="124"/>
      <c r="N148" s="177"/>
    </row>
    <row r="149" spans="1:15" ht="16.5" thickBot="1">
      <c r="A149" s="126" t="s">
        <v>93</v>
      </c>
      <c r="C149" s="170">
        <v>2076915691</v>
      </c>
      <c r="E149" s="164"/>
      <c r="G149" s="165">
        <v>141558614</v>
      </c>
      <c r="I149" s="264"/>
      <c r="K149" s="165">
        <f>SUM(K140:K148)</f>
        <v>-357044</v>
      </c>
      <c r="M149" s="124"/>
      <c r="N149" s="56"/>
      <c r="O149" s="256">
        <f t="shared" ref="O149" si="43">K149/G149</f>
        <v>-2.5222343586946958E-3</v>
      </c>
    </row>
    <row r="150" spans="1:15" ht="16.5" thickTop="1">
      <c r="L150" s="114"/>
      <c r="O150" s="57"/>
    </row>
    <row r="151" spans="1:15">
      <c r="A151" s="123" t="s">
        <v>155</v>
      </c>
      <c r="C151" s="57"/>
      <c r="L151" s="114"/>
      <c r="M151" s="108" t="s">
        <v>370</v>
      </c>
      <c r="O151" s="57"/>
    </row>
    <row r="152" spans="1:15">
      <c r="A152" s="126" t="s">
        <v>100</v>
      </c>
      <c r="C152" s="57">
        <v>1710</v>
      </c>
      <c r="E152" s="54">
        <v>226</v>
      </c>
      <c r="F152" s="127"/>
      <c r="G152" s="114">
        <v>386460</v>
      </c>
      <c r="I152" s="256"/>
      <c r="J152" s="127"/>
      <c r="K152" s="114"/>
      <c r="L152" s="114"/>
      <c r="M152" s="128" t="s">
        <v>71</v>
      </c>
      <c r="N152" s="129">
        <f>K160+SUM(K427:K431,K457:K462)</f>
        <v>-824407</v>
      </c>
      <c r="O152" s="57"/>
    </row>
    <row r="153" spans="1:15">
      <c r="A153" s="126" t="s">
        <v>151</v>
      </c>
      <c r="C153" s="57">
        <v>8310024</v>
      </c>
      <c r="E153" s="54">
        <v>1.94</v>
      </c>
      <c r="F153" s="127"/>
      <c r="G153" s="114">
        <v>16121447</v>
      </c>
      <c r="I153" s="256"/>
      <c r="J153" s="127"/>
      <c r="K153" s="114"/>
      <c r="L153" s="114"/>
      <c r="M153" s="132" t="s">
        <v>73</v>
      </c>
      <c r="N153" s="133">
        <f>(RateSpread!M25+RateSpread!M36)*1000+SUM(G427:G431)/SUM(G419:G420,G422:G424,G427:G431)*RateSpread!M33*1000</f>
        <v>-856858.76166794077</v>
      </c>
    </row>
    <row r="154" spans="1:15">
      <c r="A154" s="126" t="s">
        <v>152</v>
      </c>
      <c r="C154" s="57">
        <v>3430491</v>
      </c>
      <c r="E154" s="54">
        <v>12.18</v>
      </c>
      <c r="F154" s="127"/>
      <c r="G154" s="114">
        <v>41783380</v>
      </c>
      <c r="I154" s="256">
        <f>$N$156</f>
        <v>-3.1000000000000003E-3</v>
      </c>
      <c r="J154" s="127"/>
      <c r="K154" s="114">
        <f t="shared" ref="K154:K158" si="44">ROUND(G154*I154,0)</f>
        <v>-129528</v>
      </c>
      <c r="L154" s="114"/>
      <c r="M154" s="134" t="s">
        <v>75</v>
      </c>
      <c r="N154" s="135">
        <f>N153-N152</f>
        <v>-32451.761667940766</v>
      </c>
      <c r="O154" s="256">
        <f t="shared" ref="O154:O158" si="45">K154/G154</f>
        <v>-3.0999885600446874E-3</v>
      </c>
    </row>
    <row r="155" spans="1:15">
      <c r="A155" s="126" t="s">
        <v>153</v>
      </c>
      <c r="C155" s="57">
        <v>4733270</v>
      </c>
      <c r="E155" s="54">
        <v>8.26</v>
      </c>
      <c r="F155" s="127"/>
      <c r="G155" s="114">
        <v>39096810</v>
      </c>
      <c r="I155" s="256">
        <f t="shared" ref="I155:I158" si="46">$N$156</f>
        <v>-3.1000000000000003E-3</v>
      </c>
      <c r="J155" s="127"/>
      <c r="K155" s="114">
        <f t="shared" si="44"/>
        <v>-121200</v>
      </c>
      <c r="L155" s="148"/>
      <c r="M155" s="138"/>
      <c r="N155" s="168"/>
      <c r="O155" s="256">
        <f t="shared" si="45"/>
        <v>-3.0999971608936892E-3</v>
      </c>
    </row>
    <row r="156" spans="1:15">
      <c r="A156" s="126" t="s">
        <v>156</v>
      </c>
      <c r="C156" s="57">
        <v>471006782</v>
      </c>
      <c r="E156" s="184">
        <v>4.0587999999999997</v>
      </c>
      <c r="F156" s="137" t="s">
        <v>77</v>
      </c>
      <c r="G156" s="114">
        <v>19117223</v>
      </c>
      <c r="I156" s="256">
        <f t="shared" si="46"/>
        <v>-3.1000000000000003E-3</v>
      </c>
      <c r="J156" s="137"/>
      <c r="K156" s="114">
        <f t="shared" si="44"/>
        <v>-59263</v>
      </c>
      <c r="L156" s="148"/>
      <c r="M156" s="140" t="s">
        <v>80</v>
      </c>
      <c r="N156" s="169">
        <f>ROUND(N153/SUM(G154:G158,G427:G431,G457:G458,G460:G462),4)+N390</f>
        <v>-3.1000000000000003E-3</v>
      </c>
      <c r="O156" s="256">
        <f t="shared" si="45"/>
        <v>-3.0999795315459783E-3</v>
      </c>
    </row>
    <row r="157" spans="1:15">
      <c r="A157" s="126" t="s">
        <v>157</v>
      </c>
      <c r="C157" s="57">
        <v>1240617545</v>
      </c>
      <c r="E157" s="184">
        <v>3.052</v>
      </c>
      <c r="F157" s="137" t="s">
        <v>77</v>
      </c>
      <c r="G157" s="114">
        <v>37863647</v>
      </c>
      <c r="I157" s="256">
        <f t="shared" si="46"/>
        <v>-3.1000000000000003E-3</v>
      </c>
      <c r="J157" s="137"/>
      <c r="K157" s="114">
        <f t="shared" si="44"/>
        <v>-117377</v>
      </c>
      <c r="L157" s="148"/>
      <c r="M157" s="140"/>
      <c r="N157" s="169"/>
      <c r="O157" s="256">
        <f t="shared" si="45"/>
        <v>-3.0999919262927841E-3</v>
      </c>
    </row>
    <row r="158" spans="1:15">
      <c r="A158" s="126" t="s">
        <v>154</v>
      </c>
      <c r="C158" s="57">
        <v>2826442914.974</v>
      </c>
      <c r="E158" s="185">
        <v>2.5488</v>
      </c>
      <c r="F158" s="137" t="s">
        <v>77</v>
      </c>
      <c r="G158" s="114">
        <v>72040377</v>
      </c>
      <c r="I158" s="256">
        <f t="shared" si="46"/>
        <v>-3.1000000000000003E-3</v>
      </c>
      <c r="J158" s="137"/>
      <c r="K158" s="114">
        <f t="shared" si="44"/>
        <v>-223325</v>
      </c>
      <c r="L158" s="148"/>
      <c r="M158" s="152"/>
      <c r="N158" s="171"/>
      <c r="O158" s="256">
        <f t="shared" si="45"/>
        <v>-3.0999976582576742E-3</v>
      </c>
    </row>
    <row r="159" spans="1:15">
      <c r="A159" s="126" t="s">
        <v>92</v>
      </c>
      <c r="C159" s="58">
        <v>0</v>
      </c>
      <c r="G159" s="155">
        <v>0</v>
      </c>
      <c r="K159" s="155"/>
      <c r="M159" s="124"/>
      <c r="N159" s="177"/>
    </row>
    <row r="160" spans="1:15" ht="16.5" thickBot="1">
      <c r="A160" s="126" t="s">
        <v>93</v>
      </c>
      <c r="C160" s="170">
        <v>4538067241.974</v>
      </c>
      <c r="E160" s="164"/>
      <c r="G160" s="165">
        <v>226409344</v>
      </c>
      <c r="I160" s="264"/>
      <c r="K160" s="165">
        <f>SUM(K152:K159)</f>
        <v>-650693</v>
      </c>
      <c r="M160" s="109"/>
      <c r="N160" s="125"/>
      <c r="O160" s="256">
        <f t="shared" ref="O160" si="47">K160/G160</f>
        <v>-2.8739670744331119E-3</v>
      </c>
    </row>
    <row r="161" spans="1:15" ht="16.5" thickTop="1">
      <c r="C161" s="57"/>
      <c r="L161" s="114"/>
    </row>
    <row r="162" spans="1:15">
      <c r="A162" s="123" t="s">
        <v>158</v>
      </c>
      <c r="C162" s="57"/>
      <c r="E162" s="167"/>
      <c r="F162" s="173"/>
      <c r="I162" s="257"/>
      <c r="J162" s="173"/>
      <c r="L162" s="114"/>
      <c r="M162" s="128" t="s">
        <v>71</v>
      </c>
      <c r="N162" s="129">
        <f>K168</f>
        <v>-8668</v>
      </c>
      <c r="O162" s="57"/>
    </row>
    <row r="163" spans="1:15">
      <c r="A163" s="126" t="s">
        <v>100</v>
      </c>
      <c r="C163" s="57">
        <v>107.9999833333333</v>
      </c>
      <c r="E163" s="54">
        <v>226</v>
      </c>
      <c r="F163" s="127"/>
      <c r="G163" s="114">
        <v>24408</v>
      </c>
      <c r="I163" s="256"/>
      <c r="J163" s="127"/>
      <c r="K163" s="114"/>
      <c r="L163" s="114"/>
      <c r="M163" s="140" t="s">
        <v>73</v>
      </c>
      <c r="N163" s="133">
        <f>RateSpread!M26*1000</f>
        <v>-8689.6059427626824</v>
      </c>
      <c r="O163" s="57"/>
    </row>
    <row r="164" spans="1:15">
      <c r="A164" s="126" t="s">
        <v>159</v>
      </c>
      <c r="C164" s="57">
        <v>247208</v>
      </c>
      <c r="E164" s="54">
        <v>1.94</v>
      </c>
      <c r="F164" s="127"/>
      <c r="G164" s="114">
        <v>479584</v>
      </c>
      <c r="I164" s="256"/>
      <c r="J164" s="127"/>
      <c r="K164" s="114"/>
      <c r="L164" s="148"/>
      <c r="M164" s="134" t="s">
        <v>75</v>
      </c>
      <c r="N164" s="135">
        <f>N163-N162</f>
        <v>-21.605942762682389</v>
      </c>
      <c r="O164" s="156"/>
    </row>
    <row r="165" spans="1:15">
      <c r="A165" s="126" t="s">
        <v>160</v>
      </c>
      <c r="C165" s="57">
        <v>24112579</v>
      </c>
      <c r="E165" s="55">
        <v>7.4984999999999999</v>
      </c>
      <c r="F165" s="137" t="s">
        <v>77</v>
      </c>
      <c r="G165" s="114">
        <v>1808082</v>
      </c>
      <c r="I165" s="256">
        <f>$N$166</f>
        <v>-3.5999999999999999E-3</v>
      </c>
      <c r="J165" s="137"/>
      <c r="K165" s="114">
        <f t="shared" ref="K165:K166" si="48">ROUND(G165*I165,0)</f>
        <v>-6509</v>
      </c>
      <c r="L165" s="148"/>
      <c r="M165" s="138"/>
      <c r="N165" s="169"/>
      <c r="O165" s="256">
        <f t="shared" ref="O165:O166" si="49">K165/G165</f>
        <v>-3.5999473475207431E-3</v>
      </c>
    </row>
    <row r="166" spans="1:15">
      <c r="A166" s="126" t="s">
        <v>154</v>
      </c>
      <c r="C166" s="57">
        <v>18605127</v>
      </c>
      <c r="E166" s="55">
        <v>3.2235999999999998</v>
      </c>
      <c r="F166" s="137" t="s">
        <v>77</v>
      </c>
      <c r="G166" s="114">
        <v>599755</v>
      </c>
      <c r="I166" s="256">
        <f>$N$166</f>
        <v>-3.5999999999999999E-3</v>
      </c>
      <c r="J166" s="137"/>
      <c r="K166" s="114">
        <f t="shared" si="48"/>
        <v>-2159</v>
      </c>
      <c r="L166" s="148"/>
      <c r="M166" s="140" t="s">
        <v>80</v>
      </c>
      <c r="N166" s="169">
        <f>ROUND(N163/SUM(G165:G166),4)</f>
        <v>-3.5999999999999999E-3</v>
      </c>
      <c r="O166" s="256">
        <f t="shared" si="49"/>
        <v>-3.599803252994973E-3</v>
      </c>
    </row>
    <row r="167" spans="1:15">
      <c r="A167" s="126" t="s">
        <v>92</v>
      </c>
      <c r="C167" s="58">
        <v>0</v>
      </c>
      <c r="G167" s="155">
        <v>0</v>
      </c>
      <c r="K167" s="155"/>
      <c r="M167" s="140"/>
      <c r="N167" s="169"/>
    </row>
    <row r="168" spans="1:15" ht="16.5" thickBot="1">
      <c r="A168" s="126" t="s">
        <v>93</v>
      </c>
      <c r="C168" s="170">
        <v>42717706</v>
      </c>
      <c r="E168" s="164"/>
      <c r="G168" s="165">
        <v>2911829</v>
      </c>
      <c r="I168" s="264"/>
      <c r="K168" s="165">
        <f>SUM(K163:K167)</f>
        <v>-8668</v>
      </c>
      <c r="M168" s="152"/>
      <c r="N168" s="183"/>
      <c r="O168" s="256">
        <f t="shared" ref="O168" si="50">K168/G168</f>
        <v>-2.9768231582280417E-3</v>
      </c>
    </row>
    <row r="169" spans="1:15" ht="16.5" thickTop="1">
      <c r="C169" s="57"/>
      <c r="L169" s="114"/>
    </row>
    <row r="170" spans="1:15">
      <c r="A170" s="123" t="s">
        <v>161</v>
      </c>
      <c r="L170" s="114"/>
      <c r="O170" s="57"/>
    </row>
    <row r="171" spans="1:15">
      <c r="A171" s="126" t="s">
        <v>162</v>
      </c>
      <c r="C171" s="57">
        <v>6</v>
      </c>
      <c r="E171" s="147">
        <v>110</v>
      </c>
      <c r="F171" s="146"/>
      <c r="G171" s="114">
        <v>660</v>
      </c>
      <c r="I171" s="257"/>
      <c r="J171" s="146"/>
      <c r="K171" s="114"/>
      <c r="L171" s="114"/>
    </row>
    <row r="172" spans="1:15">
      <c r="A172" s="126" t="s">
        <v>163</v>
      </c>
      <c r="C172" s="57">
        <v>2641</v>
      </c>
      <c r="E172" s="147">
        <v>34</v>
      </c>
      <c r="F172" s="146"/>
      <c r="G172" s="114">
        <v>89794</v>
      </c>
      <c r="I172" s="257"/>
      <c r="J172" s="146"/>
      <c r="K172" s="114"/>
      <c r="L172" s="114"/>
      <c r="M172" s="54"/>
      <c r="O172" s="57"/>
    </row>
    <row r="173" spans="1:15">
      <c r="A173" s="126" t="s">
        <v>164</v>
      </c>
      <c r="C173" s="57">
        <v>11758</v>
      </c>
      <c r="E173" s="147">
        <v>13</v>
      </c>
      <c r="F173" s="146"/>
      <c r="G173" s="114">
        <v>152854</v>
      </c>
      <c r="I173" s="257"/>
      <c r="J173" s="146"/>
      <c r="K173" s="114"/>
      <c r="L173" s="148"/>
      <c r="M173" s="54"/>
      <c r="O173" s="57"/>
    </row>
    <row r="174" spans="1:15">
      <c r="A174" s="126" t="s">
        <v>165</v>
      </c>
      <c r="C174" s="57">
        <v>374044</v>
      </c>
      <c r="E174" s="147">
        <v>6.44</v>
      </c>
      <c r="F174" s="146"/>
      <c r="G174" s="114">
        <v>2408843</v>
      </c>
      <c r="I174" s="257">
        <f>$N$180</f>
        <v>-2.3E-3</v>
      </c>
      <c r="J174" s="146"/>
      <c r="K174" s="114">
        <f t="shared" ref="K174:K177" si="51">ROUND(G174*I174,0)</f>
        <v>-5540</v>
      </c>
      <c r="L174" s="148"/>
      <c r="N174" s="166"/>
      <c r="O174" s="256">
        <f>K174/G174</f>
        <v>-2.2998593100505096E-3</v>
      </c>
    </row>
    <row r="175" spans="1:15">
      <c r="A175" s="126" t="s">
        <v>103</v>
      </c>
      <c r="C175" s="57">
        <v>4469</v>
      </c>
      <c r="E175" s="147">
        <v>-1.8</v>
      </c>
      <c r="F175" s="146"/>
      <c r="G175" s="114">
        <v>-8044</v>
      </c>
      <c r="I175" s="257"/>
      <c r="J175" s="146"/>
      <c r="K175" s="114"/>
      <c r="M175" s="187"/>
      <c r="N175" s="166"/>
    </row>
    <row r="176" spans="1:15">
      <c r="A176" s="126" t="s">
        <v>166</v>
      </c>
      <c r="C176" s="57">
        <v>79033048</v>
      </c>
      <c r="E176" s="55">
        <v>6.4139999999999997</v>
      </c>
      <c r="F176" s="137" t="s">
        <v>77</v>
      </c>
      <c r="G176" s="114">
        <v>5069180</v>
      </c>
      <c r="I176" s="257">
        <f t="shared" ref="I176:I177" si="52">$N$180</f>
        <v>-2.3E-3</v>
      </c>
      <c r="J176" s="137"/>
      <c r="K176" s="114">
        <f t="shared" si="51"/>
        <v>-11659</v>
      </c>
      <c r="L176" s="148"/>
      <c r="M176" s="108" t="s">
        <v>167</v>
      </c>
      <c r="O176" s="256">
        <f t="shared" ref="O176:O177" si="53">K176/G176</f>
        <v>-2.2999775111556503E-3</v>
      </c>
    </row>
    <row r="177" spans="1:15">
      <c r="A177" s="126" t="s">
        <v>168</v>
      </c>
      <c r="C177" s="58">
        <v>49786304</v>
      </c>
      <c r="E177" s="55">
        <v>4.7408999999999999</v>
      </c>
      <c r="F177" s="137" t="s">
        <v>77</v>
      </c>
      <c r="G177" s="155">
        <v>2360319</v>
      </c>
      <c r="I177" s="257">
        <f t="shared" si="52"/>
        <v>-2.3E-3</v>
      </c>
      <c r="J177" s="137"/>
      <c r="K177" s="155">
        <f t="shared" si="51"/>
        <v>-5429</v>
      </c>
      <c r="L177" s="114"/>
      <c r="M177" s="128" t="s">
        <v>71</v>
      </c>
      <c r="N177" s="129">
        <f>K184+K200</f>
        <v>-29547</v>
      </c>
      <c r="O177" s="256">
        <f t="shared" si="53"/>
        <v>-2.3001128237327244E-3</v>
      </c>
    </row>
    <row r="178" spans="1:15">
      <c r="A178" s="126" t="s">
        <v>169</v>
      </c>
      <c r="C178" s="188">
        <v>128819352</v>
      </c>
      <c r="E178" s="189"/>
      <c r="G178" s="155">
        <v>10073606</v>
      </c>
      <c r="I178" s="266"/>
      <c r="K178" s="155">
        <f>SUM(K171:K177)</f>
        <v>-22628</v>
      </c>
      <c r="L178" s="148"/>
      <c r="M178" s="140" t="s">
        <v>73</v>
      </c>
      <c r="N178" s="133">
        <f>RateSpread!M30*1000</f>
        <v>-29623.681660220569</v>
      </c>
      <c r="O178" s="57"/>
    </row>
    <row r="179" spans="1:15">
      <c r="A179" s="126" t="s">
        <v>170</v>
      </c>
      <c r="C179" s="57"/>
      <c r="L179" s="148"/>
      <c r="M179" s="134" t="s">
        <v>75</v>
      </c>
      <c r="N179" s="190">
        <f>N178-N177</f>
        <v>-76.681660220569029</v>
      </c>
    </row>
    <row r="180" spans="1:15">
      <c r="A180" s="126" t="s">
        <v>171</v>
      </c>
      <c r="C180" s="131">
        <v>5098</v>
      </c>
      <c r="E180" s="146">
        <v>13</v>
      </c>
      <c r="F180" s="146"/>
      <c r="G180" s="148">
        <v>66274</v>
      </c>
      <c r="I180" s="267"/>
      <c r="J180" s="146"/>
      <c r="K180" s="148"/>
      <c r="L180" s="148"/>
      <c r="M180" s="152" t="s">
        <v>80</v>
      </c>
      <c r="N180" s="171">
        <f>ROUND(N178/SUM(G174,G176:G177,G181,G190,G192:G193,G197),4)</f>
        <v>-2.3E-3</v>
      </c>
    </row>
    <row r="181" spans="1:15">
      <c r="A181" s="126" t="s">
        <v>172</v>
      </c>
      <c r="C181" s="58">
        <v>42136180</v>
      </c>
      <c r="E181" s="167">
        <v>4.3933999999999997</v>
      </c>
      <c r="F181" s="137" t="s">
        <v>77</v>
      </c>
      <c r="G181" s="180">
        <v>1851211</v>
      </c>
      <c r="I181" s="257">
        <f>$N$180</f>
        <v>-2.3E-3</v>
      </c>
      <c r="J181" s="137"/>
      <c r="K181" s="155">
        <f t="shared" ref="K181" si="54">ROUND(G181*I181,0)</f>
        <v>-4258</v>
      </c>
      <c r="L181" s="148"/>
      <c r="M181" s="138"/>
      <c r="N181" s="168"/>
      <c r="O181" s="256">
        <f>K181/G181</f>
        <v>-2.3001159781353936E-3</v>
      </c>
    </row>
    <row r="182" spans="1:15">
      <c r="A182" s="126" t="s">
        <v>173</v>
      </c>
      <c r="C182" s="58">
        <v>42136180</v>
      </c>
      <c r="E182" s="189"/>
      <c r="G182" s="155">
        <v>1917485</v>
      </c>
      <c r="I182" s="266"/>
      <c r="K182" s="155">
        <f>K180+K181</f>
        <v>-4258</v>
      </c>
      <c r="L182" s="148"/>
      <c r="M182" s="140"/>
      <c r="N182" s="169"/>
    </row>
    <row r="183" spans="1:15">
      <c r="A183" s="126" t="s">
        <v>92</v>
      </c>
      <c r="C183" s="58">
        <v>0</v>
      </c>
      <c r="G183" s="155">
        <v>0</v>
      </c>
      <c r="K183" s="155"/>
      <c r="M183" s="152"/>
      <c r="N183" s="171"/>
    </row>
    <row r="184" spans="1:15" ht="16.5" thickBot="1">
      <c r="A184" s="126" t="s">
        <v>174</v>
      </c>
      <c r="C184" s="170">
        <v>170955532</v>
      </c>
      <c r="E184" s="164"/>
      <c r="G184" s="165">
        <v>11991091</v>
      </c>
      <c r="I184" s="264"/>
      <c r="K184" s="165">
        <f>K182+K178+K183</f>
        <v>-26886</v>
      </c>
      <c r="O184" s="256">
        <f t="shared" ref="O184" si="55">K184/G184</f>
        <v>-2.2421646203835831E-3</v>
      </c>
    </row>
    <row r="185" spans="1:15" ht="16.5" thickTop="1">
      <c r="C185" s="57"/>
      <c r="L185" s="114"/>
    </row>
    <row r="186" spans="1:15">
      <c r="A186" s="123" t="s">
        <v>175</v>
      </c>
      <c r="C186" s="57"/>
      <c r="L186" s="114"/>
    </row>
    <row r="187" spans="1:15">
      <c r="A187" s="126" t="s">
        <v>162</v>
      </c>
      <c r="C187" s="57">
        <v>3</v>
      </c>
      <c r="E187" s="147">
        <v>110</v>
      </c>
      <c r="F187" s="146"/>
      <c r="G187" s="114">
        <v>330</v>
      </c>
      <c r="I187" s="257"/>
      <c r="J187" s="146"/>
      <c r="K187" s="114"/>
      <c r="L187" s="114"/>
    </row>
    <row r="188" spans="1:15">
      <c r="A188" s="126" t="s">
        <v>163</v>
      </c>
      <c r="C188" s="131">
        <v>260</v>
      </c>
      <c r="E188" s="147">
        <v>34</v>
      </c>
      <c r="F188" s="146"/>
      <c r="G188" s="114">
        <v>8840</v>
      </c>
      <c r="I188" s="257"/>
      <c r="J188" s="146"/>
      <c r="K188" s="114"/>
      <c r="L188" s="114"/>
      <c r="O188" s="57"/>
    </row>
    <row r="189" spans="1:15">
      <c r="A189" s="126" t="s">
        <v>176</v>
      </c>
      <c r="C189" s="131">
        <v>1144</v>
      </c>
      <c r="E189" s="147">
        <v>13</v>
      </c>
      <c r="F189" s="146"/>
      <c r="G189" s="114">
        <v>14872</v>
      </c>
      <c r="I189" s="257"/>
      <c r="J189" s="146"/>
      <c r="K189" s="114"/>
      <c r="L189" s="148"/>
      <c r="O189" s="57"/>
    </row>
    <row r="190" spans="1:15">
      <c r="A190" s="126" t="s">
        <v>165</v>
      </c>
      <c r="C190" s="131">
        <v>46123</v>
      </c>
      <c r="E190" s="147">
        <v>6.44</v>
      </c>
      <c r="F190" s="146"/>
      <c r="G190" s="114">
        <v>297032</v>
      </c>
      <c r="I190" s="257">
        <f>$N$180</f>
        <v>-2.3E-3</v>
      </c>
      <c r="J190" s="146"/>
      <c r="K190" s="114">
        <f t="shared" ref="K190:K193" si="56">ROUND(G190*I190,0)</f>
        <v>-683</v>
      </c>
      <c r="L190" s="148"/>
      <c r="O190" s="256">
        <f>K190/G190</f>
        <v>-2.2994155511864042E-3</v>
      </c>
    </row>
    <row r="191" spans="1:15">
      <c r="A191" s="126" t="s">
        <v>177</v>
      </c>
      <c r="C191" s="131">
        <v>2564</v>
      </c>
      <c r="E191" s="147">
        <v>-1.8</v>
      </c>
      <c r="F191" s="146"/>
      <c r="G191" s="114">
        <v>-4615</v>
      </c>
      <c r="I191" s="257"/>
      <c r="J191" s="146"/>
      <c r="K191" s="114"/>
      <c r="N191" s="166"/>
    </row>
    <row r="192" spans="1:15">
      <c r="A192" s="126" t="s">
        <v>160</v>
      </c>
      <c r="C192" s="131">
        <v>2538780</v>
      </c>
      <c r="E192" s="55">
        <v>12.671900000000001</v>
      </c>
      <c r="F192" s="137" t="s">
        <v>77</v>
      </c>
      <c r="G192" s="114">
        <v>321712</v>
      </c>
      <c r="I192" s="257">
        <f t="shared" ref="I192:I193" si="57">$N$180</f>
        <v>-2.3E-3</v>
      </c>
      <c r="J192" s="137"/>
      <c r="K192" s="114">
        <f t="shared" si="56"/>
        <v>-740</v>
      </c>
      <c r="L192" s="148"/>
      <c r="O192" s="256">
        <f t="shared" ref="O192:O194" si="58">K192/G192</f>
        <v>-2.3001939623016861E-3</v>
      </c>
    </row>
    <row r="193" spans="1:15">
      <c r="A193" s="126" t="s">
        <v>154</v>
      </c>
      <c r="C193" s="58">
        <v>9267796</v>
      </c>
      <c r="E193" s="167">
        <v>3.6644000000000001</v>
      </c>
      <c r="F193" s="137" t="s">
        <v>77</v>
      </c>
      <c r="G193" s="180">
        <v>339609</v>
      </c>
      <c r="I193" s="257">
        <f t="shared" si="57"/>
        <v>-2.3E-3</v>
      </c>
      <c r="J193" s="137"/>
      <c r="K193" s="155">
        <f t="shared" si="56"/>
        <v>-781</v>
      </c>
      <c r="L193" s="114"/>
      <c r="O193" s="256">
        <f t="shared" si="58"/>
        <v>-2.299703482534326E-3</v>
      </c>
    </row>
    <row r="194" spans="1:15">
      <c r="A194" s="126" t="s">
        <v>169</v>
      </c>
      <c r="C194" s="58">
        <v>11806576</v>
      </c>
      <c r="E194" s="189"/>
      <c r="G194" s="155">
        <v>977780</v>
      </c>
      <c r="I194" s="266"/>
      <c r="K194" s="155">
        <f>SUM(K187:K193)</f>
        <v>-2204</v>
      </c>
      <c r="L194" s="148"/>
      <c r="O194" s="256">
        <f t="shared" si="58"/>
        <v>-2.2540857861686678E-3</v>
      </c>
    </row>
    <row r="195" spans="1:15">
      <c r="A195" s="126" t="s">
        <v>170</v>
      </c>
      <c r="C195" s="57"/>
      <c r="L195" s="148"/>
      <c r="M195" s="125"/>
      <c r="N195" s="148"/>
    </row>
    <row r="196" spans="1:15">
      <c r="A196" s="126" t="s">
        <v>171</v>
      </c>
      <c r="C196" s="131">
        <v>551</v>
      </c>
      <c r="E196" s="146">
        <v>13</v>
      </c>
      <c r="F196" s="146"/>
      <c r="G196" s="148">
        <v>7163</v>
      </c>
      <c r="I196" s="267"/>
      <c r="J196" s="146"/>
      <c r="K196" s="148"/>
      <c r="L196" s="148"/>
      <c r="M196" s="109"/>
      <c r="N196" s="143"/>
    </row>
    <row r="197" spans="1:15">
      <c r="A197" s="126" t="s">
        <v>172</v>
      </c>
      <c r="C197" s="58">
        <v>4517896</v>
      </c>
      <c r="E197" s="167">
        <v>4.3933999999999997</v>
      </c>
      <c r="F197" s="137" t="s">
        <v>77</v>
      </c>
      <c r="G197" s="180">
        <v>198489</v>
      </c>
      <c r="I197" s="257">
        <f>$N$180</f>
        <v>-2.3E-3</v>
      </c>
      <c r="J197" s="137"/>
      <c r="K197" s="155">
        <f t="shared" ref="K197" si="59">ROUND(G197*I197,0)</f>
        <v>-457</v>
      </c>
      <c r="L197" s="148"/>
      <c r="M197" s="125"/>
      <c r="N197" s="148"/>
      <c r="O197" s="256">
        <f>K197/G197</f>
        <v>-2.3023945911360326E-3</v>
      </c>
    </row>
    <row r="198" spans="1:15">
      <c r="A198" s="126" t="s">
        <v>173</v>
      </c>
      <c r="C198" s="58">
        <v>4517896</v>
      </c>
      <c r="E198" s="189"/>
      <c r="G198" s="155">
        <v>205652</v>
      </c>
      <c r="I198" s="266"/>
      <c r="K198" s="155">
        <f>K196+K197</f>
        <v>-457</v>
      </c>
      <c r="L198" s="148"/>
      <c r="M198" s="109"/>
      <c r="N198" s="143"/>
      <c r="O198" s="256">
        <f t="shared" ref="O198" si="60">K198/G198</f>
        <v>-2.2222006107404744E-3</v>
      </c>
    </row>
    <row r="199" spans="1:15">
      <c r="A199" s="126" t="s">
        <v>92</v>
      </c>
      <c r="C199" s="58">
        <v>0</v>
      </c>
      <c r="G199" s="155">
        <v>0</v>
      </c>
      <c r="K199" s="155"/>
      <c r="N199" s="172"/>
    </row>
    <row r="200" spans="1:15" ht="16.5" thickBot="1">
      <c r="A200" s="126" t="s">
        <v>178</v>
      </c>
      <c r="C200" s="170">
        <v>16324472</v>
      </c>
      <c r="E200" s="164"/>
      <c r="G200" s="165">
        <v>1183432</v>
      </c>
      <c r="I200" s="264"/>
      <c r="K200" s="165">
        <f>K198+K194+K199</f>
        <v>-2661</v>
      </c>
      <c r="O200" s="256">
        <f t="shared" ref="O200" si="61">K200/G200</f>
        <v>-2.2485449100582036E-3</v>
      </c>
    </row>
    <row r="201" spans="1:15" ht="16.5" thickTop="1">
      <c r="C201" s="57"/>
      <c r="L201" s="114"/>
    </row>
    <row r="202" spans="1:15">
      <c r="A202" s="123" t="s">
        <v>179</v>
      </c>
      <c r="C202" s="57"/>
      <c r="L202" s="114"/>
      <c r="M202" s="105"/>
    </row>
    <row r="203" spans="1:15">
      <c r="A203" s="176" t="s">
        <v>180</v>
      </c>
      <c r="C203" s="131"/>
      <c r="E203" s="127"/>
      <c r="F203" s="127"/>
      <c r="G203" s="148"/>
      <c r="I203" s="263"/>
      <c r="J203" s="127"/>
      <c r="K203" s="148"/>
      <c r="L203" s="114"/>
      <c r="M203" s="128" t="s">
        <v>71</v>
      </c>
      <c r="N203" s="129">
        <f>K252</f>
        <v>-2543</v>
      </c>
    </row>
    <row r="204" spans="1:15">
      <c r="A204" s="126" t="s">
        <v>181</v>
      </c>
      <c r="C204" s="57">
        <v>40532</v>
      </c>
      <c r="E204" s="54">
        <v>11.8</v>
      </c>
      <c r="F204" s="127"/>
      <c r="G204" s="114">
        <v>478278</v>
      </c>
      <c r="I204" s="256">
        <f t="shared" ref="I204:I218" si="62">$N$133</f>
        <v>-5.0000000000000001E-4</v>
      </c>
      <c r="J204" s="127"/>
      <c r="K204" s="114">
        <f t="shared" ref="K204:K218" si="63">ROUND(G204*I204,0)</f>
        <v>-239</v>
      </c>
      <c r="L204" s="114"/>
      <c r="M204" s="132" t="s">
        <v>73</v>
      </c>
      <c r="N204" s="133">
        <f>RateSpread!M42*1000</f>
        <v>-2619.1400331750801</v>
      </c>
      <c r="O204" s="256">
        <f t="shared" ref="O204:O267" si="64">K204/G204</f>
        <v>-4.9970937404605691E-4</v>
      </c>
    </row>
    <row r="205" spans="1:15">
      <c r="A205" s="126" t="s">
        <v>182</v>
      </c>
      <c r="C205" s="57">
        <v>220174</v>
      </c>
      <c r="E205" s="54">
        <v>12.78</v>
      </c>
      <c r="F205" s="127"/>
      <c r="G205" s="114">
        <v>2813824</v>
      </c>
      <c r="I205" s="256">
        <f t="shared" si="62"/>
        <v>-5.0000000000000001E-4</v>
      </c>
      <c r="J205" s="127"/>
      <c r="K205" s="114">
        <f t="shared" si="63"/>
        <v>-1407</v>
      </c>
      <c r="L205" s="105"/>
      <c r="M205" s="134" t="s">
        <v>75</v>
      </c>
      <c r="N205" s="135">
        <f>N204-N203</f>
        <v>-76.140033175080134</v>
      </c>
      <c r="O205" s="256">
        <f t="shared" si="64"/>
        <v>-5.0003127416640134E-4</v>
      </c>
    </row>
    <row r="206" spans="1:15">
      <c r="A206" s="126" t="s">
        <v>183</v>
      </c>
      <c r="C206" s="57">
        <v>136</v>
      </c>
      <c r="E206" s="54">
        <v>11.5</v>
      </c>
      <c r="F206" s="127"/>
      <c r="G206" s="114">
        <v>1564</v>
      </c>
      <c r="I206" s="256">
        <f t="shared" si="62"/>
        <v>-5.0000000000000001E-4</v>
      </c>
      <c r="J206" s="127"/>
      <c r="K206" s="114">
        <f t="shared" si="63"/>
        <v>-1</v>
      </c>
      <c r="L206" s="105"/>
      <c r="M206" s="138" t="s">
        <v>78</v>
      </c>
      <c r="N206" s="168"/>
      <c r="O206" s="256">
        <f t="shared" si="64"/>
        <v>-6.3938618925831207E-4</v>
      </c>
    </row>
    <row r="207" spans="1:15">
      <c r="A207" s="126" t="s">
        <v>184</v>
      </c>
      <c r="C207" s="57">
        <v>301</v>
      </c>
      <c r="E207" s="54">
        <v>46.54</v>
      </c>
      <c r="F207" s="127"/>
      <c r="G207" s="114">
        <v>14009</v>
      </c>
      <c r="I207" s="256">
        <f t="shared" si="62"/>
        <v>-5.0000000000000001E-4</v>
      </c>
      <c r="J207" s="127"/>
      <c r="K207" s="114">
        <f t="shared" si="63"/>
        <v>-7</v>
      </c>
      <c r="L207" s="105"/>
      <c r="M207" s="152" t="s">
        <v>80</v>
      </c>
      <c r="N207" s="171"/>
      <c r="O207" s="256">
        <f t="shared" si="64"/>
        <v>-4.996787779284746E-4</v>
      </c>
    </row>
    <row r="208" spans="1:15">
      <c r="A208" s="126" t="s">
        <v>185</v>
      </c>
      <c r="C208" s="57">
        <v>170</v>
      </c>
      <c r="E208" s="54">
        <v>38.049999999999997</v>
      </c>
      <c r="F208" s="127"/>
      <c r="G208" s="114">
        <v>6469</v>
      </c>
      <c r="I208" s="256">
        <f t="shared" si="62"/>
        <v>-5.0000000000000001E-4</v>
      </c>
      <c r="J208" s="127"/>
      <c r="K208" s="114">
        <f t="shared" si="63"/>
        <v>-3</v>
      </c>
      <c r="L208" s="105"/>
      <c r="M208" s="124" t="s">
        <v>95</v>
      </c>
      <c r="N208" s="177"/>
      <c r="O208" s="256">
        <f t="shared" si="64"/>
        <v>-4.6375019322924719E-4</v>
      </c>
    </row>
    <row r="209" spans="1:15">
      <c r="A209" s="126" t="s">
        <v>186</v>
      </c>
      <c r="C209" s="57">
        <v>19524</v>
      </c>
      <c r="E209" s="54">
        <v>16.940000000000001</v>
      </c>
      <c r="F209" s="127"/>
      <c r="G209" s="114">
        <v>330737</v>
      </c>
      <c r="I209" s="256">
        <f t="shared" si="62"/>
        <v>-5.0000000000000001E-4</v>
      </c>
      <c r="J209" s="127"/>
      <c r="K209" s="114">
        <f t="shared" si="63"/>
        <v>-165</v>
      </c>
      <c r="L209" s="105"/>
      <c r="M209" s="191"/>
      <c r="N209" s="191"/>
      <c r="O209" s="256">
        <f t="shared" si="64"/>
        <v>-4.9888582166494823E-4</v>
      </c>
    </row>
    <row r="210" spans="1:15">
      <c r="A210" s="126" t="s">
        <v>187</v>
      </c>
      <c r="C210" s="57">
        <v>84</v>
      </c>
      <c r="E210" s="54">
        <v>15.25</v>
      </c>
      <c r="F210" s="127"/>
      <c r="G210" s="114">
        <v>1281</v>
      </c>
      <c r="I210" s="256">
        <f t="shared" si="62"/>
        <v>-5.0000000000000001E-4</v>
      </c>
      <c r="J210" s="127"/>
      <c r="K210" s="114">
        <f t="shared" si="63"/>
        <v>-1</v>
      </c>
      <c r="L210" s="105"/>
      <c r="M210" s="191"/>
      <c r="N210" s="191"/>
      <c r="O210" s="256">
        <f t="shared" si="64"/>
        <v>-7.8064012490241998E-4</v>
      </c>
    </row>
    <row r="211" spans="1:15">
      <c r="A211" s="126" t="s">
        <v>188</v>
      </c>
      <c r="C211" s="57">
        <v>1223</v>
      </c>
      <c r="E211" s="54">
        <v>47.83</v>
      </c>
      <c r="F211" s="127"/>
      <c r="G211" s="114">
        <v>58496</v>
      </c>
      <c r="I211" s="256">
        <f t="shared" si="62"/>
        <v>-5.0000000000000001E-4</v>
      </c>
      <c r="J211" s="127"/>
      <c r="K211" s="114">
        <f t="shared" si="63"/>
        <v>-29</v>
      </c>
      <c r="L211" s="105"/>
      <c r="M211" s="191"/>
      <c r="N211" s="191"/>
      <c r="O211" s="256">
        <f t="shared" si="64"/>
        <v>-4.9576039387308533E-4</v>
      </c>
    </row>
    <row r="212" spans="1:15">
      <c r="A212" s="126" t="s">
        <v>189</v>
      </c>
      <c r="C212" s="57">
        <v>742</v>
      </c>
      <c r="E212" s="54">
        <v>39.340000000000003</v>
      </c>
      <c r="F212" s="127"/>
      <c r="G212" s="114">
        <v>29190</v>
      </c>
      <c r="I212" s="256">
        <f t="shared" si="62"/>
        <v>-5.0000000000000001E-4</v>
      </c>
      <c r="J212" s="127"/>
      <c r="K212" s="114">
        <f t="shared" si="63"/>
        <v>-15</v>
      </c>
      <c r="L212" s="105"/>
      <c r="M212" s="191"/>
      <c r="N212" s="191"/>
      <c r="O212" s="256">
        <f t="shared" si="64"/>
        <v>-5.1387461459403907E-4</v>
      </c>
    </row>
    <row r="213" spans="1:15">
      <c r="A213" s="126" t="s">
        <v>190</v>
      </c>
      <c r="C213" s="57">
        <v>26455</v>
      </c>
      <c r="E213" s="54">
        <v>21.14</v>
      </c>
      <c r="F213" s="127"/>
      <c r="G213" s="114">
        <v>559259</v>
      </c>
      <c r="I213" s="256">
        <f t="shared" si="62"/>
        <v>-5.0000000000000001E-4</v>
      </c>
      <c r="J213" s="127"/>
      <c r="K213" s="114">
        <f t="shared" si="63"/>
        <v>-280</v>
      </c>
      <c r="L213" s="105"/>
      <c r="M213" s="191"/>
      <c r="N213" s="191"/>
      <c r="O213" s="256">
        <f t="shared" si="64"/>
        <v>-5.0066248375082024E-4</v>
      </c>
    </row>
    <row r="214" spans="1:15">
      <c r="A214" s="126" t="s">
        <v>191</v>
      </c>
      <c r="C214" s="57">
        <v>42</v>
      </c>
      <c r="E214" s="54">
        <v>19.03</v>
      </c>
      <c r="F214" s="127"/>
      <c r="G214" s="114">
        <v>799</v>
      </c>
      <c r="I214" s="256">
        <f t="shared" si="62"/>
        <v>-5.0000000000000001E-4</v>
      </c>
      <c r="J214" s="127"/>
      <c r="K214" s="114">
        <f t="shared" si="63"/>
        <v>0</v>
      </c>
      <c r="L214" s="105"/>
      <c r="M214" s="191"/>
      <c r="N214" s="191"/>
      <c r="O214" s="256">
        <f t="shared" si="64"/>
        <v>0</v>
      </c>
    </row>
    <row r="215" spans="1:15">
      <c r="A215" s="126" t="s">
        <v>192</v>
      </c>
      <c r="C215" s="57">
        <v>1173</v>
      </c>
      <c r="E215" s="54">
        <v>51.48</v>
      </c>
      <c r="F215" s="127"/>
      <c r="G215" s="114">
        <v>60386</v>
      </c>
      <c r="I215" s="256">
        <f t="shared" si="62"/>
        <v>-5.0000000000000001E-4</v>
      </c>
      <c r="J215" s="127"/>
      <c r="K215" s="114">
        <f t="shared" si="63"/>
        <v>-30</v>
      </c>
      <c r="L215" s="105"/>
      <c r="M215" s="191"/>
      <c r="N215" s="191"/>
      <c r="O215" s="256">
        <f t="shared" si="64"/>
        <v>-4.968038949425364E-4</v>
      </c>
    </row>
    <row r="216" spans="1:15">
      <c r="A216" s="126" t="s">
        <v>193</v>
      </c>
      <c r="C216" s="57">
        <v>0</v>
      </c>
      <c r="E216" s="54">
        <v>43.01</v>
      </c>
      <c r="F216" s="127"/>
      <c r="G216" s="114">
        <v>0</v>
      </c>
      <c r="I216" s="256">
        <f t="shared" si="62"/>
        <v>-5.0000000000000001E-4</v>
      </c>
      <c r="J216" s="127"/>
      <c r="K216" s="114">
        <f t="shared" si="63"/>
        <v>0</v>
      </c>
      <c r="L216" s="105"/>
      <c r="M216" s="191"/>
      <c r="N216" s="191"/>
      <c r="O216" s="256" t="e">
        <f t="shared" si="64"/>
        <v>#DIV/0!</v>
      </c>
    </row>
    <row r="217" spans="1:15">
      <c r="A217" s="126" t="s">
        <v>194</v>
      </c>
      <c r="C217" s="57">
        <v>11790</v>
      </c>
      <c r="E217" s="54">
        <v>26.02</v>
      </c>
      <c r="F217" s="127"/>
      <c r="G217" s="114">
        <v>306776</v>
      </c>
      <c r="I217" s="256">
        <f t="shared" si="62"/>
        <v>-5.0000000000000001E-4</v>
      </c>
      <c r="J217" s="127"/>
      <c r="K217" s="114">
        <f t="shared" si="63"/>
        <v>-153</v>
      </c>
      <c r="L217" s="105"/>
      <c r="M217" s="192"/>
      <c r="N217" s="192"/>
      <c r="O217" s="256">
        <f t="shared" si="64"/>
        <v>-4.9873523352543872E-4</v>
      </c>
    </row>
    <row r="218" spans="1:15">
      <c r="A218" s="126" t="s">
        <v>195</v>
      </c>
      <c r="C218" s="57">
        <v>0</v>
      </c>
      <c r="E218" s="54">
        <v>51.54</v>
      </c>
      <c r="F218" s="127"/>
      <c r="G218" s="114">
        <v>0</v>
      </c>
      <c r="I218" s="256">
        <f t="shared" si="62"/>
        <v>-5.0000000000000001E-4</v>
      </c>
      <c r="J218" s="127"/>
      <c r="K218" s="114">
        <f t="shared" si="63"/>
        <v>0</v>
      </c>
      <c r="L218" s="105"/>
      <c r="M218" s="191"/>
      <c r="N218" s="191"/>
      <c r="O218" s="256" t="e">
        <f t="shared" si="64"/>
        <v>#DIV/0!</v>
      </c>
    </row>
    <row r="219" spans="1:15">
      <c r="A219" s="176" t="s">
        <v>196</v>
      </c>
      <c r="C219" s="57"/>
      <c r="E219" s="147"/>
      <c r="F219" s="146"/>
      <c r="G219" s="114"/>
      <c r="I219" s="257"/>
      <c r="J219" s="146"/>
      <c r="K219" s="114"/>
      <c r="L219" s="105"/>
      <c r="M219" s="191"/>
      <c r="N219" s="191"/>
      <c r="O219" s="256"/>
    </row>
    <row r="220" spans="1:15" s="108" customFormat="1">
      <c r="A220" s="126" t="s">
        <v>197</v>
      </c>
      <c r="C220" s="57">
        <v>42</v>
      </c>
      <c r="D220" s="109"/>
      <c r="E220" s="54">
        <v>48.74</v>
      </c>
      <c r="F220" s="127"/>
      <c r="G220" s="114">
        <v>2047</v>
      </c>
      <c r="H220" s="109"/>
      <c r="I220" s="256">
        <f t="shared" ref="I220:I230" si="65">$N$133</f>
        <v>-5.0000000000000001E-4</v>
      </c>
      <c r="J220" s="127"/>
      <c r="K220" s="114">
        <f t="shared" ref="K220:K230" si="66">ROUND(G220*I220,0)</f>
        <v>-1</v>
      </c>
      <c r="M220" s="191"/>
      <c r="N220" s="191"/>
      <c r="O220" s="256">
        <f t="shared" si="64"/>
        <v>-4.8851978505129456E-4</v>
      </c>
    </row>
    <row r="221" spans="1:15">
      <c r="A221" s="126" t="s">
        <v>198</v>
      </c>
      <c r="C221" s="57">
        <v>513</v>
      </c>
      <c r="E221" s="54">
        <v>40.270000000000003</v>
      </c>
      <c r="F221" s="127"/>
      <c r="G221" s="114">
        <v>20659</v>
      </c>
      <c r="I221" s="256">
        <f t="shared" si="65"/>
        <v>-5.0000000000000001E-4</v>
      </c>
      <c r="J221" s="127"/>
      <c r="K221" s="114">
        <f t="shared" si="66"/>
        <v>-10</v>
      </c>
      <c r="L221" s="105"/>
      <c r="M221" s="191"/>
      <c r="N221" s="191"/>
      <c r="O221" s="256">
        <f t="shared" si="64"/>
        <v>-4.8405053487584102E-4</v>
      </c>
    </row>
    <row r="222" spans="1:15">
      <c r="A222" s="126" t="s">
        <v>199</v>
      </c>
      <c r="C222" s="57">
        <v>117</v>
      </c>
      <c r="E222" s="54">
        <v>20.13</v>
      </c>
      <c r="F222" s="127"/>
      <c r="G222" s="114">
        <v>2355</v>
      </c>
      <c r="I222" s="256">
        <f t="shared" si="65"/>
        <v>-5.0000000000000001E-4</v>
      </c>
      <c r="J222" s="127"/>
      <c r="K222" s="114">
        <f t="shared" si="66"/>
        <v>-1</v>
      </c>
      <c r="L222" s="105"/>
      <c r="M222" s="192"/>
      <c r="N222" s="192"/>
      <c r="O222" s="256">
        <f t="shared" si="64"/>
        <v>-4.2462845010615713E-4</v>
      </c>
    </row>
    <row r="223" spans="1:15">
      <c r="A223" s="126" t="s">
        <v>200</v>
      </c>
      <c r="C223" s="57">
        <v>0</v>
      </c>
      <c r="E223" s="54">
        <v>50.65</v>
      </c>
      <c r="F223" s="127"/>
      <c r="G223" s="114">
        <v>0</v>
      </c>
      <c r="I223" s="256">
        <f t="shared" si="65"/>
        <v>-5.0000000000000001E-4</v>
      </c>
      <c r="J223" s="127"/>
      <c r="K223" s="114">
        <f t="shared" si="66"/>
        <v>0</v>
      </c>
      <c r="L223" s="105"/>
      <c r="M223" s="191"/>
      <c r="N223" s="191"/>
      <c r="O223" s="256" t="e">
        <f t="shared" si="64"/>
        <v>#DIV/0!</v>
      </c>
    </row>
    <row r="224" spans="1:15">
      <c r="A224" s="126" t="s">
        <v>201</v>
      </c>
      <c r="C224" s="57">
        <v>1540</v>
      </c>
      <c r="E224" s="54">
        <v>42.17</v>
      </c>
      <c r="F224" s="127"/>
      <c r="G224" s="114">
        <v>64942</v>
      </c>
      <c r="I224" s="256">
        <f t="shared" si="65"/>
        <v>-5.0000000000000001E-4</v>
      </c>
      <c r="J224" s="127"/>
      <c r="K224" s="114">
        <f t="shared" si="66"/>
        <v>-32</v>
      </c>
      <c r="L224" s="105"/>
      <c r="M224" s="191"/>
      <c r="N224" s="191"/>
      <c r="O224" s="256">
        <f t="shared" si="64"/>
        <v>-4.9274737458039478E-4</v>
      </c>
    </row>
    <row r="225" spans="1:15" s="108" customFormat="1">
      <c r="A225" s="126" t="s">
        <v>202</v>
      </c>
      <c r="C225" s="57">
        <v>337</v>
      </c>
      <c r="D225" s="109"/>
      <c r="E225" s="54">
        <v>22.13</v>
      </c>
      <c r="F225" s="127"/>
      <c r="G225" s="114">
        <v>7458</v>
      </c>
      <c r="H225" s="109"/>
      <c r="I225" s="256">
        <f t="shared" si="65"/>
        <v>-5.0000000000000001E-4</v>
      </c>
      <c r="J225" s="127"/>
      <c r="K225" s="114">
        <f t="shared" si="66"/>
        <v>-4</v>
      </c>
      <c r="M225" s="192"/>
      <c r="N225" s="192"/>
      <c r="O225" s="256">
        <f t="shared" si="64"/>
        <v>-5.3633681952266023E-4</v>
      </c>
    </row>
    <row r="226" spans="1:15">
      <c r="A226" s="126" t="s">
        <v>203</v>
      </c>
      <c r="C226" s="57">
        <v>84</v>
      </c>
      <c r="E226" s="54">
        <v>53.69</v>
      </c>
      <c r="F226" s="127"/>
      <c r="G226" s="114">
        <v>4510</v>
      </c>
      <c r="I226" s="256">
        <f t="shared" si="65"/>
        <v>-5.0000000000000001E-4</v>
      </c>
      <c r="J226" s="127"/>
      <c r="K226" s="114">
        <f t="shared" si="66"/>
        <v>-2</v>
      </c>
      <c r="L226" s="105"/>
      <c r="M226" s="191"/>
      <c r="N226" s="191"/>
      <c r="O226" s="256">
        <f t="shared" si="64"/>
        <v>-4.434589800443459E-4</v>
      </c>
    </row>
    <row r="227" spans="1:15">
      <c r="A227" s="126" t="s">
        <v>204</v>
      </c>
      <c r="C227" s="57">
        <v>373</v>
      </c>
      <c r="E227" s="54">
        <v>45.2</v>
      </c>
      <c r="F227" s="127"/>
      <c r="G227" s="114">
        <v>16860</v>
      </c>
      <c r="I227" s="256">
        <f t="shared" si="65"/>
        <v>-5.0000000000000001E-4</v>
      </c>
      <c r="J227" s="127"/>
      <c r="K227" s="114">
        <f t="shared" si="66"/>
        <v>-8</v>
      </c>
      <c r="L227" s="105"/>
      <c r="M227" s="191"/>
      <c r="N227" s="191"/>
      <c r="O227" s="256">
        <f t="shared" si="64"/>
        <v>-4.7449584816132857E-4</v>
      </c>
    </row>
    <row r="228" spans="1:15" s="108" customFormat="1">
      <c r="A228" s="126" t="s">
        <v>205</v>
      </c>
      <c r="C228" s="57">
        <v>10</v>
      </c>
      <c r="D228" s="109"/>
      <c r="E228" s="127">
        <v>25.78</v>
      </c>
      <c r="F228" s="127"/>
      <c r="G228" s="114">
        <v>258</v>
      </c>
      <c r="H228" s="109"/>
      <c r="I228" s="256">
        <f t="shared" si="65"/>
        <v>-5.0000000000000001E-4</v>
      </c>
      <c r="J228" s="127"/>
      <c r="K228" s="114">
        <f t="shared" si="66"/>
        <v>0</v>
      </c>
      <c r="M228" s="192"/>
      <c r="N228" s="192"/>
      <c r="O228" s="256">
        <f t="shared" si="64"/>
        <v>0</v>
      </c>
    </row>
    <row r="229" spans="1:15">
      <c r="A229" s="126" t="s">
        <v>206</v>
      </c>
      <c r="C229" s="57">
        <v>0</v>
      </c>
      <c r="E229" s="127">
        <v>55.33</v>
      </c>
      <c r="F229" s="127"/>
      <c r="G229" s="114">
        <v>0</v>
      </c>
      <c r="I229" s="256">
        <f t="shared" si="65"/>
        <v>-5.0000000000000001E-4</v>
      </c>
      <c r="J229" s="127"/>
      <c r="K229" s="114">
        <f t="shared" si="66"/>
        <v>0</v>
      </c>
      <c r="L229" s="105"/>
      <c r="M229" s="191"/>
      <c r="N229" s="191"/>
      <c r="O229" s="256" t="e">
        <f t="shared" si="64"/>
        <v>#DIV/0!</v>
      </c>
    </row>
    <row r="230" spans="1:15">
      <c r="A230" s="126" t="s">
        <v>207</v>
      </c>
      <c r="C230" s="57">
        <v>0</v>
      </c>
      <c r="E230" s="127">
        <v>46.86</v>
      </c>
      <c r="F230" s="127"/>
      <c r="G230" s="114">
        <v>0</v>
      </c>
      <c r="I230" s="256">
        <f t="shared" si="65"/>
        <v>-5.0000000000000001E-4</v>
      </c>
      <c r="J230" s="127"/>
      <c r="K230" s="114">
        <f t="shared" si="66"/>
        <v>0</v>
      </c>
      <c r="L230" s="105"/>
      <c r="M230" s="191"/>
      <c r="N230" s="191"/>
      <c r="O230" s="256" t="e">
        <f t="shared" si="64"/>
        <v>#DIV/0!</v>
      </c>
    </row>
    <row r="231" spans="1:15" s="108" customFormat="1">
      <c r="A231" s="176" t="s">
        <v>208</v>
      </c>
      <c r="C231" s="131"/>
      <c r="D231" s="109"/>
      <c r="E231" s="127"/>
      <c r="F231" s="127"/>
      <c r="G231" s="148"/>
      <c r="H231" s="109"/>
      <c r="I231" s="263"/>
      <c r="J231" s="127"/>
      <c r="K231" s="148"/>
      <c r="M231" s="191"/>
      <c r="N231" s="191"/>
      <c r="O231" s="256"/>
    </row>
    <row r="232" spans="1:15">
      <c r="A232" s="126" t="s">
        <v>209</v>
      </c>
      <c r="C232" s="57">
        <v>8417</v>
      </c>
      <c r="E232" s="54">
        <v>11.09</v>
      </c>
      <c r="F232" s="127"/>
      <c r="G232" s="114">
        <v>93345</v>
      </c>
      <c r="I232" s="256">
        <f t="shared" ref="I232:I236" si="67">$N$133</f>
        <v>-5.0000000000000001E-4</v>
      </c>
      <c r="J232" s="127"/>
      <c r="K232" s="114">
        <f t="shared" ref="K232:K236" si="68">ROUND(G232*I232,0)</f>
        <v>-47</v>
      </c>
      <c r="L232" s="105"/>
      <c r="M232" s="191"/>
      <c r="N232" s="191"/>
      <c r="O232" s="256">
        <f t="shared" si="64"/>
        <v>-5.0350849001017735E-4</v>
      </c>
    </row>
    <row r="233" spans="1:15">
      <c r="A233" s="126" t="s">
        <v>121</v>
      </c>
      <c r="C233" s="57">
        <v>10540</v>
      </c>
      <c r="E233" s="54">
        <v>13.83</v>
      </c>
      <c r="F233" s="127"/>
      <c r="G233" s="114">
        <v>145768</v>
      </c>
      <c r="I233" s="256">
        <f t="shared" si="67"/>
        <v>-5.0000000000000001E-4</v>
      </c>
      <c r="J233" s="127"/>
      <c r="K233" s="114">
        <f t="shared" si="68"/>
        <v>-73</v>
      </c>
      <c r="L233" s="105"/>
      <c r="M233" s="191"/>
      <c r="N233" s="191"/>
      <c r="O233" s="256">
        <f t="shared" si="64"/>
        <v>-5.007957850831458E-4</v>
      </c>
    </row>
    <row r="234" spans="1:15">
      <c r="A234" s="126" t="s">
        <v>210</v>
      </c>
      <c r="C234" s="57">
        <v>281</v>
      </c>
      <c r="E234" s="54">
        <v>19.399999999999999</v>
      </c>
      <c r="F234" s="127"/>
      <c r="G234" s="114">
        <v>5451</v>
      </c>
      <c r="I234" s="256">
        <f t="shared" si="67"/>
        <v>-5.0000000000000001E-4</v>
      </c>
      <c r="J234" s="127"/>
      <c r="K234" s="114">
        <f t="shared" si="68"/>
        <v>-3</v>
      </c>
      <c r="L234" s="105"/>
      <c r="M234" s="191"/>
      <c r="N234" s="191"/>
      <c r="O234" s="256">
        <f t="shared" si="64"/>
        <v>-5.5035773252614197E-4</v>
      </c>
    </row>
    <row r="235" spans="1:15">
      <c r="A235" s="126" t="s">
        <v>211</v>
      </c>
      <c r="C235" s="57">
        <v>0</v>
      </c>
      <c r="E235" s="54">
        <v>17.46</v>
      </c>
      <c r="F235" s="127"/>
      <c r="G235" s="114">
        <v>0</v>
      </c>
      <c r="I235" s="256">
        <f t="shared" si="67"/>
        <v>-5.0000000000000001E-4</v>
      </c>
      <c r="J235" s="127"/>
      <c r="K235" s="114">
        <f t="shared" si="68"/>
        <v>0</v>
      </c>
      <c r="L235" s="105"/>
      <c r="M235" s="191"/>
      <c r="N235" s="191"/>
      <c r="O235" s="256" t="e">
        <f t="shared" si="64"/>
        <v>#DIV/0!</v>
      </c>
    </row>
    <row r="236" spans="1:15">
      <c r="A236" s="126" t="s">
        <v>123</v>
      </c>
      <c r="C236" s="57">
        <v>1685</v>
      </c>
      <c r="E236" s="54">
        <v>24.43</v>
      </c>
      <c r="F236" s="127"/>
      <c r="G236" s="114">
        <v>41165</v>
      </c>
      <c r="I236" s="256">
        <f t="shared" si="67"/>
        <v>-5.0000000000000001E-4</v>
      </c>
      <c r="J236" s="127"/>
      <c r="K236" s="114">
        <f t="shared" si="68"/>
        <v>-21</v>
      </c>
      <c r="L236" s="105"/>
      <c r="M236" s="191"/>
      <c r="N236" s="191"/>
      <c r="O236" s="256">
        <f t="shared" si="64"/>
        <v>-5.1014211101664032E-4</v>
      </c>
    </row>
    <row r="237" spans="1:15">
      <c r="A237" s="176" t="s">
        <v>212</v>
      </c>
      <c r="C237" s="57"/>
      <c r="G237" s="114"/>
      <c r="K237" s="114"/>
      <c r="L237" s="105"/>
      <c r="M237" s="191"/>
      <c r="N237" s="191"/>
      <c r="O237" s="256"/>
    </row>
    <row r="238" spans="1:15">
      <c r="A238" s="126" t="s">
        <v>213</v>
      </c>
      <c r="C238" s="57">
        <v>0</v>
      </c>
      <c r="E238" s="54">
        <v>11.99</v>
      </c>
      <c r="F238" s="127"/>
      <c r="G238" s="114">
        <v>0</v>
      </c>
      <c r="I238" s="256">
        <f t="shared" ref="I238:I243" si="69">$N$133</f>
        <v>-5.0000000000000001E-4</v>
      </c>
      <c r="J238" s="127"/>
      <c r="K238" s="114">
        <f t="shared" ref="K238:K243" si="70">ROUND(G238*I238,0)</f>
        <v>0</v>
      </c>
      <c r="L238" s="105"/>
      <c r="M238" s="191"/>
      <c r="N238" s="191"/>
      <c r="O238" s="256" t="e">
        <f t="shared" si="64"/>
        <v>#DIV/0!</v>
      </c>
    </row>
    <row r="239" spans="1:15">
      <c r="A239" s="126" t="s">
        <v>214</v>
      </c>
      <c r="C239" s="57">
        <v>126</v>
      </c>
      <c r="E239" s="54">
        <v>4.24</v>
      </c>
      <c r="F239" s="127"/>
      <c r="G239" s="114">
        <v>534</v>
      </c>
      <c r="I239" s="256">
        <f t="shared" si="69"/>
        <v>-5.0000000000000001E-4</v>
      </c>
      <c r="J239" s="127"/>
      <c r="K239" s="114">
        <f t="shared" si="70"/>
        <v>0</v>
      </c>
      <c r="L239" s="105"/>
      <c r="M239" s="191"/>
      <c r="N239" s="191"/>
      <c r="O239" s="256">
        <f t="shared" si="64"/>
        <v>0</v>
      </c>
    </row>
    <row r="240" spans="1:15">
      <c r="A240" s="126" t="s">
        <v>215</v>
      </c>
      <c r="C240" s="57">
        <v>21</v>
      </c>
      <c r="E240" s="54">
        <v>17.11</v>
      </c>
      <c r="F240" s="127"/>
      <c r="G240" s="114">
        <v>359</v>
      </c>
      <c r="I240" s="256">
        <f t="shared" si="69"/>
        <v>-5.0000000000000001E-4</v>
      </c>
      <c r="J240" s="127"/>
      <c r="K240" s="114">
        <f t="shared" si="70"/>
        <v>0</v>
      </c>
      <c r="L240" s="105"/>
      <c r="M240" s="191"/>
      <c r="N240" s="191"/>
      <c r="O240" s="256">
        <f t="shared" si="64"/>
        <v>0</v>
      </c>
    </row>
    <row r="241" spans="1:15">
      <c r="A241" s="126" t="s">
        <v>209</v>
      </c>
      <c r="C241" s="57">
        <v>332</v>
      </c>
      <c r="E241" s="54">
        <v>20.43</v>
      </c>
      <c r="F241" s="127"/>
      <c r="G241" s="114">
        <v>6783</v>
      </c>
      <c r="I241" s="256">
        <f t="shared" si="69"/>
        <v>-5.0000000000000001E-4</v>
      </c>
      <c r="J241" s="127"/>
      <c r="K241" s="114">
        <f t="shared" si="70"/>
        <v>-3</v>
      </c>
      <c r="L241" s="105"/>
      <c r="M241" s="191"/>
      <c r="N241" s="191"/>
      <c r="O241" s="256">
        <f t="shared" si="64"/>
        <v>-4.4228217602830609E-4</v>
      </c>
    </row>
    <row r="242" spans="1:15">
      <c r="A242" s="126" t="s">
        <v>216</v>
      </c>
      <c r="C242" s="57">
        <v>550</v>
      </c>
      <c r="E242" s="54">
        <v>23.82</v>
      </c>
      <c r="F242" s="127"/>
      <c r="G242" s="114">
        <v>13101</v>
      </c>
      <c r="I242" s="256">
        <f t="shared" si="69"/>
        <v>-5.0000000000000001E-4</v>
      </c>
      <c r="J242" s="127"/>
      <c r="K242" s="114">
        <f t="shared" si="70"/>
        <v>-7</v>
      </c>
      <c r="L242" s="105"/>
      <c r="M242" s="191"/>
      <c r="N242" s="191"/>
      <c r="O242" s="256">
        <f t="shared" si="64"/>
        <v>-5.3431035798793983E-4</v>
      </c>
    </row>
    <row r="243" spans="1:15">
      <c r="A243" s="126" t="s">
        <v>210</v>
      </c>
      <c r="C243" s="57">
        <v>21</v>
      </c>
      <c r="E243" s="54">
        <v>31.47</v>
      </c>
      <c r="F243" s="127"/>
      <c r="G243" s="114">
        <v>661</v>
      </c>
      <c r="I243" s="256">
        <f t="shared" si="69"/>
        <v>-5.0000000000000001E-4</v>
      </c>
      <c r="J243" s="127"/>
      <c r="K243" s="114">
        <f t="shared" si="70"/>
        <v>0</v>
      </c>
      <c r="L243" s="105"/>
      <c r="M243" s="191"/>
      <c r="N243" s="191"/>
      <c r="O243" s="256">
        <f t="shared" si="64"/>
        <v>0</v>
      </c>
    </row>
    <row r="244" spans="1:15">
      <c r="A244" s="176" t="s">
        <v>217</v>
      </c>
      <c r="C244" s="131"/>
      <c r="E244" s="127"/>
      <c r="F244" s="127"/>
      <c r="G244" s="148"/>
      <c r="I244" s="263"/>
      <c r="J244" s="127"/>
      <c r="K244" s="148"/>
      <c r="L244" s="105"/>
      <c r="M244" s="191"/>
      <c r="N244" s="191"/>
      <c r="O244" s="256"/>
    </row>
    <row r="245" spans="1:15">
      <c r="A245" s="126" t="s">
        <v>218</v>
      </c>
      <c r="C245" s="57">
        <v>10</v>
      </c>
      <c r="E245" s="54">
        <v>27.85</v>
      </c>
      <c r="F245" s="127"/>
      <c r="G245" s="114">
        <v>279</v>
      </c>
      <c r="I245" s="256">
        <f t="shared" ref="I245" si="71">$N$133</f>
        <v>-5.0000000000000001E-4</v>
      </c>
      <c r="J245" s="127"/>
      <c r="K245" s="114">
        <f t="shared" ref="K245" si="72">ROUND(G245*I245,0)</f>
        <v>0</v>
      </c>
      <c r="L245" s="105"/>
      <c r="M245" s="191"/>
      <c r="N245" s="191"/>
      <c r="O245" s="256">
        <f t="shared" si="64"/>
        <v>0</v>
      </c>
    </row>
    <row r="246" spans="1:15">
      <c r="A246" s="176" t="s">
        <v>219</v>
      </c>
      <c r="C246" s="57"/>
      <c r="E246" s="54"/>
      <c r="F246" s="127"/>
      <c r="G246" s="114"/>
      <c r="I246" s="256"/>
      <c r="J246" s="127"/>
      <c r="K246" s="114"/>
      <c r="L246" s="105"/>
      <c r="M246" s="191"/>
      <c r="N246" s="191"/>
      <c r="O246" s="256"/>
    </row>
    <row r="247" spans="1:15">
      <c r="A247" s="126" t="s">
        <v>220</v>
      </c>
      <c r="C247" s="57">
        <v>42</v>
      </c>
      <c r="E247" s="54">
        <v>39.04</v>
      </c>
      <c r="F247" s="127"/>
      <c r="G247" s="114">
        <v>1640</v>
      </c>
      <c r="I247" s="256">
        <f t="shared" ref="I247" si="73">$N$133</f>
        <v>-5.0000000000000001E-4</v>
      </c>
      <c r="J247" s="127"/>
      <c r="K247" s="114">
        <f t="shared" ref="K247" si="74">ROUND(G247*I247,0)</f>
        <v>-1</v>
      </c>
      <c r="L247" s="105"/>
      <c r="M247" s="191"/>
      <c r="N247" s="191"/>
      <c r="O247" s="256">
        <f t="shared" si="64"/>
        <v>-6.0975609756097561E-4</v>
      </c>
    </row>
    <row r="248" spans="1:15">
      <c r="A248" s="126" t="s">
        <v>221</v>
      </c>
      <c r="C248" s="58">
        <v>347387</v>
      </c>
      <c r="E248" s="189"/>
      <c r="G248" s="155">
        <v>5089243</v>
      </c>
      <c r="I248" s="266"/>
      <c r="K248" s="155">
        <f>SUM(K204:K247)</f>
        <v>-2543</v>
      </c>
      <c r="L248" s="105"/>
      <c r="M248" s="191"/>
      <c r="N248" s="191"/>
      <c r="O248" s="256">
        <f t="shared" si="64"/>
        <v>-4.9968138679956924E-4</v>
      </c>
    </row>
    <row r="249" spans="1:15" ht="16.5" thickBot="1">
      <c r="A249" s="126" t="s">
        <v>147</v>
      </c>
      <c r="C249" s="193">
        <v>17077687</v>
      </c>
      <c r="E249" s="164"/>
      <c r="G249" s="164"/>
      <c r="I249" s="264"/>
      <c r="K249" s="164"/>
      <c r="L249" s="105"/>
      <c r="M249" s="191"/>
      <c r="N249" s="191"/>
      <c r="O249" s="256"/>
    </row>
    <row r="250" spans="1:15" ht="16.5" thickTop="1">
      <c r="A250" s="126" t="s">
        <v>8</v>
      </c>
      <c r="C250" s="121">
        <v>834.33333333333337</v>
      </c>
      <c r="L250" s="156"/>
      <c r="M250" s="191"/>
      <c r="N250" s="191"/>
      <c r="O250" s="256"/>
    </row>
    <row r="251" spans="1:15">
      <c r="A251" s="126" t="s">
        <v>148</v>
      </c>
      <c r="C251" s="194">
        <v>0</v>
      </c>
      <c r="E251" s="189"/>
      <c r="G251" s="155">
        <v>0</v>
      </c>
      <c r="I251" s="266"/>
      <c r="K251" s="155"/>
      <c r="L251" s="105"/>
      <c r="M251" s="191"/>
      <c r="N251" s="191"/>
      <c r="O251" s="256"/>
    </row>
    <row r="252" spans="1:15" ht="16.5" thickBot="1">
      <c r="A252" s="126" t="s">
        <v>222</v>
      </c>
      <c r="C252" s="193">
        <v>17077687</v>
      </c>
      <c r="E252" s="195"/>
      <c r="F252" s="196"/>
      <c r="G252" s="195">
        <v>5089243</v>
      </c>
      <c r="I252" s="268"/>
      <c r="J252" s="196"/>
      <c r="K252" s="283">
        <f>K251+K248</f>
        <v>-2543</v>
      </c>
      <c r="L252" s="105"/>
      <c r="M252" s="162"/>
      <c r="N252" s="191"/>
      <c r="O252" s="256">
        <f t="shared" si="64"/>
        <v>-4.9968138679956924E-4</v>
      </c>
    </row>
    <row r="253" spans="1:15" ht="16.5" thickTop="1">
      <c r="C253" s="57"/>
      <c r="L253" s="105"/>
      <c r="M253" s="191"/>
      <c r="N253" s="191"/>
      <c r="O253" s="256"/>
    </row>
    <row r="254" spans="1:15">
      <c r="A254" s="123" t="s">
        <v>223</v>
      </c>
      <c r="C254" s="57"/>
      <c r="L254" s="105"/>
      <c r="M254" s="191"/>
      <c r="N254" s="191"/>
      <c r="O254" s="256"/>
    </row>
    <row r="255" spans="1:15">
      <c r="A255" s="197" t="s">
        <v>224</v>
      </c>
      <c r="C255" s="57"/>
      <c r="G255" s="114"/>
      <c r="K255" s="114"/>
      <c r="L255" s="105"/>
      <c r="M255" s="105"/>
      <c r="O255" s="256"/>
    </row>
    <row r="256" spans="1:15">
      <c r="A256" s="176" t="s">
        <v>225</v>
      </c>
      <c r="C256" s="57"/>
      <c r="G256" s="114"/>
      <c r="K256" s="114"/>
      <c r="L256" s="105"/>
      <c r="M256" s="105"/>
      <c r="O256" s="256"/>
    </row>
    <row r="257" spans="1:15">
      <c r="A257" s="126" t="s">
        <v>226</v>
      </c>
      <c r="C257" s="57">
        <v>112356</v>
      </c>
      <c r="E257" s="54">
        <v>1.83</v>
      </c>
      <c r="F257" s="127"/>
      <c r="G257" s="114">
        <v>205611</v>
      </c>
      <c r="I257" s="256">
        <f t="shared" ref="I257:I261" si="75">$N$133</f>
        <v>-5.0000000000000001E-4</v>
      </c>
      <c r="J257" s="127"/>
      <c r="K257" s="114">
        <f t="shared" ref="K257:K261" si="76">ROUND(G257*I257,0)</f>
        <v>-103</v>
      </c>
      <c r="L257" s="105"/>
      <c r="M257" s="128" t="s">
        <v>71</v>
      </c>
      <c r="N257" s="129">
        <f>K346</f>
        <v>-2026</v>
      </c>
      <c r="O257" s="256">
        <f t="shared" si="64"/>
        <v>-5.0094596106239452E-4</v>
      </c>
    </row>
    <row r="258" spans="1:15">
      <c r="A258" s="126" t="s">
        <v>227</v>
      </c>
      <c r="C258" s="57">
        <v>141986</v>
      </c>
      <c r="E258" s="54">
        <v>2.5</v>
      </c>
      <c r="F258" s="127"/>
      <c r="G258" s="114">
        <v>354965</v>
      </c>
      <c r="I258" s="256">
        <f t="shared" si="75"/>
        <v>-5.0000000000000001E-4</v>
      </c>
      <c r="J258" s="127"/>
      <c r="K258" s="114">
        <f t="shared" si="76"/>
        <v>-177</v>
      </c>
      <c r="L258" s="105"/>
      <c r="M258" s="132" t="s">
        <v>73</v>
      </c>
      <c r="N258" s="133">
        <f>RateSpread!M43*1000</f>
        <v>-2088.8371051394961</v>
      </c>
      <c r="O258" s="256">
        <f t="shared" si="64"/>
        <v>-4.9864071105601958E-4</v>
      </c>
    </row>
    <row r="259" spans="1:15">
      <c r="A259" s="126" t="s">
        <v>228</v>
      </c>
      <c r="C259" s="57">
        <v>126742</v>
      </c>
      <c r="E259" s="54">
        <v>3.66</v>
      </c>
      <c r="F259" s="127"/>
      <c r="G259" s="114">
        <v>463876</v>
      </c>
      <c r="I259" s="256">
        <f t="shared" si="75"/>
        <v>-5.0000000000000001E-4</v>
      </c>
      <c r="J259" s="127"/>
      <c r="K259" s="114">
        <f t="shared" si="76"/>
        <v>-232</v>
      </c>
      <c r="L259" s="105"/>
      <c r="M259" s="134" t="s">
        <v>75</v>
      </c>
      <c r="N259" s="135">
        <f>N258-N257</f>
        <v>-62.837105139496089</v>
      </c>
      <c r="O259" s="256">
        <f t="shared" si="64"/>
        <v>-5.0013365640817807E-4</v>
      </c>
    </row>
    <row r="260" spans="1:15">
      <c r="A260" s="126" t="s">
        <v>229</v>
      </c>
      <c r="C260" s="57">
        <v>54240</v>
      </c>
      <c r="E260" s="54">
        <v>6.52</v>
      </c>
      <c r="F260" s="127"/>
      <c r="G260" s="114">
        <v>353645</v>
      </c>
      <c r="I260" s="256">
        <f t="shared" si="75"/>
        <v>-5.0000000000000001E-4</v>
      </c>
      <c r="J260" s="127"/>
      <c r="K260" s="114">
        <f t="shared" si="76"/>
        <v>-177</v>
      </c>
      <c r="L260" s="105"/>
      <c r="M260" s="138" t="s">
        <v>78</v>
      </c>
      <c r="N260" s="168"/>
      <c r="O260" s="256">
        <f t="shared" si="64"/>
        <v>-5.0050191576298268E-4</v>
      </c>
    </row>
    <row r="261" spans="1:15">
      <c r="A261" s="126" t="s">
        <v>230</v>
      </c>
      <c r="C261" s="57">
        <v>74391</v>
      </c>
      <c r="E261" s="54">
        <v>10.02</v>
      </c>
      <c r="F261" s="127"/>
      <c r="G261" s="114">
        <v>745398</v>
      </c>
      <c r="I261" s="256">
        <f t="shared" si="75"/>
        <v>-5.0000000000000001E-4</v>
      </c>
      <c r="J261" s="127"/>
      <c r="K261" s="114">
        <f t="shared" si="76"/>
        <v>-373</v>
      </c>
      <c r="L261" s="105"/>
      <c r="M261" s="152" t="s">
        <v>80</v>
      </c>
      <c r="N261" s="171"/>
      <c r="O261" s="256">
        <f t="shared" si="64"/>
        <v>-5.004038111183556E-4</v>
      </c>
    </row>
    <row r="262" spans="1:15">
      <c r="A262" s="176" t="s">
        <v>231</v>
      </c>
      <c r="C262" s="57"/>
      <c r="E262" s="147"/>
      <c r="F262" s="146"/>
      <c r="G262" s="114"/>
      <c r="I262" s="257"/>
      <c r="J262" s="146"/>
      <c r="K262" s="114"/>
      <c r="L262" s="105"/>
      <c r="M262" s="124" t="s">
        <v>95</v>
      </c>
      <c r="N262" s="198"/>
      <c r="O262" s="256"/>
    </row>
    <row r="263" spans="1:15">
      <c r="A263" s="126" t="s">
        <v>232</v>
      </c>
      <c r="C263" s="57">
        <v>6486</v>
      </c>
      <c r="E263" s="54">
        <v>2.5499999999999998</v>
      </c>
      <c r="F263" s="127"/>
      <c r="G263" s="114">
        <v>16539</v>
      </c>
      <c r="I263" s="256">
        <f t="shared" ref="I263:I267" si="77">$N$133</f>
        <v>-5.0000000000000001E-4</v>
      </c>
      <c r="J263" s="127"/>
      <c r="K263" s="114">
        <f t="shared" ref="K263:K267" si="78">ROUND(G263*I263,0)</f>
        <v>-8</v>
      </c>
      <c r="L263" s="105"/>
      <c r="M263" s="191"/>
      <c r="N263" s="191"/>
      <c r="O263" s="256">
        <f t="shared" si="64"/>
        <v>-4.8370518169175888E-4</v>
      </c>
    </row>
    <row r="264" spans="1:15">
      <c r="A264" s="126" t="s">
        <v>233</v>
      </c>
      <c r="C264" s="57">
        <v>18071</v>
      </c>
      <c r="E264" s="54">
        <v>4.46</v>
      </c>
      <c r="F264" s="127"/>
      <c r="G264" s="114">
        <v>80597</v>
      </c>
      <c r="I264" s="256">
        <f t="shared" si="77"/>
        <v>-5.0000000000000001E-4</v>
      </c>
      <c r="J264" s="127"/>
      <c r="K264" s="114">
        <f t="shared" si="78"/>
        <v>-40</v>
      </c>
      <c r="L264" s="105"/>
      <c r="M264" s="191"/>
      <c r="N264" s="191"/>
      <c r="O264" s="256">
        <f t="shared" si="64"/>
        <v>-4.9629638820303484E-4</v>
      </c>
    </row>
    <row r="265" spans="1:15">
      <c r="A265" s="126" t="s">
        <v>234</v>
      </c>
      <c r="C265" s="57">
        <v>29386</v>
      </c>
      <c r="E265" s="54">
        <v>6.17</v>
      </c>
      <c r="F265" s="127"/>
      <c r="G265" s="114">
        <v>181312</v>
      </c>
      <c r="I265" s="256">
        <f t="shared" si="77"/>
        <v>-5.0000000000000001E-4</v>
      </c>
      <c r="J265" s="127"/>
      <c r="K265" s="114">
        <f t="shared" si="78"/>
        <v>-91</v>
      </c>
      <c r="L265" s="105"/>
      <c r="M265" s="191"/>
      <c r="N265" s="191"/>
      <c r="O265" s="256">
        <f t="shared" si="64"/>
        <v>-5.018972820331804E-4</v>
      </c>
    </row>
    <row r="266" spans="1:15">
      <c r="A266" s="126" t="s">
        <v>235</v>
      </c>
      <c r="C266" s="57">
        <v>28769</v>
      </c>
      <c r="E266" s="127">
        <v>9.77</v>
      </c>
      <c r="F266" s="127"/>
      <c r="G266" s="114">
        <v>281073</v>
      </c>
      <c r="I266" s="256">
        <f t="shared" si="77"/>
        <v>-5.0000000000000001E-4</v>
      </c>
      <c r="J266" s="127"/>
      <c r="K266" s="114">
        <f t="shared" si="78"/>
        <v>-141</v>
      </c>
      <c r="L266" s="105"/>
      <c r="M266" s="191"/>
      <c r="N266" s="191"/>
      <c r="O266" s="256">
        <f t="shared" si="64"/>
        <v>-5.0164903779445198E-4</v>
      </c>
    </row>
    <row r="267" spans="1:15">
      <c r="A267" s="176" t="s">
        <v>236</v>
      </c>
      <c r="C267" s="57">
        <v>8033000</v>
      </c>
      <c r="E267" s="199">
        <v>6.5278999999999998</v>
      </c>
      <c r="F267" s="137" t="s">
        <v>77</v>
      </c>
      <c r="G267" s="114">
        <v>524386</v>
      </c>
      <c r="I267" s="256">
        <f t="shared" si="77"/>
        <v>-5.0000000000000001E-4</v>
      </c>
      <c r="J267" s="127"/>
      <c r="K267" s="114">
        <f t="shared" si="78"/>
        <v>-262</v>
      </c>
      <c r="L267" s="105"/>
      <c r="M267" s="191"/>
      <c r="N267" s="191"/>
      <c r="O267" s="256">
        <f t="shared" si="64"/>
        <v>-4.9963195050973901E-4</v>
      </c>
    </row>
    <row r="268" spans="1:15">
      <c r="A268" s="176" t="s">
        <v>237</v>
      </c>
      <c r="C268" s="131">
        <v>48815242</v>
      </c>
      <c r="E268" s="199"/>
      <c r="F268" s="137"/>
      <c r="G268" s="148">
        <v>3207402</v>
      </c>
      <c r="I268" s="269"/>
      <c r="J268" s="127"/>
      <c r="K268" s="148">
        <f>SUM(K257:K267)</f>
        <v>-1604</v>
      </c>
      <c r="L268" s="105"/>
      <c r="M268" s="191"/>
      <c r="N268" s="191"/>
      <c r="O268" s="256">
        <f t="shared" ref="O268:O331" si="79">K268/G268</f>
        <v>-5.0009322186617079E-4</v>
      </c>
    </row>
    <row r="269" spans="1:15">
      <c r="A269" s="176" t="s">
        <v>148</v>
      </c>
      <c r="C269" s="131"/>
      <c r="E269" s="199"/>
      <c r="F269" s="137"/>
      <c r="G269" s="148"/>
      <c r="I269" s="269"/>
      <c r="J269" s="127"/>
      <c r="K269" s="148"/>
      <c r="L269" s="105"/>
      <c r="M269" s="191"/>
      <c r="N269" s="191"/>
      <c r="O269" s="256"/>
    </row>
    <row r="270" spans="1:15">
      <c r="A270" s="176" t="s">
        <v>222</v>
      </c>
      <c r="C270" s="131">
        <v>48815242</v>
      </c>
      <c r="E270" s="199"/>
      <c r="F270" s="137"/>
      <c r="G270" s="148">
        <v>3207402</v>
      </c>
      <c r="I270" s="269"/>
      <c r="J270" s="127"/>
      <c r="K270" s="148">
        <f>K268</f>
        <v>-1604</v>
      </c>
      <c r="L270" s="105"/>
      <c r="M270" s="191"/>
      <c r="N270" s="191"/>
      <c r="O270" s="256">
        <f t="shared" si="79"/>
        <v>-5.0009322186617079E-4</v>
      </c>
    </row>
    <row r="271" spans="1:15">
      <c r="A271" s="176" t="s">
        <v>238</v>
      </c>
      <c r="C271" s="131">
        <v>444.75</v>
      </c>
      <c r="E271" s="199"/>
      <c r="F271" s="137"/>
      <c r="G271" s="148"/>
      <c r="I271" s="269"/>
      <c r="J271" s="127"/>
      <c r="K271" s="148"/>
      <c r="L271" s="105"/>
      <c r="M271" s="191"/>
      <c r="N271" s="191"/>
      <c r="O271" s="256"/>
    </row>
    <row r="272" spans="1:15">
      <c r="A272" s="200" t="s">
        <v>239</v>
      </c>
      <c r="C272" s="57"/>
      <c r="L272" s="105"/>
      <c r="M272" s="191"/>
      <c r="N272" s="191"/>
      <c r="O272" s="256"/>
    </row>
    <row r="273" spans="1:15">
      <c r="A273" s="176" t="s">
        <v>240</v>
      </c>
      <c r="C273" s="57"/>
      <c r="G273" s="114"/>
      <c r="K273" s="114"/>
      <c r="L273" s="105"/>
      <c r="M273" s="191"/>
      <c r="N273" s="191"/>
      <c r="O273" s="256"/>
    </row>
    <row r="274" spans="1:15">
      <c r="A274" s="126" t="s">
        <v>241</v>
      </c>
      <c r="C274" s="57">
        <v>78</v>
      </c>
      <c r="E274" s="54">
        <v>8.9600000000000009</v>
      </c>
      <c r="F274" s="127"/>
      <c r="G274" s="114">
        <v>699</v>
      </c>
      <c r="I274" s="256">
        <f t="shared" ref="I274:I276" si="80">$N$133</f>
        <v>-5.0000000000000001E-4</v>
      </c>
      <c r="J274" s="127"/>
      <c r="K274" s="114">
        <f t="shared" ref="K274:K276" si="81">ROUND(G274*I274,0)</f>
        <v>0</v>
      </c>
      <c r="L274" s="105"/>
      <c r="M274" s="191"/>
      <c r="N274" s="191"/>
      <c r="O274" s="256">
        <f t="shared" si="79"/>
        <v>0</v>
      </c>
    </row>
    <row r="275" spans="1:15">
      <c r="A275" s="126" t="s">
        <v>242</v>
      </c>
      <c r="C275" s="57">
        <v>0</v>
      </c>
      <c r="E275" s="54">
        <v>7.62</v>
      </c>
      <c r="F275" s="127"/>
      <c r="G275" s="114">
        <v>0</v>
      </c>
      <c r="I275" s="256">
        <f t="shared" si="80"/>
        <v>-5.0000000000000001E-4</v>
      </c>
      <c r="J275" s="127"/>
      <c r="K275" s="114">
        <f t="shared" si="81"/>
        <v>0</v>
      </c>
      <c r="L275" s="105"/>
      <c r="M275" s="191"/>
      <c r="N275" s="191"/>
      <c r="O275" s="256" t="e">
        <f t="shared" si="79"/>
        <v>#DIV/0!</v>
      </c>
    </row>
    <row r="276" spans="1:15">
      <c r="A276" s="126" t="s">
        <v>209</v>
      </c>
      <c r="C276" s="57">
        <v>35</v>
      </c>
      <c r="E276" s="54">
        <v>12.19</v>
      </c>
      <c r="F276" s="127"/>
      <c r="G276" s="114">
        <v>427</v>
      </c>
      <c r="I276" s="256">
        <f t="shared" si="80"/>
        <v>-5.0000000000000001E-4</v>
      </c>
      <c r="J276" s="127"/>
      <c r="K276" s="114">
        <f t="shared" si="81"/>
        <v>0</v>
      </c>
      <c r="L276" s="105"/>
      <c r="M276" s="191"/>
      <c r="N276" s="191"/>
      <c r="O276" s="256">
        <f t="shared" si="79"/>
        <v>0</v>
      </c>
    </row>
    <row r="277" spans="1:15">
      <c r="A277" s="176" t="s">
        <v>243</v>
      </c>
      <c r="C277" s="57"/>
      <c r="E277" s="54"/>
      <c r="F277" s="127"/>
      <c r="I277" s="256"/>
      <c r="J277" s="127"/>
      <c r="L277" s="105"/>
      <c r="M277" s="191"/>
      <c r="N277" s="191"/>
      <c r="O277" s="256"/>
    </row>
    <row r="278" spans="1:15">
      <c r="A278" s="126" t="s">
        <v>209</v>
      </c>
      <c r="C278" s="57">
        <v>48</v>
      </c>
      <c r="E278" s="54">
        <v>4.6399999999999997</v>
      </c>
      <c r="F278" s="127"/>
      <c r="G278" s="114">
        <v>223</v>
      </c>
      <c r="I278" s="256">
        <f t="shared" ref="I278:I282" si="82">$N$133</f>
        <v>-5.0000000000000001E-4</v>
      </c>
      <c r="J278" s="127"/>
      <c r="K278" s="114">
        <f t="shared" ref="K278:K282" si="83">ROUND(G278*I278,0)</f>
        <v>0</v>
      </c>
      <c r="L278" s="105"/>
      <c r="M278" s="191"/>
      <c r="N278" s="191"/>
      <c r="O278" s="256">
        <f t="shared" si="79"/>
        <v>0</v>
      </c>
    </row>
    <row r="279" spans="1:15">
      <c r="A279" s="126" t="s">
        <v>121</v>
      </c>
      <c r="C279" s="131">
        <v>563</v>
      </c>
      <c r="E279" s="54">
        <v>7</v>
      </c>
      <c r="G279" s="114">
        <v>3941</v>
      </c>
      <c r="I279" s="256">
        <f t="shared" si="82"/>
        <v>-5.0000000000000001E-4</v>
      </c>
      <c r="J279" s="127"/>
      <c r="K279" s="114">
        <f t="shared" si="83"/>
        <v>-2</v>
      </c>
      <c r="L279" s="127"/>
      <c r="M279" s="148"/>
      <c r="N279" s="191"/>
      <c r="O279" s="256">
        <f t="shared" si="79"/>
        <v>-5.0748540979446844E-4</v>
      </c>
    </row>
    <row r="280" spans="1:15">
      <c r="A280" s="126" t="s">
        <v>210</v>
      </c>
      <c r="C280" s="57">
        <v>0</v>
      </c>
      <c r="E280" s="54">
        <v>9.08</v>
      </c>
      <c r="F280" s="127"/>
      <c r="G280" s="114">
        <v>0</v>
      </c>
      <c r="I280" s="256">
        <f t="shared" si="82"/>
        <v>-5.0000000000000001E-4</v>
      </c>
      <c r="J280" s="127"/>
      <c r="K280" s="114">
        <f t="shared" si="83"/>
        <v>0</v>
      </c>
      <c r="L280" s="105"/>
      <c r="M280" s="191"/>
      <c r="N280" s="191"/>
      <c r="O280" s="256" t="e">
        <f t="shared" si="79"/>
        <v>#DIV/0!</v>
      </c>
    </row>
    <row r="281" spans="1:15">
      <c r="A281" s="126" t="s">
        <v>123</v>
      </c>
      <c r="C281" s="57">
        <v>82</v>
      </c>
      <c r="E281" s="54">
        <v>13.33</v>
      </c>
      <c r="F281" s="127"/>
      <c r="G281" s="114">
        <v>1093</v>
      </c>
      <c r="I281" s="256">
        <f t="shared" si="82"/>
        <v>-5.0000000000000001E-4</v>
      </c>
      <c r="J281" s="127"/>
      <c r="K281" s="114">
        <f t="shared" si="83"/>
        <v>-1</v>
      </c>
      <c r="L281" s="105"/>
      <c r="M281" s="191"/>
      <c r="N281" s="191"/>
      <c r="O281" s="256">
        <f t="shared" si="79"/>
        <v>-9.1491308325709062E-4</v>
      </c>
    </row>
    <row r="282" spans="1:15">
      <c r="A282" s="126" t="s">
        <v>244</v>
      </c>
      <c r="C282" s="57">
        <v>0</v>
      </c>
      <c r="E282" s="54">
        <v>28.38</v>
      </c>
      <c r="F282" s="127"/>
      <c r="G282" s="114">
        <v>0</v>
      </c>
      <c r="I282" s="256">
        <f t="shared" si="82"/>
        <v>-5.0000000000000001E-4</v>
      </c>
      <c r="J282" s="127"/>
      <c r="K282" s="114">
        <f t="shared" si="83"/>
        <v>0</v>
      </c>
      <c r="L282" s="105"/>
      <c r="M282" s="191"/>
      <c r="N282" s="191"/>
      <c r="O282" s="256" t="e">
        <f t="shared" si="79"/>
        <v>#DIV/0!</v>
      </c>
    </row>
    <row r="283" spans="1:15">
      <c r="A283" s="176" t="s">
        <v>245</v>
      </c>
      <c r="C283" s="57"/>
      <c r="E283" s="54"/>
      <c r="F283" s="127"/>
      <c r="G283" s="114"/>
      <c r="I283" s="256"/>
      <c r="J283" s="127"/>
      <c r="K283" s="114"/>
      <c r="L283" s="105"/>
      <c r="M283" s="191"/>
      <c r="N283" s="191"/>
      <c r="O283" s="256"/>
    </row>
    <row r="284" spans="1:15">
      <c r="A284" s="126" t="s">
        <v>226</v>
      </c>
      <c r="C284" s="57">
        <v>29589</v>
      </c>
      <c r="E284" s="54">
        <v>4.08</v>
      </c>
      <c r="F284" s="127"/>
      <c r="G284" s="114">
        <v>120723</v>
      </c>
      <c r="I284" s="256">
        <f t="shared" ref="I284:I298" si="84">$N$133</f>
        <v>-5.0000000000000001E-4</v>
      </c>
      <c r="J284" s="127"/>
      <c r="K284" s="114">
        <f t="shared" ref="K284:K298" si="85">ROUND(G284*I284,0)</f>
        <v>-60</v>
      </c>
      <c r="L284" s="105"/>
      <c r="M284" s="191"/>
      <c r="N284" s="191"/>
      <c r="O284" s="256">
        <f t="shared" si="79"/>
        <v>-4.9700554161178896E-4</v>
      </c>
    </row>
    <row r="285" spans="1:15">
      <c r="A285" s="126" t="s">
        <v>227</v>
      </c>
      <c r="C285" s="57">
        <v>12331</v>
      </c>
      <c r="E285" s="54">
        <v>5.37</v>
      </c>
      <c r="F285" s="127"/>
      <c r="G285" s="114">
        <v>66217</v>
      </c>
      <c r="I285" s="256">
        <f t="shared" si="84"/>
        <v>-5.0000000000000001E-4</v>
      </c>
      <c r="J285" s="127"/>
      <c r="K285" s="114">
        <f t="shared" si="85"/>
        <v>-33</v>
      </c>
      <c r="L285" s="105"/>
      <c r="M285" s="191"/>
      <c r="N285" s="191"/>
      <c r="O285" s="256">
        <f t="shared" si="79"/>
        <v>-4.9836144796653432E-4</v>
      </c>
    </row>
    <row r="286" spans="1:15">
      <c r="A286" s="126" t="s">
        <v>246</v>
      </c>
      <c r="C286" s="57">
        <v>10</v>
      </c>
      <c r="E286" s="54">
        <v>4.5599999999999996</v>
      </c>
      <c r="F286" s="127"/>
      <c r="G286" s="114">
        <v>46</v>
      </c>
      <c r="I286" s="256">
        <f t="shared" si="84"/>
        <v>-5.0000000000000001E-4</v>
      </c>
      <c r="J286" s="127"/>
      <c r="K286" s="114">
        <f t="shared" si="85"/>
        <v>0</v>
      </c>
      <c r="L286" s="105"/>
      <c r="M286" s="191"/>
      <c r="N286" s="191"/>
      <c r="O286" s="256">
        <f t="shared" si="79"/>
        <v>0</v>
      </c>
    </row>
    <row r="287" spans="1:15">
      <c r="A287" s="126" t="s">
        <v>247</v>
      </c>
      <c r="C287" s="57">
        <v>7256</v>
      </c>
      <c r="E287" s="54">
        <v>6.96</v>
      </c>
      <c r="F287" s="127"/>
      <c r="G287" s="114">
        <v>50502</v>
      </c>
      <c r="I287" s="256">
        <f t="shared" si="84"/>
        <v>-5.0000000000000001E-4</v>
      </c>
      <c r="J287" s="127"/>
      <c r="K287" s="114">
        <f t="shared" si="85"/>
        <v>-25</v>
      </c>
      <c r="L287" s="105"/>
      <c r="M287" s="191"/>
      <c r="N287" s="191"/>
      <c r="O287" s="256">
        <f t="shared" si="79"/>
        <v>-4.950298998059483E-4</v>
      </c>
    </row>
    <row r="288" spans="1:15">
      <c r="A288" s="126" t="s">
        <v>228</v>
      </c>
      <c r="C288" s="57">
        <v>3205</v>
      </c>
      <c r="E288" s="54">
        <v>6.52</v>
      </c>
      <c r="F288" s="127"/>
      <c r="G288" s="114">
        <v>20897</v>
      </c>
      <c r="I288" s="256">
        <f t="shared" si="84"/>
        <v>-5.0000000000000001E-4</v>
      </c>
      <c r="J288" s="127"/>
      <c r="K288" s="114">
        <f t="shared" si="85"/>
        <v>-10</v>
      </c>
      <c r="L288" s="105"/>
      <c r="M288" s="191"/>
      <c r="N288" s="191"/>
      <c r="O288" s="256">
        <f t="shared" si="79"/>
        <v>-4.7853758912762599E-4</v>
      </c>
    </row>
    <row r="289" spans="1:15">
      <c r="A289" s="126" t="s">
        <v>248</v>
      </c>
      <c r="C289" s="57">
        <v>0</v>
      </c>
      <c r="E289" s="54">
        <v>5.54</v>
      </c>
      <c r="F289" s="127"/>
      <c r="G289" s="114">
        <v>0</v>
      </c>
      <c r="I289" s="256">
        <f t="shared" si="84"/>
        <v>-5.0000000000000001E-4</v>
      </c>
      <c r="J289" s="127"/>
      <c r="K289" s="114">
        <f t="shared" si="85"/>
        <v>0</v>
      </c>
      <c r="L289" s="105"/>
      <c r="M289" s="191"/>
      <c r="N289" s="191"/>
      <c r="O289" s="256" t="e">
        <f t="shared" si="79"/>
        <v>#DIV/0!</v>
      </c>
    </row>
    <row r="290" spans="1:15">
      <c r="A290" s="126" t="s">
        <v>249</v>
      </c>
      <c r="C290" s="57">
        <v>954</v>
      </c>
      <c r="E290" s="54">
        <v>8.27</v>
      </c>
      <c r="F290" s="127"/>
      <c r="G290" s="114">
        <v>7890</v>
      </c>
      <c r="I290" s="256">
        <f t="shared" si="84"/>
        <v>-5.0000000000000001E-4</v>
      </c>
      <c r="J290" s="127"/>
      <c r="K290" s="114">
        <f t="shared" si="85"/>
        <v>-4</v>
      </c>
      <c r="L290" s="105"/>
      <c r="M290" s="191"/>
      <c r="N290" s="191"/>
      <c r="O290" s="256">
        <f t="shared" si="79"/>
        <v>-5.0697084917617234E-4</v>
      </c>
    </row>
    <row r="291" spans="1:15">
      <c r="A291" s="126" t="s">
        <v>250</v>
      </c>
      <c r="C291" s="57">
        <v>0</v>
      </c>
      <c r="E291" s="54">
        <v>8.26</v>
      </c>
      <c r="F291" s="127"/>
      <c r="G291" s="114">
        <v>0</v>
      </c>
      <c r="I291" s="256">
        <f t="shared" si="84"/>
        <v>-5.0000000000000001E-4</v>
      </c>
      <c r="J291" s="127"/>
      <c r="K291" s="114">
        <f t="shared" si="85"/>
        <v>0</v>
      </c>
      <c r="L291" s="105"/>
      <c r="M291" s="191"/>
      <c r="N291" s="191"/>
      <c r="O291" s="256" t="e">
        <f t="shared" si="79"/>
        <v>#DIV/0!</v>
      </c>
    </row>
    <row r="292" spans="1:15">
      <c r="A292" s="126" t="s">
        <v>229</v>
      </c>
      <c r="C292" s="57">
        <v>5284</v>
      </c>
      <c r="E292" s="54">
        <v>9.59</v>
      </c>
      <c r="F292" s="127"/>
      <c r="G292" s="114">
        <v>50674</v>
      </c>
      <c r="I292" s="256">
        <f t="shared" si="84"/>
        <v>-5.0000000000000001E-4</v>
      </c>
      <c r="J292" s="127"/>
      <c r="K292" s="114">
        <f t="shared" si="85"/>
        <v>-25</v>
      </c>
      <c r="L292" s="105"/>
      <c r="M292" s="191"/>
      <c r="N292" s="191"/>
      <c r="O292" s="256">
        <f t="shared" si="79"/>
        <v>-4.9334964676165294E-4</v>
      </c>
    </row>
    <row r="293" spans="1:15">
      <c r="A293" s="126" t="s">
        <v>251</v>
      </c>
      <c r="C293" s="57">
        <v>0</v>
      </c>
      <c r="E293" s="54">
        <v>8.16</v>
      </c>
      <c r="F293" s="127"/>
      <c r="G293" s="114">
        <v>0</v>
      </c>
      <c r="I293" s="256">
        <f t="shared" si="84"/>
        <v>-5.0000000000000001E-4</v>
      </c>
      <c r="J293" s="127"/>
      <c r="K293" s="114">
        <f t="shared" si="85"/>
        <v>0</v>
      </c>
      <c r="L293" s="105"/>
      <c r="M293" s="191"/>
      <c r="N293" s="191"/>
      <c r="O293" s="256" t="e">
        <f t="shared" si="79"/>
        <v>#DIV/0!</v>
      </c>
    </row>
    <row r="294" spans="1:15">
      <c r="A294" s="126" t="s">
        <v>252</v>
      </c>
      <c r="C294" s="57">
        <v>107</v>
      </c>
      <c r="E294" s="54">
        <v>11.93</v>
      </c>
      <c r="F294" s="127"/>
      <c r="G294" s="114">
        <v>1277</v>
      </c>
      <c r="I294" s="256">
        <f t="shared" si="84"/>
        <v>-5.0000000000000001E-4</v>
      </c>
      <c r="J294" s="127"/>
      <c r="K294" s="114">
        <f t="shared" si="85"/>
        <v>-1</v>
      </c>
      <c r="L294" s="105"/>
      <c r="M294" s="191"/>
      <c r="N294" s="191"/>
      <c r="O294" s="256">
        <f t="shared" si="79"/>
        <v>-7.8308535630383712E-4</v>
      </c>
    </row>
    <row r="295" spans="1:15">
      <c r="A295" s="126" t="s">
        <v>230</v>
      </c>
      <c r="C295" s="57">
        <v>9005</v>
      </c>
      <c r="E295" s="54">
        <v>14</v>
      </c>
      <c r="F295" s="127"/>
      <c r="G295" s="114">
        <v>126070</v>
      </c>
      <c r="I295" s="256">
        <f t="shared" si="84"/>
        <v>-5.0000000000000001E-4</v>
      </c>
      <c r="J295" s="127"/>
      <c r="K295" s="114">
        <f t="shared" si="85"/>
        <v>-63</v>
      </c>
      <c r="L295" s="105"/>
      <c r="M295" s="191"/>
      <c r="N295" s="191"/>
      <c r="O295" s="256">
        <f t="shared" si="79"/>
        <v>-4.9972237645752354E-4</v>
      </c>
    </row>
    <row r="296" spans="1:15">
      <c r="A296" s="150" t="s">
        <v>253</v>
      </c>
      <c r="B296" s="109"/>
      <c r="C296" s="57">
        <v>0</v>
      </c>
      <c r="E296" s="127">
        <v>11.89</v>
      </c>
      <c r="F296" s="127"/>
      <c r="G296" s="114">
        <v>0</v>
      </c>
      <c r="I296" s="256">
        <f t="shared" si="84"/>
        <v>-5.0000000000000001E-4</v>
      </c>
      <c r="J296" s="127"/>
      <c r="K296" s="114">
        <f t="shared" si="85"/>
        <v>0</v>
      </c>
      <c r="L296" s="105"/>
      <c r="M296" s="191"/>
      <c r="N296" s="191"/>
      <c r="O296" s="256" t="e">
        <f t="shared" si="79"/>
        <v>#DIV/0!</v>
      </c>
    </row>
    <row r="297" spans="1:15">
      <c r="A297" s="126" t="s">
        <v>254</v>
      </c>
      <c r="C297" s="57">
        <v>156</v>
      </c>
      <c r="E297" s="54">
        <v>15.56</v>
      </c>
      <c r="F297" s="127"/>
      <c r="G297" s="114">
        <v>2427</v>
      </c>
      <c r="I297" s="256">
        <f t="shared" si="84"/>
        <v>-5.0000000000000001E-4</v>
      </c>
      <c r="J297" s="127"/>
      <c r="K297" s="114">
        <f t="shared" si="85"/>
        <v>-1</v>
      </c>
      <c r="L297" s="105"/>
      <c r="M297" s="191"/>
      <c r="N297" s="191"/>
      <c r="O297" s="256">
        <f t="shared" si="79"/>
        <v>-4.1203131437989287E-4</v>
      </c>
    </row>
    <row r="298" spans="1:15">
      <c r="A298" s="126" t="s">
        <v>195</v>
      </c>
      <c r="C298" s="131">
        <v>0</v>
      </c>
      <c r="E298" s="127">
        <v>26.38</v>
      </c>
      <c r="F298" s="127"/>
      <c r="G298" s="114">
        <v>0</v>
      </c>
      <c r="I298" s="256">
        <f t="shared" si="84"/>
        <v>-5.0000000000000001E-4</v>
      </c>
      <c r="J298" s="127"/>
      <c r="K298" s="114">
        <f t="shared" si="85"/>
        <v>0</v>
      </c>
      <c r="L298" s="105"/>
      <c r="M298" s="191"/>
      <c r="N298" s="191"/>
      <c r="O298" s="256" t="e">
        <f t="shared" si="79"/>
        <v>#DIV/0!</v>
      </c>
    </row>
    <row r="299" spans="1:15">
      <c r="A299" s="176" t="s">
        <v>231</v>
      </c>
      <c r="C299" s="57"/>
      <c r="E299" s="54"/>
      <c r="F299" s="127"/>
      <c r="I299" s="256"/>
      <c r="J299" s="127"/>
      <c r="L299" s="105"/>
      <c r="M299" s="191"/>
      <c r="N299" s="191"/>
      <c r="O299" s="256"/>
    </row>
    <row r="300" spans="1:15">
      <c r="A300" s="126" t="s">
        <v>255</v>
      </c>
      <c r="C300" s="57">
        <v>458</v>
      </c>
      <c r="E300" s="54">
        <v>9.19</v>
      </c>
      <c r="F300" s="127"/>
      <c r="G300" s="114">
        <v>4209</v>
      </c>
      <c r="I300" s="256">
        <f t="shared" ref="I300:I307" si="86">$N$133</f>
        <v>-5.0000000000000001E-4</v>
      </c>
      <c r="J300" s="127"/>
      <c r="K300" s="114">
        <f t="shared" ref="K300:K307" si="87">ROUND(G300*I300,0)</f>
        <v>-2</v>
      </c>
      <c r="L300" s="105"/>
      <c r="M300" s="191"/>
      <c r="N300" s="191"/>
      <c r="O300" s="256">
        <f t="shared" si="79"/>
        <v>-4.7517224994060348E-4</v>
      </c>
    </row>
    <row r="301" spans="1:15">
      <c r="A301" s="126" t="s">
        <v>233</v>
      </c>
      <c r="C301" s="57">
        <v>943</v>
      </c>
      <c r="E301" s="54">
        <v>13.57</v>
      </c>
      <c r="F301" s="127"/>
      <c r="G301" s="114">
        <v>12797</v>
      </c>
      <c r="I301" s="256">
        <f t="shared" si="86"/>
        <v>-5.0000000000000001E-4</v>
      </c>
      <c r="J301" s="127"/>
      <c r="K301" s="114">
        <f t="shared" si="87"/>
        <v>-6</v>
      </c>
      <c r="L301" s="105"/>
      <c r="M301" s="191"/>
      <c r="N301" s="191"/>
      <c r="O301" s="256">
        <f t="shared" si="79"/>
        <v>-4.6885988903649293E-4</v>
      </c>
    </row>
    <row r="302" spans="1:15">
      <c r="A302" s="126" t="s">
        <v>256</v>
      </c>
      <c r="C302" s="57">
        <v>0</v>
      </c>
      <c r="E302" s="54">
        <v>11.54</v>
      </c>
      <c r="F302" s="127"/>
      <c r="G302" s="114">
        <v>0</v>
      </c>
      <c r="I302" s="256">
        <f t="shared" si="86"/>
        <v>-5.0000000000000001E-4</v>
      </c>
      <c r="J302" s="127"/>
      <c r="K302" s="114">
        <f t="shared" si="87"/>
        <v>0</v>
      </c>
      <c r="L302" s="105"/>
      <c r="M302" s="191"/>
      <c r="N302" s="191"/>
      <c r="O302" s="256" t="e">
        <f t="shared" si="79"/>
        <v>#DIV/0!</v>
      </c>
    </row>
    <row r="303" spans="1:15">
      <c r="A303" s="126" t="s">
        <v>257</v>
      </c>
      <c r="C303" s="57">
        <v>642</v>
      </c>
      <c r="E303" s="54">
        <v>11.09</v>
      </c>
      <c r="F303" s="127"/>
      <c r="G303" s="114">
        <v>7120</v>
      </c>
      <c r="I303" s="256">
        <f t="shared" si="86"/>
        <v>-5.0000000000000001E-4</v>
      </c>
      <c r="J303" s="127"/>
      <c r="K303" s="114">
        <f t="shared" si="87"/>
        <v>-4</v>
      </c>
      <c r="L303" s="105"/>
      <c r="M303" s="191"/>
      <c r="N303" s="191"/>
      <c r="O303" s="256">
        <f t="shared" si="79"/>
        <v>-5.6179775280898881E-4</v>
      </c>
    </row>
    <row r="304" spans="1:15">
      <c r="A304" s="126" t="s">
        <v>234</v>
      </c>
      <c r="C304" s="57">
        <v>575</v>
      </c>
      <c r="E304" s="54">
        <v>13.71</v>
      </c>
      <c r="F304" s="127"/>
      <c r="G304" s="114">
        <v>7883</v>
      </c>
      <c r="I304" s="256">
        <f t="shared" si="86"/>
        <v>-5.0000000000000001E-4</v>
      </c>
      <c r="J304" s="127"/>
      <c r="K304" s="114">
        <f t="shared" si="87"/>
        <v>-4</v>
      </c>
      <c r="L304" s="105"/>
      <c r="M304" s="191"/>
      <c r="N304" s="191"/>
      <c r="O304" s="256">
        <f t="shared" si="79"/>
        <v>-5.0742103260180134E-4</v>
      </c>
    </row>
    <row r="305" spans="1:15">
      <c r="A305" s="126" t="s">
        <v>258</v>
      </c>
      <c r="C305" s="57">
        <v>4421</v>
      </c>
      <c r="E305" s="54">
        <v>14.13</v>
      </c>
      <c r="F305" s="127"/>
      <c r="G305" s="114">
        <v>62469</v>
      </c>
      <c r="I305" s="256">
        <f t="shared" si="86"/>
        <v>-5.0000000000000001E-4</v>
      </c>
      <c r="J305" s="127"/>
      <c r="K305" s="114">
        <f t="shared" si="87"/>
        <v>-31</v>
      </c>
      <c r="L305" s="105"/>
      <c r="M305" s="191"/>
      <c r="N305" s="191"/>
      <c r="O305" s="256">
        <f t="shared" si="79"/>
        <v>-4.9624613808448991E-4</v>
      </c>
    </row>
    <row r="306" spans="1:15">
      <c r="A306" s="126" t="s">
        <v>235</v>
      </c>
      <c r="C306" s="57">
        <v>397</v>
      </c>
      <c r="E306" s="54">
        <v>14.58</v>
      </c>
      <c r="F306" s="127"/>
      <c r="G306" s="114">
        <v>5788</v>
      </c>
      <c r="I306" s="256">
        <f t="shared" si="86"/>
        <v>-5.0000000000000001E-4</v>
      </c>
      <c r="J306" s="127"/>
      <c r="K306" s="114">
        <f t="shared" si="87"/>
        <v>-3</v>
      </c>
      <c r="L306" s="105"/>
      <c r="M306" s="191"/>
      <c r="N306" s="191"/>
      <c r="O306" s="256">
        <f t="shared" si="79"/>
        <v>-5.1831375259156877E-4</v>
      </c>
    </row>
    <row r="307" spans="1:15">
      <c r="A307" s="126" t="s">
        <v>259</v>
      </c>
      <c r="C307" s="131">
        <v>471</v>
      </c>
      <c r="E307" s="127">
        <v>15.79</v>
      </c>
      <c r="F307" s="127"/>
      <c r="G307" s="114">
        <v>7437</v>
      </c>
      <c r="I307" s="256">
        <f t="shared" si="86"/>
        <v>-5.0000000000000001E-4</v>
      </c>
      <c r="J307" s="127"/>
      <c r="K307" s="114">
        <f t="shared" si="87"/>
        <v>-4</v>
      </c>
      <c r="L307" s="105"/>
      <c r="M307" s="191"/>
      <c r="N307" s="191"/>
      <c r="O307" s="256">
        <f t="shared" si="79"/>
        <v>-5.3785128411994079E-4</v>
      </c>
    </row>
    <row r="308" spans="1:15">
      <c r="A308" s="176" t="s">
        <v>260</v>
      </c>
      <c r="C308" s="57"/>
      <c r="E308" s="54"/>
      <c r="F308" s="127"/>
      <c r="G308" s="114"/>
      <c r="I308" s="256"/>
      <c r="J308" s="127"/>
      <c r="K308" s="114"/>
      <c r="L308" s="105"/>
      <c r="M308" s="191"/>
      <c r="N308" s="191"/>
      <c r="O308" s="256"/>
    </row>
    <row r="309" spans="1:15">
      <c r="A309" s="126" t="s">
        <v>261</v>
      </c>
      <c r="C309" s="57">
        <v>3</v>
      </c>
      <c r="E309" s="54">
        <v>3.75</v>
      </c>
      <c r="F309" s="127"/>
      <c r="G309" s="114">
        <v>11</v>
      </c>
      <c r="I309" s="256">
        <f t="shared" ref="I309:I310" si="88">$N$133</f>
        <v>-5.0000000000000001E-4</v>
      </c>
      <c r="J309" s="127"/>
      <c r="K309" s="114">
        <f t="shared" ref="K309:K310" si="89">ROUND(G309*I309,0)</f>
        <v>0</v>
      </c>
      <c r="L309" s="105"/>
      <c r="M309" s="191"/>
      <c r="N309" s="191"/>
      <c r="O309" s="256">
        <f t="shared" si="79"/>
        <v>0</v>
      </c>
    </row>
    <row r="310" spans="1:15">
      <c r="A310" s="126" t="s">
        <v>262</v>
      </c>
      <c r="C310" s="57">
        <v>68</v>
      </c>
      <c r="E310" s="54">
        <v>13.92</v>
      </c>
      <c r="F310" s="127"/>
      <c r="G310" s="114">
        <v>947</v>
      </c>
      <c r="I310" s="256">
        <f t="shared" si="88"/>
        <v>-5.0000000000000001E-4</v>
      </c>
      <c r="J310" s="127"/>
      <c r="K310" s="114">
        <f t="shared" si="89"/>
        <v>0</v>
      </c>
      <c r="L310" s="105"/>
      <c r="M310" s="191"/>
      <c r="N310" s="191"/>
      <c r="O310" s="256">
        <f t="shared" si="79"/>
        <v>0</v>
      </c>
    </row>
    <row r="311" spans="1:15">
      <c r="A311" s="176" t="s">
        <v>237</v>
      </c>
      <c r="C311" s="131">
        <v>4499863</v>
      </c>
      <c r="E311" s="54"/>
      <c r="F311" s="137"/>
      <c r="G311" s="148">
        <v>561767</v>
      </c>
      <c r="I311" s="269"/>
      <c r="J311" s="127"/>
      <c r="K311" s="148">
        <f>SUM(K274:K310)</f>
        <v>-279</v>
      </c>
      <c r="L311" s="105"/>
      <c r="M311" s="191"/>
      <c r="N311" s="191"/>
      <c r="O311" s="256">
        <f t="shared" si="79"/>
        <v>-4.9664718646698716E-4</v>
      </c>
    </row>
    <row r="312" spans="1:15">
      <c r="A312" s="176" t="s">
        <v>148</v>
      </c>
      <c r="C312" s="131"/>
      <c r="E312" s="54"/>
      <c r="F312" s="137"/>
      <c r="G312" s="148"/>
      <c r="I312" s="269"/>
      <c r="J312" s="127"/>
      <c r="K312" s="148"/>
      <c r="L312" s="105"/>
      <c r="M312" s="191"/>
      <c r="N312" s="191"/>
      <c r="O312" s="256"/>
    </row>
    <row r="313" spans="1:15">
      <c r="A313" s="176" t="s">
        <v>222</v>
      </c>
      <c r="C313" s="131">
        <v>4499863</v>
      </c>
      <c r="E313" s="54"/>
      <c r="F313" s="137"/>
      <c r="G313" s="148">
        <v>561767</v>
      </c>
      <c r="I313" s="269"/>
      <c r="J313" s="127"/>
      <c r="K313" s="148">
        <f>K311</f>
        <v>-279</v>
      </c>
      <c r="L313" s="105"/>
      <c r="M313" s="191"/>
      <c r="N313" s="191"/>
      <c r="O313" s="256">
        <f t="shared" si="79"/>
        <v>-4.9664718646698716E-4</v>
      </c>
    </row>
    <row r="314" spans="1:15">
      <c r="A314" s="176" t="s">
        <v>238</v>
      </c>
      <c r="C314" s="131">
        <v>234.58333333333334</v>
      </c>
      <c r="E314" s="199"/>
      <c r="F314" s="137"/>
      <c r="G314" s="148"/>
      <c r="I314" s="269"/>
      <c r="J314" s="127"/>
      <c r="K314" s="148"/>
      <c r="L314" s="105"/>
      <c r="M314" s="191"/>
      <c r="N314" s="191"/>
      <c r="O314" s="256"/>
    </row>
    <row r="315" spans="1:15">
      <c r="A315" s="200" t="s">
        <v>263</v>
      </c>
      <c r="C315" s="57"/>
      <c r="E315" s="54"/>
      <c r="F315" s="127"/>
      <c r="I315" s="256"/>
      <c r="J315" s="127"/>
      <c r="L315" s="105"/>
      <c r="M315" s="191"/>
      <c r="N315" s="191"/>
      <c r="O315" s="256"/>
    </row>
    <row r="316" spans="1:15">
      <c r="A316" s="176" t="s">
        <v>240</v>
      </c>
      <c r="C316" s="57"/>
      <c r="E316" s="54"/>
      <c r="F316" s="127"/>
      <c r="G316" s="114"/>
      <c r="I316" s="256"/>
      <c r="J316" s="127"/>
      <c r="K316" s="114"/>
      <c r="L316" s="105"/>
      <c r="M316" s="191"/>
      <c r="N316" s="191"/>
      <c r="O316" s="256"/>
    </row>
    <row r="317" spans="1:15">
      <c r="A317" s="126" t="s">
        <v>216</v>
      </c>
      <c r="C317" s="57">
        <v>32</v>
      </c>
      <c r="E317" s="54">
        <v>17.73</v>
      </c>
      <c r="F317" s="127"/>
      <c r="G317" s="114">
        <v>567</v>
      </c>
      <c r="I317" s="256">
        <f t="shared" ref="I317:I318" si="90">$N$133</f>
        <v>-5.0000000000000001E-4</v>
      </c>
      <c r="J317" s="127"/>
      <c r="K317" s="114">
        <f t="shared" ref="K317:K318" si="91">ROUND(G317*I317,0)</f>
        <v>0</v>
      </c>
      <c r="L317" s="105"/>
      <c r="M317" s="191"/>
      <c r="N317" s="191"/>
      <c r="O317" s="256">
        <f t="shared" si="79"/>
        <v>0</v>
      </c>
    </row>
    <row r="318" spans="1:15">
      <c r="A318" s="126" t="s">
        <v>210</v>
      </c>
      <c r="C318" s="57">
        <v>11</v>
      </c>
      <c r="E318" s="54">
        <v>23.4</v>
      </c>
      <c r="F318" s="127"/>
      <c r="G318" s="114">
        <v>257</v>
      </c>
      <c r="I318" s="256">
        <f t="shared" si="90"/>
        <v>-5.0000000000000001E-4</v>
      </c>
      <c r="J318" s="127"/>
      <c r="K318" s="114">
        <f t="shared" si="91"/>
        <v>0</v>
      </c>
      <c r="L318" s="105"/>
      <c r="M318" s="191"/>
      <c r="N318" s="191"/>
      <c r="O318" s="256">
        <f t="shared" si="79"/>
        <v>0</v>
      </c>
    </row>
    <row r="319" spans="1:15">
      <c r="A319" s="176" t="s">
        <v>243</v>
      </c>
      <c r="C319" s="57"/>
      <c r="L319" s="105"/>
      <c r="M319" s="191"/>
      <c r="N319" s="191"/>
      <c r="O319" s="256"/>
    </row>
    <row r="320" spans="1:15">
      <c r="A320" s="126" t="s">
        <v>121</v>
      </c>
      <c r="C320" s="57">
        <v>42</v>
      </c>
      <c r="E320" s="54">
        <v>8.0299999999999994</v>
      </c>
      <c r="F320" s="127"/>
      <c r="G320" s="114">
        <v>337</v>
      </c>
      <c r="I320" s="256">
        <f t="shared" ref="I320:I322" si="92">$N$133</f>
        <v>-5.0000000000000001E-4</v>
      </c>
      <c r="J320" s="127"/>
      <c r="K320" s="114">
        <f t="shared" ref="K320:K322" si="93">ROUND(G320*I320,0)</f>
        <v>0</v>
      </c>
      <c r="L320" s="105"/>
      <c r="M320" s="191"/>
      <c r="N320" s="191"/>
      <c r="O320" s="256">
        <f t="shared" si="79"/>
        <v>0</v>
      </c>
    </row>
    <row r="321" spans="1:15">
      <c r="A321" s="126" t="s">
        <v>123</v>
      </c>
      <c r="C321" s="57">
        <v>0</v>
      </c>
      <c r="E321" s="54">
        <v>15.3</v>
      </c>
      <c r="F321" s="127"/>
      <c r="G321" s="114">
        <v>0</v>
      </c>
      <c r="I321" s="256">
        <f t="shared" si="92"/>
        <v>-5.0000000000000001E-4</v>
      </c>
      <c r="J321" s="127"/>
      <c r="K321" s="114">
        <f t="shared" si="93"/>
        <v>0</v>
      </c>
      <c r="L321" s="105"/>
      <c r="M321" s="191"/>
      <c r="N321" s="191"/>
      <c r="O321" s="256" t="e">
        <f t="shared" si="79"/>
        <v>#DIV/0!</v>
      </c>
    </row>
    <row r="322" spans="1:15">
      <c r="A322" s="126" t="s">
        <v>244</v>
      </c>
      <c r="C322" s="57">
        <v>85</v>
      </c>
      <c r="E322" s="127">
        <v>32.479999999999997</v>
      </c>
      <c r="F322" s="127"/>
      <c r="G322" s="114">
        <v>2761</v>
      </c>
      <c r="I322" s="263">
        <f t="shared" si="92"/>
        <v>-5.0000000000000001E-4</v>
      </c>
      <c r="J322" s="127"/>
      <c r="K322" s="148">
        <f t="shared" si="93"/>
        <v>-1</v>
      </c>
      <c r="L322" s="105"/>
      <c r="M322" s="191"/>
      <c r="N322" s="191"/>
      <c r="O322" s="256">
        <f t="shared" si="79"/>
        <v>-3.6218761318362912E-4</v>
      </c>
    </row>
    <row r="323" spans="1:15" ht="14.25" customHeight="1">
      <c r="A323" s="176" t="s">
        <v>264</v>
      </c>
      <c r="C323" s="57"/>
      <c r="E323" s="147"/>
      <c r="F323" s="146"/>
      <c r="G323" s="114"/>
      <c r="I323" s="257"/>
      <c r="J323" s="146"/>
      <c r="K323" s="114"/>
      <c r="L323" s="105"/>
      <c r="M323" s="191"/>
      <c r="N323" s="191"/>
      <c r="O323" s="256"/>
    </row>
    <row r="324" spans="1:15">
      <c r="A324" s="126" t="s">
        <v>226</v>
      </c>
      <c r="C324" s="57">
        <v>5268</v>
      </c>
      <c r="E324" s="54">
        <v>4.68</v>
      </c>
      <c r="F324" s="127"/>
      <c r="G324" s="114">
        <v>24654</v>
      </c>
      <c r="I324" s="256">
        <f t="shared" ref="I324:I332" si="94">$N$133</f>
        <v>-5.0000000000000001E-4</v>
      </c>
      <c r="J324" s="127"/>
      <c r="K324" s="114">
        <f t="shared" ref="K324:K332" si="95">ROUND(G324*I324,0)</f>
        <v>-12</v>
      </c>
      <c r="L324" s="105"/>
      <c r="M324" s="191"/>
      <c r="N324" s="191"/>
      <c r="O324" s="256">
        <f t="shared" si="79"/>
        <v>-4.8673643222195179E-4</v>
      </c>
    </row>
    <row r="325" spans="1:15">
      <c r="A325" s="126" t="s">
        <v>227</v>
      </c>
      <c r="C325" s="57">
        <v>16472</v>
      </c>
      <c r="E325" s="54">
        <v>6.16</v>
      </c>
      <c r="F325" s="127"/>
      <c r="G325" s="114">
        <v>101468</v>
      </c>
      <c r="I325" s="256">
        <f t="shared" si="94"/>
        <v>-5.0000000000000001E-4</v>
      </c>
      <c r="J325" s="127"/>
      <c r="K325" s="114">
        <f t="shared" si="95"/>
        <v>-51</v>
      </c>
      <c r="L325" s="105"/>
      <c r="M325" s="191"/>
      <c r="N325" s="191"/>
      <c r="O325" s="256">
        <f t="shared" si="79"/>
        <v>-5.0262151614302044E-4</v>
      </c>
    </row>
    <row r="326" spans="1:15">
      <c r="A326" s="126" t="s">
        <v>265</v>
      </c>
      <c r="C326" s="57">
        <v>0</v>
      </c>
      <c r="E326" s="54">
        <v>5.55</v>
      </c>
      <c r="F326" s="127"/>
      <c r="G326" s="114">
        <v>0</v>
      </c>
      <c r="I326" s="256">
        <f t="shared" si="94"/>
        <v>-5.0000000000000001E-4</v>
      </c>
      <c r="J326" s="127"/>
      <c r="K326" s="114">
        <f t="shared" si="95"/>
        <v>0</v>
      </c>
      <c r="L326" s="105"/>
      <c r="M326" s="191"/>
      <c r="N326" s="191"/>
      <c r="O326" s="256" t="e">
        <f t="shared" si="79"/>
        <v>#DIV/0!</v>
      </c>
    </row>
    <row r="327" spans="1:15">
      <c r="A327" s="126" t="s">
        <v>228</v>
      </c>
      <c r="C327" s="57">
        <v>5387</v>
      </c>
      <c r="E327" s="54">
        <v>7.47</v>
      </c>
      <c r="F327" s="127"/>
      <c r="G327" s="114">
        <v>40241</v>
      </c>
      <c r="I327" s="256">
        <f t="shared" si="94"/>
        <v>-5.0000000000000001E-4</v>
      </c>
      <c r="J327" s="127"/>
      <c r="K327" s="114">
        <f t="shared" si="95"/>
        <v>-20</v>
      </c>
      <c r="L327" s="105"/>
      <c r="M327" s="191"/>
      <c r="N327" s="191"/>
      <c r="O327" s="256">
        <f t="shared" si="79"/>
        <v>-4.9700554161178896E-4</v>
      </c>
    </row>
    <row r="328" spans="1:15">
      <c r="A328" s="126" t="s">
        <v>266</v>
      </c>
      <c r="C328" s="57">
        <v>0</v>
      </c>
      <c r="E328" s="54">
        <v>6.72</v>
      </c>
      <c r="F328" s="127"/>
      <c r="G328" s="114">
        <v>0</v>
      </c>
      <c r="I328" s="256">
        <f t="shared" si="94"/>
        <v>-5.0000000000000001E-4</v>
      </c>
      <c r="J328" s="127"/>
      <c r="K328" s="114">
        <f t="shared" si="95"/>
        <v>0</v>
      </c>
      <c r="L328" s="105"/>
      <c r="M328" s="191"/>
      <c r="N328" s="191"/>
      <c r="O328" s="256" t="e">
        <f t="shared" si="79"/>
        <v>#DIV/0!</v>
      </c>
    </row>
    <row r="329" spans="1:15">
      <c r="A329" s="126" t="s">
        <v>131</v>
      </c>
      <c r="C329" s="57">
        <v>0</v>
      </c>
      <c r="E329" s="54">
        <v>9.44</v>
      </c>
      <c r="F329" s="127"/>
      <c r="G329" s="114">
        <v>0</v>
      </c>
      <c r="I329" s="256">
        <f t="shared" si="94"/>
        <v>-5.0000000000000001E-4</v>
      </c>
      <c r="J329" s="127"/>
      <c r="K329" s="114">
        <f t="shared" si="95"/>
        <v>0</v>
      </c>
      <c r="L329" s="105"/>
      <c r="M329" s="191"/>
      <c r="N329" s="191"/>
      <c r="O329" s="256" t="e">
        <f t="shared" si="79"/>
        <v>#DIV/0!</v>
      </c>
    </row>
    <row r="330" spans="1:15">
      <c r="A330" s="126" t="s">
        <v>229</v>
      </c>
      <c r="C330" s="57">
        <v>3409</v>
      </c>
      <c r="E330" s="54">
        <v>10.99</v>
      </c>
      <c r="F330" s="127"/>
      <c r="G330" s="114">
        <v>37465</v>
      </c>
      <c r="I330" s="256">
        <f t="shared" si="94"/>
        <v>-5.0000000000000001E-4</v>
      </c>
      <c r="J330" s="127"/>
      <c r="K330" s="114">
        <f t="shared" si="95"/>
        <v>-19</v>
      </c>
      <c r="L330" s="105"/>
      <c r="M330" s="191"/>
      <c r="N330" s="191"/>
      <c r="O330" s="256">
        <f t="shared" si="79"/>
        <v>-5.0713999733084214E-4</v>
      </c>
    </row>
    <row r="331" spans="1:15">
      <c r="A331" s="126" t="s">
        <v>230</v>
      </c>
      <c r="C331" s="57">
        <v>2395</v>
      </c>
      <c r="E331" s="54">
        <v>16.02</v>
      </c>
      <c r="F331" s="127"/>
      <c r="G331" s="114">
        <v>38368</v>
      </c>
      <c r="I331" s="256">
        <f t="shared" si="94"/>
        <v>-5.0000000000000001E-4</v>
      </c>
      <c r="J331" s="127"/>
      <c r="K331" s="114">
        <f t="shared" si="95"/>
        <v>-19</v>
      </c>
      <c r="L331" s="105"/>
      <c r="M331" s="191"/>
      <c r="N331" s="191"/>
      <c r="O331" s="256">
        <f t="shared" si="79"/>
        <v>-4.9520433694745622E-4</v>
      </c>
    </row>
    <row r="332" spans="1:15">
      <c r="A332" s="126" t="s">
        <v>267</v>
      </c>
      <c r="C332" s="57">
        <v>0</v>
      </c>
      <c r="E332" s="127">
        <v>14.42</v>
      </c>
      <c r="F332" s="146"/>
      <c r="G332" s="114">
        <v>0</v>
      </c>
      <c r="I332" s="263">
        <f t="shared" si="94"/>
        <v>-5.0000000000000001E-4</v>
      </c>
      <c r="J332" s="146"/>
      <c r="K332" s="148">
        <f t="shared" si="95"/>
        <v>0</v>
      </c>
      <c r="L332" s="105"/>
      <c r="M332" s="191"/>
      <c r="N332" s="191"/>
      <c r="O332" s="256" t="e">
        <f t="shared" ref="O332:O346" si="96">K332/G332</f>
        <v>#DIV/0!</v>
      </c>
    </row>
    <row r="333" spans="1:15">
      <c r="A333" s="176" t="s">
        <v>231</v>
      </c>
      <c r="C333" s="57"/>
      <c r="L333" s="105"/>
      <c r="M333" s="191"/>
      <c r="N333" s="191"/>
      <c r="O333" s="256"/>
    </row>
    <row r="334" spans="1:15">
      <c r="A334" s="126" t="s">
        <v>233</v>
      </c>
      <c r="C334" s="57">
        <v>1064</v>
      </c>
      <c r="E334" s="54">
        <v>15.58</v>
      </c>
      <c r="F334" s="127"/>
      <c r="G334" s="114">
        <v>16577</v>
      </c>
      <c r="I334" s="256">
        <f t="shared" ref="I334:I337" si="97">$N$133</f>
        <v>-5.0000000000000001E-4</v>
      </c>
      <c r="J334" s="127"/>
      <c r="K334" s="114">
        <f t="shared" ref="K334:K337" si="98">ROUND(G334*I334,0)</f>
        <v>-8</v>
      </c>
      <c r="L334" s="105"/>
      <c r="M334" s="191"/>
      <c r="N334" s="191"/>
      <c r="O334" s="256">
        <f t="shared" si="96"/>
        <v>-4.8259636846232734E-4</v>
      </c>
    </row>
    <row r="335" spans="1:15">
      <c r="A335" s="126" t="s">
        <v>234</v>
      </c>
      <c r="C335" s="57">
        <v>628</v>
      </c>
      <c r="E335" s="54">
        <v>15.73</v>
      </c>
      <c r="F335" s="127"/>
      <c r="G335" s="114">
        <v>9878</v>
      </c>
      <c r="I335" s="256">
        <f t="shared" si="97"/>
        <v>-5.0000000000000001E-4</v>
      </c>
      <c r="J335" s="127"/>
      <c r="K335" s="114">
        <f t="shared" si="98"/>
        <v>-5</v>
      </c>
      <c r="L335" s="105"/>
      <c r="M335" s="191"/>
      <c r="N335" s="191"/>
      <c r="O335" s="256">
        <f t="shared" si="96"/>
        <v>-5.061753391374772E-4</v>
      </c>
    </row>
    <row r="336" spans="1:15">
      <c r="A336" s="126" t="s">
        <v>235</v>
      </c>
      <c r="C336" s="57">
        <v>853</v>
      </c>
      <c r="E336" s="54">
        <v>16.72</v>
      </c>
      <c r="F336" s="127"/>
      <c r="G336" s="114">
        <v>14262</v>
      </c>
      <c r="I336" s="256">
        <f t="shared" si="97"/>
        <v>-5.0000000000000001E-4</v>
      </c>
      <c r="J336" s="127"/>
      <c r="K336" s="114">
        <f t="shared" si="98"/>
        <v>-7</v>
      </c>
      <c r="L336" s="105"/>
      <c r="M336" s="191"/>
      <c r="N336" s="191"/>
      <c r="O336" s="256">
        <f t="shared" si="96"/>
        <v>-4.9081475248913199E-4</v>
      </c>
    </row>
    <row r="337" spans="1:15">
      <c r="A337" s="126" t="s">
        <v>268</v>
      </c>
      <c r="C337" s="57">
        <v>85</v>
      </c>
      <c r="E337" s="201">
        <v>33.049999999999997</v>
      </c>
      <c r="F337" s="127"/>
      <c r="G337" s="180">
        <v>2809</v>
      </c>
      <c r="I337" s="270">
        <f t="shared" si="97"/>
        <v>-5.0000000000000001E-4</v>
      </c>
      <c r="J337" s="127"/>
      <c r="K337" s="155">
        <f t="shared" si="98"/>
        <v>-1</v>
      </c>
      <c r="L337" s="105"/>
      <c r="M337" s="191"/>
      <c r="N337" s="191"/>
      <c r="O337" s="256">
        <f t="shared" si="96"/>
        <v>-3.55998576005696E-4</v>
      </c>
    </row>
    <row r="338" spans="1:15">
      <c r="A338" s="176" t="s">
        <v>237</v>
      </c>
      <c r="C338" s="131">
        <v>2114324</v>
      </c>
      <c r="E338" s="127"/>
      <c r="F338" s="137"/>
      <c r="G338" s="148">
        <v>289644</v>
      </c>
      <c r="I338" s="269"/>
      <c r="J338" s="127"/>
      <c r="K338" s="148">
        <f>SUM(K317:K337)</f>
        <v>-143</v>
      </c>
      <c r="L338" s="105"/>
      <c r="M338" s="191"/>
      <c r="N338" s="191"/>
      <c r="O338" s="256">
        <f t="shared" si="96"/>
        <v>-4.9370951927193377E-4</v>
      </c>
    </row>
    <row r="339" spans="1:15">
      <c r="A339" s="176" t="s">
        <v>148</v>
      </c>
      <c r="C339" s="131"/>
      <c r="E339" s="127"/>
      <c r="F339" s="137"/>
      <c r="G339" s="148"/>
      <c r="I339" s="269"/>
      <c r="J339" s="127"/>
      <c r="K339" s="148"/>
      <c r="L339" s="105"/>
      <c r="M339" s="191"/>
      <c r="N339" s="191"/>
      <c r="O339" s="256"/>
    </row>
    <row r="340" spans="1:15">
      <c r="A340" s="176" t="s">
        <v>222</v>
      </c>
      <c r="C340" s="131">
        <v>2114324</v>
      </c>
      <c r="E340" s="127"/>
      <c r="F340" s="137"/>
      <c r="G340" s="148">
        <v>289644</v>
      </c>
      <c r="I340" s="269"/>
      <c r="J340" s="127"/>
      <c r="K340" s="148">
        <f>K338</f>
        <v>-143</v>
      </c>
      <c r="L340" s="105"/>
      <c r="M340" s="191"/>
      <c r="N340" s="191"/>
      <c r="O340" s="256">
        <f t="shared" si="96"/>
        <v>-4.9370951927193377E-4</v>
      </c>
    </row>
    <row r="341" spans="1:15">
      <c r="A341" s="176" t="s">
        <v>238</v>
      </c>
      <c r="C341" s="131">
        <v>102.33333333333333</v>
      </c>
      <c r="E341" s="199"/>
      <c r="F341" s="137"/>
      <c r="G341" s="148"/>
      <c r="I341" s="269"/>
      <c r="J341" s="127"/>
      <c r="K341" s="148"/>
      <c r="L341" s="105"/>
      <c r="M341" s="191"/>
      <c r="N341" s="191"/>
      <c r="O341" s="256"/>
    </row>
    <row r="342" spans="1:15">
      <c r="A342" s="126"/>
      <c r="C342" s="58"/>
      <c r="E342" s="127"/>
      <c r="F342" s="127"/>
      <c r="G342" s="148"/>
      <c r="I342" s="263"/>
      <c r="J342" s="127"/>
      <c r="K342" s="155"/>
      <c r="L342" s="105"/>
      <c r="M342" s="191"/>
      <c r="N342" s="191"/>
      <c r="O342" s="256"/>
    </row>
    <row r="343" spans="1:15">
      <c r="A343" s="126" t="s">
        <v>269</v>
      </c>
      <c r="C343" s="194">
        <v>55429429</v>
      </c>
      <c r="E343" s="189"/>
      <c r="G343" s="155">
        <v>4058813</v>
      </c>
      <c r="I343" s="266"/>
      <c r="K343" s="155">
        <f>K270+K313+K340</f>
        <v>-2026</v>
      </c>
      <c r="L343" s="156"/>
      <c r="M343" s="191"/>
      <c r="N343" s="191"/>
      <c r="O343" s="256">
        <f t="shared" si="96"/>
        <v>-4.9916071521402929E-4</v>
      </c>
    </row>
    <row r="344" spans="1:15">
      <c r="A344" s="126" t="s">
        <v>8</v>
      </c>
      <c r="C344" s="121">
        <v>781.66666666666674</v>
      </c>
      <c r="L344" s="156"/>
      <c r="M344" s="191"/>
      <c r="N344" s="191"/>
      <c r="O344" s="256"/>
    </row>
    <row r="345" spans="1:15">
      <c r="A345" s="126" t="s">
        <v>148</v>
      </c>
      <c r="C345" s="194"/>
      <c r="E345" s="189"/>
      <c r="G345" s="155">
        <v>0</v>
      </c>
      <c r="I345" s="266"/>
      <c r="K345" s="155"/>
      <c r="L345" s="105"/>
      <c r="M345" s="191"/>
      <c r="N345" s="191"/>
      <c r="O345" s="256"/>
    </row>
    <row r="346" spans="1:15" ht="16.5" thickBot="1">
      <c r="A346" s="126" t="s">
        <v>222</v>
      </c>
      <c r="C346" s="193">
        <v>55429429</v>
      </c>
      <c r="E346" s="195"/>
      <c r="F346" s="196"/>
      <c r="G346" s="195">
        <v>4058813</v>
      </c>
      <c r="I346" s="268"/>
      <c r="J346" s="196"/>
      <c r="K346" s="283">
        <f>K345+K343</f>
        <v>-2026</v>
      </c>
      <c r="L346" s="105"/>
      <c r="M346" s="162"/>
      <c r="N346" s="191"/>
      <c r="O346" s="256">
        <f t="shared" si="96"/>
        <v>-4.9916071521402929E-4</v>
      </c>
    </row>
    <row r="347" spans="1:15" ht="16.5" thickTop="1">
      <c r="A347" s="126"/>
      <c r="C347" s="202"/>
      <c r="E347" s="109"/>
      <c r="G347" s="148"/>
      <c r="I347" s="271"/>
      <c r="K347" s="148"/>
      <c r="L347" s="105"/>
      <c r="M347" s="191"/>
      <c r="N347" s="191"/>
    </row>
    <row r="348" spans="1:15">
      <c r="A348" s="200" t="s">
        <v>270</v>
      </c>
      <c r="C348" s="57"/>
      <c r="L348" s="114"/>
      <c r="M348" s="191"/>
      <c r="N348" s="191"/>
    </row>
    <row r="349" spans="1:15">
      <c r="A349" s="126" t="s">
        <v>271</v>
      </c>
      <c r="C349" s="57">
        <v>20558</v>
      </c>
      <c r="E349" s="54">
        <v>11</v>
      </c>
      <c r="F349" s="127"/>
      <c r="G349" s="114">
        <v>226138</v>
      </c>
      <c r="I349" s="256"/>
      <c r="J349" s="127"/>
      <c r="K349" s="114"/>
      <c r="L349" s="114"/>
      <c r="M349" s="128" t="s">
        <v>71</v>
      </c>
      <c r="N349" s="129">
        <f>K355</f>
        <v>-1344</v>
      </c>
    </row>
    <row r="350" spans="1:15">
      <c r="A350" s="126" t="s">
        <v>272</v>
      </c>
      <c r="C350" s="57">
        <v>531</v>
      </c>
      <c r="E350" s="54">
        <v>72.5</v>
      </c>
      <c r="F350" s="127"/>
      <c r="G350" s="114">
        <v>38498</v>
      </c>
      <c r="I350" s="256"/>
      <c r="J350" s="127"/>
      <c r="K350" s="114"/>
      <c r="L350" s="114"/>
      <c r="M350" s="132" t="s">
        <v>73</v>
      </c>
      <c r="N350" s="133">
        <f>(RateSpread!M44)*1000</f>
        <v>-1337.1139456389128</v>
      </c>
    </row>
    <row r="351" spans="1:15">
      <c r="A351" s="126" t="s">
        <v>273</v>
      </c>
      <c r="C351" s="57">
        <v>0</v>
      </c>
      <c r="E351" s="54">
        <v>127.5</v>
      </c>
      <c r="F351" s="127"/>
      <c r="G351" s="114">
        <v>0</v>
      </c>
      <c r="I351" s="256"/>
      <c r="J351" s="127"/>
      <c r="K351" s="114"/>
      <c r="L351" s="105"/>
      <c r="M351" s="134" t="s">
        <v>75</v>
      </c>
      <c r="N351" s="135">
        <f>N350-N349</f>
        <v>6.88605436108719</v>
      </c>
    </row>
    <row r="352" spans="1:15">
      <c r="A352" s="126" t="s">
        <v>274</v>
      </c>
      <c r="C352" s="57">
        <v>6467</v>
      </c>
      <c r="E352" s="54">
        <v>6.2</v>
      </c>
      <c r="F352" s="127"/>
      <c r="G352" s="114">
        <v>40095</v>
      </c>
      <c r="I352" s="256"/>
      <c r="J352" s="127"/>
      <c r="K352" s="114"/>
      <c r="L352" s="105"/>
      <c r="M352" s="138"/>
      <c r="N352" s="168"/>
    </row>
    <row r="353" spans="1:15">
      <c r="A353" s="126" t="s">
        <v>275</v>
      </c>
      <c r="C353" s="57">
        <v>15717486</v>
      </c>
      <c r="E353" s="184">
        <v>5.3437000000000001</v>
      </c>
      <c r="F353" s="137" t="s">
        <v>77</v>
      </c>
      <c r="G353" s="114">
        <v>839895</v>
      </c>
      <c r="I353" s="272">
        <f>N353</f>
        <v>-1.6000000000000001E-3</v>
      </c>
      <c r="J353" s="137"/>
      <c r="K353" s="114">
        <f>ROUND(G353*I353,0)</f>
        <v>-1344</v>
      </c>
      <c r="L353" s="105"/>
      <c r="M353" s="152" t="s">
        <v>80</v>
      </c>
      <c r="N353" s="171">
        <f>ROUND(N350/G353,4)</f>
        <v>-1.6000000000000001E-3</v>
      </c>
      <c r="O353" s="256">
        <f t="shared" ref="O353:O355" si="99">K353/G353</f>
        <v>-1.6002000250031254E-3</v>
      </c>
    </row>
    <row r="354" spans="1:15">
      <c r="A354" s="126" t="s">
        <v>276</v>
      </c>
      <c r="C354" s="58">
        <v>0</v>
      </c>
      <c r="G354" s="155">
        <v>0</v>
      </c>
      <c r="K354" s="155"/>
      <c r="L354" s="105"/>
      <c r="M354" s="124"/>
      <c r="N354" s="177"/>
    </row>
    <row r="355" spans="1:15" ht="16.5" thickBot="1">
      <c r="A355" s="108" t="s">
        <v>222</v>
      </c>
      <c r="C355" s="170">
        <v>15717486</v>
      </c>
      <c r="E355" s="164"/>
      <c r="G355" s="165">
        <v>1144626</v>
      </c>
      <c r="I355" s="264"/>
      <c r="K355" s="165">
        <f>SUM(K349:K354)</f>
        <v>-1344</v>
      </c>
      <c r="L355" s="105"/>
      <c r="M355" s="162"/>
      <c r="N355" s="191"/>
      <c r="O355" s="256">
        <f t="shared" si="99"/>
        <v>-1.1741826587898579E-3</v>
      </c>
    </row>
    <row r="356" spans="1:15" ht="16.5" thickTop="1">
      <c r="C356" s="57"/>
      <c r="L356" s="105"/>
      <c r="M356" s="191"/>
      <c r="N356" s="191"/>
    </row>
    <row r="357" spans="1:15">
      <c r="A357" s="200" t="s">
        <v>277</v>
      </c>
      <c r="C357" s="57"/>
      <c r="E357" s="109"/>
      <c r="G357" s="148"/>
      <c r="I357" s="271"/>
      <c r="K357" s="148"/>
      <c r="L357" s="105"/>
      <c r="M357" s="128" t="s">
        <v>71</v>
      </c>
      <c r="N357" s="129">
        <f>K361</f>
        <v>-872</v>
      </c>
    </row>
    <row r="358" spans="1:15">
      <c r="A358" s="126" t="s">
        <v>278</v>
      </c>
      <c r="C358" s="57">
        <v>29744</v>
      </c>
      <c r="E358" s="54">
        <v>5</v>
      </c>
      <c r="F358" s="127"/>
      <c r="G358" s="114">
        <v>148720</v>
      </c>
      <c r="I358" s="256"/>
      <c r="J358" s="127"/>
      <c r="K358" s="114"/>
      <c r="L358" s="105"/>
      <c r="M358" s="132" t="s">
        <v>73</v>
      </c>
      <c r="N358" s="133">
        <f>(RateSpread!M45)*1000</f>
        <v>-865.55694230150607</v>
      </c>
    </row>
    <row r="359" spans="1:15">
      <c r="A359" s="126" t="s">
        <v>275</v>
      </c>
      <c r="C359" s="57">
        <v>5662763</v>
      </c>
      <c r="E359" s="185">
        <v>7.7024999999999997</v>
      </c>
      <c r="F359" s="137" t="s">
        <v>77</v>
      </c>
      <c r="G359" s="114">
        <v>436174</v>
      </c>
      <c r="I359" s="256">
        <f>N361</f>
        <v>-2E-3</v>
      </c>
      <c r="J359" s="137"/>
      <c r="K359" s="114">
        <f>ROUND(G359*I359,0)</f>
        <v>-872</v>
      </c>
      <c r="L359" s="105"/>
      <c r="M359" s="134" t="s">
        <v>75</v>
      </c>
      <c r="N359" s="135">
        <f>N358-N357</f>
        <v>6.4430576984939307</v>
      </c>
      <c r="O359" s="256">
        <f>K359/G359</f>
        <v>-1.9992021532691082E-3</v>
      </c>
    </row>
    <row r="360" spans="1:15">
      <c r="A360" s="126" t="s">
        <v>276</v>
      </c>
      <c r="C360" s="58">
        <v>0</v>
      </c>
      <c r="G360" s="155">
        <v>0</v>
      </c>
      <c r="K360" s="155"/>
      <c r="L360" s="114"/>
      <c r="M360" s="138"/>
      <c r="N360" s="168"/>
    </row>
    <row r="361" spans="1:15" ht="16.5" thickBot="1">
      <c r="A361" s="108" t="s">
        <v>222</v>
      </c>
      <c r="C361" s="170">
        <v>5662763</v>
      </c>
      <c r="E361" s="164"/>
      <c r="G361" s="165">
        <v>584894</v>
      </c>
      <c r="I361" s="264"/>
      <c r="K361" s="165">
        <f>SUM(K358:K360)</f>
        <v>-872</v>
      </c>
      <c r="L361" s="105"/>
      <c r="M361" s="152" t="s">
        <v>80</v>
      </c>
      <c r="N361" s="171">
        <f>ROUND(N358/G359,4)</f>
        <v>-2E-3</v>
      </c>
      <c r="O361" s="256">
        <f t="shared" ref="O361" si="100">K361/G361</f>
        <v>-1.4908684308609765E-3</v>
      </c>
    </row>
    <row r="362" spans="1:15" ht="16.5" thickTop="1">
      <c r="A362" s="126"/>
      <c r="C362" s="57"/>
      <c r="E362" s="122"/>
      <c r="F362" s="204"/>
      <c r="G362" s="148"/>
      <c r="I362" s="122"/>
      <c r="J362" s="204"/>
      <c r="K362" s="148"/>
      <c r="L362" s="105"/>
      <c r="M362" s="105"/>
    </row>
    <row r="363" spans="1:15">
      <c r="A363" s="123" t="s">
        <v>279</v>
      </c>
      <c r="C363" s="57"/>
      <c r="L363" s="105"/>
    </row>
    <row r="364" spans="1:15">
      <c r="A364" s="205" t="s">
        <v>280</v>
      </c>
      <c r="C364" s="57"/>
      <c r="L364" s="156"/>
      <c r="M364" s="54"/>
      <c r="N364" s="166"/>
    </row>
    <row r="365" spans="1:15">
      <c r="A365" s="126" t="s">
        <v>100</v>
      </c>
      <c r="C365" s="131">
        <v>36</v>
      </c>
      <c r="E365" s="54">
        <v>110</v>
      </c>
      <c r="F365" s="127"/>
      <c r="G365" s="114">
        <v>3960</v>
      </c>
      <c r="I365" s="256"/>
      <c r="J365" s="127"/>
      <c r="K365" s="114"/>
      <c r="L365" s="105"/>
      <c r="N365" s="166"/>
    </row>
    <row r="366" spans="1:15">
      <c r="A366" s="126" t="s">
        <v>281</v>
      </c>
      <c r="C366" s="131">
        <v>9527</v>
      </c>
      <c r="E366" s="54">
        <v>3.75</v>
      </c>
      <c r="F366" s="127"/>
      <c r="G366" s="114">
        <v>35726</v>
      </c>
      <c r="I366" s="256"/>
      <c r="J366" s="127"/>
      <c r="K366" s="114"/>
      <c r="L366" s="114"/>
      <c r="N366" s="166"/>
      <c r="O366" s="57"/>
    </row>
    <row r="367" spans="1:15">
      <c r="A367" s="126" t="s">
        <v>282</v>
      </c>
      <c r="C367" s="131">
        <v>491863</v>
      </c>
      <c r="E367" s="206">
        <v>5.9694000000000003</v>
      </c>
      <c r="F367" s="137" t="s">
        <v>77</v>
      </c>
      <c r="G367" s="114">
        <v>29361</v>
      </c>
      <c r="I367" s="272">
        <f>$N$376</f>
        <v>-5.1000000000000004E-3</v>
      </c>
      <c r="J367" s="137"/>
      <c r="K367" s="114">
        <f>ROUND(G367*I367,0)</f>
        <v>-150</v>
      </c>
      <c r="N367" s="166"/>
      <c r="O367" s="256">
        <f t="shared" ref="O367:O368" si="101">K367/G367</f>
        <v>-5.1088178195565544E-3</v>
      </c>
    </row>
    <row r="368" spans="1:15">
      <c r="A368" s="126" t="s">
        <v>168</v>
      </c>
      <c r="C368" s="131">
        <v>0</v>
      </c>
      <c r="E368" s="206">
        <v>5.0122999999999998</v>
      </c>
      <c r="F368" s="137" t="s">
        <v>77</v>
      </c>
      <c r="G368" s="114">
        <v>0</v>
      </c>
      <c r="I368" s="272">
        <f>$N$376</f>
        <v>-5.1000000000000004E-3</v>
      </c>
      <c r="J368" s="137"/>
      <c r="K368" s="114">
        <f>ROUND(G368*I368,0)</f>
        <v>0</v>
      </c>
      <c r="L368" s="114"/>
      <c r="O368" s="256" t="e">
        <f t="shared" si="101"/>
        <v>#DIV/0!</v>
      </c>
    </row>
    <row r="369" spans="1:15">
      <c r="A369" s="126" t="s">
        <v>92</v>
      </c>
      <c r="C369" s="58">
        <v>0</v>
      </c>
      <c r="E369" s="206"/>
      <c r="F369" s="199"/>
      <c r="G369" s="155"/>
      <c r="I369" s="272"/>
      <c r="J369" s="199"/>
      <c r="K369" s="155"/>
      <c r="L369" s="114"/>
      <c r="O369" s="57"/>
    </row>
    <row r="370" spans="1:15">
      <c r="A370" s="126" t="s">
        <v>283</v>
      </c>
      <c r="C370" s="57">
        <v>491863</v>
      </c>
      <c r="E370" s="167"/>
      <c r="F370" s="173"/>
      <c r="G370" s="114">
        <v>69047</v>
      </c>
      <c r="I370" s="257"/>
      <c r="J370" s="173"/>
      <c r="K370" s="114">
        <f>SUM(K365:K369)</f>
        <v>-150</v>
      </c>
      <c r="L370" s="114"/>
      <c r="O370" s="256">
        <f t="shared" ref="O370" si="102">K370/G370</f>
        <v>-2.1724332700913868E-3</v>
      </c>
    </row>
    <row r="371" spans="1:15">
      <c r="A371" s="205" t="s">
        <v>284</v>
      </c>
      <c r="C371" s="131"/>
      <c r="E371" s="167"/>
      <c r="F371" s="173"/>
      <c r="I371" s="257"/>
      <c r="J371" s="173"/>
      <c r="L371" s="114"/>
      <c r="M371" s="54"/>
      <c r="N371" s="166"/>
      <c r="O371" s="57"/>
    </row>
    <row r="372" spans="1:15">
      <c r="A372" s="126" t="s">
        <v>100</v>
      </c>
      <c r="C372" s="131">
        <v>24</v>
      </c>
      <c r="E372" s="54">
        <v>110</v>
      </c>
      <c r="F372" s="127"/>
      <c r="G372" s="114">
        <v>2640</v>
      </c>
      <c r="I372" s="256"/>
      <c r="J372" s="127"/>
      <c r="K372" s="114"/>
      <c r="L372" s="148"/>
      <c r="M372" s="128" t="s">
        <v>71</v>
      </c>
      <c r="N372" s="129">
        <f>K378</f>
        <v>-804</v>
      </c>
      <c r="O372" s="57"/>
    </row>
    <row r="373" spans="1:15">
      <c r="A373" s="126" t="s">
        <v>281</v>
      </c>
      <c r="C373" s="131">
        <v>38097</v>
      </c>
      <c r="E373" s="54">
        <v>3.75</v>
      </c>
      <c r="F373" s="127"/>
      <c r="G373" s="114">
        <v>142864</v>
      </c>
      <c r="I373" s="256"/>
      <c r="J373" s="127"/>
      <c r="K373" s="114"/>
      <c r="L373" s="114"/>
      <c r="M373" s="132" t="s">
        <v>73</v>
      </c>
      <c r="N373" s="133">
        <f>RateSpread!M31*1000</f>
        <v>-803.08071336093087</v>
      </c>
    </row>
    <row r="374" spans="1:15">
      <c r="A374" s="126" t="s">
        <v>282</v>
      </c>
      <c r="C374" s="131">
        <v>2267423</v>
      </c>
      <c r="E374" s="206">
        <v>4.6963999999999997</v>
      </c>
      <c r="F374" s="137" t="s">
        <v>77</v>
      </c>
      <c r="G374" s="114">
        <v>106487</v>
      </c>
      <c r="I374" s="272">
        <f t="shared" ref="I374:I375" si="103">$N$376</f>
        <v>-5.1000000000000004E-3</v>
      </c>
      <c r="J374" s="137"/>
      <c r="K374" s="114">
        <f t="shared" ref="K374:K375" si="104">ROUND(G374*I374,0)</f>
        <v>-543</v>
      </c>
      <c r="L374" s="148"/>
      <c r="M374" s="134" t="s">
        <v>75</v>
      </c>
      <c r="N374" s="135">
        <f>N373-N372</f>
        <v>0.91928663906912789</v>
      </c>
      <c r="O374" s="256">
        <f t="shared" ref="O374:O375" si="105">K374/G374</f>
        <v>-5.099213988561984E-3</v>
      </c>
    </row>
    <row r="375" spans="1:15">
      <c r="A375" s="126" t="s">
        <v>168</v>
      </c>
      <c r="C375" s="131">
        <v>528653</v>
      </c>
      <c r="E375" s="206">
        <v>4.1148999999999996</v>
      </c>
      <c r="F375" s="137" t="s">
        <v>77</v>
      </c>
      <c r="G375" s="114">
        <v>21754</v>
      </c>
      <c r="I375" s="272">
        <f t="shared" si="103"/>
        <v>-5.1000000000000004E-3</v>
      </c>
      <c r="J375" s="137"/>
      <c r="K375" s="114">
        <f t="shared" si="104"/>
        <v>-111</v>
      </c>
      <c r="L375" s="148"/>
      <c r="M375" s="138"/>
      <c r="N375" s="168"/>
      <c r="O375" s="256">
        <f t="shared" si="105"/>
        <v>-5.1025098832398639E-3</v>
      </c>
    </row>
    <row r="376" spans="1:15">
      <c r="A376" s="126" t="s">
        <v>92</v>
      </c>
      <c r="C376" s="58">
        <v>0</v>
      </c>
      <c r="E376" s="206"/>
      <c r="F376" s="199"/>
      <c r="G376" s="155">
        <v>0</v>
      </c>
      <c r="I376" s="272"/>
      <c r="J376" s="199"/>
      <c r="K376" s="155"/>
      <c r="L376" s="148"/>
      <c r="M376" s="140" t="s">
        <v>80</v>
      </c>
      <c r="N376" s="169">
        <f>ROUND(N373/SUM(G367:G368,G374:G375),4)</f>
        <v>-5.1000000000000004E-3</v>
      </c>
      <c r="O376" s="156"/>
    </row>
    <row r="377" spans="1:15">
      <c r="A377" s="126" t="s">
        <v>283</v>
      </c>
      <c r="C377" s="57">
        <v>2796076</v>
      </c>
      <c r="E377" s="167"/>
      <c r="F377" s="173"/>
      <c r="G377" s="114">
        <v>273745</v>
      </c>
      <c r="I377" s="257"/>
      <c r="J377" s="173"/>
      <c r="K377" s="114">
        <f>SUM(K372:K376)</f>
        <v>-654</v>
      </c>
      <c r="M377" s="140"/>
      <c r="N377" s="169"/>
      <c r="O377" s="256">
        <f t="shared" ref="O377:O378" si="106">K377/G377</f>
        <v>-2.3890847321412262E-3</v>
      </c>
    </row>
    <row r="378" spans="1:15" ht="16.5" thickBot="1">
      <c r="A378" s="126" t="s">
        <v>93</v>
      </c>
      <c r="C378" s="170">
        <v>3287939</v>
      </c>
      <c r="E378" s="164"/>
      <c r="G378" s="165">
        <v>342792</v>
      </c>
      <c r="I378" s="264"/>
      <c r="K378" s="165">
        <f>K377+K370</f>
        <v>-804</v>
      </c>
      <c r="M378" s="152"/>
      <c r="N378" s="171"/>
      <c r="O378" s="256">
        <f t="shared" si="106"/>
        <v>-2.3454456346705876E-3</v>
      </c>
    </row>
    <row r="379" spans="1:15" ht="16.5" thickTop="1">
      <c r="C379" s="57"/>
      <c r="L379" s="114"/>
      <c r="N379" s="130"/>
      <c r="O379" s="57"/>
    </row>
    <row r="380" spans="1:15">
      <c r="A380" s="123" t="s">
        <v>285</v>
      </c>
      <c r="C380" s="57"/>
      <c r="L380" s="114"/>
      <c r="O380" s="57"/>
    </row>
    <row r="381" spans="1:15">
      <c r="A381" s="126" t="s">
        <v>100</v>
      </c>
      <c r="C381" s="57">
        <v>936624</v>
      </c>
      <c r="E381" s="54">
        <v>9</v>
      </c>
      <c r="F381" s="127"/>
      <c r="G381" s="114">
        <v>8429616</v>
      </c>
      <c r="I381" s="256"/>
      <c r="J381" s="127"/>
      <c r="K381" s="114"/>
      <c r="L381" s="114"/>
      <c r="M381" s="128" t="s">
        <v>71</v>
      </c>
      <c r="N381" s="129">
        <f>K391</f>
        <v>-260535</v>
      </c>
      <c r="O381" s="57"/>
    </row>
    <row r="382" spans="1:15">
      <c r="A382" s="126" t="s">
        <v>286</v>
      </c>
      <c r="C382" s="57">
        <v>375308</v>
      </c>
      <c r="E382" s="54">
        <v>8</v>
      </c>
      <c r="F382" s="127"/>
      <c r="G382" s="114">
        <v>3002464</v>
      </c>
      <c r="I382" s="256">
        <f>$N$385</f>
        <v>-2.1448000000000001E-3</v>
      </c>
      <c r="J382" s="127"/>
      <c r="K382" s="114">
        <f t="shared" ref="K382:K383" si="107">ROUND(G382*I382,0)</f>
        <v>-6440</v>
      </c>
      <c r="L382" s="114"/>
      <c r="M382" s="132" t="s">
        <v>73</v>
      </c>
      <c r="N382" s="133">
        <f>RateSpread!M32*1000</f>
        <v>-269446.6138062136</v>
      </c>
      <c r="O382" s="256">
        <f t="shared" ref="O382:O383" si="108">K382/G382</f>
        <v>-2.1449049847058949E-3</v>
      </c>
    </row>
    <row r="383" spans="1:15">
      <c r="A383" s="126" t="s">
        <v>287</v>
      </c>
      <c r="C383" s="57">
        <v>363172</v>
      </c>
      <c r="E383" s="54">
        <v>8.0500000000000007</v>
      </c>
      <c r="F383" s="127"/>
      <c r="G383" s="114">
        <v>2923535</v>
      </c>
      <c r="I383" s="256">
        <f>$N$385</f>
        <v>-2.1448000000000001E-3</v>
      </c>
      <c r="J383" s="127"/>
      <c r="K383" s="114">
        <f t="shared" si="107"/>
        <v>-6270</v>
      </c>
      <c r="L383" s="114"/>
      <c r="M383" s="134" t="s">
        <v>75</v>
      </c>
      <c r="N383" s="135">
        <f>N382-N381</f>
        <v>-8911.6138062136015</v>
      </c>
      <c r="O383" s="256">
        <f t="shared" si="108"/>
        <v>-2.1446639085901144E-3</v>
      </c>
    </row>
    <row r="384" spans="1:15">
      <c r="A384" s="126" t="s">
        <v>103</v>
      </c>
      <c r="C384" s="57">
        <v>9858</v>
      </c>
      <c r="E384" s="54">
        <v>-0.45</v>
      </c>
      <c r="F384" s="127"/>
      <c r="G384" s="114">
        <v>-4436</v>
      </c>
      <c r="I384" s="256"/>
      <c r="J384" s="127"/>
      <c r="K384" s="114"/>
      <c r="L384" s="114"/>
      <c r="M384" s="138"/>
      <c r="N384" s="168"/>
      <c r="O384" s="57"/>
    </row>
    <row r="385" spans="1:16">
      <c r="A385" s="126" t="s">
        <v>288</v>
      </c>
      <c r="C385" s="57">
        <v>307226245</v>
      </c>
      <c r="E385" s="144">
        <v>10.8148</v>
      </c>
      <c r="F385" s="137" t="s">
        <v>77</v>
      </c>
      <c r="G385" s="114">
        <v>33225904</v>
      </c>
      <c r="I385" s="256">
        <f t="shared" ref="I385:I388" si="109">$N$385</f>
        <v>-2.1448000000000001E-3</v>
      </c>
      <c r="J385" s="137"/>
      <c r="K385" s="114">
        <f t="shared" ref="K385:K388" si="110">ROUND(G385*I385,0)</f>
        <v>-71263</v>
      </c>
      <c r="L385" s="114"/>
      <c r="M385" s="140" t="s">
        <v>80</v>
      </c>
      <c r="N385" s="169">
        <f>ROUND(N382/SUM(G382:G383,G385:G388),4)+N388</f>
        <v>-2.1448000000000001E-3</v>
      </c>
      <c r="O385" s="256">
        <f t="shared" ref="O385:O388" si="111">K385/G385</f>
        <v>-2.144802440890698E-3</v>
      </c>
    </row>
    <row r="386" spans="1:16">
      <c r="A386" s="126" t="s">
        <v>289</v>
      </c>
      <c r="C386" s="57">
        <v>310947215</v>
      </c>
      <c r="E386" s="144">
        <v>6.0632000000000001</v>
      </c>
      <c r="F386" s="137" t="s">
        <v>77</v>
      </c>
      <c r="G386" s="114">
        <v>18853352</v>
      </c>
      <c r="I386" s="256">
        <f t="shared" si="109"/>
        <v>-2.1448000000000001E-3</v>
      </c>
      <c r="J386" s="137"/>
      <c r="K386" s="114">
        <f t="shared" si="110"/>
        <v>-40437</v>
      </c>
      <c r="L386" s="148"/>
      <c r="M386" s="140"/>
      <c r="N386" s="169"/>
      <c r="O386" s="256">
        <f t="shared" si="111"/>
        <v>-2.1448175369557627E-3</v>
      </c>
    </row>
    <row r="387" spans="1:16">
      <c r="A387" s="126" t="s">
        <v>290</v>
      </c>
      <c r="C387" s="57">
        <v>429169061</v>
      </c>
      <c r="E387" s="144">
        <v>9.9543999999999997</v>
      </c>
      <c r="F387" s="137" t="s">
        <v>77</v>
      </c>
      <c r="G387" s="114">
        <v>42721205</v>
      </c>
      <c r="I387" s="256">
        <f t="shared" si="109"/>
        <v>-2.1448000000000001E-3</v>
      </c>
      <c r="J387" s="137"/>
      <c r="K387" s="114">
        <f t="shared" si="110"/>
        <v>-91628</v>
      </c>
      <c r="L387" s="148"/>
      <c r="M387" s="152"/>
      <c r="N387" s="171"/>
      <c r="O387" s="256">
        <f t="shared" si="111"/>
        <v>-2.1447896893357762E-3</v>
      </c>
    </row>
    <row r="388" spans="1:16">
      <c r="A388" s="126" t="s">
        <v>291</v>
      </c>
      <c r="C388" s="57">
        <v>371983628.63277793</v>
      </c>
      <c r="E388" s="144">
        <v>5.5771999999999995</v>
      </c>
      <c r="F388" s="137" t="s">
        <v>77</v>
      </c>
      <c r="G388" s="114">
        <v>20746271</v>
      </c>
      <c r="I388" s="256">
        <f t="shared" si="109"/>
        <v>-2.1448000000000001E-3</v>
      </c>
      <c r="J388" s="137"/>
      <c r="K388" s="114">
        <f t="shared" si="110"/>
        <v>-44497</v>
      </c>
      <c r="L388" s="148"/>
      <c r="M388" s="207" t="s">
        <v>292</v>
      </c>
      <c r="N388" s="277">
        <v>5.52E-5</v>
      </c>
      <c r="O388" s="256">
        <f t="shared" si="111"/>
        <v>-2.1448191822038766E-3</v>
      </c>
    </row>
    <row r="389" spans="1:16">
      <c r="A389" s="126" t="s">
        <v>107</v>
      </c>
      <c r="C389" s="57">
        <v>0</v>
      </c>
      <c r="E389" s="54">
        <v>108</v>
      </c>
      <c r="F389" s="127"/>
      <c r="G389" s="114">
        <v>0</v>
      </c>
      <c r="I389" s="256"/>
      <c r="J389" s="127"/>
      <c r="K389" s="114"/>
      <c r="L389" s="148"/>
      <c r="M389" s="207" t="s">
        <v>373</v>
      </c>
      <c r="N389" s="277">
        <v>0</v>
      </c>
    </row>
    <row r="390" spans="1:16">
      <c r="A390" s="126" t="s">
        <v>92</v>
      </c>
      <c r="C390" s="58">
        <v>0</v>
      </c>
      <c r="G390" s="155">
        <v>0</v>
      </c>
      <c r="K390" s="155"/>
      <c r="M390" s="207" t="s">
        <v>374</v>
      </c>
      <c r="N390" s="277">
        <v>1E-4</v>
      </c>
    </row>
    <row r="391" spans="1:16" ht="16.5" thickBot="1">
      <c r="A391" s="126" t="s">
        <v>93</v>
      </c>
      <c r="C391" s="170">
        <v>1419326149.6327779</v>
      </c>
      <c r="E391" s="164"/>
      <c r="G391" s="165">
        <v>129897911</v>
      </c>
      <c r="I391" s="264"/>
      <c r="K391" s="165">
        <f>SUM(K381:K390)</f>
        <v>-260535</v>
      </c>
      <c r="M391" s="138" t="s">
        <v>40</v>
      </c>
      <c r="N391" s="129">
        <f>'Exhibit-RMP(WRG-1)'!M51</f>
        <v>-4028.9079999999994</v>
      </c>
      <c r="O391" s="256">
        <f t="shared" ref="O391" si="112">K391/G391</f>
        <v>-2.0056904533283836E-3</v>
      </c>
      <c r="P391" s="114">
        <f>K490</f>
        <v>-4028908</v>
      </c>
    </row>
    <row r="392" spans="1:16" ht="16.5" thickTop="1">
      <c r="C392" s="57"/>
      <c r="L392" s="114"/>
      <c r="M392" s="140" t="s">
        <v>73</v>
      </c>
      <c r="N392" s="133">
        <f>RateSpread!M51</f>
        <v>-4028.9097679921933</v>
      </c>
      <c r="P392" s="114">
        <f>-RECRev!F16</f>
        <v>-4028909.7679921924</v>
      </c>
    </row>
    <row r="393" spans="1:16">
      <c r="A393" s="123" t="s">
        <v>293</v>
      </c>
      <c r="C393" s="57"/>
      <c r="E393" s="167"/>
      <c r="F393" s="173"/>
      <c r="I393" s="257"/>
      <c r="J393" s="173"/>
      <c r="L393" s="114"/>
    </row>
    <row r="394" spans="1:16">
      <c r="A394" s="205" t="s">
        <v>294</v>
      </c>
      <c r="C394" s="57"/>
      <c r="L394" s="114"/>
      <c r="M394" s="108" t="s">
        <v>371</v>
      </c>
    </row>
    <row r="395" spans="1:16">
      <c r="A395" s="126" t="s">
        <v>295</v>
      </c>
      <c r="B395" s="126"/>
      <c r="C395" s="57">
        <v>0</v>
      </c>
      <c r="E395" s="54">
        <v>116</v>
      </c>
      <c r="F395" s="127"/>
      <c r="G395" s="114">
        <v>0</v>
      </c>
      <c r="I395" s="256"/>
      <c r="J395" s="127"/>
      <c r="K395" s="114"/>
      <c r="L395" s="114"/>
      <c r="M395" s="128" t="s">
        <v>71</v>
      </c>
      <c r="N395" s="129">
        <f>K434</f>
        <v>-9457</v>
      </c>
    </row>
    <row r="396" spans="1:16">
      <c r="A396" s="126" t="s">
        <v>296</v>
      </c>
      <c r="B396" s="126"/>
      <c r="C396" s="57">
        <v>0</v>
      </c>
      <c r="E396" s="54">
        <v>4.26</v>
      </c>
      <c r="F396" s="127"/>
      <c r="G396" s="114">
        <v>0</v>
      </c>
      <c r="I396" s="256"/>
      <c r="J396" s="127"/>
      <c r="K396" s="114"/>
      <c r="L396" s="114"/>
      <c r="M396" s="132" t="s">
        <v>73</v>
      </c>
      <c r="N396" s="133">
        <f>RateSpread!M33*1000</f>
        <v>-11409.332684455441</v>
      </c>
      <c r="O396" s="57"/>
    </row>
    <row r="397" spans="1:16">
      <c r="A397" s="126" t="s">
        <v>297</v>
      </c>
      <c r="B397" s="126"/>
      <c r="C397" s="57"/>
      <c r="E397" s="147"/>
      <c r="F397" s="146"/>
      <c r="G397" s="114"/>
      <c r="I397" s="257"/>
      <c r="J397" s="146"/>
      <c r="K397" s="114"/>
      <c r="M397" s="134" t="s">
        <v>75</v>
      </c>
      <c r="N397" s="135">
        <f>N396-N395</f>
        <v>-1952.3326844554413</v>
      </c>
    </row>
    <row r="398" spans="1:16">
      <c r="A398" s="126" t="s">
        <v>298</v>
      </c>
      <c r="B398" s="126"/>
      <c r="C398" s="57">
        <v>0</v>
      </c>
      <c r="E398" s="209">
        <v>0.58679999999999999</v>
      </c>
      <c r="F398" s="210"/>
      <c r="G398" s="114">
        <v>0</v>
      </c>
      <c r="I398" s="256"/>
      <c r="J398" s="210"/>
      <c r="K398" s="114"/>
      <c r="L398" s="114"/>
      <c r="M398" s="138"/>
      <c r="N398" s="168"/>
      <c r="O398" s="256"/>
    </row>
    <row r="399" spans="1:16">
      <c r="A399" s="126" t="s">
        <v>299</v>
      </c>
      <c r="B399" s="126"/>
      <c r="C399" s="57">
        <v>0</v>
      </c>
      <c r="E399" s="211">
        <v>0.29339999999999999</v>
      </c>
      <c r="F399" s="212"/>
      <c r="G399" s="114">
        <v>0</v>
      </c>
      <c r="I399" s="256"/>
      <c r="J399" s="212"/>
      <c r="K399" s="114"/>
      <c r="L399" s="114"/>
      <c r="M399" s="140"/>
      <c r="N399" s="169"/>
      <c r="O399" s="256"/>
    </row>
    <row r="400" spans="1:16">
      <c r="A400" s="126" t="s">
        <v>300</v>
      </c>
      <c r="B400" s="126"/>
      <c r="C400" s="57">
        <v>0</v>
      </c>
      <c r="E400" s="54">
        <v>55.28</v>
      </c>
      <c r="F400" s="127"/>
      <c r="G400" s="114">
        <v>0</v>
      </c>
      <c r="I400" s="256"/>
      <c r="J400" s="127"/>
      <c r="K400" s="114"/>
      <c r="L400" s="114"/>
      <c r="M400" s="140"/>
      <c r="N400" s="169"/>
      <c r="O400" s="256"/>
    </row>
    <row r="401" spans="1:15">
      <c r="A401" s="205" t="s">
        <v>301</v>
      </c>
      <c r="C401" s="57"/>
      <c r="L401" s="114"/>
      <c r="M401" s="152"/>
      <c r="N401" s="171"/>
      <c r="O401" s="57"/>
    </row>
    <row r="402" spans="1:15">
      <c r="A402" s="126" t="s">
        <v>295</v>
      </c>
      <c r="C402" s="57">
        <v>34.559999165216908</v>
      </c>
      <c r="E402" s="54">
        <v>527</v>
      </c>
      <c r="F402" s="127"/>
      <c r="G402" s="114">
        <v>18213</v>
      </c>
      <c r="I402" s="256"/>
      <c r="J402" s="127"/>
      <c r="K402" s="114"/>
      <c r="L402" s="114"/>
      <c r="O402" s="57"/>
    </row>
    <row r="403" spans="1:15">
      <c r="A403" s="126" t="s">
        <v>296</v>
      </c>
      <c r="C403" s="57">
        <v>166568</v>
      </c>
      <c r="E403" s="54">
        <v>3.35</v>
      </c>
      <c r="F403" s="127"/>
      <c r="G403" s="114">
        <v>558003</v>
      </c>
      <c r="I403" s="256"/>
      <c r="J403" s="127"/>
      <c r="K403" s="114"/>
      <c r="L403" s="114"/>
      <c r="M403" s="209"/>
      <c r="N403" s="166"/>
      <c r="O403" s="57"/>
    </row>
    <row r="404" spans="1:15">
      <c r="A404" s="126" t="s">
        <v>297</v>
      </c>
      <c r="C404" s="57"/>
      <c r="E404" s="54"/>
      <c r="F404" s="127"/>
      <c r="G404" s="114"/>
      <c r="I404" s="257"/>
      <c r="J404" s="127"/>
      <c r="K404" s="114"/>
      <c r="M404" s="54"/>
    </row>
    <row r="405" spans="1:15">
      <c r="A405" s="126" t="s">
        <v>298</v>
      </c>
      <c r="C405" s="57">
        <v>1073035</v>
      </c>
      <c r="E405" s="209">
        <v>0.57099999999999995</v>
      </c>
      <c r="F405" s="210"/>
      <c r="G405" s="114">
        <v>612703</v>
      </c>
      <c r="I405" s="256"/>
      <c r="J405" s="210"/>
      <c r="K405" s="114"/>
      <c r="L405" s="114"/>
      <c r="M405" s="125"/>
      <c r="N405" s="148"/>
      <c r="O405" s="256"/>
    </row>
    <row r="406" spans="1:15">
      <c r="A406" s="126" t="s">
        <v>299</v>
      </c>
      <c r="C406" s="57">
        <v>79254</v>
      </c>
      <c r="E406" s="211">
        <v>0.28549999999999998</v>
      </c>
      <c r="F406" s="212"/>
      <c r="G406" s="114">
        <v>22627</v>
      </c>
      <c r="I406" s="256"/>
      <c r="J406" s="212"/>
      <c r="K406" s="114"/>
      <c r="L406" s="114"/>
      <c r="M406" s="125"/>
      <c r="N406" s="148"/>
      <c r="O406" s="256"/>
    </row>
    <row r="407" spans="1:15">
      <c r="A407" s="126" t="s">
        <v>300</v>
      </c>
      <c r="C407" s="57">
        <v>0</v>
      </c>
      <c r="E407" s="54">
        <v>39.840000000000003</v>
      </c>
      <c r="F407" s="127"/>
      <c r="G407" s="114">
        <v>0</v>
      </c>
      <c r="I407" s="256"/>
      <c r="J407" s="127"/>
      <c r="K407" s="114"/>
      <c r="L407" s="114"/>
      <c r="M407" s="186"/>
      <c r="N407" s="148"/>
      <c r="O407" s="256"/>
    </row>
    <row r="408" spans="1:15">
      <c r="A408" s="205" t="s">
        <v>302</v>
      </c>
      <c r="C408" s="57"/>
      <c r="L408" s="114"/>
      <c r="M408" s="109"/>
      <c r="N408" s="172"/>
      <c r="O408" s="57"/>
    </row>
    <row r="409" spans="1:15">
      <c r="A409" s="126" t="s">
        <v>295</v>
      </c>
      <c r="C409" s="57">
        <v>13.440000834783092</v>
      </c>
      <c r="E409" s="54">
        <v>590</v>
      </c>
      <c r="F409" s="127"/>
      <c r="G409" s="114">
        <v>7930</v>
      </c>
      <c r="I409" s="256"/>
      <c r="J409" s="127"/>
      <c r="K409" s="114"/>
      <c r="L409" s="114"/>
      <c r="M409" s="109"/>
      <c r="N409" s="172"/>
      <c r="O409" s="57"/>
    </row>
    <row r="410" spans="1:15">
      <c r="A410" s="126" t="s">
        <v>296</v>
      </c>
      <c r="C410" s="57">
        <v>71234</v>
      </c>
      <c r="E410" s="54">
        <v>1.9</v>
      </c>
      <c r="F410" s="127"/>
      <c r="G410" s="114">
        <v>135345</v>
      </c>
      <c r="I410" s="256"/>
      <c r="J410" s="127"/>
      <c r="K410" s="114"/>
      <c r="L410" s="114"/>
      <c r="M410" s="109"/>
      <c r="N410" s="172"/>
      <c r="O410" s="57"/>
    </row>
    <row r="411" spans="1:15">
      <c r="A411" s="126" t="s">
        <v>297</v>
      </c>
      <c r="C411" s="57"/>
      <c r="E411" s="147"/>
      <c r="F411" s="146"/>
      <c r="G411" s="114"/>
      <c r="I411" s="257"/>
      <c r="J411" s="146"/>
      <c r="K411" s="114"/>
      <c r="L411" s="148"/>
      <c r="M411" s="109"/>
      <c r="N411" s="172"/>
      <c r="O411" s="57"/>
    </row>
    <row r="412" spans="1:15">
      <c r="A412" s="126" t="s">
        <v>298</v>
      </c>
      <c r="C412" s="57">
        <v>90487</v>
      </c>
      <c r="E412" s="209">
        <v>0.44850000000000001</v>
      </c>
      <c r="F412" s="210"/>
      <c r="G412" s="114">
        <v>40583</v>
      </c>
      <c r="I412" s="256"/>
      <c r="J412" s="210"/>
      <c r="K412" s="114"/>
      <c r="L412" s="148"/>
      <c r="M412" s="54"/>
      <c r="N412" s="166"/>
      <c r="O412" s="256"/>
    </row>
    <row r="413" spans="1:15">
      <c r="A413" s="126" t="s">
        <v>299</v>
      </c>
      <c r="C413" s="57">
        <v>6354</v>
      </c>
      <c r="E413" s="211">
        <v>0.2243</v>
      </c>
      <c r="F413" s="212"/>
      <c r="G413" s="114">
        <v>1425</v>
      </c>
      <c r="I413" s="256"/>
      <c r="J413" s="212"/>
      <c r="K413" s="114"/>
      <c r="L413" s="148"/>
      <c r="N413" s="166"/>
      <c r="O413" s="256"/>
    </row>
    <row r="414" spans="1:15">
      <c r="A414" s="126" t="s">
        <v>300</v>
      </c>
      <c r="C414" s="57">
        <v>0</v>
      </c>
      <c r="E414" s="54">
        <v>38.36</v>
      </c>
      <c r="F414" s="127"/>
      <c r="G414" s="114">
        <v>0</v>
      </c>
      <c r="I414" s="256"/>
      <c r="J414" s="127"/>
      <c r="K414" s="114"/>
      <c r="L414" s="148"/>
      <c r="O414" s="256"/>
    </row>
    <row r="415" spans="1:15">
      <c r="A415" s="126" t="s">
        <v>283</v>
      </c>
      <c r="C415" s="194"/>
      <c r="E415" s="167"/>
      <c r="F415" s="173"/>
      <c r="G415" s="155">
        <v>1396829</v>
      </c>
      <c r="I415" s="257"/>
      <c r="J415" s="173"/>
      <c r="K415" s="155"/>
      <c r="L415" s="114"/>
      <c r="N415" s="172"/>
    </row>
    <row r="416" spans="1:15">
      <c r="A416" s="205" t="s">
        <v>303</v>
      </c>
      <c r="L416" s="114"/>
      <c r="M416" s="213"/>
    </row>
    <row r="417" spans="1:15">
      <c r="A417" s="123" t="s">
        <v>304</v>
      </c>
      <c r="C417" s="57"/>
      <c r="E417" s="147"/>
      <c r="F417" s="146"/>
      <c r="G417" s="114"/>
      <c r="I417" s="257"/>
      <c r="J417" s="146"/>
      <c r="K417" s="114"/>
      <c r="L417" s="114"/>
      <c r="M417" s="213"/>
    </row>
    <row r="418" spans="1:15">
      <c r="A418" s="126" t="s">
        <v>151</v>
      </c>
      <c r="C418" s="57">
        <v>58046</v>
      </c>
      <c r="E418" s="147">
        <v>4.22</v>
      </c>
      <c r="F418" s="146"/>
      <c r="G418" s="114">
        <v>244954</v>
      </c>
      <c r="I418" s="257"/>
      <c r="J418" s="146"/>
      <c r="K418" s="114"/>
      <c r="L418" s="114"/>
      <c r="M418" s="213"/>
    </row>
    <row r="419" spans="1:15">
      <c r="A419" s="126" t="s">
        <v>152</v>
      </c>
      <c r="C419" s="57">
        <v>0</v>
      </c>
      <c r="E419" s="147">
        <v>13.81</v>
      </c>
      <c r="F419" s="146"/>
      <c r="G419" s="114">
        <v>0</v>
      </c>
      <c r="I419" s="257">
        <f t="shared" ref="I419:I424" si="113">I142</f>
        <v>-2.8999999999999998E-3</v>
      </c>
      <c r="J419" s="146"/>
      <c r="K419" s="114">
        <f t="shared" ref="K419:K424" si="114">ROUND(G419*I419,0)</f>
        <v>0</v>
      </c>
      <c r="L419" s="114"/>
      <c r="M419" s="213"/>
      <c r="O419" s="256" t="e">
        <f t="shared" ref="O419:O420" si="115">K419/G419</f>
        <v>#DIV/0!</v>
      </c>
    </row>
    <row r="420" spans="1:15">
      <c r="A420" s="126" t="s">
        <v>153</v>
      </c>
      <c r="C420" s="57">
        <v>58046</v>
      </c>
      <c r="E420" s="147">
        <v>9.94</v>
      </c>
      <c r="F420" s="146"/>
      <c r="G420" s="114">
        <v>576977</v>
      </c>
      <c r="I420" s="257">
        <f t="shared" si="113"/>
        <v>-2.8999999999999998E-3</v>
      </c>
      <c r="J420" s="146"/>
      <c r="K420" s="114">
        <f t="shared" si="114"/>
        <v>-1673</v>
      </c>
      <c r="L420" s="114"/>
      <c r="M420" s="213"/>
      <c r="O420" s="256">
        <f t="shared" si="115"/>
        <v>-2.8995956511264748E-3</v>
      </c>
    </row>
    <row r="421" spans="1:15">
      <c r="A421" s="126" t="s">
        <v>103</v>
      </c>
      <c r="C421" s="57">
        <v>58046</v>
      </c>
      <c r="E421" s="147">
        <v>-1.01</v>
      </c>
      <c r="F421" s="146"/>
      <c r="G421" s="114">
        <v>-58626</v>
      </c>
      <c r="I421" s="257"/>
      <c r="J421" s="146"/>
      <c r="K421" s="114"/>
      <c r="L421" s="114"/>
      <c r="M421" s="213"/>
    </row>
    <row r="422" spans="1:15">
      <c r="A422" s="126" t="s">
        <v>97</v>
      </c>
      <c r="C422" s="57">
        <v>4826571</v>
      </c>
      <c r="E422" s="167">
        <v>4.4812000000000003</v>
      </c>
      <c r="F422" s="137" t="s">
        <v>77</v>
      </c>
      <c r="G422" s="114">
        <v>216288</v>
      </c>
      <c r="I422" s="257">
        <f t="shared" si="113"/>
        <v>-2.8999999999999998E-3</v>
      </c>
      <c r="J422" s="137"/>
      <c r="K422" s="114">
        <f t="shared" si="114"/>
        <v>-627</v>
      </c>
      <c r="L422" s="114"/>
      <c r="M422" s="213"/>
      <c r="O422" s="256">
        <f t="shared" ref="O422:O424" si="116">K422/G422</f>
        <v>-2.8989125610297383E-3</v>
      </c>
    </row>
    <row r="423" spans="1:15">
      <c r="A423" s="126" t="s">
        <v>116</v>
      </c>
      <c r="C423" s="57">
        <v>17172547</v>
      </c>
      <c r="E423" s="167">
        <v>3.5078</v>
      </c>
      <c r="F423" s="137" t="s">
        <v>77</v>
      </c>
      <c r="G423" s="114">
        <v>602379</v>
      </c>
      <c r="I423" s="257">
        <f t="shared" si="113"/>
        <v>-2.8999999999999998E-3</v>
      </c>
      <c r="J423" s="137"/>
      <c r="K423" s="114">
        <f t="shared" si="114"/>
        <v>-1747</v>
      </c>
      <c r="L423" s="114"/>
      <c r="O423" s="256">
        <f t="shared" si="116"/>
        <v>-2.9001675025191781E-3</v>
      </c>
    </row>
    <row r="424" spans="1:15">
      <c r="A424" s="126" t="s">
        <v>154</v>
      </c>
      <c r="C424" s="57">
        <v>22120759.026000001</v>
      </c>
      <c r="E424" s="167">
        <v>3.0226999999999999</v>
      </c>
      <c r="F424" s="137" t="s">
        <v>77</v>
      </c>
      <c r="G424" s="114">
        <v>668644</v>
      </c>
      <c r="I424" s="257">
        <f t="shared" si="113"/>
        <v>-2.8999999999999998E-3</v>
      </c>
      <c r="J424" s="137"/>
      <c r="K424" s="114">
        <f t="shared" si="114"/>
        <v>-1939</v>
      </c>
      <c r="L424" s="114"/>
      <c r="M424" s="213"/>
      <c r="O424" s="256">
        <f t="shared" si="116"/>
        <v>-2.8998988998630063E-3</v>
      </c>
    </row>
    <row r="425" spans="1:15">
      <c r="A425" s="123" t="s">
        <v>305</v>
      </c>
      <c r="C425" s="57"/>
      <c r="E425" s="147"/>
      <c r="F425" s="146"/>
      <c r="G425" s="114"/>
      <c r="I425" s="257"/>
      <c r="J425" s="146"/>
      <c r="K425" s="114"/>
      <c r="L425" s="114"/>
      <c r="M425" s="213"/>
    </row>
    <row r="426" spans="1:15">
      <c r="A426" s="126" t="s">
        <v>151</v>
      </c>
      <c r="C426" s="57">
        <v>52999</v>
      </c>
      <c r="E426" s="147">
        <v>1.94</v>
      </c>
      <c r="F426" s="146"/>
      <c r="G426" s="114">
        <v>102818</v>
      </c>
      <c r="I426" s="257"/>
      <c r="J426" s="146"/>
      <c r="K426" s="114"/>
      <c r="L426" s="114"/>
      <c r="M426" s="213"/>
    </row>
    <row r="427" spans="1:15">
      <c r="A427" s="126" t="s">
        <v>152</v>
      </c>
      <c r="C427" s="57">
        <v>52999</v>
      </c>
      <c r="E427" s="147">
        <v>12.18</v>
      </c>
      <c r="F427" s="146"/>
      <c r="G427" s="114">
        <v>645528</v>
      </c>
      <c r="I427" s="257">
        <f t="shared" ref="I427:I431" si="117">I154</f>
        <v>-3.1000000000000003E-3</v>
      </c>
      <c r="J427" s="146"/>
      <c r="K427" s="114">
        <f t="shared" ref="K427:K431" si="118">ROUND(G427*I427,0)</f>
        <v>-2001</v>
      </c>
      <c r="L427" s="148"/>
      <c r="M427" s="213"/>
      <c r="O427" s="256">
        <f t="shared" ref="O427:O432" si="119">K427/G427</f>
        <v>-3.0997880804550693E-3</v>
      </c>
    </row>
    <row r="428" spans="1:15">
      <c r="A428" s="126" t="s">
        <v>153</v>
      </c>
      <c r="C428" s="57">
        <v>0</v>
      </c>
      <c r="E428" s="147">
        <v>8.26</v>
      </c>
      <c r="F428" s="146"/>
      <c r="G428" s="114">
        <v>0</v>
      </c>
      <c r="I428" s="257">
        <f t="shared" si="117"/>
        <v>-3.1000000000000003E-3</v>
      </c>
      <c r="J428" s="146"/>
      <c r="K428" s="114">
        <f t="shared" si="118"/>
        <v>0</v>
      </c>
      <c r="L428" s="148"/>
      <c r="M428" s="213"/>
      <c r="O428" s="256" t="e">
        <f t="shared" si="119"/>
        <v>#DIV/0!</v>
      </c>
    </row>
    <row r="429" spans="1:15">
      <c r="A429" s="126" t="s">
        <v>156</v>
      </c>
      <c r="C429" s="57">
        <v>4903975</v>
      </c>
      <c r="E429" s="175">
        <v>4.0587999999999997</v>
      </c>
      <c r="F429" s="137" t="s">
        <v>77</v>
      </c>
      <c r="G429" s="114">
        <v>199043</v>
      </c>
      <c r="I429" s="257">
        <f t="shared" si="117"/>
        <v>-3.1000000000000003E-3</v>
      </c>
      <c r="J429" s="137"/>
      <c r="K429" s="114">
        <f t="shared" si="118"/>
        <v>-617</v>
      </c>
      <c r="L429" s="148"/>
      <c r="M429" s="213"/>
      <c r="O429" s="256">
        <f t="shared" si="119"/>
        <v>-3.0998326994669495E-3</v>
      </c>
    </row>
    <row r="430" spans="1:15">
      <c r="A430" s="126" t="s">
        <v>157</v>
      </c>
      <c r="C430" s="57">
        <v>213357</v>
      </c>
      <c r="E430" s="175">
        <v>3.052</v>
      </c>
      <c r="F430" s="137" t="s">
        <v>77</v>
      </c>
      <c r="G430" s="114">
        <v>6512</v>
      </c>
      <c r="I430" s="257">
        <f t="shared" si="117"/>
        <v>-3.1000000000000003E-3</v>
      </c>
      <c r="J430" s="137"/>
      <c r="K430" s="114">
        <f t="shared" si="118"/>
        <v>-20</v>
      </c>
      <c r="L430" s="148"/>
      <c r="O430" s="256">
        <f t="shared" si="119"/>
        <v>-3.0712530712530711E-3</v>
      </c>
    </row>
    <row r="431" spans="1:15">
      <c r="A431" s="126" t="s">
        <v>154</v>
      </c>
      <c r="C431" s="203">
        <v>10541630</v>
      </c>
      <c r="E431" s="214">
        <v>2.5488</v>
      </c>
      <c r="F431" s="137" t="s">
        <v>77</v>
      </c>
      <c r="G431" s="180">
        <v>268685</v>
      </c>
      <c r="I431" s="273">
        <f t="shared" si="117"/>
        <v>-3.1000000000000003E-3</v>
      </c>
      <c r="J431" s="137"/>
      <c r="K431" s="180">
        <f t="shared" si="118"/>
        <v>-833</v>
      </c>
      <c r="O431" s="256">
        <f t="shared" si="119"/>
        <v>-3.1002847200253085E-3</v>
      </c>
    </row>
    <row r="432" spans="1:15">
      <c r="A432" s="126" t="s">
        <v>283</v>
      </c>
      <c r="C432" s="131"/>
      <c r="E432" s="215"/>
      <c r="F432" s="137"/>
      <c r="G432" s="148">
        <v>3473202</v>
      </c>
      <c r="I432" s="267"/>
      <c r="J432" s="137"/>
      <c r="K432" s="148">
        <f>SUM(K418:K431)</f>
        <v>-9457</v>
      </c>
      <c r="N432" s="162"/>
      <c r="O432" s="256">
        <f t="shared" si="119"/>
        <v>-2.7228476777336878E-3</v>
      </c>
    </row>
    <row r="433" spans="1:15">
      <c r="A433" s="108" t="s">
        <v>148</v>
      </c>
      <c r="C433" s="194">
        <v>0</v>
      </c>
      <c r="E433" s="167"/>
      <c r="F433" s="173"/>
      <c r="G433" s="155">
        <v>0</v>
      </c>
      <c r="I433" s="257"/>
      <c r="J433" s="173"/>
      <c r="K433" s="155"/>
    </row>
    <row r="434" spans="1:15" ht="16.5" thickBot="1">
      <c r="A434" s="126" t="s">
        <v>306</v>
      </c>
      <c r="C434" s="170">
        <v>59778839.026000001</v>
      </c>
      <c r="E434" s="164"/>
      <c r="G434" s="165">
        <v>4870031</v>
      </c>
      <c r="I434" s="264"/>
      <c r="K434" s="165">
        <f>K415+K432+K433</f>
        <v>-9457</v>
      </c>
      <c r="N434" s="162"/>
      <c r="O434" s="256">
        <f t="shared" ref="O434" si="120">K434/G434</f>
        <v>-1.9418767560206497E-3</v>
      </c>
    </row>
    <row r="435" spans="1:15" ht="16.5" thickTop="1">
      <c r="L435" s="114"/>
      <c r="O435" s="57"/>
    </row>
    <row r="436" spans="1:15">
      <c r="A436" s="123" t="s">
        <v>43</v>
      </c>
      <c r="C436" s="57"/>
      <c r="L436" s="216"/>
    </row>
    <row r="437" spans="1:15">
      <c r="A437" s="126" t="s">
        <v>100</v>
      </c>
      <c r="C437" s="57">
        <v>12</v>
      </c>
      <c r="E437" s="167"/>
      <c r="F437" s="173"/>
      <c r="G437" s="216">
        <v>2412.7199999999998</v>
      </c>
      <c r="I437" s="257"/>
      <c r="J437" s="173"/>
      <c r="K437" s="216"/>
      <c r="L437" s="216"/>
    </row>
    <row r="438" spans="1:15">
      <c r="A438" s="126" t="s">
        <v>307</v>
      </c>
      <c r="C438" s="57">
        <v>879806</v>
      </c>
      <c r="E438" s="167"/>
      <c r="F438" s="173"/>
      <c r="G438" s="216">
        <v>4202717.5536203282</v>
      </c>
      <c r="I438" s="257"/>
      <c r="J438" s="173"/>
      <c r="K438" s="216"/>
      <c r="L438" s="114"/>
      <c r="M438" s="109"/>
      <c r="N438" s="125"/>
    </row>
    <row r="439" spans="1:15">
      <c r="A439" s="126" t="s">
        <v>308</v>
      </c>
      <c r="C439" s="57">
        <v>1294638</v>
      </c>
      <c r="E439" s="167"/>
      <c r="F439" s="173"/>
      <c r="G439" s="216">
        <v>5078880.159718737</v>
      </c>
      <c r="I439" s="257"/>
      <c r="J439" s="173"/>
      <c r="K439" s="216"/>
      <c r="L439" s="148"/>
      <c r="M439" s="172"/>
      <c r="N439" s="148"/>
    </row>
    <row r="440" spans="1:15">
      <c r="A440" s="126" t="s">
        <v>309</v>
      </c>
      <c r="C440" s="57">
        <v>231454981</v>
      </c>
      <c r="E440" s="217"/>
      <c r="F440" s="218"/>
      <c r="G440" s="216">
        <v>7456075.6942890193</v>
      </c>
      <c r="I440" s="257"/>
      <c r="J440" s="218"/>
      <c r="K440" s="216"/>
      <c r="L440" s="148"/>
      <c r="M440" s="131"/>
      <c r="N440" s="148"/>
    </row>
    <row r="441" spans="1:15">
      <c r="A441" s="126" t="s">
        <v>310</v>
      </c>
      <c r="C441" s="58">
        <v>312515610</v>
      </c>
      <c r="G441" s="155">
        <v>7484748.8848433672</v>
      </c>
      <c r="K441" s="155"/>
      <c r="L441" s="167"/>
      <c r="M441" s="131"/>
      <c r="N441" s="148"/>
    </row>
    <row r="442" spans="1:15" ht="16.5" thickBot="1">
      <c r="A442" s="126" t="s">
        <v>93</v>
      </c>
      <c r="C442" s="170">
        <v>543970591</v>
      </c>
      <c r="E442" s="219"/>
      <c r="F442" s="173"/>
      <c r="G442" s="165">
        <v>24224835.012471452</v>
      </c>
      <c r="I442" s="274"/>
      <c r="J442" s="173"/>
      <c r="K442" s="165">
        <f>SUM(K437:K441)</f>
        <v>0</v>
      </c>
      <c r="L442" s="114"/>
    </row>
    <row r="443" spans="1:15" ht="16.5" thickTop="1">
      <c r="C443" s="57"/>
      <c r="G443" s="167"/>
      <c r="K443" s="167"/>
      <c r="L443" s="114"/>
    </row>
    <row r="444" spans="1:15">
      <c r="A444" s="107" t="s">
        <v>44</v>
      </c>
      <c r="B444" s="109"/>
      <c r="C444" s="57"/>
      <c r="E444" s="167"/>
      <c r="F444" s="173"/>
      <c r="I444" s="257"/>
      <c r="J444" s="173"/>
      <c r="L444" s="148"/>
    </row>
    <row r="445" spans="1:15">
      <c r="A445" s="150" t="s">
        <v>100</v>
      </c>
      <c r="B445" s="109"/>
      <c r="C445" s="57">
        <v>12</v>
      </c>
      <c r="L445" s="148"/>
      <c r="M445" s="109"/>
      <c r="N445" s="125"/>
    </row>
    <row r="446" spans="1:15">
      <c r="A446" s="150" t="s">
        <v>311</v>
      </c>
      <c r="B446" s="109"/>
      <c r="C446" s="57">
        <v>717800151.75</v>
      </c>
      <c r="E446" s="220"/>
      <c r="F446" s="221"/>
      <c r="G446" s="114">
        <v>26946217.696695004</v>
      </c>
      <c r="I446" s="275"/>
      <c r="J446" s="221"/>
      <c r="K446" s="180"/>
      <c r="M446" s="131"/>
      <c r="N446" s="148"/>
    </row>
    <row r="447" spans="1:15" ht="16.5" thickBot="1">
      <c r="A447" s="126" t="s">
        <v>93</v>
      </c>
      <c r="B447" s="109"/>
      <c r="C447" s="222">
        <v>717800151.75</v>
      </c>
      <c r="E447" s="223"/>
      <c r="F447" s="173"/>
      <c r="G447" s="224">
        <v>26946217.696695004</v>
      </c>
      <c r="I447" s="276"/>
      <c r="J447" s="173"/>
      <c r="K447" s="159">
        <f>SUM(K446:K446)</f>
        <v>0</v>
      </c>
      <c r="L447" s="216"/>
      <c r="M447" s="156"/>
      <c r="N447" s="156"/>
    </row>
    <row r="448" spans="1:15" ht="16.5" thickTop="1">
      <c r="A448" s="150"/>
      <c r="B448" s="109"/>
      <c r="C448" s="131"/>
      <c r="E448" s="204"/>
      <c r="F448" s="204"/>
      <c r="G448" s="148"/>
      <c r="I448" s="204"/>
      <c r="J448" s="204"/>
      <c r="K448" s="148"/>
      <c r="L448" s="216"/>
      <c r="M448" s="125"/>
      <c r="N448" s="148"/>
    </row>
    <row r="449" spans="1:15">
      <c r="A449" s="123" t="s">
        <v>312</v>
      </c>
      <c r="C449" s="57"/>
      <c r="E449" s="167"/>
      <c r="F449" s="173"/>
      <c r="I449" s="257"/>
      <c r="J449" s="173"/>
      <c r="L449" s="216"/>
    </row>
    <row r="450" spans="1:15">
      <c r="A450" s="126" t="s">
        <v>100</v>
      </c>
      <c r="C450" s="57">
        <v>12</v>
      </c>
      <c r="E450" s="54">
        <v>590</v>
      </c>
      <c r="F450" s="173"/>
      <c r="G450" s="114">
        <v>7080</v>
      </c>
      <c r="I450" s="256"/>
      <c r="J450" s="173"/>
      <c r="K450" s="114"/>
      <c r="L450" s="216"/>
      <c r="M450" s="208"/>
    </row>
    <row r="451" spans="1:15">
      <c r="A451" s="126" t="s">
        <v>313</v>
      </c>
      <c r="C451" s="57">
        <v>693457</v>
      </c>
      <c r="E451" s="54">
        <v>1.9</v>
      </c>
      <c r="F451" s="173"/>
      <c r="G451" s="114">
        <v>1317568</v>
      </c>
      <c r="I451" s="256"/>
      <c r="J451" s="173"/>
      <c r="K451" s="114"/>
      <c r="L451" s="148"/>
      <c r="N451" s="130"/>
    </row>
    <row r="452" spans="1:15">
      <c r="A452" s="126" t="s">
        <v>314</v>
      </c>
      <c r="C452" s="57"/>
      <c r="E452" s="147"/>
      <c r="F452" s="225"/>
      <c r="G452" s="216"/>
      <c r="I452" s="257"/>
      <c r="J452" s="225"/>
      <c r="K452" s="216"/>
      <c r="L452" s="148"/>
      <c r="N452" s="130"/>
    </row>
    <row r="453" spans="1:15">
      <c r="A453" s="126" t="s">
        <v>298</v>
      </c>
      <c r="C453" s="57">
        <v>6274249</v>
      </c>
      <c r="E453" s="209">
        <v>0.44850000000000001</v>
      </c>
      <c r="F453" s="210"/>
      <c r="G453" s="114">
        <v>2814001</v>
      </c>
      <c r="I453" s="256"/>
      <c r="J453" s="173"/>
      <c r="K453" s="114"/>
      <c r="L453" s="148"/>
      <c r="M453" s="54"/>
      <c r="N453" s="130"/>
      <c r="O453" s="256"/>
    </row>
    <row r="454" spans="1:15">
      <c r="A454" s="126" t="s">
        <v>299</v>
      </c>
      <c r="C454" s="57">
        <v>0</v>
      </c>
      <c r="E454" s="211">
        <v>0.2243</v>
      </c>
      <c r="F454" s="212"/>
      <c r="G454" s="114">
        <v>0</v>
      </c>
      <c r="I454" s="257"/>
      <c r="J454" s="173"/>
      <c r="K454" s="114"/>
      <c r="L454" s="148"/>
      <c r="M454" s="208"/>
      <c r="N454" s="166"/>
      <c r="O454" s="256"/>
    </row>
    <row r="455" spans="1:15">
      <c r="A455" s="126" t="s">
        <v>315</v>
      </c>
      <c r="C455" s="57">
        <v>0</v>
      </c>
      <c r="E455" s="54">
        <v>38.36</v>
      </c>
      <c r="F455" s="127"/>
      <c r="G455" s="114">
        <v>0</v>
      </c>
      <c r="I455" s="256"/>
      <c r="J455" s="173"/>
      <c r="K455" s="114"/>
      <c r="L455" s="148"/>
      <c r="N455" s="130"/>
      <c r="O455" s="256"/>
    </row>
    <row r="456" spans="1:15">
      <c r="A456" s="126" t="s">
        <v>316</v>
      </c>
      <c r="C456" s="57"/>
      <c r="E456" s="184"/>
      <c r="F456" s="225"/>
      <c r="G456" s="216"/>
      <c r="I456" s="256"/>
      <c r="J456" s="225"/>
      <c r="K456" s="216"/>
      <c r="N456" s="130"/>
    </row>
    <row r="457" spans="1:15">
      <c r="A457" s="126" t="s">
        <v>317</v>
      </c>
      <c r="C457" s="57">
        <v>334617</v>
      </c>
      <c r="E457" s="147">
        <v>12.18</v>
      </c>
      <c r="F457" s="146"/>
      <c r="G457" s="114">
        <v>4075635</v>
      </c>
      <c r="I457" s="257">
        <f>I154</f>
        <v>-3.1000000000000003E-3</v>
      </c>
      <c r="J457" s="146"/>
      <c r="K457" s="114">
        <f t="shared" ref="K457:K458" si="121">ROUND(G457*I457,0)</f>
        <v>-12634</v>
      </c>
      <c r="L457" s="114"/>
      <c r="M457" s="54"/>
      <c r="N457" s="130"/>
      <c r="O457" s="256">
        <f t="shared" ref="O457:O458" si="122">K457/G457</f>
        <v>-3.0998850485875209E-3</v>
      </c>
    </row>
    <row r="458" spans="1:15">
      <c r="A458" s="126" t="s">
        <v>318</v>
      </c>
      <c r="C458" s="57">
        <v>1495903</v>
      </c>
      <c r="E458" s="147">
        <v>8.26</v>
      </c>
      <c r="F458" s="146"/>
      <c r="G458" s="114">
        <v>12356159</v>
      </c>
      <c r="I458" s="257">
        <f>I155</f>
        <v>-3.1000000000000003E-3</v>
      </c>
      <c r="J458" s="146"/>
      <c r="K458" s="114">
        <f t="shared" si="121"/>
        <v>-38304</v>
      </c>
      <c r="L458" s="148"/>
      <c r="O458" s="256">
        <f t="shared" si="122"/>
        <v>-3.0999924814823117E-3</v>
      </c>
    </row>
    <row r="459" spans="1:15">
      <c r="A459" s="126" t="s">
        <v>319</v>
      </c>
      <c r="C459" s="131"/>
      <c r="E459" s="225"/>
      <c r="F459" s="225"/>
      <c r="G459" s="148"/>
      <c r="I459" s="263"/>
      <c r="J459" s="225"/>
      <c r="K459" s="148"/>
      <c r="L459" s="216"/>
    </row>
    <row r="460" spans="1:15">
      <c r="A460" s="126" t="s">
        <v>320</v>
      </c>
      <c r="C460" s="57">
        <v>83697066</v>
      </c>
      <c r="E460" s="175">
        <v>4.0587999999999997</v>
      </c>
      <c r="F460" s="137" t="s">
        <v>77</v>
      </c>
      <c r="G460" s="114">
        <v>3397097</v>
      </c>
      <c r="I460" s="257">
        <f>I156</f>
        <v>-3.1000000000000003E-3</v>
      </c>
      <c r="J460" s="137"/>
      <c r="K460" s="114">
        <f t="shared" ref="K460:K462" si="123">ROUND(G460*I460,0)</f>
        <v>-10531</v>
      </c>
      <c r="L460" s="148"/>
      <c r="O460" s="256">
        <f t="shared" ref="O460:O463" si="124">K460/G460</f>
        <v>-3.0999997939417097E-3</v>
      </c>
    </row>
    <row r="461" spans="1:15">
      <c r="A461" s="126" t="s">
        <v>321</v>
      </c>
      <c r="C461" s="57">
        <v>449581129</v>
      </c>
      <c r="E461" s="175">
        <v>3.052</v>
      </c>
      <c r="F461" s="137" t="s">
        <v>77</v>
      </c>
      <c r="G461" s="114">
        <v>13721216</v>
      </c>
      <c r="I461" s="257">
        <f>I157</f>
        <v>-3.1000000000000003E-3</v>
      </c>
      <c r="J461" s="137"/>
      <c r="K461" s="114">
        <f t="shared" si="123"/>
        <v>-42536</v>
      </c>
      <c r="L461" s="148"/>
      <c r="O461" s="256">
        <f t="shared" si="124"/>
        <v>-3.1000167915146877E-3</v>
      </c>
    </row>
    <row r="462" spans="1:15">
      <c r="A462" s="126" t="s">
        <v>322</v>
      </c>
      <c r="C462" s="203">
        <v>838320905</v>
      </c>
      <c r="E462" s="214">
        <v>2.5488</v>
      </c>
      <c r="F462" s="137" t="s">
        <v>77</v>
      </c>
      <c r="G462" s="180">
        <v>21367123</v>
      </c>
      <c r="I462" s="273">
        <f>I158</f>
        <v>-3.1000000000000003E-3</v>
      </c>
      <c r="J462" s="137"/>
      <c r="K462" s="180">
        <f t="shared" si="123"/>
        <v>-66238</v>
      </c>
      <c r="L462" s="148"/>
      <c r="O462" s="256">
        <f t="shared" si="124"/>
        <v>-3.0999961950890628E-3</v>
      </c>
    </row>
    <row r="463" spans="1:15" ht="16.5" thickBot="1">
      <c r="A463" s="126" t="s">
        <v>323</v>
      </c>
      <c r="C463" s="170">
        <v>1371599100</v>
      </c>
      <c r="E463" s="219"/>
      <c r="F463" s="173"/>
      <c r="G463" s="165">
        <v>59055879</v>
      </c>
      <c r="I463" s="274"/>
      <c r="J463" s="173"/>
      <c r="K463" s="165">
        <f>SUM(K450:K462)</f>
        <v>-170243</v>
      </c>
      <c r="L463" s="216"/>
      <c r="N463" s="162"/>
      <c r="O463" s="256">
        <f t="shared" si="124"/>
        <v>-2.8827443242356956E-3</v>
      </c>
    </row>
    <row r="464" spans="1:15" ht="16.5" thickTop="1">
      <c r="C464" s="57"/>
      <c r="E464" s="167"/>
      <c r="F464" s="173"/>
      <c r="I464" s="257"/>
      <c r="J464" s="173"/>
      <c r="L464" s="216"/>
    </row>
    <row r="465" spans="1:12">
      <c r="A465" s="123" t="s">
        <v>324</v>
      </c>
      <c r="C465" s="57"/>
      <c r="E465" s="167"/>
      <c r="F465" s="173"/>
      <c r="I465" s="257"/>
      <c r="J465" s="173"/>
      <c r="L465" s="114"/>
    </row>
    <row r="466" spans="1:12">
      <c r="A466" s="150" t="s">
        <v>325</v>
      </c>
      <c r="B466" s="109"/>
      <c r="C466" s="57">
        <v>1</v>
      </c>
      <c r="E466" s="54"/>
      <c r="F466" s="127"/>
      <c r="G466" s="114"/>
      <c r="I466" s="256"/>
      <c r="J466" s="127"/>
      <c r="K466" s="114"/>
      <c r="L466" s="148"/>
    </row>
    <row r="467" spans="1:12">
      <c r="A467" s="150" t="s">
        <v>326</v>
      </c>
      <c r="B467" s="109"/>
      <c r="C467" s="57">
        <v>972</v>
      </c>
      <c r="E467" s="209">
        <v>17.775099999999998</v>
      </c>
      <c r="F467" s="210"/>
      <c r="G467" s="114">
        <v>17277</v>
      </c>
      <c r="I467" s="256"/>
      <c r="J467" s="210"/>
      <c r="K467" s="114"/>
      <c r="L467" s="148"/>
    </row>
    <row r="468" spans="1:12">
      <c r="A468" s="150" t="s">
        <v>104</v>
      </c>
      <c r="B468" s="109"/>
      <c r="C468" s="57">
        <v>135421</v>
      </c>
      <c r="E468" s="161"/>
      <c r="F468" s="137"/>
      <c r="G468" s="114"/>
      <c r="I468" s="263"/>
      <c r="J468" s="137"/>
      <c r="K468" s="114"/>
    </row>
    <row r="469" spans="1:12">
      <c r="A469" s="108" t="s">
        <v>148</v>
      </c>
      <c r="C469" s="194">
        <v>0</v>
      </c>
      <c r="E469" s="167"/>
      <c r="F469" s="173"/>
      <c r="G469" s="155">
        <v>0</v>
      </c>
      <c r="I469" s="257"/>
      <c r="J469" s="173"/>
      <c r="K469" s="155"/>
      <c r="L469" s="114"/>
    </row>
    <row r="470" spans="1:12" ht="16.5" thickBot="1">
      <c r="A470" s="150" t="s">
        <v>93</v>
      </c>
      <c r="B470" s="109"/>
      <c r="C470" s="170">
        <v>135421</v>
      </c>
      <c r="E470" s="219"/>
      <c r="F470" s="173"/>
      <c r="G470" s="165">
        <v>17277</v>
      </c>
      <c r="I470" s="274"/>
      <c r="J470" s="173"/>
      <c r="K470" s="165">
        <f>SUM(K466:K469)</f>
        <v>0</v>
      </c>
      <c r="L470" s="114"/>
    </row>
    <row r="471" spans="1:12" ht="16.5" thickTop="1">
      <c r="A471" s="150"/>
      <c r="B471" s="109"/>
      <c r="C471" s="131"/>
      <c r="E471" s="173"/>
      <c r="F471" s="173"/>
      <c r="G471" s="148"/>
      <c r="I471" s="267"/>
      <c r="J471" s="173"/>
      <c r="K471" s="148"/>
      <c r="L471" s="148"/>
    </row>
    <row r="472" spans="1:12">
      <c r="A472" s="123" t="s">
        <v>327</v>
      </c>
      <c r="C472" s="57"/>
      <c r="L472" s="148"/>
    </row>
    <row r="473" spans="1:12">
      <c r="A473" s="126" t="s">
        <v>328</v>
      </c>
      <c r="C473" s="57">
        <v>62</v>
      </c>
      <c r="E473" s="54">
        <v>2.1800000000000002</v>
      </c>
      <c r="F473" s="127"/>
      <c r="G473" s="114">
        <v>135</v>
      </c>
      <c r="I473" s="256"/>
      <c r="J473" s="127"/>
      <c r="K473" s="114"/>
      <c r="L473" s="109"/>
    </row>
    <row r="474" spans="1:12">
      <c r="A474" s="126" t="s">
        <v>329</v>
      </c>
      <c r="C474" s="203">
        <v>213</v>
      </c>
      <c r="E474" s="226">
        <v>2.1858</v>
      </c>
      <c r="F474" s="137"/>
      <c r="G474" s="180">
        <v>466</v>
      </c>
      <c r="I474" s="273"/>
      <c r="J474" s="137"/>
      <c r="K474" s="180"/>
    </row>
    <row r="475" spans="1:12">
      <c r="A475" s="126" t="s">
        <v>221</v>
      </c>
      <c r="C475" s="58">
        <v>275</v>
      </c>
      <c r="E475" s="189"/>
      <c r="G475" s="155">
        <v>601</v>
      </c>
      <c r="I475" s="266"/>
      <c r="K475" s="155"/>
      <c r="L475" s="196"/>
    </row>
    <row r="476" spans="1:12" ht="16.5" thickBot="1">
      <c r="A476" s="126" t="s">
        <v>330</v>
      </c>
      <c r="C476" s="193">
        <v>7972.13</v>
      </c>
      <c r="E476" s="164"/>
      <c r="G476" s="164"/>
      <c r="I476" s="264"/>
      <c r="K476" s="164"/>
    </row>
    <row r="477" spans="1:12" ht="16.5" thickTop="1">
      <c r="A477" s="126" t="s">
        <v>8</v>
      </c>
      <c r="C477" s="121">
        <v>5</v>
      </c>
    </row>
    <row r="478" spans="1:12">
      <c r="A478" s="126" t="s">
        <v>148</v>
      </c>
      <c r="C478" s="194">
        <v>0</v>
      </c>
      <c r="E478" s="189"/>
      <c r="G478" s="155"/>
      <c r="I478" s="266"/>
      <c r="K478" s="155"/>
      <c r="L478" s="114"/>
    </row>
    <row r="479" spans="1:12" ht="16.5" thickBot="1">
      <c r="A479" s="126" t="s">
        <v>222</v>
      </c>
      <c r="C479" s="193">
        <v>7972.13</v>
      </c>
      <c r="E479" s="195"/>
      <c r="F479" s="196"/>
      <c r="G479" s="195">
        <v>601</v>
      </c>
      <c r="I479" s="268"/>
      <c r="J479" s="196"/>
      <c r="K479" s="195">
        <f>K478+K475</f>
        <v>0</v>
      </c>
      <c r="L479" s="114"/>
    </row>
    <row r="480" spans="1:12" ht="16.5" thickTop="1">
      <c r="C480" s="57"/>
      <c r="L480" s="114"/>
    </row>
    <row r="481" spans="1:14">
      <c r="A481" s="107" t="s">
        <v>331</v>
      </c>
      <c r="B481" s="109"/>
      <c r="E481" s="167"/>
      <c r="F481" s="173"/>
      <c r="I481" s="257"/>
      <c r="J481" s="173"/>
      <c r="L481" s="114"/>
    </row>
    <row r="482" spans="1:14">
      <c r="A482" s="150" t="s">
        <v>332</v>
      </c>
      <c r="B482" s="109"/>
      <c r="C482" s="227"/>
      <c r="E482" s="167"/>
      <c r="F482" s="173"/>
      <c r="G482" s="114">
        <v>36561</v>
      </c>
      <c r="I482" s="257"/>
      <c r="J482" s="173"/>
      <c r="K482" s="114"/>
      <c r="L482" s="114"/>
    </row>
    <row r="483" spans="1:14">
      <c r="A483" s="150" t="s">
        <v>333</v>
      </c>
      <c r="B483" s="109"/>
      <c r="C483" s="227"/>
      <c r="E483" s="167"/>
      <c r="F483" s="173"/>
      <c r="G483" s="114">
        <v>3441281.67</v>
      </c>
      <c r="I483" s="257"/>
      <c r="J483" s="173"/>
      <c r="K483" s="114"/>
      <c r="L483" s="148"/>
    </row>
    <row r="484" spans="1:14">
      <c r="A484" s="150" t="s">
        <v>334</v>
      </c>
      <c r="B484" s="109"/>
      <c r="C484" s="227"/>
      <c r="E484" s="167"/>
      <c r="F484" s="173"/>
      <c r="G484" s="114">
        <v>842690.75999999989</v>
      </c>
      <c r="I484" s="257"/>
      <c r="J484" s="173"/>
      <c r="K484" s="114"/>
      <c r="L484" s="114"/>
    </row>
    <row r="485" spans="1:14">
      <c r="A485" s="150" t="s">
        <v>335</v>
      </c>
      <c r="B485" s="109"/>
      <c r="C485" s="227"/>
      <c r="E485" s="167"/>
      <c r="F485" s="173"/>
      <c r="G485" s="114">
        <v>206452.67</v>
      </c>
      <c r="I485" s="257"/>
      <c r="J485" s="173"/>
      <c r="K485" s="114"/>
      <c r="L485" s="114"/>
    </row>
    <row r="486" spans="1:14">
      <c r="A486" s="150" t="s">
        <v>336</v>
      </c>
      <c r="B486" s="109"/>
      <c r="C486" s="227"/>
      <c r="E486" s="167"/>
      <c r="F486" s="173"/>
      <c r="G486" s="114">
        <v>4661.6400000000003</v>
      </c>
      <c r="I486" s="257"/>
      <c r="J486" s="173"/>
      <c r="K486" s="114"/>
      <c r="L486" s="114"/>
    </row>
    <row r="487" spans="1:14">
      <c r="A487" s="150" t="s">
        <v>337</v>
      </c>
      <c r="B487" s="109"/>
      <c r="C487" s="227"/>
      <c r="E487" s="167"/>
      <c r="F487" s="173"/>
      <c r="G487" s="114">
        <v>0</v>
      </c>
      <c r="I487" s="257"/>
      <c r="J487" s="173"/>
      <c r="K487" s="114"/>
      <c r="L487" s="148"/>
    </row>
    <row r="488" spans="1:14" ht="16.5" thickBot="1">
      <c r="A488" s="150" t="s">
        <v>338</v>
      </c>
      <c r="B488" s="109"/>
      <c r="C488" s="229"/>
      <c r="E488" s="223"/>
      <c r="F488" s="173"/>
      <c r="G488" s="159">
        <v>4531647.7399999993</v>
      </c>
      <c r="I488" s="276"/>
      <c r="J488" s="173"/>
      <c r="K488" s="159"/>
    </row>
    <row r="489" spans="1:14" ht="16.5" thickTop="1">
      <c r="A489" s="109"/>
      <c r="B489" s="109"/>
      <c r="E489" s="167"/>
      <c r="F489" s="173"/>
      <c r="G489" s="114"/>
      <c r="I489" s="257"/>
      <c r="J489" s="173"/>
      <c r="K489" s="114"/>
      <c r="M489" s="167"/>
      <c r="N489" s="228"/>
    </row>
    <row r="490" spans="1:14" ht="16.5" thickBot="1">
      <c r="A490" s="158" t="s">
        <v>339</v>
      </c>
      <c r="B490" s="158"/>
      <c r="C490" s="229">
        <v>23734642546.710003</v>
      </c>
      <c r="E490" s="158"/>
      <c r="G490" s="159">
        <v>1772847498.4491665</v>
      </c>
      <c r="I490" s="262"/>
      <c r="K490" s="159">
        <f>K25+K42+K61+K73+K85+K97+K137+K149+K160+K168+K184+K200+K252+K346+K355+K361+K378+K391+K434+K442+K447+K463+K470+K479+K488</f>
        <v>-4028908</v>
      </c>
      <c r="M490" s="167"/>
      <c r="N490" s="228"/>
    </row>
    <row r="491" spans="1:14" ht="16.5" thickTop="1"/>
  </sheetData>
  <printOptions horizontalCentered="1"/>
  <pageMargins left="1" right="0.5" top="1" bottom="0.55000000000000004" header="0.25" footer="0.25"/>
  <pageSetup scale="57" fitToHeight="88" orientation="portrait" r:id="rId1"/>
  <headerFooter alignWithMargins="0"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="70" zoomScaleNormal="70" workbookViewId="0">
      <selection activeCell="I66" sqref="I66"/>
    </sheetView>
  </sheetViews>
  <sheetFormatPr defaultRowHeight="15.75"/>
  <cols>
    <col min="1" max="1" width="4.625" style="5" customWidth="1"/>
    <col min="2" max="2" width="1.625" style="5" customWidth="1"/>
    <col min="3" max="3" width="35.625" style="5" customWidth="1"/>
    <col min="4" max="4" width="1.5" style="22" customWidth="1"/>
    <col min="5" max="5" width="7.5" style="5" bestFit="1" customWidth="1"/>
    <col min="6" max="6" width="0.75" style="22" customWidth="1"/>
    <col min="7" max="7" width="10.625" style="22" bestFit="1" customWidth="1"/>
    <col min="8" max="8" width="0.75" style="22" customWidth="1"/>
    <col min="9" max="9" width="12.25" style="22" bestFit="1" customWidth="1"/>
    <col min="10" max="10" width="1.75" style="22" customWidth="1"/>
    <col min="11" max="11" width="11.5" style="22" bestFit="1" customWidth="1"/>
    <col min="12" max="12" width="1.75" style="22" customWidth="1"/>
    <col min="13" max="13" width="9.625" style="22" bestFit="1" customWidth="1"/>
    <col min="14" max="14" width="1.75" style="22" customWidth="1"/>
    <col min="15" max="15" width="8.25" style="23" bestFit="1" customWidth="1"/>
    <col min="16" max="16384" width="9" style="5"/>
  </cols>
  <sheetData>
    <row r="1" spans="1:15">
      <c r="A1" s="1" t="s">
        <v>0</v>
      </c>
      <c r="B1" s="1"/>
      <c r="C1" s="1"/>
      <c r="D1" s="2"/>
      <c r="E1" s="1"/>
      <c r="F1" s="2"/>
      <c r="G1" s="2"/>
      <c r="H1" s="2"/>
      <c r="I1" s="2"/>
      <c r="J1" s="2"/>
      <c r="K1" s="3"/>
      <c r="L1" s="2"/>
      <c r="M1" s="3"/>
      <c r="N1" s="2"/>
      <c r="O1" s="4"/>
    </row>
    <row r="2" spans="1:15" s="7" customFormat="1">
      <c r="A2" s="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7" customFormat="1">
      <c r="A3" s="1" t="s">
        <v>375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7" customFormat="1">
      <c r="A4" s="1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7" customFormat="1">
      <c r="A5" s="1" t="s">
        <v>341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>
      <c r="A6" s="1" t="s">
        <v>342</v>
      </c>
      <c r="B6" s="6"/>
      <c r="C6" s="6"/>
      <c r="D6" s="6"/>
      <c r="E6" s="6"/>
      <c r="F6" s="6"/>
      <c r="G6" s="6"/>
      <c r="H6" s="6"/>
      <c r="I6" s="6"/>
      <c r="J6" s="6"/>
      <c r="K6" s="6"/>
      <c r="L6" s="3"/>
      <c r="M6" s="8"/>
      <c r="N6" s="8"/>
      <c r="O6" s="8"/>
    </row>
    <row r="7" spans="1:15">
      <c r="A7" s="1"/>
      <c r="B7" s="1"/>
      <c r="C7" s="1"/>
      <c r="D7" s="2"/>
      <c r="E7" s="1"/>
      <c r="F7" s="2"/>
      <c r="G7" s="2"/>
      <c r="H7" s="2"/>
      <c r="I7" s="2"/>
      <c r="J7" s="2"/>
      <c r="K7" s="3"/>
      <c r="L7" s="2"/>
      <c r="M7" s="3"/>
      <c r="N7" s="2"/>
      <c r="O7" s="4"/>
    </row>
    <row r="8" spans="1:15" ht="12" customHeight="1">
      <c r="A8" s="1"/>
      <c r="B8" s="1"/>
      <c r="C8" s="1"/>
      <c r="D8" s="2"/>
      <c r="E8" s="1"/>
      <c r="F8" s="2"/>
      <c r="G8" s="2"/>
      <c r="H8" s="2"/>
      <c r="I8" s="2"/>
      <c r="J8" s="2"/>
      <c r="K8" s="3"/>
      <c r="L8" s="2"/>
      <c r="M8" s="3"/>
      <c r="N8" s="2"/>
      <c r="O8" s="4"/>
    </row>
    <row r="9" spans="1:15">
      <c r="D9" s="9"/>
      <c r="E9" s="10"/>
      <c r="F9" s="9"/>
      <c r="G9" s="9" t="s">
        <v>3</v>
      </c>
      <c r="H9" s="9"/>
      <c r="I9" s="9"/>
      <c r="J9" s="9"/>
      <c r="K9" s="11" t="s">
        <v>4</v>
      </c>
      <c r="L9" s="9"/>
      <c r="M9" s="11" t="s">
        <v>5</v>
      </c>
      <c r="N9" s="12"/>
      <c r="O9" s="12"/>
    </row>
    <row r="10" spans="1:15" s="13" customFormat="1">
      <c r="A10" s="13" t="s">
        <v>6</v>
      </c>
      <c r="D10" s="9"/>
      <c r="E10" s="10" t="s">
        <v>7</v>
      </c>
      <c r="F10" s="9"/>
      <c r="G10" s="11" t="s">
        <v>8</v>
      </c>
      <c r="H10" s="9"/>
      <c r="I10" s="9" t="s">
        <v>9</v>
      </c>
      <c r="J10" s="11"/>
      <c r="K10" s="9" t="s">
        <v>10</v>
      </c>
      <c r="L10" s="11"/>
      <c r="M10" s="11" t="s">
        <v>343</v>
      </c>
      <c r="N10" s="12"/>
      <c r="O10" s="14"/>
    </row>
    <row r="11" spans="1:15" s="13" customFormat="1">
      <c r="A11" s="13" t="s">
        <v>11</v>
      </c>
      <c r="C11" s="10" t="s">
        <v>12</v>
      </c>
      <c r="E11" s="15" t="s">
        <v>11</v>
      </c>
      <c r="G11" s="16" t="s">
        <v>13</v>
      </c>
      <c r="I11" s="16" t="s">
        <v>13</v>
      </c>
      <c r="K11" s="17" t="s">
        <v>14</v>
      </c>
      <c r="M11" s="17" t="s">
        <v>14</v>
      </c>
      <c r="O11" s="18" t="s">
        <v>15</v>
      </c>
    </row>
    <row r="12" spans="1:15" s="13" customFormat="1">
      <c r="C12" s="19">
        <v>-1</v>
      </c>
      <c r="D12" s="20"/>
      <c r="E12" s="19">
        <f>MIN($A12:D12)-1</f>
        <v>-2</v>
      </c>
      <c r="F12" s="20"/>
      <c r="G12" s="19">
        <f>MIN($A12:F12)-1</f>
        <v>-3</v>
      </c>
      <c r="H12" s="20"/>
      <c r="I12" s="19">
        <f>MIN($A12:H12)-1</f>
        <v>-4</v>
      </c>
      <c r="J12" s="20"/>
      <c r="K12" s="19">
        <f>MIN($A12:J12)-1</f>
        <v>-5</v>
      </c>
      <c r="L12" s="20"/>
      <c r="M12" s="19">
        <f>MIN($A12:L12)-1</f>
        <v>-6</v>
      </c>
      <c r="N12" s="20"/>
      <c r="O12" s="19">
        <f>MIN($A12:N12)-1</f>
        <v>-7</v>
      </c>
    </row>
    <row r="13" spans="1:15" s="13" customFormat="1">
      <c r="D13" s="21"/>
      <c r="F13" s="21"/>
      <c r="G13" s="21"/>
      <c r="H13" s="21"/>
      <c r="I13" s="21"/>
      <c r="J13" s="21"/>
      <c r="K13" s="21"/>
      <c r="L13" s="21"/>
      <c r="M13" s="21"/>
      <c r="N13" s="21"/>
      <c r="O13" s="9" t="str">
        <f>"(" &amp; -M12 &amp; ")/(" &amp; -K12 &amp; ")"</f>
        <v>(6)/(5)</v>
      </c>
    </row>
    <row r="14" spans="1:15" ht="18.75" customHeight="1">
      <c r="C14" s="13" t="s">
        <v>16</v>
      </c>
    </row>
    <row r="15" spans="1:15">
      <c r="A15" s="5">
        <v>1</v>
      </c>
      <c r="C15" s="5" t="s">
        <v>16</v>
      </c>
      <c r="E15" s="24" t="s">
        <v>17</v>
      </c>
      <c r="G15" s="25">
        <v>719579.21600691369</v>
      </c>
      <c r="I15" s="25">
        <f>('Exhibit-RMP(WRG-2)'!C25+'Exhibit-RMP(WRG-2)'!C42)/1000</f>
        <v>6618984.2947154995</v>
      </c>
      <c r="K15" s="26">
        <f>('Exhibit-RMP(WRG-2)'!G25+'Exhibit-RMP(WRG-2)'!G42)/1000</f>
        <v>649669.90700000001</v>
      </c>
      <c r="L15" s="27"/>
      <c r="M15" s="26">
        <f>K15/(K15+K16)*M18</f>
        <v>-1395.0283964530295</v>
      </c>
      <c r="O15" s="252">
        <f>M15/K15</f>
        <v>-2.1472880018329516E-3</v>
      </c>
    </row>
    <row r="16" spans="1:15">
      <c r="A16" s="5">
        <f>MAX(A$14:A15)+1</f>
        <v>2</v>
      </c>
      <c r="C16" s="5" t="s">
        <v>18</v>
      </c>
      <c r="E16" s="28">
        <v>2</v>
      </c>
      <c r="G16" s="25">
        <v>360.45065975289282</v>
      </c>
      <c r="I16" s="25">
        <f>'Exhibit-RMP(WRG-2)'!C61/1000</f>
        <v>3259.9751844998164</v>
      </c>
      <c r="K16" s="26">
        <f>('Exhibit-RMP(WRG-2)'!G61)/1000</f>
        <v>310.99200000000002</v>
      </c>
      <c r="L16" s="27"/>
      <c r="M16" s="26">
        <f>M18-M15</f>
        <v>-0.66778939026585249</v>
      </c>
      <c r="O16" s="252">
        <f>M16/K16</f>
        <v>-2.14728800183237E-3</v>
      </c>
    </row>
    <row r="17" spans="1:15">
      <c r="A17" s="5">
        <f>MAX(A$14:A16)+1</f>
        <v>3</v>
      </c>
      <c r="C17" s="29" t="s">
        <v>19</v>
      </c>
      <c r="E17" s="30" t="s">
        <v>20</v>
      </c>
      <c r="G17" s="31"/>
      <c r="I17" s="31"/>
      <c r="K17" s="32">
        <v>36.561</v>
      </c>
      <c r="L17" s="27"/>
      <c r="M17" s="32"/>
      <c r="O17" s="253"/>
    </row>
    <row r="18" spans="1:15">
      <c r="A18" s="5">
        <f>MAX(A$14:A17)+1</f>
        <v>4</v>
      </c>
      <c r="C18" s="13" t="s">
        <v>21</v>
      </c>
      <c r="G18" s="25">
        <f>SUM(G15:G17)</f>
        <v>719939.66666666663</v>
      </c>
      <c r="I18" s="25">
        <f>SUM(I15:I17)</f>
        <v>6622244.2698999997</v>
      </c>
      <c r="K18" s="26">
        <f>SUM(K15:K17)</f>
        <v>650017.46</v>
      </c>
      <c r="L18" s="27"/>
      <c r="M18" s="26">
        <f>Stipulation!L7</f>
        <v>-1395.6961858432953</v>
      </c>
      <c r="O18" s="252">
        <f>M18/K18</f>
        <v>-2.1471672250823778E-3</v>
      </c>
    </row>
    <row r="19" spans="1:15" ht="24.75" customHeight="1">
      <c r="C19" s="13" t="s">
        <v>22</v>
      </c>
      <c r="G19" s="25"/>
      <c r="I19" s="25"/>
      <c r="K19" s="34"/>
      <c r="L19" s="27"/>
      <c r="M19" s="26"/>
      <c r="O19" s="252"/>
    </row>
    <row r="20" spans="1:15">
      <c r="A20" s="5">
        <f>MAX(A$14:A19)+1</f>
        <v>5</v>
      </c>
      <c r="C20" s="5" t="s">
        <v>23</v>
      </c>
      <c r="E20" s="35">
        <v>6</v>
      </c>
      <c r="G20" s="25">
        <v>13479.916666666668</v>
      </c>
      <c r="I20" s="25">
        <f>SUM('Exhibit-RMP(WRG-2)'!C73)/1000</f>
        <v>5746434.2788172225</v>
      </c>
      <c r="K20" s="26">
        <f>('Exhibit-RMP(WRG-2)'!G73)/1000</f>
        <v>443566.413</v>
      </c>
      <c r="L20" s="27"/>
      <c r="M20" s="26">
        <f>$M$23*K20/$K$23</f>
        <v>-1029.2572188178199</v>
      </c>
      <c r="O20" s="252">
        <f t="shared" ref="O20:O36" si="0">M20/K20</f>
        <v>-2.3204128821580094E-3</v>
      </c>
    </row>
    <row r="21" spans="1:15">
      <c r="A21" s="5">
        <f>MAX(A$14:A20)+1</f>
        <v>6</v>
      </c>
      <c r="C21" s="5" t="s">
        <v>24</v>
      </c>
      <c r="E21" s="28" t="s">
        <v>25</v>
      </c>
      <c r="G21" s="25">
        <v>2394.25</v>
      </c>
      <c r="I21" s="25">
        <f>SUM('Exhibit-RMP(WRG-2)'!C97)/1000</f>
        <v>277735.08199999999</v>
      </c>
      <c r="K21" s="26">
        <f>('Exhibit-RMP(WRG-2)'!G97)/1000</f>
        <v>29859.053</v>
      </c>
      <c r="L21" s="27"/>
      <c r="M21" s="26">
        <f>$M$23*K21/$K$23</f>
        <v>-69.285331230238754</v>
      </c>
      <c r="O21" s="252">
        <f t="shared" si="0"/>
        <v>-2.3204128821580094E-3</v>
      </c>
    </row>
    <row r="22" spans="1:15">
      <c r="A22" s="5">
        <f>MAX(A$14:A21)+1</f>
        <v>7</v>
      </c>
      <c r="C22" s="5" t="s">
        <v>26</v>
      </c>
      <c r="E22" s="28" t="s">
        <v>27</v>
      </c>
      <c r="G22" s="36">
        <v>32</v>
      </c>
      <c r="I22" s="36">
        <f>'Exhibit-RMP(WRG-2)'!C85/1000</f>
        <v>21133.17</v>
      </c>
      <c r="K22" s="32">
        <f>'Exhibit-RMP(WRG-2)'!G85/1000</f>
        <v>1657.327</v>
      </c>
      <c r="L22" s="27"/>
      <c r="M22" s="32">
        <f>M23-M20-M21</f>
        <v>-3.845682920748331</v>
      </c>
      <c r="O22" s="253">
        <f t="shared" si="0"/>
        <v>-2.3204128821580359E-3</v>
      </c>
    </row>
    <row r="23" spans="1:15">
      <c r="A23" s="5">
        <f>MAX(A$14:A22)+1</f>
        <v>8</v>
      </c>
      <c r="C23" s="37" t="s">
        <v>28</v>
      </c>
      <c r="G23" s="25">
        <f>SUM(G20:G22)</f>
        <v>15906.166666666668</v>
      </c>
      <c r="I23" s="25">
        <f>SUM(I20:I22)</f>
        <v>6045302.5308172228</v>
      </c>
      <c r="K23" s="26">
        <f>SUM(K20:K22)</f>
        <v>475082.79300000001</v>
      </c>
      <c r="L23" s="27"/>
      <c r="M23" s="26">
        <f>Stipulation!L8</f>
        <v>-1102.388232968807</v>
      </c>
      <c r="O23" s="252">
        <f t="shared" si="0"/>
        <v>-2.3204128821580094E-3</v>
      </c>
    </row>
    <row r="24" spans="1:15" ht="23.1" customHeight="1">
      <c r="A24" s="5">
        <f>MAX(A$14:A23)+1</f>
        <v>9</v>
      </c>
      <c r="C24" s="29" t="s">
        <v>29</v>
      </c>
      <c r="E24" s="5">
        <v>8</v>
      </c>
      <c r="F24" s="25"/>
      <c r="G24" s="25">
        <v>297.08333333333331</v>
      </c>
      <c r="I24" s="25">
        <f>'Exhibit-RMP(WRG-2)'!C149/1000</f>
        <v>2076915.6910000001</v>
      </c>
      <c r="K24" s="26">
        <f>('Exhibit-RMP(WRG-2)'!G149)/1000</f>
        <v>141558.614</v>
      </c>
      <c r="L24" s="27"/>
      <c r="M24" s="26">
        <f>Stipulation!L9</f>
        <v>-349.57028126266823</v>
      </c>
      <c r="O24" s="252">
        <f t="shared" si="0"/>
        <v>-2.4694384282588993E-3</v>
      </c>
    </row>
    <row r="25" spans="1:15" ht="23.1" customHeight="1">
      <c r="A25" s="5">
        <f>MAX(A$14:A24)+1</f>
        <v>10</v>
      </c>
      <c r="C25" s="5" t="s">
        <v>30</v>
      </c>
      <c r="E25" s="5">
        <v>9</v>
      </c>
      <c r="G25" s="25">
        <v>142.5</v>
      </c>
      <c r="I25" s="25">
        <f>('Exhibit-RMP(WRG-2)'!C160)/1000</f>
        <v>4538067.2419739999</v>
      </c>
      <c r="K25" s="26">
        <f>('Exhibit-RMP(WRG-2)'!G160)/1000</f>
        <v>226409.34400000001</v>
      </c>
      <c r="L25" s="27"/>
      <c r="M25" s="26">
        <f>M27*K25/K27</f>
        <v>-675.66054913231153</v>
      </c>
      <c r="O25" s="252">
        <f t="shared" si="0"/>
        <v>-2.9842432171541095E-3</v>
      </c>
    </row>
    <row r="26" spans="1:15">
      <c r="A26" s="5">
        <f>MAX(A$14:A25)+1</f>
        <v>11</v>
      </c>
      <c r="C26" s="5" t="s">
        <v>31</v>
      </c>
      <c r="E26" s="28" t="s">
        <v>32</v>
      </c>
      <c r="G26" s="36">
        <v>8.9999986111111081</v>
      </c>
      <c r="I26" s="36">
        <f>'Exhibit-RMP(WRG-2)'!C168/1000</f>
        <v>42717.705999999998</v>
      </c>
      <c r="K26" s="32">
        <f>'Exhibit-RMP(WRG-2)'!G168/1000</f>
        <v>2911.8290000000002</v>
      </c>
      <c r="L26" s="27"/>
      <c r="M26" s="32">
        <f>M27-M25</f>
        <v>-8.6896059427626824</v>
      </c>
      <c r="O26" s="253">
        <f t="shared" si="0"/>
        <v>-2.984243217154126E-3</v>
      </c>
    </row>
    <row r="27" spans="1:15">
      <c r="A27" s="5">
        <f>MAX(A$14:A26)+1</f>
        <v>12</v>
      </c>
      <c r="C27" s="37" t="s">
        <v>33</v>
      </c>
      <c r="G27" s="25">
        <f>SUM(G25:G26)</f>
        <v>151.4999986111111</v>
      </c>
      <c r="I27" s="25">
        <f>SUM(I25:I26)</f>
        <v>4580784.9479740001</v>
      </c>
      <c r="K27" s="26">
        <f>SUM(K25:K26)</f>
        <v>229321.17300000001</v>
      </c>
      <c r="L27" s="27"/>
      <c r="M27" s="26">
        <f>Stipulation!L11</f>
        <v>-684.35015507507421</v>
      </c>
      <c r="O27" s="252">
        <f t="shared" si="0"/>
        <v>-2.9842432171541099E-3</v>
      </c>
    </row>
    <row r="28" spans="1:15" ht="23.1" customHeight="1">
      <c r="A28" s="5">
        <f>MAX(A$14:A27)+1</f>
        <v>13</v>
      </c>
      <c r="C28" s="5" t="s">
        <v>34</v>
      </c>
      <c r="E28" s="28">
        <v>10</v>
      </c>
      <c r="G28" s="25">
        <f>'Exhibit-RMP(WRG-2)'!C171+'Exhibit-RMP(WRG-2)'!C172</f>
        <v>2647</v>
      </c>
      <c r="I28" s="25">
        <f>'Exhibit-RMP(WRG-2)'!C184/1000</f>
        <v>170955.53200000001</v>
      </c>
      <c r="K28" s="26">
        <f>('Exhibit-RMP(WRG-2)'!G184)/1000</f>
        <v>11991.091</v>
      </c>
      <c r="L28" s="27"/>
      <c r="M28" s="26">
        <f>M30*K28/K30</f>
        <v>-26.962665938093995</v>
      </c>
      <c r="O28" s="252">
        <f t="shared" si="0"/>
        <v>-2.2485581952546266E-3</v>
      </c>
    </row>
    <row r="29" spans="1:15">
      <c r="A29" s="5">
        <f>MAX(A$14:A28)+1</f>
        <v>14</v>
      </c>
      <c r="C29" s="5" t="s">
        <v>35</v>
      </c>
      <c r="E29" s="28" t="s">
        <v>36</v>
      </c>
      <c r="G29" s="36">
        <f>'Exhibit-RMP(WRG-2)'!C187+'Exhibit-RMP(WRG-2)'!C188</f>
        <v>263</v>
      </c>
      <c r="I29" s="36">
        <f>'Exhibit-RMP(WRG-2)'!C200/1000</f>
        <v>16324.472</v>
      </c>
      <c r="K29" s="32">
        <f>('Exhibit-RMP(WRG-2)'!G200)/1000</f>
        <v>1183.432</v>
      </c>
      <c r="L29" s="27"/>
      <c r="M29" s="32">
        <f>M30-M28</f>
        <v>-2.6610157221265744</v>
      </c>
      <c r="O29" s="253">
        <f t="shared" si="0"/>
        <v>-2.2485581952546275E-3</v>
      </c>
    </row>
    <row r="30" spans="1:15">
      <c r="A30" s="5">
        <f>MAX(A$14:A29)+1</f>
        <v>15</v>
      </c>
      <c r="C30" s="37" t="s">
        <v>37</v>
      </c>
      <c r="G30" s="25">
        <f>SUM(G28:G29)</f>
        <v>2910</v>
      </c>
      <c r="I30" s="25">
        <f>SUM(I28:I29)</f>
        <v>187280.00400000002</v>
      </c>
      <c r="K30" s="26">
        <f>SUM(K28:K29)</f>
        <v>13174.523000000001</v>
      </c>
      <c r="L30" s="27"/>
      <c r="M30" s="26">
        <f>Stipulation!L12</f>
        <v>-29.623681660220569</v>
      </c>
      <c r="O30" s="252">
        <f t="shared" si="0"/>
        <v>-2.2485581952546266E-3</v>
      </c>
    </row>
    <row r="31" spans="1:15" ht="23.1" customHeight="1">
      <c r="A31" s="5">
        <f>MAX(A$14:A30)+1</f>
        <v>16</v>
      </c>
      <c r="C31" s="5" t="s">
        <v>38</v>
      </c>
      <c r="E31" s="5">
        <v>21</v>
      </c>
      <c r="G31" s="25">
        <v>5</v>
      </c>
      <c r="I31" s="25">
        <f>'Exhibit-RMP(WRG-2)'!C378/1000</f>
        <v>3287.9389999999999</v>
      </c>
      <c r="K31" s="26">
        <f>('Exhibit-RMP(WRG-2)'!G378)/1000</f>
        <v>342.79199999999997</v>
      </c>
      <c r="L31" s="27"/>
      <c r="M31" s="26">
        <f>Stipulation!L15</f>
        <v>-0.8030807133609309</v>
      </c>
      <c r="O31" s="252">
        <f t="shared" si="0"/>
        <v>-2.3427638724384785E-3</v>
      </c>
    </row>
    <row r="32" spans="1:15">
      <c r="A32" s="5">
        <f>MAX(A$14:A31)+1</f>
        <v>17</v>
      </c>
      <c r="C32" s="5" t="s">
        <v>39</v>
      </c>
      <c r="E32" s="35">
        <v>23</v>
      </c>
      <c r="G32" s="25">
        <v>78052</v>
      </c>
      <c r="I32" s="25">
        <f>SUM('Exhibit-RMP(WRG-2)'!C391)/1000</f>
        <v>1419326.149632778</v>
      </c>
      <c r="K32" s="26">
        <f>('Exhibit-RMP(WRG-2)'!G391)/1000</f>
        <v>129897.91099999999</v>
      </c>
      <c r="L32" s="27"/>
      <c r="M32" s="26">
        <f>Stipulation!L16</f>
        <v>-269.44661380621358</v>
      </c>
      <c r="O32" s="252">
        <f t="shared" si="0"/>
        <v>-2.0742952040715542E-3</v>
      </c>
    </row>
    <row r="33" spans="1:15">
      <c r="A33" s="5">
        <f>MAX(A$14:A32)+1</f>
        <v>18</v>
      </c>
      <c r="C33" s="5" t="s">
        <v>42</v>
      </c>
      <c r="E33" s="5">
        <v>31</v>
      </c>
      <c r="G33" s="25">
        <v>4</v>
      </c>
      <c r="I33" s="25">
        <f>'Exhibit-RMP(WRG-2)'!C434/1000</f>
        <v>59778.839026000001</v>
      </c>
      <c r="K33" s="26">
        <f>'Exhibit-RMP(WRG-2)'!G434/1000</f>
        <v>4870.0309999999999</v>
      </c>
      <c r="L33" s="27"/>
      <c r="M33" s="26">
        <f>Stipulation!L17</f>
        <v>-11.409332684455441</v>
      </c>
      <c r="O33" s="252">
        <f t="shared" si="0"/>
        <v>-2.3427638724384794E-3</v>
      </c>
    </row>
    <row r="34" spans="1:15">
      <c r="A34" s="5">
        <f>MAX(A$14:A33)+1</f>
        <v>19</v>
      </c>
      <c r="C34" s="29" t="s">
        <v>43</v>
      </c>
      <c r="E34" s="28" t="s">
        <v>20</v>
      </c>
      <c r="G34" s="25">
        <v>1</v>
      </c>
      <c r="I34" s="25">
        <f>'Exhibit-RMP(WRG-2)'!C442/1000</f>
        <v>543970.59100000001</v>
      </c>
      <c r="K34" s="26">
        <f>('Exhibit-RMP(WRG-2)'!G442)/1000</f>
        <v>24224.835012471453</v>
      </c>
      <c r="L34" s="27"/>
      <c r="M34" s="26">
        <v>0</v>
      </c>
      <c r="O34" s="252">
        <f t="shared" si="0"/>
        <v>0</v>
      </c>
    </row>
    <row r="35" spans="1:15">
      <c r="A35" s="5">
        <f>MAX(A$14:A34)+1</f>
        <v>20</v>
      </c>
      <c r="C35" s="29" t="s">
        <v>44</v>
      </c>
      <c r="E35" s="28" t="s">
        <v>20</v>
      </c>
      <c r="G35" s="25">
        <v>1</v>
      </c>
      <c r="I35" s="25">
        <f>'Exhibit-RMP(WRG-2)'!C447/1000</f>
        <v>717800.15174999996</v>
      </c>
      <c r="K35" s="26">
        <f>'Exhibit-RMP(WRG-2)'!G447/1000</f>
        <v>26946.217696695003</v>
      </c>
      <c r="L35" s="27"/>
      <c r="M35" s="26">
        <v>0</v>
      </c>
      <c r="O35" s="252">
        <f t="shared" si="0"/>
        <v>0</v>
      </c>
    </row>
    <row r="36" spans="1:15">
      <c r="A36" s="5">
        <f>MAX(A$14:A35)+1</f>
        <v>21</v>
      </c>
      <c r="C36" s="29" t="s">
        <v>45</v>
      </c>
      <c r="E36" s="28" t="s">
        <v>20</v>
      </c>
      <c r="G36" s="25">
        <v>1</v>
      </c>
      <c r="I36" s="25">
        <f>'Exhibit-RMP(WRG-2)'!C463/1000</f>
        <v>1371599.1</v>
      </c>
      <c r="K36" s="26">
        <f>('Exhibit-RMP(WRG-2)'!G463)/1000</f>
        <v>59055.879000000001</v>
      </c>
      <c r="L36" s="27"/>
      <c r="M36" s="26">
        <f>Stipulation!L22</f>
        <v>-177.18578133422835</v>
      </c>
      <c r="O36" s="252">
        <f t="shared" si="0"/>
        <v>-3.0003072401009957E-3</v>
      </c>
    </row>
    <row r="37" spans="1:15">
      <c r="A37" s="5">
        <f>MAX(A$14:A36)+1</f>
        <v>22</v>
      </c>
      <c r="C37" s="29" t="s">
        <v>19</v>
      </c>
      <c r="E37" s="30" t="s">
        <v>20</v>
      </c>
      <c r="G37" s="31"/>
      <c r="I37" s="31" t="s">
        <v>20</v>
      </c>
      <c r="K37" s="32">
        <v>4490.4250999999995</v>
      </c>
      <c r="L37" s="27"/>
      <c r="M37" s="32"/>
      <c r="O37" s="253"/>
    </row>
    <row r="38" spans="1:15">
      <c r="A38" s="5">
        <f>MAX(A$14:A37)+1</f>
        <v>23</v>
      </c>
      <c r="C38" s="13" t="s">
        <v>46</v>
      </c>
      <c r="G38" s="25">
        <f>SUM(G20:G22,G24:G26,G28:G29,G31:G37)</f>
        <v>97328.749998611107</v>
      </c>
      <c r="I38" s="25">
        <f>SUM(I20:I22,I24:I26,I28:I29,I31:I37)</f>
        <v>17006045.944200002</v>
      </c>
      <c r="K38" s="26">
        <f>SUM(K20:K22,K24:K26,K28:K29,K31:K37)</f>
        <v>1108965.1938091666</v>
      </c>
      <c r="L38" s="27">
        <f>SUM(L20:L22,L24:L26,L28:L29,L31:L37)</f>
        <v>0</v>
      </c>
      <c r="M38" s="26">
        <f>SUM(M20:M22,M24:M26,M28:M29,M31:M37)</f>
        <v>-2624.7771595050281</v>
      </c>
      <c r="O38" s="252">
        <f>M38/K38</f>
        <v>-2.3668706413491874E-3</v>
      </c>
    </row>
    <row r="39" spans="1:15" ht="31.5">
      <c r="A39" s="5">
        <f>MAX(A$14:A38)+1</f>
        <v>24</v>
      </c>
      <c r="C39" s="38" t="s">
        <v>47</v>
      </c>
      <c r="G39" s="25">
        <f>G38-SUM(G34:G35,G37)</f>
        <v>97326.749998611107</v>
      </c>
      <c r="I39" s="25">
        <f>I38-SUM(I34:I35,I37)</f>
        <v>15744275.201450001</v>
      </c>
      <c r="K39" s="26">
        <f>K38-SUM(K34:K35,K37)</f>
        <v>1053303.716</v>
      </c>
      <c r="L39" s="27">
        <f>L38-SUM(L34:L37)</f>
        <v>0</v>
      </c>
      <c r="M39" s="26">
        <f>M38-SUM(M34:M35,M37)</f>
        <v>-2624.7771595050281</v>
      </c>
      <c r="O39" s="252">
        <f>M39/K39</f>
        <v>-2.4919471180381062E-3</v>
      </c>
    </row>
    <row r="40" spans="1:15" ht="28.5" customHeight="1">
      <c r="C40" s="13" t="s">
        <v>48</v>
      </c>
      <c r="G40" s="25"/>
      <c r="I40" s="25"/>
      <c r="K40" s="26"/>
      <c r="L40" s="27"/>
      <c r="M40" s="26"/>
      <c r="O40" s="252"/>
    </row>
    <row r="41" spans="1:15">
      <c r="A41" s="5">
        <f>MAX(A$14:A40)+1</f>
        <v>25</v>
      </c>
      <c r="C41" s="5" t="s">
        <v>49</v>
      </c>
      <c r="E41" s="5">
        <v>7</v>
      </c>
      <c r="G41" s="25">
        <v>7865</v>
      </c>
      <c r="I41" s="25">
        <f>'Exhibit-RMP(WRG-2)'!C137/1000</f>
        <v>12321.574480000001</v>
      </c>
      <c r="K41" s="26">
        <f>('Exhibit-RMP(WRG-2)'!G137)/1000</f>
        <v>2964.7280000000001</v>
      </c>
      <c r="L41" s="27"/>
      <c r="M41" s="26">
        <f>($M$46-$M$44-$M$45)*K41/SUM($K$41:$K$43)</f>
        <v>-1.525774617615054</v>
      </c>
      <c r="O41" s="252">
        <f t="shared" ref="O41:O48" si="1">M41/K41</f>
        <v>-5.1464236099063858E-4</v>
      </c>
    </row>
    <row r="42" spans="1:15">
      <c r="A42" s="5">
        <f>MAX(A$14:A41)+1</f>
        <v>26</v>
      </c>
      <c r="C42" s="5" t="s">
        <v>50</v>
      </c>
      <c r="E42" s="5">
        <v>11</v>
      </c>
      <c r="G42" s="25">
        <f>'Exhibit-RMP(WRG-2)'!C250</f>
        <v>834.33333333333337</v>
      </c>
      <c r="I42" s="25">
        <f>'Exhibit-RMP(WRG-2)'!C252/1000</f>
        <v>17077.687000000002</v>
      </c>
      <c r="K42" s="26">
        <f>('Exhibit-RMP(WRG-2)'!G252)/1000</f>
        <v>5089.2430000000004</v>
      </c>
      <c r="L42" s="27"/>
      <c r="M42" s="26">
        <f>($M$46-$M$44-$M$45)*K42/SUM($K$41:$K$43)</f>
        <v>-2.6191400331750803</v>
      </c>
      <c r="O42" s="252">
        <f t="shared" si="1"/>
        <v>-5.1464236099063847E-4</v>
      </c>
    </row>
    <row r="43" spans="1:15">
      <c r="A43" s="5">
        <f>MAX(A$14:A42)+1</f>
        <v>27</v>
      </c>
      <c r="C43" s="5" t="s">
        <v>51</v>
      </c>
      <c r="E43" s="5">
        <v>12</v>
      </c>
      <c r="G43" s="25">
        <f>'Exhibit-RMP(WRG-2)'!C344</f>
        <v>781.66666666666674</v>
      </c>
      <c r="I43" s="39">
        <f>'Exhibit-RMP(WRG-2)'!C346/1000</f>
        <v>55429.428999999996</v>
      </c>
      <c r="K43" s="26">
        <f>('Exhibit-RMP(WRG-2)'!G346)/1000</f>
        <v>4058.8130000000001</v>
      </c>
      <c r="L43" s="27"/>
      <c r="M43" s="26">
        <f>M46-M41-M42-M44-M45</f>
        <v>-2.0888371051394961</v>
      </c>
      <c r="O43" s="252">
        <f t="shared" si="1"/>
        <v>-5.1464236099063837E-4</v>
      </c>
    </row>
    <row r="44" spans="1:15">
      <c r="A44" s="40">
        <f>MAX(A$14:A43)+1</f>
        <v>28</v>
      </c>
      <c r="B44" s="40"/>
      <c r="C44" s="40" t="s">
        <v>52</v>
      </c>
      <c r="D44" s="41"/>
      <c r="E44" s="40">
        <v>15</v>
      </c>
      <c r="F44" s="41"/>
      <c r="G44" s="42">
        <f>('Exhibit-RMP(WRG-2)'!C352)/12</f>
        <v>538.91666666666663</v>
      </c>
      <c r="H44" s="41"/>
      <c r="I44" s="42">
        <f>('Exhibit-RMP(WRG-2)'!C355)/1000</f>
        <v>15717.486000000001</v>
      </c>
      <c r="J44" s="41"/>
      <c r="K44" s="43">
        <f>('Exhibit-RMP(WRG-2)'!G355)/1000</f>
        <v>1144.626</v>
      </c>
      <c r="L44" s="44"/>
      <c r="M44" s="43">
        <f>Stipulation!L13</f>
        <v>-1.3371139456389127</v>
      </c>
      <c r="N44" s="41"/>
      <c r="O44" s="254">
        <f t="shared" si="1"/>
        <v>-1.1681666724667383E-3</v>
      </c>
    </row>
    <row r="45" spans="1:15">
      <c r="A45" s="5">
        <f>MAX(A$14:A44)+1</f>
        <v>29</v>
      </c>
      <c r="C45" s="5" t="s">
        <v>53</v>
      </c>
      <c r="E45" s="5">
        <v>15</v>
      </c>
      <c r="G45" s="36">
        <f>'Exhibit-RMP(WRG-2)'!C358/12</f>
        <v>2478.6666666666665</v>
      </c>
      <c r="I45" s="36">
        <f>'Exhibit-RMP(WRG-2)'!C361/1000</f>
        <v>5662.7629999999999</v>
      </c>
      <c r="K45" s="32">
        <f>('Exhibit-RMP(WRG-2)'!G361)/1000</f>
        <v>584.89400000000001</v>
      </c>
      <c r="L45" s="27"/>
      <c r="M45" s="32">
        <f>Stipulation!L14</f>
        <v>-0.86555694230150604</v>
      </c>
      <c r="O45" s="253">
        <f t="shared" si="1"/>
        <v>-1.4798526609975586E-3</v>
      </c>
    </row>
    <row r="46" spans="1:15">
      <c r="A46" s="5">
        <f>MAX(A$14:A45)+1</f>
        <v>30</v>
      </c>
      <c r="C46" s="37" t="s">
        <v>54</v>
      </c>
      <c r="D46" s="45"/>
      <c r="F46" s="45"/>
      <c r="G46" s="25">
        <f>SUM(G41:G45)</f>
        <v>12498.583333333332</v>
      </c>
      <c r="H46" s="45"/>
      <c r="I46" s="25">
        <f>SUM(I41:I45)</f>
        <v>106208.93948</v>
      </c>
      <c r="J46" s="45"/>
      <c r="K46" s="26">
        <f>SUM(K41:K45)</f>
        <v>13842.304</v>
      </c>
      <c r="L46" s="26"/>
      <c r="M46" s="26">
        <f>Stipulation!L10+Stipulation!L13+Stipulation!L14</f>
        <v>-8.4364226438700491</v>
      </c>
      <c r="N46" s="45"/>
      <c r="O46" s="252">
        <f t="shared" si="1"/>
        <v>-6.0946664976221075E-4</v>
      </c>
    </row>
    <row r="47" spans="1:15" ht="23.1" customHeight="1">
      <c r="A47" s="5">
        <f>MAX(A$14:A46)+1</f>
        <v>31</v>
      </c>
      <c r="C47" s="29" t="s">
        <v>55</v>
      </c>
      <c r="E47" s="28" t="s">
        <v>20</v>
      </c>
      <c r="G47" s="25">
        <v>5</v>
      </c>
      <c r="I47" s="25">
        <f>'Exhibit-RMP(WRG-2)'!C479/1000</f>
        <v>7.9721299999999999</v>
      </c>
      <c r="K47" s="26">
        <f>'Exhibit-RMP(WRG-2)'!G479/1000</f>
        <v>0.60099999999999998</v>
      </c>
      <c r="L47" s="27"/>
      <c r="M47" s="26">
        <v>0</v>
      </c>
      <c r="O47" s="252">
        <f t="shared" si="1"/>
        <v>0</v>
      </c>
    </row>
    <row r="48" spans="1:15">
      <c r="A48" s="5">
        <f>MAX(A$14:A47)+1</f>
        <v>32</v>
      </c>
      <c r="C48" s="46" t="s">
        <v>56</v>
      </c>
      <c r="E48" s="28" t="s">
        <v>20</v>
      </c>
      <c r="G48" s="25">
        <v>1</v>
      </c>
      <c r="I48" s="25">
        <f>'Exhibit-RMP(WRG-2)'!C470/1000</f>
        <v>135.42099999999999</v>
      </c>
      <c r="K48" s="26">
        <f>'Exhibit-RMP(WRG-2)'!G470/1000</f>
        <v>17.277000000000001</v>
      </c>
      <c r="L48" s="27"/>
      <c r="M48" s="26">
        <v>0</v>
      </c>
      <c r="O48" s="252">
        <f t="shared" si="1"/>
        <v>0</v>
      </c>
    </row>
    <row r="49" spans="1:15">
      <c r="A49" s="5">
        <f>MAX(A$14:A48)+1</f>
        <v>33</v>
      </c>
      <c r="C49" s="29" t="s">
        <v>19</v>
      </c>
      <c r="D49" s="47"/>
      <c r="E49" s="30" t="s">
        <v>20</v>
      </c>
      <c r="F49" s="47"/>
      <c r="G49" s="48"/>
      <c r="H49" s="47"/>
      <c r="I49" s="48" t="s">
        <v>20</v>
      </c>
      <c r="J49" s="47"/>
      <c r="K49" s="32">
        <v>4.6616400000000002</v>
      </c>
      <c r="L49" s="27"/>
      <c r="M49" s="32"/>
      <c r="N49" s="47"/>
      <c r="O49" s="253"/>
    </row>
    <row r="50" spans="1:15">
      <c r="A50" s="5">
        <f>MAX(A$14:A49)+1</f>
        <v>34</v>
      </c>
      <c r="C50" s="13" t="s">
        <v>57</v>
      </c>
      <c r="E50" s="40"/>
      <c r="G50" s="36">
        <f>SUM(G47:G49)+G46</f>
        <v>12504.583333333332</v>
      </c>
      <c r="I50" s="36">
        <f>SUM(I47:I49)+I46</f>
        <v>106352.33261</v>
      </c>
      <c r="K50" s="32">
        <f>SUM(K47:K49)+K46</f>
        <v>13864.843640000001</v>
      </c>
      <c r="L50" s="27"/>
      <c r="M50" s="49">
        <f>SUM(M46:M49)</f>
        <v>-8.4364226438700491</v>
      </c>
      <c r="O50" s="253">
        <f>M50/K50</f>
        <v>-6.0847585900868106E-4</v>
      </c>
    </row>
    <row r="51" spans="1:15" ht="27.75" customHeight="1" thickBot="1">
      <c r="A51" s="5">
        <f>MAX(A$14:A50)+1</f>
        <v>35</v>
      </c>
      <c r="C51" s="13" t="s">
        <v>58</v>
      </c>
      <c r="E51" s="40"/>
      <c r="G51" s="50">
        <f>G50+G38+G18</f>
        <v>829772.99999861105</v>
      </c>
      <c r="I51" s="50">
        <f>I50+I38+I18</f>
        <v>23734642.546709999</v>
      </c>
      <c r="K51" s="51">
        <f>K50+K38+K18</f>
        <v>1772847.4974491666</v>
      </c>
      <c r="L51" s="27"/>
      <c r="M51" s="51">
        <f>M50+M38+M18</f>
        <v>-4028.9097679921933</v>
      </c>
      <c r="O51" s="255">
        <f>M51/K51</f>
        <v>-2.2725642074623597E-3</v>
      </c>
    </row>
    <row r="52" spans="1:15" ht="39.75" customHeight="1" thickTop="1" thickBot="1">
      <c r="A52" s="5">
        <f>MAX(A$14:A51)+1</f>
        <v>36</v>
      </c>
      <c r="C52" s="52" t="s">
        <v>59</v>
      </c>
      <c r="E52" s="40"/>
      <c r="G52" s="50">
        <f>G46+G39+G18-G17</f>
        <v>829764.99999861105</v>
      </c>
      <c r="I52" s="50">
        <f>I46+I39+I18-I17</f>
        <v>22472728.410829999</v>
      </c>
      <c r="K52" s="51">
        <f>K46+K39+K18-K17</f>
        <v>1717126.919</v>
      </c>
      <c r="L52" s="27"/>
      <c r="M52" s="51">
        <f>M46+M39+M18-M17</f>
        <v>-4028.9097679921933</v>
      </c>
      <c r="O52" s="255">
        <f>M52/K52</f>
        <v>-2.3463086644396106E-3</v>
      </c>
    </row>
    <row r="53" spans="1:15" ht="16.5" thickTop="1">
      <c r="C53" s="13"/>
      <c r="E53" s="40"/>
    </row>
    <row r="54" spans="1:15">
      <c r="O54" s="53"/>
    </row>
  </sheetData>
  <printOptions horizontalCentered="1"/>
  <pageMargins left="0" right="0" top="0.25" bottom="0.25" header="0.25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70" zoomScaleSheetLayoutView="70" workbookViewId="0">
      <selection activeCell="C34" sqref="C34"/>
    </sheetView>
  </sheetViews>
  <sheetFormatPr defaultColWidth="8.5" defaultRowHeight="15.75"/>
  <cols>
    <col min="1" max="1" width="39.125" style="231" customWidth="1"/>
    <col min="2" max="2" width="1.25" style="231" customWidth="1"/>
    <col min="3" max="3" width="15.875" style="231" customWidth="1"/>
    <col min="4" max="4" width="11.25" style="231" customWidth="1"/>
    <col min="5" max="5" width="8.375" style="231" customWidth="1"/>
    <col min="6" max="6" width="3.625" style="231" customWidth="1"/>
    <col min="7" max="7" width="12.25" style="231" bestFit="1" customWidth="1"/>
    <col min="8" max="8" width="1.25" style="231" customWidth="1"/>
    <col min="9" max="9" width="12.625" style="231" bestFit="1" customWidth="1"/>
    <col min="10" max="10" width="7.625" style="231" bestFit="1" customWidth="1"/>
    <col min="11" max="11" width="2.375" style="231" customWidth="1"/>
    <col min="12" max="12" width="9.625" style="231" bestFit="1" customWidth="1"/>
    <col min="13" max="13" width="8.375" style="231" bestFit="1" customWidth="1"/>
    <col min="14" max="207" width="7" style="231" customWidth="1"/>
    <col min="208" max="208" width="20.75" style="231" customWidth="1"/>
    <col min="209" max="209" width="1.875" style="231" customWidth="1"/>
    <col min="210" max="210" width="14.25" style="231" customWidth="1"/>
    <col min="211" max="211" width="4.25" style="231" customWidth="1"/>
    <col min="212" max="212" width="8.875" style="231" bestFit="1" customWidth="1"/>
    <col min="213" max="213" width="6.375" style="231" bestFit="1" customWidth="1"/>
    <col min="214" max="214" width="2.125" style="231" customWidth="1"/>
    <col min="215" max="215" width="8.5" style="231" bestFit="1" customWidth="1"/>
    <col min="216" max="216" width="6.375" style="231" bestFit="1" customWidth="1"/>
    <col min="217" max="217" width="2.375" style="231" customWidth="1"/>
    <col min="218" max="218" width="9.5" style="231" bestFit="1" customWidth="1"/>
    <col min="219" max="219" width="7" style="231" bestFit="1" customWidth="1"/>
    <col min="220" max="220" width="1.75" style="231" customWidth="1"/>
    <col min="221" max="221" width="8.875" style="231" bestFit="1" customWidth="1"/>
    <col min="222" max="222" width="2" style="231" customWidth="1"/>
    <col min="223" max="223" width="8.875" style="231" bestFit="1" customWidth="1"/>
    <col min="224" max="224" width="6.375" style="231" bestFit="1" customWidth="1"/>
    <col min="225" max="225" width="1.375" style="231" customWidth="1"/>
    <col min="226" max="226" width="8.5" style="231" bestFit="1" customWidth="1"/>
    <col min="227" max="227" width="6.375" style="231" bestFit="1" customWidth="1"/>
    <col min="228" max="228" width="1.75" style="231" customWidth="1"/>
    <col min="229" max="229" width="9.5" style="231" bestFit="1" customWidth="1"/>
    <col min="230" max="230" width="7" style="231" bestFit="1" customWidth="1"/>
    <col min="231" max="231" width="1.625" style="231" customWidth="1"/>
    <col min="232" max="232" width="7.25" style="231" bestFit="1" customWidth="1"/>
    <col min="233" max="233" width="2.625" style="231" customWidth="1"/>
    <col min="234" max="234" width="13.25" style="231" customWidth="1"/>
    <col min="235" max="235" width="6.375" style="231" bestFit="1" customWidth="1"/>
    <col min="236" max="236" width="1.75" style="231" customWidth="1"/>
    <col min="237" max="237" width="8.5" style="231"/>
    <col min="238" max="238" width="42.25" style="231" bestFit="1" customWidth="1"/>
    <col min="239" max="239" width="1.25" style="231" customWidth="1"/>
    <col min="240" max="240" width="11.625" style="231" customWidth="1"/>
    <col min="241" max="241" width="1.25" style="231" customWidth="1"/>
    <col min="242" max="242" width="9.625" style="231" customWidth="1"/>
    <col min="243" max="243" width="8.125" style="231" customWidth="1"/>
    <col min="244" max="244" width="1.25" style="231" customWidth="1"/>
    <col min="245" max="245" width="8.125" style="231" customWidth="1"/>
    <col min="246" max="246" width="1.625" style="231" customWidth="1"/>
    <col min="247" max="247" width="8" style="231" bestFit="1" customWidth="1"/>
    <col min="248" max="248" width="9.75" style="231" bestFit="1" customWidth="1"/>
    <col min="249" max="463" width="7" style="231" customWidth="1"/>
    <col min="464" max="464" width="20.75" style="231" customWidth="1"/>
    <col min="465" max="465" width="1.875" style="231" customWidth="1"/>
    <col min="466" max="466" width="14.25" style="231" customWidth="1"/>
    <col min="467" max="467" width="4.25" style="231" customWidth="1"/>
    <col min="468" max="468" width="8.875" style="231" bestFit="1" customWidth="1"/>
    <col min="469" max="469" width="6.375" style="231" bestFit="1" customWidth="1"/>
    <col min="470" max="470" width="2.125" style="231" customWidth="1"/>
    <col min="471" max="471" width="8.5" style="231" bestFit="1" customWidth="1"/>
    <col min="472" max="472" width="6.375" style="231" bestFit="1" customWidth="1"/>
    <col min="473" max="473" width="2.375" style="231" customWidth="1"/>
    <col min="474" max="474" width="9.5" style="231" bestFit="1" customWidth="1"/>
    <col min="475" max="475" width="7" style="231" bestFit="1" customWidth="1"/>
    <col min="476" max="476" width="1.75" style="231" customWidth="1"/>
    <col min="477" max="477" width="8.875" style="231" bestFit="1" customWidth="1"/>
    <col min="478" max="478" width="2" style="231" customWidth="1"/>
    <col min="479" max="479" width="8.875" style="231" bestFit="1" customWidth="1"/>
    <col min="480" max="480" width="6.375" style="231" bestFit="1" customWidth="1"/>
    <col min="481" max="481" width="1.375" style="231" customWidth="1"/>
    <col min="482" max="482" width="8.5" style="231" bestFit="1" customWidth="1"/>
    <col min="483" max="483" width="6.375" style="231" bestFit="1" customWidth="1"/>
    <col min="484" max="484" width="1.75" style="231" customWidth="1"/>
    <col min="485" max="485" width="9.5" style="231" bestFit="1" customWidth="1"/>
    <col min="486" max="486" width="7" style="231" bestFit="1" customWidth="1"/>
    <col min="487" max="487" width="1.625" style="231" customWidth="1"/>
    <col min="488" max="488" width="7.25" style="231" bestFit="1" customWidth="1"/>
    <col min="489" max="489" width="2.625" style="231" customWidth="1"/>
    <col min="490" max="490" width="13.25" style="231" customWidth="1"/>
    <col min="491" max="491" width="6.375" style="231" bestFit="1" customWidth="1"/>
    <col min="492" max="492" width="1.75" style="231" customWidth="1"/>
    <col min="493" max="493" width="8.5" style="231"/>
    <col min="494" max="494" width="42.25" style="231" bestFit="1" customWidth="1"/>
    <col min="495" max="495" width="1.25" style="231" customWidth="1"/>
    <col min="496" max="496" width="11.625" style="231" customWidth="1"/>
    <col min="497" max="497" width="1.25" style="231" customWidth="1"/>
    <col min="498" max="498" width="9.625" style="231" customWidth="1"/>
    <col min="499" max="499" width="8.125" style="231" customWidth="1"/>
    <col min="500" max="500" width="1.25" style="231" customWidth="1"/>
    <col min="501" max="501" width="8.125" style="231" customWidth="1"/>
    <col min="502" max="502" width="1.625" style="231" customWidth="1"/>
    <col min="503" max="503" width="8" style="231" bestFit="1" customWidth="1"/>
    <col min="504" max="504" width="9.75" style="231" bestFit="1" customWidth="1"/>
    <col min="505" max="719" width="7" style="231" customWidth="1"/>
    <col min="720" max="720" width="20.75" style="231" customWidth="1"/>
    <col min="721" max="721" width="1.875" style="231" customWidth="1"/>
    <col min="722" max="722" width="14.25" style="231" customWidth="1"/>
    <col min="723" max="723" width="4.25" style="231" customWidth="1"/>
    <col min="724" max="724" width="8.875" style="231" bestFit="1" customWidth="1"/>
    <col min="725" max="725" width="6.375" style="231" bestFit="1" customWidth="1"/>
    <col min="726" max="726" width="2.125" style="231" customWidth="1"/>
    <col min="727" max="727" width="8.5" style="231" bestFit="1" customWidth="1"/>
    <col min="728" max="728" width="6.375" style="231" bestFit="1" customWidth="1"/>
    <col min="729" max="729" width="2.375" style="231" customWidth="1"/>
    <col min="730" max="730" width="9.5" style="231" bestFit="1" customWidth="1"/>
    <col min="731" max="731" width="7" style="231" bestFit="1" customWidth="1"/>
    <col min="732" max="732" width="1.75" style="231" customWidth="1"/>
    <col min="733" max="733" width="8.875" style="231" bestFit="1" customWidth="1"/>
    <col min="734" max="734" width="2" style="231" customWidth="1"/>
    <col min="735" max="735" width="8.875" style="231" bestFit="1" customWidth="1"/>
    <col min="736" max="736" width="6.375" style="231" bestFit="1" customWidth="1"/>
    <col min="737" max="737" width="1.375" style="231" customWidth="1"/>
    <col min="738" max="738" width="8.5" style="231" bestFit="1" customWidth="1"/>
    <col min="739" max="739" width="6.375" style="231" bestFit="1" customWidth="1"/>
    <col min="740" max="740" width="1.75" style="231" customWidth="1"/>
    <col min="741" max="741" width="9.5" style="231" bestFit="1" customWidth="1"/>
    <col min="742" max="742" width="7" style="231" bestFit="1" customWidth="1"/>
    <col min="743" max="743" width="1.625" style="231" customWidth="1"/>
    <col min="744" max="744" width="7.25" style="231" bestFit="1" customWidth="1"/>
    <col min="745" max="745" width="2.625" style="231" customWidth="1"/>
    <col min="746" max="746" width="13.25" style="231" customWidth="1"/>
    <col min="747" max="747" width="6.375" style="231" bestFit="1" customWidth="1"/>
    <col min="748" max="748" width="1.75" style="231" customWidth="1"/>
    <col min="749" max="749" width="8.5" style="231"/>
    <col min="750" max="750" width="42.25" style="231" bestFit="1" customWidth="1"/>
    <col min="751" max="751" width="1.25" style="231" customWidth="1"/>
    <col min="752" max="752" width="11.625" style="231" customWidth="1"/>
    <col min="753" max="753" width="1.25" style="231" customWidth="1"/>
    <col min="754" max="754" width="9.625" style="231" customWidth="1"/>
    <col min="755" max="755" width="8.125" style="231" customWidth="1"/>
    <col min="756" max="756" width="1.25" style="231" customWidth="1"/>
    <col min="757" max="757" width="8.125" style="231" customWidth="1"/>
    <col min="758" max="758" width="1.625" style="231" customWidth="1"/>
    <col min="759" max="759" width="8" style="231" bestFit="1" customWidth="1"/>
    <col min="760" max="760" width="9.75" style="231" bestFit="1" customWidth="1"/>
    <col min="761" max="975" width="7" style="231" customWidth="1"/>
    <col min="976" max="976" width="20.75" style="231" customWidth="1"/>
    <col min="977" max="977" width="1.875" style="231" customWidth="1"/>
    <col min="978" max="978" width="14.25" style="231" customWidth="1"/>
    <col min="979" max="979" width="4.25" style="231" customWidth="1"/>
    <col min="980" max="980" width="8.875" style="231" bestFit="1" customWidth="1"/>
    <col min="981" max="981" width="6.375" style="231" bestFit="1" customWidth="1"/>
    <col min="982" max="982" width="2.125" style="231" customWidth="1"/>
    <col min="983" max="983" width="8.5" style="231" bestFit="1" customWidth="1"/>
    <col min="984" max="984" width="6.375" style="231" bestFit="1" customWidth="1"/>
    <col min="985" max="985" width="2.375" style="231" customWidth="1"/>
    <col min="986" max="986" width="9.5" style="231" bestFit="1" customWidth="1"/>
    <col min="987" max="987" width="7" style="231" bestFit="1" customWidth="1"/>
    <col min="988" max="988" width="1.75" style="231" customWidth="1"/>
    <col min="989" max="989" width="8.875" style="231" bestFit="1" customWidth="1"/>
    <col min="990" max="990" width="2" style="231" customWidth="1"/>
    <col min="991" max="991" width="8.875" style="231" bestFit="1" customWidth="1"/>
    <col min="992" max="992" width="6.375" style="231" bestFit="1" customWidth="1"/>
    <col min="993" max="993" width="1.375" style="231" customWidth="1"/>
    <col min="994" max="994" width="8.5" style="231" bestFit="1" customWidth="1"/>
    <col min="995" max="995" width="6.375" style="231" bestFit="1" customWidth="1"/>
    <col min="996" max="996" width="1.75" style="231" customWidth="1"/>
    <col min="997" max="997" width="9.5" style="231" bestFit="1" customWidth="1"/>
    <col min="998" max="998" width="7" style="231" bestFit="1" customWidth="1"/>
    <col min="999" max="999" width="1.625" style="231" customWidth="1"/>
    <col min="1000" max="1000" width="7.25" style="231" bestFit="1" customWidth="1"/>
    <col min="1001" max="1001" width="2.625" style="231" customWidth="1"/>
    <col min="1002" max="1002" width="13.25" style="231" customWidth="1"/>
    <col min="1003" max="1003" width="6.375" style="231" bestFit="1" customWidth="1"/>
    <col min="1004" max="1004" width="1.75" style="231" customWidth="1"/>
    <col min="1005" max="1005" width="8.5" style="231"/>
    <col min="1006" max="1006" width="42.25" style="231" bestFit="1" customWidth="1"/>
    <col min="1007" max="1007" width="1.25" style="231" customWidth="1"/>
    <col min="1008" max="1008" width="11.625" style="231" customWidth="1"/>
    <col min="1009" max="1009" width="1.25" style="231" customWidth="1"/>
    <col min="1010" max="1010" width="9.625" style="231" customWidth="1"/>
    <col min="1011" max="1011" width="8.125" style="231" customWidth="1"/>
    <col min="1012" max="1012" width="1.25" style="231" customWidth="1"/>
    <col min="1013" max="1013" width="8.125" style="231" customWidth="1"/>
    <col min="1014" max="1014" width="1.625" style="231" customWidth="1"/>
    <col min="1015" max="1015" width="8" style="231" bestFit="1" customWidth="1"/>
    <col min="1016" max="1016" width="9.75" style="231" bestFit="1" customWidth="1"/>
    <col min="1017" max="1231" width="7" style="231" customWidth="1"/>
    <col min="1232" max="1232" width="20.75" style="231" customWidth="1"/>
    <col min="1233" max="1233" width="1.875" style="231" customWidth="1"/>
    <col min="1234" max="1234" width="14.25" style="231" customWidth="1"/>
    <col min="1235" max="1235" width="4.25" style="231" customWidth="1"/>
    <col min="1236" max="1236" width="8.875" style="231" bestFit="1" customWidth="1"/>
    <col min="1237" max="1237" width="6.375" style="231" bestFit="1" customWidth="1"/>
    <col min="1238" max="1238" width="2.125" style="231" customWidth="1"/>
    <col min="1239" max="1239" width="8.5" style="231" bestFit="1" customWidth="1"/>
    <col min="1240" max="1240" width="6.375" style="231" bestFit="1" customWidth="1"/>
    <col min="1241" max="1241" width="2.375" style="231" customWidth="1"/>
    <col min="1242" max="1242" width="9.5" style="231" bestFit="1" customWidth="1"/>
    <col min="1243" max="1243" width="7" style="231" bestFit="1" customWidth="1"/>
    <col min="1244" max="1244" width="1.75" style="231" customWidth="1"/>
    <col min="1245" max="1245" width="8.875" style="231" bestFit="1" customWidth="1"/>
    <col min="1246" max="1246" width="2" style="231" customWidth="1"/>
    <col min="1247" max="1247" width="8.875" style="231" bestFit="1" customWidth="1"/>
    <col min="1248" max="1248" width="6.375" style="231" bestFit="1" customWidth="1"/>
    <col min="1249" max="1249" width="1.375" style="231" customWidth="1"/>
    <col min="1250" max="1250" width="8.5" style="231" bestFit="1" customWidth="1"/>
    <col min="1251" max="1251" width="6.375" style="231" bestFit="1" customWidth="1"/>
    <col min="1252" max="1252" width="1.75" style="231" customWidth="1"/>
    <col min="1253" max="1253" width="9.5" style="231" bestFit="1" customWidth="1"/>
    <col min="1254" max="1254" width="7" style="231" bestFit="1" customWidth="1"/>
    <col min="1255" max="1255" width="1.625" style="231" customWidth="1"/>
    <col min="1256" max="1256" width="7.25" style="231" bestFit="1" customWidth="1"/>
    <col min="1257" max="1257" width="2.625" style="231" customWidth="1"/>
    <col min="1258" max="1258" width="13.25" style="231" customWidth="1"/>
    <col min="1259" max="1259" width="6.375" style="231" bestFit="1" customWidth="1"/>
    <col min="1260" max="1260" width="1.75" style="231" customWidth="1"/>
    <col min="1261" max="1261" width="8.5" style="231"/>
    <col min="1262" max="1262" width="42.25" style="231" bestFit="1" customWidth="1"/>
    <col min="1263" max="1263" width="1.25" style="231" customWidth="1"/>
    <col min="1264" max="1264" width="11.625" style="231" customWidth="1"/>
    <col min="1265" max="1265" width="1.25" style="231" customWidth="1"/>
    <col min="1266" max="1266" width="9.625" style="231" customWidth="1"/>
    <col min="1267" max="1267" width="8.125" style="231" customWidth="1"/>
    <col min="1268" max="1268" width="1.25" style="231" customWidth="1"/>
    <col min="1269" max="1269" width="8.125" style="231" customWidth="1"/>
    <col min="1270" max="1270" width="1.625" style="231" customWidth="1"/>
    <col min="1271" max="1271" width="8" style="231" bestFit="1" customWidth="1"/>
    <col min="1272" max="1272" width="9.75" style="231" bestFit="1" customWidth="1"/>
    <col min="1273" max="1487" width="7" style="231" customWidth="1"/>
    <col min="1488" max="1488" width="20.75" style="231" customWidth="1"/>
    <col min="1489" max="1489" width="1.875" style="231" customWidth="1"/>
    <col min="1490" max="1490" width="14.25" style="231" customWidth="1"/>
    <col min="1491" max="1491" width="4.25" style="231" customWidth="1"/>
    <col min="1492" max="1492" width="8.875" style="231" bestFit="1" customWidth="1"/>
    <col min="1493" max="1493" width="6.375" style="231" bestFit="1" customWidth="1"/>
    <col min="1494" max="1494" width="2.125" style="231" customWidth="1"/>
    <col min="1495" max="1495" width="8.5" style="231" bestFit="1" customWidth="1"/>
    <col min="1496" max="1496" width="6.375" style="231" bestFit="1" customWidth="1"/>
    <col min="1497" max="1497" width="2.375" style="231" customWidth="1"/>
    <col min="1498" max="1498" width="9.5" style="231" bestFit="1" customWidth="1"/>
    <col min="1499" max="1499" width="7" style="231" bestFit="1" customWidth="1"/>
    <col min="1500" max="1500" width="1.75" style="231" customWidth="1"/>
    <col min="1501" max="1501" width="8.875" style="231" bestFit="1" customWidth="1"/>
    <col min="1502" max="1502" width="2" style="231" customWidth="1"/>
    <col min="1503" max="1503" width="8.875" style="231" bestFit="1" customWidth="1"/>
    <col min="1504" max="1504" width="6.375" style="231" bestFit="1" customWidth="1"/>
    <col min="1505" max="1505" width="1.375" style="231" customWidth="1"/>
    <col min="1506" max="1506" width="8.5" style="231" bestFit="1" customWidth="1"/>
    <col min="1507" max="1507" width="6.375" style="231" bestFit="1" customWidth="1"/>
    <col min="1508" max="1508" width="1.75" style="231" customWidth="1"/>
    <col min="1509" max="1509" width="9.5" style="231" bestFit="1" customWidth="1"/>
    <col min="1510" max="1510" width="7" style="231" bestFit="1" customWidth="1"/>
    <col min="1511" max="1511" width="1.625" style="231" customWidth="1"/>
    <col min="1512" max="1512" width="7.25" style="231" bestFit="1" customWidth="1"/>
    <col min="1513" max="1513" width="2.625" style="231" customWidth="1"/>
    <col min="1514" max="1514" width="13.25" style="231" customWidth="1"/>
    <col min="1515" max="1515" width="6.375" style="231" bestFit="1" customWidth="1"/>
    <col min="1516" max="1516" width="1.75" style="231" customWidth="1"/>
    <col min="1517" max="1517" width="8.5" style="231"/>
    <col min="1518" max="1518" width="42.25" style="231" bestFit="1" customWidth="1"/>
    <col min="1519" max="1519" width="1.25" style="231" customWidth="1"/>
    <col min="1520" max="1520" width="11.625" style="231" customWidth="1"/>
    <col min="1521" max="1521" width="1.25" style="231" customWidth="1"/>
    <col min="1522" max="1522" width="9.625" style="231" customWidth="1"/>
    <col min="1523" max="1523" width="8.125" style="231" customWidth="1"/>
    <col min="1524" max="1524" width="1.25" style="231" customWidth="1"/>
    <col min="1525" max="1525" width="8.125" style="231" customWidth="1"/>
    <col min="1526" max="1526" width="1.625" style="231" customWidth="1"/>
    <col min="1527" max="1527" width="8" style="231" bestFit="1" customWidth="1"/>
    <col min="1528" max="1528" width="9.75" style="231" bestFit="1" customWidth="1"/>
    <col min="1529" max="1743" width="7" style="231" customWidth="1"/>
    <col min="1744" max="1744" width="20.75" style="231" customWidth="1"/>
    <col min="1745" max="1745" width="1.875" style="231" customWidth="1"/>
    <col min="1746" max="1746" width="14.25" style="231" customWidth="1"/>
    <col min="1747" max="1747" width="4.25" style="231" customWidth="1"/>
    <col min="1748" max="1748" width="8.875" style="231" bestFit="1" customWidth="1"/>
    <col min="1749" max="1749" width="6.375" style="231" bestFit="1" customWidth="1"/>
    <col min="1750" max="1750" width="2.125" style="231" customWidth="1"/>
    <col min="1751" max="1751" width="8.5" style="231" bestFit="1" customWidth="1"/>
    <col min="1752" max="1752" width="6.375" style="231" bestFit="1" customWidth="1"/>
    <col min="1753" max="1753" width="2.375" style="231" customWidth="1"/>
    <col min="1754" max="1754" width="9.5" style="231" bestFit="1" customWidth="1"/>
    <col min="1755" max="1755" width="7" style="231" bestFit="1" customWidth="1"/>
    <col min="1756" max="1756" width="1.75" style="231" customWidth="1"/>
    <col min="1757" max="1757" width="8.875" style="231" bestFit="1" customWidth="1"/>
    <col min="1758" max="1758" width="2" style="231" customWidth="1"/>
    <col min="1759" max="1759" width="8.875" style="231" bestFit="1" customWidth="1"/>
    <col min="1760" max="1760" width="6.375" style="231" bestFit="1" customWidth="1"/>
    <col min="1761" max="1761" width="1.375" style="231" customWidth="1"/>
    <col min="1762" max="1762" width="8.5" style="231" bestFit="1" customWidth="1"/>
    <col min="1763" max="1763" width="6.375" style="231" bestFit="1" customWidth="1"/>
    <col min="1764" max="1764" width="1.75" style="231" customWidth="1"/>
    <col min="1765" max="1765" width="9.5" style="231" bestFit="1" customWidth="1"/>
    <col min="1766" max="1766" width="7" style="231" bestFit="1" customWidth="1"/>
    <col min="1767" max="1767" width="1.625" style="231" customWidth="1"/>
    <col min="1768" max="1768" width="7.25" style="231" bestFit="1" customWidth="1"/>
    <col min="1769" max="1769" width="2.625" style="231" customWidth="1"/>
    <col min="1770" max="1770" width="13.25" style="231" customWidth="1"/>
    <col min="1771" max="1771" width="6.375" style="231" bestFit="1" customWidth="1"/>
    <col min="1772" max="1772" width="1.75" style="231" customWidth="1"/>
    <col min="1773" max="1773" width="8.5" style="231"/>
    <col min="1774" max="1774" width="42.25" style="231" bestFit="1" customWidth="1"/>
    <col min="1775" max="1775" width="1.25" style="231" customWidth="1"/>
    <col min="1776" max="1776" width="11.625" style="231" customWidth="1"/>
    <col min="1777" max="1777" width="1.25" style="231" customWidth="1"/>
    <col min="1778" max="1778" width="9.625" style="231" customWidth="1"/>
    <col min="1779" max="1779" width="8.125" style="231" customWidth="1"/>
    <col min="1780" max="1780" width="1.25" style="231" customWidth="1"/>
    <col min="1781" max="1781" width="8.125" style="231" customWidth="1"/>
    <col min="1782" max="1782" width="1.625" style="231" customWidth="1"/>
    <col min="1783" max="1783" width="8" style="231" bestFit="1" customWidth="1"/>
    <col min="1784" max="1784" width="9.75" style="231" bestFit="1" customWidth="1"/>
    <col min="1785" max="1999" width="7" style="231" customWidth="1"/>
    <col min="2000" max="2000" width="20.75" style="231" customWidth="1"/>
    <col min="2001" max="2001" width="1.875" style="231" customWidth="1"/>
    <col min="2002" max="2002" width="14.25" style="231" customWidth="1"/>
    <col min="2003" max="2003" width="4.25" style="231" customWidth="1"/>
    <col min="2004" max="2004" width="8.875" style="231" bestFit="1" customWidth="1"/>
    <col min="2005" max="2005" width="6.375" style="231" bestFit="1" customWidth="1"/>
    <col min="2006" max="2006" width="2.125" style="231" customWidth="1"/>
    <col min="2007" max="2007" width="8.5" style="231" bestFit="1" customWidth="1"/>
    <col min="2008" max="2008" width="6.375" style="231" bestFit="1" customWidth="1"/>
    <col min="2009" max="2009" width="2.375" style="231" customWidth="1"/>
    <col min="2010" max="2010" width="9.5" style="231" bestFit="1" customWidth="1"/>
    <col min="2011" max="2011" width="7" style="231" bestFit="1" customWidth="1"/>
    <col min="2012" max="2012" width="1.75" style="231" customWidth="1"/>
    <col min="2013" max="2013" width="8.875" style="231" bestFit="1" customWidth="1"/>
    <col min="2014" max="2014" width="2" style="231" customWidth="1"/>
    <col min="2015" max="2015" width="8.875" style="231" bestFit="1" customWidth="1"/>
    <col min="2016" max="2016" width="6.375" style="231" bestFit="1" customWidth="1"/>
    <col min="2017" max="2017" width="1.375" style="231" customWidth="1"/>
    <col min="2018" max="2018" width="8.5" style="231" bestFit="1" customWidth="1"/>
    <col min="2019" max="2019" width="6.375" style="231" bestFit="1" customWidth="1"/>
    <col min="2020" max="2020" width="1.75" style="231" customWidth="1"/>
    <col min="2021" max="2021" width="9.5" style="231" bestFit="1" customWidth="1"/>
    <col min="2022" max="2022" width="7" style="231" bestFit="1" customWidth="1"/>
    <col min="2023" max="2023" width="1.625" style="231" customWidth="1"/>
    <col min="2024" max="2024" width="7.25" style="231" bestFit="1" customWidth="1"/>
    <col min="2025" max="2025" width="2.625" style="231" customWidth="1"/>
    <col min="2026" max="2026" width="13.25" style="231" customWidth="1"/>
    <col min="2027" max="2027" width="6.375" style="231" bestFit="1" customWidth="1"/>
    <col min="2028" max="2028" width="1.75" style="231" customWidth="1"/>
    <col min="2029" max="2029" width="8.5" style="231"/>
    <col min="2030" max="2030" width="42.25" style="231" bestFit="1" customWidth="1"/>
    <col min="2031" max="2031" width="1.25" style="231" customWidth="1"/>
    <col min="2032" max="2032" width="11.625" style="231" customWidth="1"/>
    <col min="2033" max="2033" width="1.25" style="231" customWidth="1"/>
    <col min="2034" max="2034" width="9.625" style="231" customWidth="1"/>
    <col min="2035" max="2035" width="8.125" style="231" customWidth="1"/>
    <col min="2036" max="2036" width="1.25" style="231" customWidth="1"/>
    <col min="2037" max="2037" width="8.125" style="231" customWidth="1"/>
    <col min="2038" max="2038" width="1.625" style="231" customWidth="1"/>
    <col min="2039" max="2039" width="8" style="231" bestFit="1" customWidth="1"/>
    <col min="2040" max="2040" width="9.75" style="231" bestFit="1" customWidth="1"/>
    <col min="2041" max="2255" width="7" style="231" customWidth="1"/>
    <col min="2256" max="2256" width="20.75" style="231" customWidth="1"/>
    <col min="2257" max="2257" width="1.875" style="231" customWidth="1"/>
    <col min="2258" max="2258" width="14.25" style="231" customWidth="1"/>
    <col min="2259" max="2259" width="4.25" style="231" customWidth="1"/>
    <col min="2260" max="2260" width="8.875" style="231" bestFit="1" customWidth="1"/>
    <col min="2261" max="2261" width="6.375" style="231" bestFit="1" customWidth="1"/>
    <col min="2262" max="2262" width="2.125" style="231" customWidth="1"/>
    <col min="2263" max="2263" width="8.5" style="231" bestFit="1" customWidth="1"/>
    <col min="2264" max="2264" width="6.375" style="231" bestFit="1" customWidth="1"/>
    <col min="2265" max="2265" width="2.375" style="231" customWidth="1"/>
    <col min="2266" max="2266" width="9.5" style="231" bestFit="1" customWidth="1"/>
    <col min="2267" max="2267" width="7" style="231" bestFit="1" customWidth="1"/>
    <col min="2268" max="2268" width="1.75" style="231" customWidth="1"/>
    <col min="2269" max="2269" width="8.875" style="231" bestFit="1" customWidth="1"/>
    <col min="2270" max="2270" width="2" style="231" customWidth="1"/>
    <col min="2271" max="2271" width="8.875" style="231" bestFit="1" customWidth="1"/>
    <col min="2272" max="2272" width="6.375" style="231" bestFit="1" customWidth="1"/>
    <col min="2273" max="2273" width="1.375" style="231" customWidth="1"/>
    <col min="2274" max="2274" width="8.5" style="231" bestFit="1" customWidth="1"/>
    <col min="2275" max="2275" width="6.375" style="231" bestFit="1" customWidth="1"/>
    <col min="2276" max="2276" width="1.75" style="231" customWidth="1"/>
    <col min="2277" max="2277" width="9.5" style="231" bestFit="1" customWidth="1"/>
    <col min="2278" max="2278" width="7" style="231" bestFit="1" customWidth="1"/>
    <col min="2279" max="2279" width="1.625" style="231" customWidth="1"/>
    <col min="2280" max="2280" width="7.25" style="231" bestFit="1" customWidth="1"/>
    <col min="2281" max="2281" width="2.625" style="231" customWidth="1"/>
    <col min="2282" max="2282" width="13.25" style="231" customWidth="1"/>
    <col min="2283" max="2283" width="6.375" style="231" bestFit="1" customWidth="1"/>
    <col min="2284" max="2284" width="1.75" style="231" customWidth="1"/>
    <col min="2285" max="2285" width="8.5" style="231"/>
    <col min="2286" max="2286" width="42.25" style="231" bestFit="1" customWidth="1"/>
    <col min="2287" max="2287" width="1.25" style="231" customWidth="1"/>
    <col min="2288" max="2288" width="11.625" style="231" customWidth="1"/>
    <col min="2289" max="2289" width="1.25" style="231" customWidth="1"/>
    <col min="2290" max="2290" width="9.625" style="231" customWidth="1"/>
    <col min="2291" max="2291" width="8.125" style="231" customWidth="1"/>
    <col min="2292" max="2292" width="1.25" style="231" customWidth="1"/>
    <col min="2293" max="2293" width="8.125" style="231" customWidth="1"/>
    <col min="2294" max="2294" width="1.625" style="231" customWidth="1"/>
    <col min="2295" max="2295" width="8" style="231" bestFit="1" customWidth="1"/>
    <col min="2296" max="2296" width="9.75" style="231" bestFit="1" customWidth="1"/>
    <col min="2297" max="2511" width="7" style="231" customWidth="1"/>
    <col min="2512" max="2512" width="20.75" style="231" customWidth="1"/>
    <col min="2513" max="2513" width="1.875" style="231" customWidth="1"/>
    <col min="2514" max="2514" width="14.25" style="231" customWidth="1"/>
    <col min="2515" max="2515" width="4.25" style="231" customWidth="1"/>
    <col min="2516" max="2516" width="8.875" style="231" bestFit="1" customWidth="1"/>
    <col min="2517" max="2517" width="6.375" style="231" bestFit="1" customWidth="1"/>
    <col min="2518" max="2518" width="2.125" style="231" customWidth="1"/>
    <col min="2519" max="2519" width="8.5" style="231" bestFit="1" customWidth="1"/>
    <col min="2520" max="2520" width="6.375" style="231" bestFit="1" customWidth="1"/>
    <col min="2521" max="2521" width="2.375" style="231" customWidth="1"/>
    <col min="2522" max="2522" width="9.5" style="231" bestFit="1" customWidth="1"/>
    <col min="2523" max="2523" width="7" style="231" bestFit="1" customWidth="1"/>
    <col min="2524" max="2524" width="1.75" style="231" customWidth="1"/>
    <col min="2525" max="2525" width="8.875" style="231" bestFit="1" customWidth="1"/>
    <col min="2526" max="2526" width="2" style="231" customWidth="1"/>
    <col min="2527" max="2527" width="8.875" style="231" bestFit="1" customWidth="1"/>
    <col min="2528" max="2528" width="6.375" style="231" bestFit="1" customWidth="1"/>
    <col min="2529" max="2529" width="1.375" style="231" customWidth="1"/>
    <col min="2530" max="2530" width="8.5" style="231" bestFit="1" customWidth="1"/>
    <col min="2531" max="2531" width="6.375" style="231" bestFit="1" customWidth="1"/>
    <col min="2532" max="2532" width="1.75" style="231" customWidth="1"/>
    <col min="2533" max="2533" width="9.5" style="231" bestFit="1" customWidth="1"/>
    <col min="2534" max="2534" width="7" style="231" bestFit="1" customWidth="1"/>
    <col min="2535" max="2535" width="1.625" style="231" customWidth="1"/>
    <col min="2536" max="2536" width="7.25" style="231" bestFit="1" customWidth="1"/>
    <col min="2537" max="2537" width="2.625" style="231" customWidth="1"/>
    <col min="2538" max="2538" width="13.25" style="231" customWidth="1"/>
    <col min="2539" max="2539" width="6.375" style="231" bestFit="1" customWidth="1"/>
    <col min="2540" max="2540" width="1.75" style="231" customWidth="1"/>
    <col min="2541" max="2541" width="8.5" style="231"/>
    <col min="2542" max="2542" width="42.25" style="231" bestFit="1" customWidth="1"/>
    <col min="2543" max="2543" width="1.25" style="231" customWidth="1"/>
    <col min="2544" max="2544" width="11.625" style="231" customWidth="1"/>
    <col min="2545" max="2545" width="1.25" style="231" customWidth="1"/>
    <col min="2546" max="2546" width="9.625" style="231" customWidth="1"/>
    <col min="2547" max="2547" width="8.125" style="231" customWidth="1"/>
    <col min="2548" max="2548" width="1.25" style="231" customWidth="1"/>
    <col min="2549" max="2549" width="8.125" style="231" customWidth="1"/>
    <col min="2550" max="2550" width="1.625" style="231" customWidth="1"/>
    <col min="2551" max="2551" width="8" style="231" bestFit="1" customWidth="1"/>
    <col min="2552" max="2552" width="9.75" style="231" bestFit="1" customWidth="1"/>
    <col min="2553" max="2767" width="7" style="231" customWidth="1"/>
    <col min="2768" max="2768" width="20.75" style="231" customWidth="1"/>
    <col min="2769" max="2769" width="1.875" style="231" customWidth="1"/>
    <col min="2770" max="2770" width="14.25" style="231" customWidth="1"/>
    <col min="2771" max="2771" width="4.25" style="231" customWidth="1"/>
    <col min="2772" max="2772" width="8.875" style="231" bestFit="1" customWidth="1"/>
    <col min="2773" max="2773" width="6.375" style="231" bestFit="1" customWidth="1"/>
    <col min="2774" max="2774" width="2.125" style="231" customWidth="1"/>
    <col min="2775" max="2775" width="8.5" style="231" bestFit="1" customWidth="1"/>
    <col min="2776" max="2776" width="6.375" style="231" bestFit="1" customWidth="1"/>
    <col min="2777" max="2777" width="2.375" style="231" customWidth="1"/>
    <col min="2778" max="2778" width="9.5" style="231" bestFit="1" customWidth="1"/>
    <col min="2779" max="2779" width="7" style="231" bestFit="1" customWidth="1"/>
    <col min="2780" max="2780" width="1.75" style="231" customWidth="1"/>
    <col min="2781" max="2781" width="8.875" style="231" bestFit="1" customWidth="1"/>
    <col min="2782" max="2782" width="2" style="231" customWidth="1"/>
    <col min="2783" max="2783" width="8.875" style="231" bestFit="1" customWidth="1"/>
    <col min="2784" max="2784" width="6.375" style="231" bestFit="1" customWidth="1"/>
    <col min="2785" max="2785" width="1.375" style="231" customWidth="1"/>
    <col min="2786" max="2786" width="8.5" style="231" bestFit="1" customWidth="1"/>
    <col min="2787" max="2787" width="6.375" style="231" bestFit="1" customWidth="1"/>
    <col min="2788" max="2788" width="1.75" style="231" customWidth="1"/>
    <col min="2789" max="2789" width="9.5" style="231" bestFit="1" customWidth="1"/>
    <col min="2790" max="2790" width="7" style="231" bestFit="1" customWidth="1"/>
    <col min="2791" max="2791" width="1.625" style="231" customWidth="1"/>
    <col min="2792" max="2792" width="7.25" style="231" bestFit="1" customWidth="1"/>
    <col min="2793" max="2793" width="2.625" style="231" customWidth="1"/>
    <col min="2794" max="2794" width="13.25" style="231" customWidth="1"/>
    <col min="2795" max="2795" width="6.375" style="231" bestFit="1" customWidth="1"/>
    <col min="2796" max="2796" width="1.75" style="231" customWidth="1"/>
    <col min="2797" max="2797" width="8.5" style="231"/>
    <col min="2798" max="2798" width="42.25" style="231" bestFit="1" customWidth="1"/>
    <col min="2799" max="2799" width="1.25" style="231" customWidth="1"/>
    <col min="2800" max="2800" width="11.625" style="231" customWidth="1"/>
    <col min="2801" max="2801" width="1.25" style="231" customWidth="1"/>
    <col min="2802" max="2802" width="9.625" style="231" customWidth="1"/>
    <col min="2803" max="2803" width="8.125" style="231" customWidth="1"/>
    <col min="2804" max="2804" width="1.25" style="231" customWidth="1"/>
    <col min="2805" max="2805" width="8.125" style="231" customWidth="1"/>
    <col min="2806" max="2806" width="1.625" style="231" customWidth="1"/>
    <col min="2807" max="2807" width="8" style="231" bestFit="1" customWidth="1"/>
    <col min="2808" max="2808" width="9.75" style="231" bestFit="1" customWidth="1"/>
    <col min="2809" max="3023" width="7" style="231" customWidth="1"/>
    <col min="3024" max="3024" width="20.75" style="231" customWidth="1"/>
    <col min="3025" max="3025" width="1.875" style="231" customWidth="1"/>
    <col min="3026" max="3026" width="14.25" style="231" customWidth="1"/>
    <col min="3027" max="3027" width="4.25" style="231" customWidth="1"/>
    <col min="3028" max="3028" width="8.875" style="231" bestFit="1" customWidth="1"/>
    <col min="3029" max="3029" width="6.375" style="231" bestFit="1" customWidth="1"/>
    <col min="3030" max="3030" width="2.125" style="231" customWidth="1"/>
    <col min="3031" max="3031" width="8.5" style="231" bestFit="1" customWidth="1"/>
    <col min="3032" max="3032" width="6.375" style="231" bestFit="1" customWidth="1"/>
    <col min="3033" max="3033" width="2.375" style="231" customWidth="1"/>
    <col min="3034" max="3034" width="9.5" style="231" bestFit="1" customWidth="1"/>
    <col min="3035" max="3035" width="7" style="231" bestFit="1" customWidth="1"/>
    <col min="3036" max="3036" width="1.75" style="231" customWidth="1"/>
    <col min="3037" max="3037" width="8.875" style="231" bestFit="1" customWidth="1"/>
    <col min="3038" max="3038" width="2" style="231" customWidth="1"/>
    <col min="3039" max="3039" width="8.875" style="231" bestFit="1" customWidth="1"/>
    <col min="3040" max="3040" width="6.375" style="231" bestFit="1" customWidth="1"/>
    <col min="3041" max="3041" width="1.375" style="231" customWidth="1"/>
    <col min="3042" max="3042" width="8.5" style="231" bestFit="1" customWidth="1"/>
    <col min="3043" max="3043" width="6.375" style="231" bestFit="1" customWidth="1"/>
    <col min="3044" max="3044" width="1.75" style="231" customWidth="1"/>
    <col min="3045" max="3045" width="9.5" style="231" bestFit="1" customWidth="1"/>
    <col min="3046" max="3046" width="7" style="231" bestFit="1" customWidth="1"/>
    <col min="3047" max="3047" width="1.625" style="231" customWidth="1"/>
    <col min="3048" max="3048" width="7.25" style="231" bestFit="1" customWidth="1"/>
    <col min="3049" max="3049" width="2.625" style="231" customWidth="1"/>
    <col min="3050" max="3050" width="13.25" style="231" customWidth="1"/>
    <col min="3051" max="3051" width="6.375" style="231" bestFit="1" customWidth="1"/>
    <col min="3052" max="3052" width="1.75" style="231" customWidth="1"/>
    <col min="3053" max="3053" width="8.5" style="231"/>
    <col min="3054" max="3054" width="42.25" style="231" bestFit="1" customWidth="1"/>
    <col min="3055" max="3055" width="1.25" style="231" customWidth="1"/>
    <col min="3056" max="3056" width="11.625" style="231" customWidth="1"/>
    <col min="3057" max="3057" width="1.25" style="231" customWidth="1"/>
    <col min="3058" max="3058" width="9.625" style="231" customWidth="1"/>
    <col min="3059" max="3059" width="8.125" style="231" customWidth="1"/>
    <col min="3060" max="3060" width="1.25" style="231" customWidth="1"/>
    <col min="3061" max="3061" width="8.125" style="231" customWidth="1"/>
    <col min="3062" max="3062" width="1.625" style="231" customWidth="1"/>
    <col min="3063" max="3063" width="8" style="231" bestFit="1" customWidth="1"/>
    <col min="3064" max="3064" width="9.75" style="231" bestFit="1" customWidth="1"/>
    <col min="3065" max="3279" width="7" style="231" customWidth="1"/>
    <col min="3280" max="3280" width="20.75" style="231" customWidth="1"/>
    <col min="3281" max="3281" width="1.875" style="231" customWidth="1"/>
    <col min="3282" max="3282" width="14.25" style="231" customWidth="1"/>
    <col min="3283" max="3283" width="4.25" style="231" customWidth="1"/>
    <col min="3284" max="3284" width="8.875" style="231" bestFit="1" customWidth="1"/>
    <col min="3285" max="3285" width="6.375" style="231" bestFit="1" customWidth="1"/>
    <col min="3286" max="3286" width="2.125" style="231" customWidth="1"/>
    <col min="3287" max="3287" width="8.5" style="231" bestFit="1" customWidth="1"/>
    <col min="3288" max="3288" width="6.375" style="231" bestFit="1" customWidth="1"/>
    <col min="3289" max="3289" width="2.375" style="231" customWidth="1"/>
    <col min="3290" max="3290" width="9.5" style="231" bestFit="1" customWidth="1"/>
    <col min="3291" max="3291" width="7" style="231" bestFit="1" customWidth="1"/>
    <col min="3292" max="3292" width="1.75" style="231" customWidth="1"/>
    <col min="3293" max="3293" width="8.875" style="231" bestFit="1" customWidth="1"/>
    <col min="3294" max="3294" width="2" style="231" customWidth="1"/>
    <col min="3295" max="3295" width="8.875" style="231" bestFit="1" customWidth="1"/>
    <col min="3296" max="3296" width="6.375" style="231" bestFit="1" customWidth="1"/>
    <col min="3297" max="3297" width="1.375" style="231" customWidth="1"/>
    <col min="3298" max="3298" width="8.5" style="231" bestFit="1" customWidth="1"/>
    <col min="3299" max="3299" width="6.375" style="231" bestFit="1" customWidth="1"/>
    <col min="3300" max="3300" width="1.75" style="231" customWidth="1"/>
    <col min="3301" max="3301" width="9.5" style="231" bestFit="1" customWidth="1"/>
    <col min="3302" max="3302" width="7" style="231" bestFit="1" customWidth="1"/>
    <col min="3303" max="3303" width="1.625" style="231" customWidth="1"/>
    <col min="3304" max="3304" width="7.25" style="231" bestFit="1" customWidth="1"/>
    <col min="3305" max="3305" width="2.625" style="231" customWidth="1"/>
    <col min="3306" max="3306" width="13.25" style="231" customWidth="1"/>
    <col min="3307" max="3307" width="6.375" style="231" bestFit="1" customWidth="1"/>
    <col min="3308" max="3308" width="1.75" style="231" customWidth="1"/>
    <col min="3309" max="3309" width="8.5" style="231"/>
    <col min="3310" max="3310" width="42.25" style="231" bestFit="1" customWidth="1"/>
    <col min="3311" max="3311" width="1.25" style="231" customWidth="1"/>
    <col min="3312" max="3312" width="11.625" style="231" customWidth="1"/>
    <col min="3313" max="3313" width="1.25" style="231" customWidth="1"/>
    <col min="3314" max="3314" width="9.625" style="231" customWidth="1"/>
    <col min="3315" max="3315" width="8.125" style="231" customWidth="1"/>
    <col min="3316" max="3316" width="1.25" style="231" customWidth="1"/>
    <col min="3317" max="3317" width="8.125" style="231" customWidth="1"/>
    <col min="3318" max="3318" width="1.625" style="231" customWidth="1"/>
    <col min="3319" max="3319" width="8" style="231" bestFit="1" customWidth="1"/>
    <col min="3320" max="3320" width="9.75" style="231" bestFit="1" customWidth="1"/>
    <col min="3321" max="3535" width="7" style="231" customWidth="1"/>
    <col min="3536" max="3536" width="20.75" style="231" customWidth="1"/>
    <col min="3537" max="3537" width="1.875" style="231" customWidth="1"/>
    <col min="3538" max="3538" width="14.25" style="231" customWidth="1"/>
    <col min="3539" max="3539" width="4.25" style="231" customWidth="1"/>
    <col min="3540" max="3540" width="8.875" style="231" bestFit="1" customWidth="1"/>
    <col min="3541" max="3541" width="6.375" style="231" bestFit="1" customWidth="1"/>
    <col min="3542" max="3542" width="2.125" style="231" customWidth="1"/>
    <col min="3543" max="3543" width="8.5" style="231" bestFit="1" customWidth="1"/>
    <col min="3544" max="3544" width="6.375" style="231" bestFit="1" customWidth="1"/>
    <col min="3545" max="3545" width="2.375" style="231" customWidth="1"/>
    <col min="3546" max="3546" width="9.5" style="231" bestFit="1" customWidth="1"/>
    <col min="3547" max="3547" width="7" style="231" bestFit="1" customWidth="1"/>
    <col min="3548" max="3548" width="1.75" style="231" customWidth="1"/>
    <col min="3549" max="3549" width="8.875" style="231" bestFit="1" customWidth="1"/>
    <col min="3550" max="3550" width="2" style="231" customWidth="1"/>
    <col min="3551" max="3551" width="8.875" style="231" bestFit="1" customWidth="1"/>
    <col min="3552" max="3552" width="6.375" style="231" bestFit="1" customWidth="1"/>
    <col min="3553" max="3553" width="1.375" style="231" customWidth="1"/>
    <col min="3554" max="3554" width="8.5" style="231" bestFit="1" customWidth="1"/>
    <col min="3555" max="3555" width="6.375" style="231" bestFit="1" customWidth="1"/>
    <col min="3556" max="3556" width="1.75" style="231" customWidth="1"/>
    <col min="3557" max="3557" width="9.5" style="231" bestFit="1" customWidth="1"/>
    <col min="3558" max="3558" width="7" style="231" bestFit="1" customWidth="1"/>
    <col min="3559" max="3559" width="1.625" style="231" customWidth="1"/>
    <col min="3560" max="3560" width="7.25" style="231" bestFit="1" customWidth="1"/>
    <col min="3561" max="3561" width="2.625" style="231" customWidth="1"/>
    <col min="3562" max="3562" width="13.25" style="231" customWidth="1"/>
    <col min="3563" max="3563" width="6.375" style="231" bestFit="1" customWidth="1"/>
    <col min="3564" max="3564" width="1.75" style="231" customWidth="1"/>
    <col min="3565" max="3565" width="8.5" style="231"/>
    <col min="3566" max="3566" width="42.25" style="231" bestFit="1" customWidth="1"/>
    <col min="3567" max="3567" width="1.25" style="231" customWidth="1"/>
    <col min="3568" max="3568" width="11.625" style="231" customWidth="1"/>
    <col min="3569" max="3569" width="1.25" style="231" customWidth="1"/>
    <col min="3570" max="3570" width="9.625" style="231" customWidth="1"/>
    <col min="3571" max="3571" width="8.125" style="231" customWidth="1"/>
    <col min="3572" max="3572" width="1.25" style="231" customWidth="1"/>
    <col min="3573" max="3573" width="8.125" style="231" customWidth="1"/>
    <col min="3574" max="3574" width="1.625" style="231" customWidth="1"/>
    <col min="3575" max="3575" width="8" style="231" bestFit="1" customWidth="1"/>
    <col min="3576" max="3576" width="9.75" style="231" bestFit="1" customWidth="1"/>
    <col min="3577" max="3791" width="7" style="231" customWidth="1"/>
    <col min="3792" max="3792" width="20.75" style="231" customWidth="1"/>
    <col min="3793" max="3793" width="1.875" style="231" customWidth="1"/>
    <col min="3794" max="3794" width="14.25" style="231" customWidth="1"/>
    <col min="3795" max="3795" width="4.25" style="231" customWidth="1"/>
    <col min="3796" max="3796" width="8.875" style="231" bestFit="1" customWidth="1"/>
    <col min="3797" max="3797" width="6.375" style="231" bestFit="1" customWidth="1"/>
    <col min="3798" max="3798" width="2.125" style="231" customWidth="1"/>
    <col min="3799" max="3799" width="8.5" style="231" bestFit="1" customWidth="1"/>
    <col min="3800" max="3800" width="6.375" style="231" bestFit="1" customWidth="1"/>
    <col min="3801" max="3801" width="2.375" style="231" customWidth="1"/>
    <col min="3802" max="3802" width="9.5" style="231" bestFit="1" customWidth="1"/>
    <col min="3803" max="3803" width="7" style="231" bestFit="1" customWidth="1"/>
    <col min="3804" max="3804" width="1.75" style="231" customWidth="1"/>
    <col min="3805" max="3805" width="8.875" style="231" bestFit="1" customWidth="1"/>
    <col min="3806" max="3806" width="2" style="231" customWidth="1"/>
    <col min="3807" max="3807" width="8.875" style="231" bestFit="1" customWidth="1"/>
    <col min="3808" max="3808" width="6.375" style="231" bestFit="1" customWidth="1"/>
    <col min="3809" max="3809" width="1.375" style="231" customWidth="1"/>
    <col min="3810" max="3810" width="8.5" style="231" bestFit="1" customWidth="1"/>
    <col min="3811" max="3811" width="6.375" style="231" bestFit="1" customWidth="1"/>
    <col min="3812" max="3812" width="1.75" style="231" customWidth="1"/>
    <col min="3813" max="3813" width="9.5" style="231" bestFit="1" customWidth="1"/>
    <col min="3814" max="3814" width="7" style="231" bestFit="1" customWidth="1"/>
    <col min="3815" max="3815" width="1.625" style="231" customWidth="1"/>
    <col min="3816" max="3816" width="7.25" style="231" bestFit="1" customWidth="1"/>
    <col min="3817" max="3817" width="2.625" style="231" customWidth="1"/>
    <col min="3818" max="3818" width="13.25" style="231" customWidth="1"/>
    <col min="3819" max="3819" width="6.375" style="231" bestFit="1" customWidth="1"/>
    <col min="3820" max="3820" width="1.75" style="231" customWidth="1"/>
    <col min="3821" max="3821" width="8.5" style="231"/>
    <col min="3822" max="3822" width="42.25" style="231" bestFit="1" customWidth="1"/>
    <col min="3823" max="3823" width="1.25" style="231" customWidth="1"/>
    <col min="3824" max="3824" width="11.625" style="231" customWidth="1"/>
    <col min="3825" max="3825" width="1.25" style="231" customWidth="1"/>
    <col min="3826" max="3826" width="9.625" style="231" customWidth="1"/>
    <col min="3827" max="3827" width="8.125" style="231" customWidth="1"/>
    <col min="3828" max="3828" width="1.25" style="231" customWidth="1"/>
    <col min="3829" max="3829" width="8.125" style="231" customWidth="1"/>
    <col min="3830" max="3830" width="1.625" style="231" customWidth="1"/>
    <col min="3831" max="3831" width="8" style="231" bestFit="1" customWidth="1"/>
    <col min="3832" max="3832" width="9.75" style="231" bestFit="1" customWidth="1"/>
    <col min="3833" max="4047" width="7" style="231" customWidth="1"/>
    <col min="4048" max="4048" width="20.75" style="231" customWidth="1"/>
    <col min="4049" max="4049" width="1.875" style="231" customWidth="1"/>
    <col min="4050" max="4050" width="14.25" style="231" customWidth="1"/>
    <col min="4051" max="4051" width="4.25" style="231" customWidth="1"/>
    <col min="4052" max="4052" width="8.875" style="231" bestFit="1" customWidth="1"/>
    <col min="4053" max="4053" width="6.375" style="231" bestFit="1" customWidth="1"/>
    <col min="4054" max="4054" width="2.125" style="231" customWidth="1"/>
    <col min="4055" max="4055" width="8.5" style="231" bestFit="1" customWidth="1"/>
    <col min="4056" max="4056" width="6.375" style="231" bestFit="1" customWidth="1"/>
    <col min="4057" max="4057" width="2.375" style="231" customWidth="1"/>
    <col min="4058" max="4058" width="9.5" style="231" bestFit="1" customWidth="1"/>
    <col min="4059" max="4059" width="7" style="231" bestFit="1" customWidth="1"/>
    <col min="4060" max="4060" width="1.75" style="231" customWidth="1"/>
    <col min="4061" max="4061" width="8.875" style="231" bestFit="1" customWidth="1"/>
    <col min="4062" max="4062" width="2" style="231" customWidth="1"/>
    <col min="4063" max="4063" width="8.875" style="231" bestFit="1" customWidth="1"/>
    <col min="4064" max="4064" width="6.375" style="231" bestFit="1" customWidth="1"/>
    <col min="4065" max="4065" width="1.375" style="231" customWidth="1"/>
    <col min="4066" max="4066" width="8.5" style="231" bestFit="1" customWidth="1"/>
    <col min="4067" max="4067" width="6.375" style="231" bestFit="1" customWidth="1"/>
    <col min="4068" max="4068" width="1.75" style="231" customWidth="1"/>
    <col min="4069" max="4069" width="9.5" style="231" bestFit="1" customWidth="1"/>
    <col min="4070" max="4070" width="7" style="231" bestFit="1" customWidth="1"/>
    <col min="4071" max="4071" width="1.625" style="231" customWidth="1"/>
    <col min="4072" max="4072" width="7.25" style="231" bestFit="1" customWidth="1"/>
    <col min="4073" max="4073" width="2.625" style="231" customWidth="1"/>
    <col min="4074" max="4074" width="13.25" style="231" customWidth="1"/>
    <col min="4075" max="4075" width="6.375" style="231" bestFit="1" customWidth="1"/>
    <col min="4076" max="4076" width="1.75" style="231" customWidth="1"/>
    <col min="4077" max="4077" width="8.5" style="231"/>
    <col min="4078" max="4078" width="42.25" style="231" bestFit="1" customWidth="1"/>
    <col min="4079" max="4079" width="1.25" style="231" customWidth="1"/>
    <col min="4080" max="4080" width="11.625" style="231" customWidth="1"/>
    <col min="4081" max="4081" width="1.25" style="231" customWidth="1"/>
    <col min="4082" max="4082" width="9.625" style="231" customWidth="1"/>
    <col min="4083" max="4083" width="8.125" style="231" customWidth="1"/>
    <col min="4084" max="4084" width="1.25" style="231" customWidth="1"/>
    <col min="4085" max="4085" width="8.125" style="231" customWidth="1"/>
    <col min="4086" max="4086" width="1.625" style="231" customWidth="1"/>
    <col min="4087" max="4087" width="8" style="231" bestFit="1" customWidth="1"/>
    <col min="4088" max="4088" width="9.75" style="231" bestFit="1" customWidth="1"/>
    <col min="4089" max="4303" width="7" style="231" customWidth="1"/>
    <col min="4304" max="4304" width="20.75" style="231" customWidth="1"/>
    <col min="4305" max="4305" width="1.875" style="231" customWidth="1"/>
    <col min="4306" max="4306" width="14.25" style="231" customWidth="1"/>
    <col min="4307" max="4307" width="4.25" style="231" customWidth="1"/>
    <col min="4308" max="4308" width="8.875" style="231" bestFit="1" customWidth="1"/>
    <col min="4309" max="4309" width="6.375" style="231" bestFit="1" customWidth="1"/>
    <col min="4310" max="4310" width="2.125" style="231" customWidth="1"/>
    <col min="4311" max="4311" width="8.5" style="231" bestFit="1" customWidth="1"/>
    <col min="4312" max="4312" width="6.375" style="231" bestFit="1" customWidth="1"/>
    <col min="4313" max="4313" width="2.375" style="231" customWidth="1"/>
    <col min="4314" max="4314" width="9.5" style="231" bestFit="1" customWidth="1"/>
    <col min="4315" max="4315" width="7" style="231" bestFit="1" customWidth="1"/>
    <col min="4316" max="4316" width="1.75" style="231" customWidth="1"/>
    <col min="4317" max="4317" width="8.875" style="231" bestFit="1" customWidth="1"/>
    <col min="4318" max="4318" width="2" style="231" customWidth="1"/>
    <col min="4319" max="4319" width="8.875" style="231" bestFit="1" customWidth="1"/>
    <col min="4320" max="4320" width="6.375" style="231" bestFit="1" customWidth="1"/>
    <col min="4321" max="4321" width="1.375" style="231" customWidth="1"/>
    <col min="4322" max="4322" width="8.5" style="231" bestFit="1" customWidth="1"/>
    <col min="4323" max="4323" width="6.375" style="231" bestFit="1" customWidth="1"/>
    <col min="4324" max="4324" width="1.75" style="231" customWidth="1"/>
    <col min="4325" max="4325" width="9.5" style="231" bestFit="1" customWidth="1"/>
    <col min="4326" max="4326" width="7" style="231" bestFit="1" customWidth="1"/>
    <col min="4327" max="4327" width="1.625" style="231" customWidth="1"/>
    <col min="4328" max="4328" width="7.25" style="231" bestFit="1" customWidth="1"/>
    <col min="4329" max="4329" width="2.625" style="231" customWidth="1"/>
    <col min="4330" max="4330" width="13.25" style="231" customWidth="1"/>
    <col min="4331" max="4331" width="6.375" style="231" bestFit="1" customWidth="1"/>
    <col min="4332" max="4332" width="1.75" style="231" customWidth="1"/>
    <col min="4333" max="4333" width="8.5" style="231"/>
    <col min="4334" max="4334" width="42.25" style="231" bestFit="1" customWidth="1"/>
    <col min="4335" max="4335" width="1.25" style="231" customWidth="1"/>
    <col min="4336" max="4336" width="11.625" style="231" customWidth="1"/>
    <col min="4337" max="4337" width="1.25" style="231" customWidth="1"/>
    <col min="4338" max="4338" width="9.625" style="231" customWidth="1"/>
    <col min="4339" max="4339" width="8.125" style="231" customWidth="1"/>
    <col min="4340" max="4340" width="1.25" style="231" customWidth="1"/>
    <col min="4341" max="4341" width="8.125" style="231" customWidth="1"/>
    <col min="4342" max="4342" width="1.625" style="231" customWidth="1"/>
    <col min="4343" max="4343" width="8" style="231" bestFit="1" customWidth="1"/>
    <col min="4344" max="4344" width="9.75" style="231" bestFit="1" customWidth="1"/>
    <col min="4345" max="4559" width="7" style="231" customWidth="1"/>
    <col min="4560" max="4560" width="20.75" style="231" customWidth="1"/>
    <col min="4561" max="4561" width="1.875" style="231" customWidth="1"/>
    <col min="4562" max="4562" width="14.25" style="231" customWidth="1"/>
    <col min="4563" max="4563" width="4.25" style="231" customWidth="1"/>
    <col min="4564" max="4564" width="8.875" style="231" bestFit="1" customWidth="1"/>
    <col min="4565" max="4565" width="6.375" style="231" bestFit="1" customWidth="1"/>
    <col min="4566" max="4566" width="2.125" style="231" customWidth="1"/>
    <col min="4567" max="4567" width="8.5" style="231" bestFit="1" customWidth="1"/>
    <col min="4568" max="4568" width="6.375" style="231" bestFit="1" customWidth="1"/>
    <col min="4569" max="4569" width="2.375" style="231" customWidth="1"/>
    <col min="4570" max="4570" width="9.5" style="231" bestFit="1" customWidth="1"/>
    <col min="4571" max="4571" width="7" style="231" bestFit="1" customWidth="1"/>
    <col min="4572" max="4572" width="1.75" style="231" customWidth="1"/>
    <col min="4573" max="4573" width="8.875" style="231" bestFit="1" customWidth="1"/>
    <col min="4574" max="4574" width="2" style="231" customWidth="1"/>
    <col min="4575" max="4575" width="8.875" style="231" bestFit="1" customWidth="1"/>
    <col min="4576" max="4576" width="6.375" style="231" bestFit="1" customWidth="1"/>
    <col min="4577" max="4577" width="1.375" style="231" customWidth="1"/>
    <col min="4578" max="4578" width="8.5" style="231" bestFit="1" customWidth="1"/>
    <col min="4579" max="4579" width="6.375" style="231" bestFit="1" customWidth="1"/>
    <col min="4580" max="4580" width="1.75" style="231" customWidth="1"/>
    <col min="4581" max="4581" width="9.5" style="231" bestFit="1" customWidth="1"/>
    <col min="4582" max="4582" width="7" style="231" bestFit="1" customWidth="1"/>
    <col min="4583" max="4583" width="1.625" style="231" customWidth="1"/>
    <col min="4584" max="4584" width="7.25" style="231" bestFit="1" customWidth="1"/>
    <col min="4585" max="4585" width="2.625" style="231" customWidth="1"/>
    <col min="4586" max="4586" width="13.25" style="231" customWidth="1"/>
    <col min="4587" max="4587" width="6.375" style="231" bestFit="1" customWidth="1"/>
    <col min="4588" max="4588" width="1.75" style="231" customWidth="1"/>
    <col min="4589" max="4589" width="8.5" style="231"/>
    <col min="4590" max="4590" width="42.25" style="231" bestFit="1" customWidth="1"/>
    <col min="4591" max="4591" width="1.25" style="231" customWidth="1"/>
    <col min="4592" max="4592" width="11.625" style="231" customWidth="1"/>
    <col min="4593" max="4593" width="1.25" style="231" customWidth="1"/>
    <col min="4594" max="4594" width="9.625" style="231" customWidth="1"/>
    <col min="4595" max="4595" width="8.125" style="231" customWidth="1"/>
    <col min="4596" max="4596" width="1.25" style="231" customWidth="1"/>
    <col min="4597" max="4597" width="8.125" style="231" customWidth="1"/>
    <col min="4598" max="4598" width="1.625" style="231" customWidth="1"/>
    <col min="4599" max="4599" width="8" style="231" bestFit="1" customWidth="1"/>
    <col min="4600" max="4600" width="9.75" style="231" bestFit="1" customWidth="1"/>
    <col min="4601" max="4815" width="7" style="231" customWidth="1"/>
    <col min="4816" max="4816" width="20.75" style="231" customWidth="1"/>
    <col min="4817" max="4817" width="1.875" style="231" customWidth="1"/>
    <col min="4818" max="4818" width="14.25" style="231" customWidth="1"/>
    <col min="4819" max="4819" width="4.25" style="231" customWidth="1"/>
    <col min="4820" max="4820" width="8.875" style="231" bestFit="1" customWidth="1"/>
    <col min="4821" max="4821" width="6.375" style="231" bestFit="1" customWidth="1"/>
    <col min="4822" max="4822" width="2.125" style="231" customWidth="1"/>
    <col min="4823" max="4823" width="8.5" style="231" bestFit="1" customWidth="1"/>
    <col min="4824" max="4824" width="6.375" style="231" bestFit="1" customWidth="1"/>
    <col min="4825" max="4825" width="2.375" style="231" customWidth="1"/>
    <col min="4826" max="4826" width="9.5" style="231" bestFit="1" customWidth="1"/>
    <col min="4827" max="4827" width="7" style="231" bestFit="1" customWidth="1"/>
    <col min="4828" max="4828" width="1.75" style="231" customWidth="1"/>
    <col min="4829" max="4829" width="8.875" style="231" bestFit="1" customWidth="1"/>
    <col min="4830" max="4830" width="2" style="231" customWidth="1"/>
    <col min="4831" max="4831" width="8.875" style="231" bestFit="1" customWidth="1"/>
    <col min="4832" max="4832" width="6.375" style="231" bestFit="1" customWidth="1"/>
    <col min="4833" max="4833" width="1.375" style="231" customWidth="1"/>
    <col min="4834" max="4834" width="8.5" style="231" bestFit="1" customWidth="1"/>
    <col min="4835" max="4835" width="6.375" style="231" bestFit="1" customWidth="1"/>
    <col min="4836" max="4836" width="1.75" style="231" customWidth="1"/>
    <col min="4837" max="4837" width="9.5" style="231" bestFit="1" customWidth="1"/>
    <col min="4838" max="4838" width="7" style="231" bestFit="1" customWidth="1"/>
    <col min="4839" max="4839" width="1.625" style="231" customWidth="1"/>
    <col min="4840" max="4840" width="7.25" style="231" bestFit="1" customWidth="1"/>
    <col min="4841" max="4841" width="2.625" style="231" customWidth="1"/>
    <col min="4842" max="4842" width="13.25" style="231" customWidth="1"/>
    <col min="4843" max="4843" width="6.375" style="231" bestFit="1" customWidth="1"/>
    <col min="4844" max="4844" width="1.75" style="231" customWidth="1"/>
    <col min="4845" max="4845" width="8.5" style="231"/>
    <col min="4846" max="4846" width="42.25" style="231" bestFit="1" customWidth="1"/>
    <col min="4847" max="4847" width="1.25" style="231" customWidth="1"/>
    <col min="4848" max="4848" width="11.625" style="231" customWidth="1"/>
    <col min="4849" max="4849" width="1.25" style="231" customWidth="1"/>
    <col min="4850" max="4850" width="9.625" style="231" customWidth="1"/>
    <col min="4851" max="4851" width="8.125" style="231" customWidth="1"/>
    <col min="4852" max="4852" width="1.25" style="231" customWidth="1"/>
    <col min="4853" max="4853" width="8.125" style="231" customWidth="1"/>
    <col min="4854" max="4854" width="1.625" style="231" customWidth="1"/>
    <col min="4855" max="4855" width="8" style="231" bestFit="1" customWidth="1"/>
    <col min="4856" max="4856" width="9.75" style="231" bestFit="1" customWidth="1"/>
    <col min="4857" max="5071" width="7" style="231" customWidth="1"/>
    <col min="5072" max="5072" width="20.75" style="231" customWidth="1"/>
    <col min="5073" max="5073" width="1.875" style="231" customWidth="1"/>
    <col min="5074" max="5074" width="14.25" style="231" customWidth="1"/>
    <col min="5075" max="5075" width="4.25" style="231" customWidth="1"/>
    <col min="5076" max="5076" width="8.875" style="231" bestFit="1" customWidth="1"/>
    <col min="5077" max="5077" width="6.375" style="231" bestFit="1" customWidth="1"/>
    <col min="5078" max="5078" width="2.125" style="231" customWidth="1"/>
    <col min="5079" max="5079" width="8.5" style="231" bestFit="1" customWidth="1"/>
    <col min="5080" max="5080" width="6.375" style="231" bestFit="1" customWidth="1"/>
    <col min="5081" max="5081" width="2.375" style="231" customWidth="1"/>
    <col min="5082" max="5082" width="9.5" style="231" bestFit="1" customWidth="1"/>
    <col min="5083" max="5083" width="7" style="231" bestFit="1" customWidth="1"/>
    <col min="5084" max="5084" width="1.75" style="231" customWidth="1"/>
    <col min="5085" max="5085" width="8.875" style="231" bestFit="1" customWidth="1"/>
    <col min="5086" max="5086" width="2" style="231" customWidth="1"/>
    <col min="5087" max="5087" width="8.875" style="231" bestFit="1" customWidth="1"/>
    <col min="5088" max="5088" width="6.375" style="231" bestFit="1" customWidth="1"/>
    <col min="5089" max="5089" width="1.375" style="231" customWidth="1"/>
    <col min="5090" max="5090" width="8.5" style="231" bestFit="1" customWidth="1"/>
    <col min="5091" max="5091" width="6.375" style="231" bestFit="1" customWidth="1"/>
    <col min="5092" max="5092" width="1.75" style="231" customWidth="1"/>
    <col min="5093" max="5093" width="9.5" style="231" bestFit="1" customWidth="1"/>
    <col min="5094" max="5094" width="7" style="231" bestFit="1" customWidth="1"/>
    <col min="5095" max="5095" width="1.625" style="231" customWidth="1"/>
    <col min="5096" max="5096" width="7.25" style="231" bestFit="1" customWidth="1"/>
    <col min="5097" max="5097" width="2.625" style="231" customWidth="1"/>
    <col min="5098" max="5098" width="13.25" style="231" customWidth="1"/>
    <col min="5099" max="5099" width="6.375" style="231" bestFit="1" customWidth="1"/>
    <col min="5100" max="5100" width="1.75" style="231" customWidth="1"/>
    <col min="5101" max="5101" width="8.5" style="231"/>
    <col min="5102" max="5102" width="42.25" style="231" bestFit="1" customWidth="1"/>
    <col min="5103" max="5103" width="1.25" style="231" customWidth="1"/>
    <col min="5104" max="5104" width="11.625" style="231" customWidth="1"/>
    <col min="5105" max="5105" width="1.25" style="231" customWidth="1"/>
    <col min="5106" max="5106" width="9.625" style="231" customWidth="1"/>
    <col min="5107" max="5107" width="8.125" style="231" customWidth="1"/>
    <col min="5108" max="5108" width="1.25" style="231" customWidth="1"/>
    <col min="5109" max="5109" width="8.125" style="231" customWidth="1"/>
    <col min="5110" max="5110" width="1.625" style="231" customWidth="1"/>
    <col min="5111" max="5111" width="8" style="231" bestFit="1" customWidth="1"/>
    <col min="5112" max="5112" width="9.75" style="231" bestFit="1" customWidth="1"/>
    <col min="5113" max="5327" width="7" style="231" customWidth="1"/>
    <col min="5328" max="5328" width="20.75" style="231" customWidth="1"/>
    <col min="5329" max="5329" width="1.875" style="231" customWidth="1"/>
    <col min="5330" max="5330" width="14.25" style="231" customWidth="1"/>
    <col min="5331" max="5331" width="4.25" style="231" customWidth="1"/>
    <col min="5332" max="5332" width="8.875" style="231" bestFit="1" customWidth="1"/>
    <col min="5333" max="5333" width="6.375" style="231" bestFit="1" customWidth="1"/>
    <col min="5334" max="5334" width="2.125" style="231" customWidth="1"/>
    <col min="5335" max="5335" width="8.5" style="231" bestFit="1" customWidth="1"/>
    <col min="5336" max="5336" width="6.375" style="231" bestFit="1" customWidth="1"/>
    <col min="5337" max="5337" width="2.375" style="231" customWidth="1"/>
    <col min="5338" max="5338" width="9.5" style="231" bestFit="1" customWidth="1"/>
    <col min="5339" max="5339" width="7" style="231" bestFit="1" customWidth="1"/>
    <col min="5340" max="5340" width="1.75" style="231" customWidth="1"/>
    <col min="5341" max="5341" width="8.875" style="231" bestFit="1" customWidth="1"/>
    <col min="5342" max="5342" width="2" style="231" customWidth="1"/>
    <col min="5343" max="5343" width="8.875" style="231" bestFit="1" customWidth="1"/>
    <col min="5344" max="5344" width="6.375" style="231" bestFit="1" customWidth="1"/>
    <col min="5345" max="5345" width="1.375" style="231" customWidth="1"/>
    <col min="5346" max="5346" width="8.5" style="231" bestFit="1" customWidth="1"/>
    <col min="5347" max="5347" width="6.375" style="231" bestFit="1" customWidth="1"/>
    <col min="5348" max="5348" width="1.75" style="231" customWidth="1"/>
    <col min="5349" max="5349" width="9.5" style="231" bestFit="1" customWidth="1"/>
    <col min="5350" max="5350" width="7" style="231" bestFit="1" customWidth="1"/>
    <col min="5351" max="5351" width="1.625" style="231" customWidth="1"/>
    <col min="5352" max="5352" width="7.25" style="231" bestFit="1" customWidth="1"/>
    <col min="5353" max="5353" width="2.625" style="231" customWidth="1"/>
    <col min="5354" max="5354" width="13.25" style="231" customWidth="1"/>
    <col min="5355" max="5355" width="6.375" style="231" bestFit="1" customWidth="1"/>
    <col min="5356" max="5356" width="1.75" style="231" customWidth="1"/>
    <col min="5357" max="5357" width="8.5" style="231"/>
    <col min="5358" max="5358" width="42.25" style="231" bestFit="1" customWidth="1"/>
    <col min="5359" max="5359" width="1.25" style="231" customWidth="1"/>
    <col min="5360" max="5360" width="11.625" style="231" customWidth="1"/>
    <col min="5361" max="5361" width="1.25" style="231" customWidth="1"/>
    <col min="5362" max="5362" width="9.625" style="231" customWidth="1"/>
    <col min="5363" max="5363" width="8.125" style="231" customWidth="1"/>
    <col min="5364" max="5364" width="1.25" style="231" customWidth="1"/>
    <col min="5365" max="5365" width="8.125" style="231" customWidth="1"/>
    <col min="5366" max="5366" width="1.625" style="231" customWidth="1"/>
    <col min="5367" max="5367" width="8" style="231" bestFit="1" customWidth="1"/>
    <col min="5368" max="5368" width="9.75" style="231" bestFit="1" customWidth="1"/>
    <col min="5369" max="5583" width="7" style="231" customWidth="1"/>
    <col min="5584" max="5584" width="20.75" style="231" customWidth="1"/>
    <col min="5585" max="5585" width="1.875" style="231" customWidth="1"/>
    <col min="5586" max="5586" width="14.25" style="231" customWidth="1"/>
    <col min="5587" max="5587" width="4.25" style="231" customWidth="1"/>
    <col min="5588" max="5588" width="8.875" style="231" bestFit="1" customWidth="1"/>
    <col min="5589" max="5589" width="6.375" style="231" bestFit="1" customWidth="1"/>
    <col min="5590" max="5590" width="2.125" style="231" customWidth="1"/>
    <col min="5591" max="5591" width="8.5" style="231" bestFit="1" customWidth="1"/>
    <col min="5592" max="5592" width="6.375" style="231" bestFit="1" customWidth="1"/>
    <col min="5593" max="5593" width="2.375" style="231" customWidth="1"/>
    <col min="5594" max="5594" width="9.5" style="231" bestFit="1" customWidth="1"/>
    <col min="5595" max="5595" width="7" style="231" bestFit="1" customWidth="1"/>
    <col min="5596" max="5596" width="1.75" style="231" customWidth="1"/>
    <col min="5597" max="5597" width="8.875" style="231" bestFit="1" customWidth="1"/>
    <col min="5598" max="5598" width="2" style="231" customWidth="1"/>
    <col min="5599" max="5599" width="8.875" style="231" bestFit="1" customWidth="1"/>
    <col min="5600" max="5600" width="6.375" style="231" bestFit="1" customWidth="1"/>
    <col min="5601" max="5601" width="1.375" style="231" customWidth="1"/>
    <col min="5602" max="5602" width="8.5" style="231" bestFit="1" customWidth="1"/>
    <col min="5603" max="5603" width="6.375" style="231" bestFit="1" customWidth="1"/>
    <col min="5604" max="5604" width="1.75" style="231" customWidth="1"/>
    <col min="5605" max="5605" width="9.5" style="231" bestFit="1" customWidth="1"/>
    <col min="5606" max="5606" width="7" style="231" bestFit="1" customWidth="1"/>
    <col min="5607" max="5607" width="1.625" style="231" customWidth="1"/>
    <col min="5608" max="5608" width="7.25" style="231" bestFit="1" customWidth="1"/>
    <col min="5609" max="5609" width="2.625" style="231" customWidth="1"/>
    <col min="5610" max="5610" width="13.25" style="231" customWidth="1"/>
    <col min="5611" max="5611" width="6.375" style="231" bestFit="1" customWidth="1"/>
    <col min="5612" max="5612" width="1.75" style="231" customWidth="1"/>
    <col min="5613" max="5613" width="8.5" style="231"/>
    <col min="5614" max="5614" width="42.25" style="231" bestFit="1" customWidth="1"/>
    <col min="5615" max="5615" width="1.25" style="231" customWidth="1"/>
    <col min="5616" max="5616" width="11.625" style="231" customWidth="1"/>
    <col min="5617" max="5617" width="1.25" style="231" customWidth="1"/>
    <col min="5618" max="5618" width="9.625" style="231" customWidth="1"/>
    <col min="5619" max="5619" width="8.125" style="231" customWidth="1"/>
    <col min="5620" max="5620" width="1.25" style="231" customWidth="1"/>
    <col min="5621" max="5621" width="8.125" style="231" customWidth="1"/>
    <col min="5622" max="5622" width="1.625" style="231" customWidth="1"/>
    <col min="5623" max="5623" width="8" style="231" bestFit="1" customWidth="1"/>
    <col min="5624" max="5624" width="9.75" style="231" bestFit="1" customWidth="1"/>
    <col min="5625" max="5839" width="7" style="231" customWidth="1"/>
    <col min="5840" max="5840" width="20.75" style="231" customWidth="1"/>
    <col min="5841" max="5841" width="1.875" style="231" customWidth="1"/>
    <col min="5842" max="5842" width="14.25" style="231" customWidth="1"/>
    <col min="5843" max="5843" width="4.25" style="231" customWidth="1"/>
    <col min="5844" max="5844" width="8.875" style="231" bestFit="1" customWidth="1"/>
    <col min="5845" max="5845" width="6.375" style="231" bestFit="1" customWidth="1"/>
    <col min="5846" max="5846" width="2.125" style="231" customWidth="1"/>
    <col min="5847" max="5847" width="8.5" style="231" bestFit="1" customWidth="1"/>
    <col min="5848" max="5848" width="6.375" style="231" bestFit="1" customWidth="1"/>
    <col min="5849" max="5849" width="2.375" style="231" customWidth="1"/>
    <col min="5850" max="5850" width="9.5" style="231" bestFit="1" customWidth="1"/>
    <col min="5851" max="5851" width="7" style="231" bestFit="1" customWidth="1"/>
    <col min="5852" max="5852" width="1.75" style="231" customWidth="1"/>
    <col min="5853" max="5853" width="8.875" style="231" bestFit="1" customWidth="1"/>
    <col min="5854" max="5854" width="2" style="231" customWidth="1"/>
    <col min="5855" max="5855" width="8.875" style="231" bestFit="1" customWidth="1"/>
    <col min="5856" max="5856" width="6.375" style="231" bestFit="1" customWidth="1"/>
    <col min="5857" max="5857" width="1.375" style="231" customWidth="1"/>
    <col min="5858" max="5858" width="8.5" style="231" bestFit="1" customWidth="1"/>
    <col min="5859" max="5859" width="6.375" style="231" bestFit="1" customWidth="1"/>
    <col min="5860" max="5860" width="1.75" style="231" customWidth="1"/>
    <col min="5861" max="5861" width="9.5" style="231" bestFit="1" customWidth="1"/>
    <col min="5862" max="5862" width="7" style="231" bestFit="1" customWidth="1"/>
    <col min="5863" max="5863" width="1.625" style="231" customWidth="1"/>
    <col min="5864" max="5864" width="7.25" style="231" bestFit="1" customWidth="1"/>
    <col min="5865" max="5865" width="2.625" style="231" customWidth="1"/>
    <col min="5866" max="5866" width="13.25" style="231" customWidth="1"/>
    <col min="5867" max="5867" width="6.375" style="231" bestFit="1" customWidth="1"/>
    <col min="5868" max="5868" width="1.75" style="231" customWidth="1"/>
    <col min="5869" max="5869" width="8.5" style="231"/>
    <col min="5870" max="5870" width="42.25" style="231" bestFit="1" customWidth="1"/>
    <col min="5871" max="5871" width="1.25" style="231" customWidth="1"/>
    <col min="5872" max="5872" width="11.625" style="231" customWidth="1"/>
    <col min="5873" max="5873" width="1.25" style="231" customWidth="1"/>
    <col min="5874" max="5874" width="9.625" style="231" customWidth="1"/>
    <col min="5875" max="5875" width="8.125" style="231" customWidth="1"/>
    <col min="5876" max="5876" width="1.25" style="231" customWidth="1"/>
    <col min="5877" max="5877" width="8.125" style="231" customWidth="1"/>
    <col min="5878" max="5878" width="1.625" style="231" customWidth="1"/>
    <col min="5879" max="5879" width="8" style="231" bestFit="1" customWidth="1"/>
    <col min="5880" max="5880" width="9.75" style="231" bestFit="1" customWidth="1"/>
    <col min="5881" max="6095" width="7" style="231" customWidth="1"/>
    <col min="6096" max="6096" width="20.75" style="231" customWidth="1"/>
    <col min="6097" max="6097" width="1.875" style="231" customWidth="1"/>
    <col min="6098" max="6098" width="14.25" style="231" customWidth="1"/>
    <col min="6099" max="6099" width="4.25" style="231" customWidth="1"/>
    <col min="6100" max="6100" width="8.875" style="231" bestFit="1" customWidth="1"/>
    <col min="6101" max="6101" width="6.375" style="231" bestFit="1" customWidth="1"/>
    <col min="6102" max="6102" width="2.125" style="231" customWidth="1"/>
    <col min="6103" max="6103" width="8.5" style="231" bestFit="1" customWidth="1"/>
    <col min="6104" max="6104" width="6.375" style="231" bestFit="1" customWidth="1"/>
    <col min="6105" max="6105" width="2.375" style="231" customWidth="1"/>
    <col min="6106" max="6106" width="9.5" style="231" bestFit="1" customWidth="1"/>
    <col min="6107" max="6107" width="7" style="231" bestFit="1" customWidth="1"/>
    <col min="6108" max="6108" width="1.75" style="231" customWidth="1"/>
    <col min="6109" max="6109" width="8.875" style="231" bestFit="1" customWidth="1"/>
    <col min="6110" max="6110" width="2" style="231" customWidth="1"/>
    <col min="6111" max="6111" width="8.875" style="231" bestFit="1" customWidth="1"/>
    <col min="6112" max="6112" width="6.375" style="231" bestFit="1" customWidth="1"/>
    <col min="6113" max="6113" width="1.375" style="231" customWidth="1"/>
    <col min="6114" max="6114" width="8.5" style="231" bestFit="1" customWidth="1"/>
    <col min="6115" max="6115" width="6.375" style="231" bestFit="1" customWidth="1"/>
    <col min="6116" max="6116" width="1.75" style="231" customWidth="1"/>
    <col min="6117" max="6117" width="9.5" style="231" bestFit="1" customWidth="1"/>
    <col min="6118" max="6118" width="7" style="231" bestFit="1" customWidth="1"/>
    <col min="6119" max="6119" width="1.625" style="231" customWidth="1"/>
    <col min="6120" max="6120" width="7.25" style="231" bestFit="1" customWidth="1"/>
    <col min="6121" max="6121" width="2.625" style="231" customWidth="1"/>
    <col min="6122" max="6122" width="13.25" style="231" customWidth="1"/>
    <col min="6123" max="6123" width="6.375" style="231" bestFit="1" customWidth="1"/>
    <col min="6124" max="6124" width="1.75" style="231" customWidth="1"/>
    <col min="6125" max="6125" width="8.5" style="231"/>
    <col min="6126" max="6126" width="42.25" style="231" bestFit="1" customWidth="1"/>
    <col min="6127" max="6127" width="1.25" style="231" customWidth="1"/>
    <col min="6128" max="6128" width="11.625" style="231" customWidth="1"/>
    <col min="6129" max="6129" width="1.25" style="231" customWidth="1"/>
    <col min="6130" max="6130" width="9.625" style="231" customWidth="1"/>
    <col min="6131" max="6131" width="8.125" style="231" customWidth="1"/>
    <col min="6132" max="6132" width="1.25" style="231" customWidth="1"/>
    <col min="6133" max="6133" width="8.125" style="231" customWidth="1"/>
    <col min="6134" max="6134" width="1.625" style="231" customWidth="1"/>
    <col min="6135" max="6135" width="8" style="231" bestFit="1" customWidth="1"/>
    <col min="6136" max="6136" width="9.75" style="231" bestFit="1" customWidth="1"/>
    <col min="6137" max="6351" width="7" style="231" customWidth="1"/>
    <col min="6352" max="6352" width="20.75" style="231" customWidth="1"/>
    <col min="6353" max="6353" width="1.875" style="231" customWidth="1"/>
    <col min="6354" max="6354" width="14.25" style="231" customWidth="1"/>
    <col min="6355" max="6355" width="4.25" style="231" customWidth="1"/>
    <col min="6356" max="6356" width="8.875" style="231" bestFit="1" customWidth="1"/>
    <col min="6357" max="6357" width="6.375" style="231" bestFit="1" customWidth="1"/>
    <col min="6358" max="6358" width="2.125" style="231" customWidth="1"/>
    <col min="6359" max="6359" width="8.5" style="231" bestFit="1" customWidth="1"/>
    <col min="6360" max="6360" width="6.375" style="231" bestFit="1" customWidth="1"/>
    <col min="6361" max="6361" width="2.375" style="231" customWidth="1"/>
    <col min="6362" max="6362" width="9.5" style="231" bestFit="1" customWidth="1"/>
    <col min="6363" max="6363" width="7" style="231" bestFit="1" customWidth="1"/>
    <col min="6364" max="6364" width="1.75" style="231" customWidth="1"/>
    <col min="6365" max="6365" width="8.875" style="231" bestFit="1" customWidth="1"/>
    <col min="6366" max="6366" width="2" style="231" customWidth="1"/>
    <col min="6367" max="6367" width="8.875" style="231" bestFit="1" customWidth="1"/>
    <col min="6368" max="6368" width="6.375" style="231" bestFit="1" customWidth="1"/>
    <col min="6369" max="6369" width="1.375" style="231" customWidth="1"/>
    <col min="6370" max="6370" width="8.5" style="231" bestFit="1" customWidth="1"/>
    <col min="6371" max="6371" width="6.375" style="231" bestFit="1" customWidth="1"/>
    <col min="6372" max="6372" width="1.75" style="231" customWidth="1"/>
    <col min="6373" max="6373" width="9.5" style="231" bestFit="1" customWidth="1"/>
    <col min="6374" max="6374" width="7" style="231" bestFit="1" customWidth="1"/>
    <col min="6375" max="6375" width="1.625" style="231" customWidth="1"/>
    <col min="6376" max="6376" width="7.25" style="231" bestFit="1" customWidth="1"/>
    <col min="6377" max="6377" width="2.625" style="231" customWidth="1"/>
    <col min="6378" max="6378" width="13.25" style="231" customWidth="1"/>
    <col min="6379" max="6379" width="6.375" style="231" bestFit="1" customWidth="1"/>
    <col min="6380" max="6380" width="1.75" style="231" customWidth="1"/>
    <col min="6381" max="6381" width="8.5" style="231"/>
    <col min="6382" max="6382" width="42.25" style="231" bestFit="1" customWidth="1"/>
    <col min="6383" max="6383" width="1.25" style="231" customWidth="1"/>
    <col min="6384" max="6384" width="11.625" style="231" customWidth="1"/>
    <col min="6385" max="6385" width="1.25" style="231" customWidth="1"/>
    <col min="6386" max="6386" width="9.625" style="231" customWidth="1"/>
    <col min="6387" max="6387" width="8.125" style="231" customWidth="1"/>
    <col min="6388" max="6388" width="1.25" style="231" customWidth="1"/>
    <col min="6389" max="6389" width="8.125" style="231" customWidth="1"/>
    <col min="6390" max="6390" width="1.625" style="231" customWidth="1"/>
    <col min="6391" max="6391" width="8" style="231" bestFit="1" customWidth="1"/>
    <col min="6392" max="6392" width="9.75" style="231" bestFit="1" customWidth="1"/>
    <col min="6393" max="6607" width="7" style="231" customWidth="1"/>
    <col min="6608" max="6608" width="20.75" style="231" customWidth="1"/>
    <col min="6609" max="6609" width="1.875" style="231" customWidth="1"/>
    <col min="6610" max="6610" width="14.25" style="231" customWidth="1"/>
    <col min="6611" max="6611" width="4.25" style="231" customWidth="1"/>
    <col min="6612" max="6612" width="8.875" style="231" bestFit="1" customWidth="1"/>
    <col min="6613" max="6613" width="6.375" style="231" bestFit="1" customWidth="1"/>
    <col min="6614" max="6614" width="2.125" style="231" customWidth="1"/>
    <col min="6615" max="6615" width="8.5" style="231" bestFit="1" customWidth="1"/>
    <col min="6616" max="6616" width="6.375" style="231" bestFit="1" customWidth="1"/>
    <col min="6617" max="6617" width="2.375" style="231" customWidth="1"/>
    <col min="6618" max="6618" width="9.5" style="231" bestFit="1" customWidth="1"/>
    <col min="6619" max="6619" width="7" style="231" bestFit="1" customWidth="1"/>
    <col min="6620" max="6620" width="1.75" style="231" customWidth="1"/>
    <col min="6621" max="6621" width="8.875" style="231" bestFit="1" customWidth="1"/>
    <col min="6622" max="6622" width="2" style="231" customWidth="1"/>
    <col min="6623" max="6623" width="8.875" style="231" bestFit="1" customWidth="1"/>
    <col min="6624" max="6624" width="6.375" style="231" bestFit="1" customWidth="1"/>
    <col min="6625" max="6625" width="1.375" style="231" customWidth="1"/>
    <col min="6626" max="6626" width="8.5" style="231" bestFit="1" customWidth="1"/>
    <col min="6627" max="6627" width="6.375" style="231" bestFit="1" customWidth="1"/>
    <col min="6628" max="6628" width="1.75" style="231" customWidth="1"/>
    <col min="6629" max="6629" width="9.5" style="231" bestFit="1" customWidth="1"/>
    <col min="6630" max="6630" width="7" style="231" bestFit="1" customWidth="1"/>
    <col min="6631" max="6631" width="1.625" style="231" customWidth="1"/>
    <col min="6632" max="6632" width="7.25" style="231" bestFit="1" customWidth="1"/>
    <col min="6633" max="6633" width="2.625" style="231" customWidth="1"/>
    <col min="6634" max="6634" width="13.25" style="231" customWidth="1"/>
    <col min="6635" max="6635" width="6.375" style="231" bestFit="1" customWidth="1"/>
    <col min="6636" max="6636" width="1.75" style="231" customWidth="1"/>
    <col min="6637" max="6637" width="8.5" style="231"/>
    <col min="6638" max="6638" width="42.25" style="231" bestFit="1" customWidth="1"/>
    <col min="6639" max="6639" width="1.25" style="231" customWidth="1"/>
    <col min="6640" max="6640" width="11.625" style="231" customWidth="1"/>
    <col min="6641" max="6641" width="1.25" style="231" customWidth="1"/>
    <col min="6642" max="6642" width="9.625" style="231" customWidth="1"/>
    <col min="6643" max="6643" width="8.125" style="231" customWidth="1"/>
    <col min="6644" max="6644" width="1.25" style="231" customWidth="1"/>
    <col min="6645" max="6645" width="8.125" style="231" customWidth="1"/>
    <col min="6646" max="6646" width="1.625" style="231" customWidth="1"/>
    <col min="6647" max="6647" width="8" style="231" bestFit="1" customWidth="1"/>
    <col min="6648" max="6648" width="9.75" style="231" bestFit="1" customWidth="1"/>
    <col min="6649" max="6863" width="7" style="231" customWidth="1"/>
    <col min="6864" max="6864" width="20.75" style="231" customWidth="1"/>
    <col min="6865" max="6865" width="1.875" style="231" customWidth="1"/>
    <col min="6866" max="6866" width="14.25" style="231" customWidth="1"/>
    <col min="6867" max="6867" width="4.25" style="231" customWidth="1"/>
    <col min="6868" max="6868" width="8.875" style="231" bestFit="1" customWidth="1"/>
    <col min="6869" max="6869" width="6.375" style="231" bestFit="1" customWidth="1"/>
    <col min="6870" max="6870" width="2.125" style="231" customWidth="1"/>
    <col min="6871" max="6871" width="8.5" style="231" bestFit="1" customWidth="1"/>
    <col min="6872" max="6872" width="6.375" style="231" bestFit="1" customWidth="1"/>
    <col min="6873" max="6873" width="2.375" style="231" customWidth="1"/>
    <col min="6874" max="6874" width="9.5" style="231" bestFit="1" customWidth="1"/>
    <col min="6875" max="6875" width="7" style="231" bestFit="1" customWidth="1"/>
    <col min="6876" max="6876" width="1.75" style="231" customWidth="1"/>
    <col min="6877" max="6877" width="8.875" style="231" bestFit="1" customWidth="1"/>
    <col min="6878" max="6878" width="2" style="231" customWidth="1"/>
    <col min="6879" max="6879" width="8.875" style="231" bestFit="1" customWidth="1"/>
    <col min="6880" max="6880" width="6.375" style="231" bestFit="1" customWidth="1"/>
    <col min="6881" max="6881" width="1.375" style="231" customWidth="1"/>
    <col min="6882" max="6882" width="8.5" style="231" bestFit="1" customWidth="1"/>
    <col min="6883" max="6883" width="6.375" style="231" bestFit="1" customWidth="1"/>
    <col min="6884" max="6884" width="1.75" style="231" customWidth="1"/>
    <col min="6885" max="6885" width="9.5" style="231" bestFit="1" customWidth="1"/>
    <col min="6886" max="6886" width="7" style="231" bestFit="1" customWidth="1"/>
    <col min="6887" max="6887" width="1.625" style="231" customWidth="1"/>
    <col min="6888" max="6888" width="7.25" style="231" bestFit="1" customWidth="1"/>
    <col min="6889" max="6889" width="2.625" style="231" customWidth="1"/>
    <col min="6890" max="6890" width="13.25" style="231" customWidth="1"/>
    <col min="6891" max="6891" width="6.375" style="231" bestFit="1" customWidth="1"/>
    <col min="6892" max="6892" width="1.75" style="231" customWidth="1"/>
    <col min="6893" max="6893" width="8.5" style="231"/>
    <col min="6894" max="6894" width="42.25" style="231" bestFit="1" customWidth="1"/>
    <col min="6895" max="6895" width="1.25" style="231" customWidth="1"/>
    <col min="6896" max="6896" width="11.625" style="231" customWidth="1"/>
    <col min="6897" max="6897" width="1.25" style="231" customWidth="1"/>
    <col min="6898" max="6898" width="9.625" style="231" customWidth="1"/>
    <col min="6899" max="6899" width="8.125" style="231" customWidth="1"/>
    <col min="6900" max="6900" width="1.25" style="231" customWidth="1"/>
    <col min="6901" max="6901" width="8.125" style="231" customWidth="1"/>
    <col min="6902" max="6902" width="1.625" style="231" customWidth="1"/>
    <col min="6903" max="6903" width="8" style="231" bestFit="1" customWidth="1"/>
    <col min="6904" max="6904" width="9.75" style="231" bestFit="1" customWidth="1"/>
    <col min="6905" max="7119" width="7" style="231" customWidth="1"/>
    <col min="7120" max="7120" width="20.75" style="231" customWidth="1"/>
    <col min="7121" max="7121" width="1.875" style="231" customWidth="1"/>
    <col min="7122" max="7122" width="14.25" style="231" customWidth="1"/>
    <col min="7123" max="7123" width="4.25" style="231" customWidth="1"/>
    <col min="7124" max="7124" width="8.875" style="231" bestFit="1" customWidth="1"/>
    <col min="7125" max="7125" width="6.375" style="231" bestFit="1" customWidth="1"/>
    <col min="7126" max="7126" width="2.125" style="231" customWidth="1"/>
    <col min="7127" max="7127" width="8.5" style="231" bestFit="1" customWidth="1"/>
    <col min="7128" max="7128" width="6.375" style="231" bestFit="1" customWidth="1"/>
    <col min="7129" max="7129" width="2.375" style="231" customWidth="1"/>
    <col min="7130" max="7130" width="9.5" style="231" bestFit="1" customWidth="1"/>
    <col min="7131" max="7131" width="7" style="231" bestFit="1" customWidth="1"/>
    <col min="7132" max="7132" width="1.75" style="231" customWidth="1"/>
    <col min="7133" max="7133" width="8.875" style="231" bestFit="1" customWidth="1"/>
    <col min="7134" max="7134" width="2" style="231" customWidth="1"/>
    <col min="7135" max="7135" width="8.875" style="231" bestFit="1" customWidth="1"/>
    <col min="7136" max="7136" width="6.375" style="231" bestFit="1" customWidth="1"/>
    <col min="7137" max="7137" width="1.375" style="231" customWidth="1"/>
    <col min="7138" max="7138" width="8.5" style="231" bestFit="1" customWidth="1"/>
    <col min="7139" max="7139" width="6.375" style="231" bestFit="1" customWidth="1"/>
    <col min="7140" max="7140" width="1.75" style="231" customWidth="1"/>
    <col min="7141" max="7141" width="9.5" style="231" bestFit="1" customWidth="1"/>
    <col min="7142" max="7142" width="7" style="231" bestFit="1" customWidth="1"/>
    <col min="7143" max="7143" width="1.625" style="231" customWidth="1"/>
    <col min="7144" max="7144" width="7.25" style="231" bestFit="1" customWidth="1"/>
    <col min="7145" max="7145" width="2.625" style="231" customWidth="1"/>
    <col min="7146" max="7146" width="13.25" style="231" customWidth="1"/>
    <col min="7147" max="7147" width="6.375" style="231" bestFit="1" customWidth="1"/>
    <col min="7148" max="7148" width="1.75" style="231" customWidth="1"/>
    <col min="7149" max="7149" width="8.5" style="231"/>
    <col min="7150" max="7150" width="42.25" style="231" bestFit="1" customWidth="1"/>
    <col min="7151" max="7151" width="1.25" style="231" customWidth="1"/>
    <col min="7152" max="7152" width="11.625" style="231" customWidth="1"/>
    <col min="7153" max="7153" width="1.25" style="231" customWidth="1"/>
    <col min="7154" max="7154" width="9.625" style="231" customWidth="1"/>
    <col min="7155" max="7155" width="8.125" style="231" customWidth="1"/>
    <col min="7156" max="7156" width="1.25" style="231" customWidth="1"/>
    <col min="7157" max="7157" width="8.125" style="231" customWidth="1"/>
    <col min="7158" max="7158" width="1.625" style="231" customWidth="1"/>
    <col min="7159" max="7159" width="8" style="231" bestFit="1" customWidth="1"/>
    <col min="7160" max="7160" width="9.75" style="231" bestFit="1" customWidth="1"/>
    <col min="7161" max="7375" width="7" style="231" customWidth="1"/>
    <col min="7376" max="7376" width="20.75" style="231" customWidth="1"/>
    <col min="7377" max="7377" width="1.875" style="231" customWidth="1"/>
    <col min="7378" max="7378" width="14.25" style="231" customWidth="1"/>
    <col min="7379" max="7379" width="4.25" style="231" customWidth="1"/>
    <col min="7380" max="7380" width="8.875" style="231" bestFit="1" customWidth="1"/>
    <col min="7381" max="7381" width="6.375" style="231" bestFit="1" customWidth="1"/>
    <col min="7382" max="7382" width="2.125" style="231" customWidth="1"/>
    <col min="7383" max="7383" width="8.5" style="231" bestFit="1" customWidth="1"/>
    <col min="7384" max="7384" width="6.375" style="231" bestFit="1" customWidth="1"/>
    <col min="7385" max="7385" width="2.375" style="231" customWidth="1"/>
    <col min="7386" max="7386" width="9.5" style="231" bestFit="1" customWidth="1"/>
    <col min="7387" max="7387" width="7" style="231" bestFit="1" customWidth="1"/>
    <col min="7388" max="7388" width="1.75" style="231" customWidth="1"/>
    <col min="7389" max="7389" width="8.875" style="231" bestFit="1" customWidth="1"/>
    <col min="7390" max="7390" width="2" style="231" customWidth="1"/>
    <col min="7391" max="7391" width="8.875" style="231" bestFit="1" customWidth="1"/>
    <col min="7392" max="7392" width="6.375" style="231" bestFit="1" customWidth="1"/>
    <col min="7393" max="7393" width="1.375" style="231" customWidth="1"/>
    <col min="7394" max="7394" width="8.5" style="231" bestFit="1" customWidth="1"/>
    <col min="7395" max="7395" width="6.375" style="231" bestFit="1" customWidth="1"/>
    <col min="7396" max="7396" width="1.75" style="231" customWidth="1"/>
    <col min="7397" max="7397" width="9.5" style="231" bestFit="1" customWidth="1"/>
    <col min="7398" max="7398" width="7" style="231" bestFit="1" customWidth="1"/>
    <col min="7399" max="7399" width="1.625" style="231" customWidth="1"/>
    <col min="7400" max="7400" width="7.25" style="231" bestFit="1" customWidth="1"/>
    <col min="7401" max="7401" width="2.625" style="231" customWidth="1"/>
    <col min="7402" max="7402" width="13.25" style="231" customWidth="1"/>
    <col min="7403" max="7403" width="6.375" style="231" bestFit="1" customWidth="1"/>
    <col min="7404" max="7404" width="1.75" style="231" customWidth="1"/>
    <col min="7405" max="7405" width="8.5" style="231"/>
    <col min="7406" max="7406" width="42.25" style="231" bestFit="1" customWidth="1"/>
    <col min="7407" max="7407" width="1.25" style="231" customWidth="1"/>
    <col min="7408" max="7408" width="11.625" style="231" customWidth="1"/>
    <col min="7409" max="7409" width="1.25" style="231" customWidth="1"/>
    <col min="7410" max="7410" width="9.625" style="231" customWidth="1"/>
    <col min="7411" max="7411" width="8.125" style="231" customWidth="1"/>
    <col min="7412" max="7412" width="1.25" style="231" customWidth="1"/>
    <col min="7413" max="7413" width="8.125" style="231" customWidth="1"/>
    <col min="7414" max="7414" width="1.625" style="231" customWidth="1"/>
    <col min="7415" max="7415" width="8" style="231" bestFit="1" customWidth="1"/>
    <col min="7416" max="7416" width="9.75" style="231" bestFit="1" customWidth="1"/>
    <col min="7417" max="7631" width="7" style="231" customWidth="1"/>
    <col min="7632" max="7632" width="20.75" style="231" customWidth="1"/>
    <col min="7633" max="7633" width="1.875" style="231" customWidth="1"/>
    <col min="7634" max="7634" width="14.25" style="231" customWidth="1"/>
    <col min="7635" max="7635" width="4.25" style="231" customWidth="1"/>
    <col min="7636" max="7636" width="8.875" style="231" bestFit="1" customWidth="1"/>
    <col min="7637" max="7637" width="6.375" style="231" bestFit="1" customWidth="1"/>
    <col min="7638" max="7638" width="2.125" style="231" customWidth="1"/>
    <col min="7639" max="7639" width="8.5" style="231" bestFit="1" customWidth="1"/>
    <col min="7640" max="7640" width="6.375" style="231" bestFit="1" customWidth="1"/>
    <col min="7641" max="7641" width="2.375" style="231" customWidth="1"/>
    <col min="7642" max="7642" width="9.5" style="231" bestFit="1" customWidth="1"/>
    <col min="7643" max="7643" width="7" style="231" bestFit="1" customWidth="1"/>
    <col min="7644" max="7644" width="1.75" style="231" customWidth="1"/>
    <col min="7645" max="7645" width="8.875" style="231" bestFit="1" customWidth="1"/>
    <col min="7646" max="7646" width="2" style="231" customWidth="1"/>
    <col min="7647" max="7647" width="8.875" style="231" bestFit="1" customWidth="1"/>
    <col min="7648" max="7648" width="6.375" style="231" bestFit="1" customWidth="1"/>
    <col min="7649" max="7649" width="1.375" style="231" customWidth="1"/>
    <col min="7650" max="7650" width="8.5" style="231" bestFit="1" customWidth="1"/>
    <col min="7651" max="7651" width="6.375" style="231" bestFit="1" customWidth="1"/>
    <col min="7652" max="7652" width="1.75" style="231" customWidth="1"/>
    <col min="7653" max="7653" width="9.5" style="231" bestFit="1" customWidth="1"/>
    <col min="7654" max="7654" width="7" style="231" bestFit="1" customWidth="1"/>
    <col min="7655" max="7655" width="1.625" style="231" customWidth="1"/>
    <col min="7656" max="7656" width="7.25" style="231" bestFit="1" customWidth="1"/>
    <col min="7657" max="7657" width="2.625" style="231" customWidth="1"/>
    <col min="7658" max="7658" width="13.25" style="231" customWidth="1"/>
    <col min="7659" max="7659" width="6.375" style="231" bestFit="1" customWidth="1"/>
    <col min="7660" max="7660" width="1.75" style="231" customWidth="1"/>
    <col min="7661" max="7661" width="8.5" style="231"/>
    <col min="7662" max="7662" width="42.25" style="231" bestFit="1" customWidth="1"/>
    <col min="7663" max="7663" width="1.25" style="231" customWidth="1"/>
    <col min="7664" max="7664" width="11.625" style="231" customWidth="1"/>
    <col min="7665" max="7665" width="1.25" style="231" customWidth="1"/>
    <col min="7666" max="7666" width="9.625" style="231" customWidth="1"/>
    <col min="7667" max="7667" width="8.125" style="231" customWidth="1"/>
    <col min="7668" max="7668" width="1.25" style="231" customWidth="1"/>
    <col min="7669" max="7669" width="8.125" style="231" customWidth="1"/>
    <col min="7670" max="7670" width="1.625" style="231" customWidth="1"/>
    <col min="7671" max="7671" width="8" style="231" bestFit="1" customWidth="1"/>
    <col min="7672" max="7672" width="9.75" style="231" bestFit="1" customWidth="1"/>
    <col min="7673" max="7887" width="7" style="231" customWidth="1"/>
    <col min="7888" max="7888" width="20.75" style="231" customWidth="1"/>
    <col min="7889" max="7889" width="1.875" style="231" customWidth="1"/>
    <col min="7890" max="7890" width="14.25" style="231" customWidth="1"/>
    <col min="7891" max="7891" width="4.25" style="231" customWidth="1"/>
    <col min="7892" max="7892" width="8.875" style="231" bestFit="1" customWidth="1"/>
    <col min="7893" max="7893" width="6.375" style="231" bestFit="1" customWidth="1"/>
    <col min="7894" max="7894" width="2.125" style="231" customWidth="1"/>
    <col min="7895" max="7895" width="8.5" style="231" bestFit="1" customWidth="1"/>
    <col min="7896" max="7896" width="6.375" style="231" bestFit="1" customWidth="1"/>
    <col min="7897" max="7897" width="2.375" style="231" customWidth="1"/>
    <col min="7898" max="7898" width="9.5" style="231" bestFit="1" customWidth="1"/>
    <col min="7899" max="7899" width="7" style="231" bestFit="1" customWidth="1"/>
    <col min="7900" max="7900" width="1.75" style="231" customWidth="1"/>
    <col min="7901" max="7901" width="8.875" style="231" bestFit="1" customWidth="1"/>
    <col min="7902" max="7902" width="2" style="231" customWidth="1"/>
    <col min="7903" max="7903" width="8.875" style="231" bestFit="1" customWidth="1"/>
    <col min="7904" max="7904" width="6.375" style="231" bestFit="1" customWidth="1"/>
    <col min="7905" max="7905" width="1.375" style="231" customWidth="1"/>
    <col min="7906" max="7906" width="8.5" style="231" bestFit="1" customWidth="1"/>
    <col min="7907" max="7907" width="6.375" style="231" bestFit="1" customWidth="1"/>
    <col min="7908" max="7908" width="1.75" style="231" customWidth="1"/>
    <col min="7909" max="7909" width="9.5" style="231" bestFit="1" customWidth="1"/>
    <col min="7910" max="7910" width="7" style="231" bestFit="1" customWidth="1"/>
    <col min="7911" max="7911" width="1.625" style="231" customWidth="1"/>
    <col min="7912" max="7912" width="7.25" style="231" bestFit="1" customWidth="1"/>
    <col min="7913" max="7913" width="2.625" style="231" customWidth="1"/>
    <col min="7914" max="7914" width="13.25" style="231" customWidth="1"/>
    <col min="7915" max="7915" width="6.375" style="231" bestFit="1" customWidth="1"/>
    <col min="7916" max="7916" width="1.75" style="231" customWidth="1"/>
    <col min="7917" max="7917" width="8.5" style="231"/>
    <col min="7918" max="7918" width="42.25" style="231" bestFit="1" customWidth="1"/>
    <col min="7919" max="7919" width="1.25" style="231" customWidth="1"/>
    <col min="7920" max="7920" width="11.625" style="231" customWidth="1"/>
    <col min="7921" max="7921" width="1.25" style="231" customWidth="1"/>
    <col min="7922" max="7922" width="9.625" style="231" customWidth="1"/>
    <col min="7923" max="7923" width="8.125" style="231" customWidth="1"/>
    <col min="7924" max="7924" width="1.25" style="231" customWidth="1"/>
    <col min="7925" max="7925" width="8.125" style="231" customWidth="1"/>
    <col min="7926" max="7926" width="1.625" style="231" customWidth="1"/>
    <col min="7927" max="7927" width="8" style="231" bestFit="1" customWidth="1"/>
    <col min="7928" max="7928" width="9.75" style="231" bestFit="1" customWidth="1"/>
    <col min="7929" max="8143" width="7" style="231" customWidth="1"/>
    <col min="8144" max="8144" width="20.75" style="231" customWidth="1"/>
    <col min="8145" max="8145" width="1.875" style="231" customWidth="1"/>
    <col min="8146" max="8146" width="14.25" style="231" customWidth="1"/>
    <col min="8147" max="8147" width="4.25" style="231" customWidth="1"/>
    <col min="8148" max="8148" width="8.875" style="231" bestFit="1" customWidth="1"/>
    <col min="8149" max="8149" width="6.375" style="231" bestFit="1" customWidth="1"/>
    <col min="8150" max="8150" width="2.125" style="231" customWidth="1"/>
    <col min="8151" max="8151" width="8.5" style="231" bestFit="1" customWidth="1"/>
    <col min="8152" max="8152" width="6.375" style="231" bestFit="1" customWidth="1"/>
    <col min="8153" max="8153" width="2.375" style="231" customWidth="1"/>
    <col min="8154" max="8154" width="9.5" style="231" bestFit="1" customWidth="1"/>
    <col min="8155" max="8155" width="7" style="231" bestFit="1" customWidth="1"/>
    <col min="8156" max="8156" width="1.75" style="231" customWidth="1"/>
    <col min="8157" max="8157" width="8.875" style="231" bestFit="1" customWidth="1"/>
    <col min="8158" max="8158" width="2" style="231" customWidth="1"/>
    <col min="8159" max="8159" width="8.875" style="231" bestFit="1" customWidth="1"/>
    <col min="8160" max="8160" width="6.375" style="231" bestFit="1" customWidth="1"/>
    <col min="8161" max="8161" width="1.375" style="231" customWidth="1"/>
    <col min="8162" max="8162" width="8.5" style="231" bestFit="1" customWidth="1"/>
    <col min="8163" max="8163" width="6.375" style="231" bestFit="1" customWidth="1"/>
    <col min="8164" max="8164" width="1.75" style="231" customWidth="1"/>
    <col min="8165" max="8165" width="9.5" style="231" bestFit="1" customWidth="1"/>
    <col min="8166" max="8166" width="7" style="231" bestFit="1" customWidth="1"/>
    <col min="8167" max="8167" width="1.625" style="231" customWidth="1"/>
    <col min="8168" max="8168" width="7.25" style="231" bestFit="1" customWidth="1"/>
    <col min="8169" max="8169" width="2.625" style="231" customWidth="1"/>
    <col min="8170" max="8170" width="13.25" style="231" customWidth="1"/>
    <col min="8171" max="8171" width="6.375" style="231" bestFit="1" customWidth="1"/>
    <col min="8172" max="8172" width="1.75" style="231" customWidth="1"/>
    <col min="8173" max="8173" width="8.5" style="231"/>
    <col min="8174" max="8174" width="42.25" style="231" bestFit="1" customWidth="1"/>
    <col min="8175" max="8175" width="1.25" style="231" customWidth="1"/>
    <col min="8176" max="8176" width="11.625" style="231" customWidth="1"/>
    <col min="8177" max="8177" width="1.25" style="231" customWidth="1"/>
    <col min="8178" max="8178" width="9.625" style="231" customWidth="1"/>
    <col min="8179" max="8179" width="8.125" style="231" customWidth="1"/>
    <col min="8180" max="8180" width="1.25" style="231" customWidth="1"/>
    <col min="8181" max="8181" width="8.125" style="231" customWidth="1"/>
    <col min="8182" max="8182" width="1.625" style="231" customWidth="1"/>
    <col min="8183" max="8183" width="8" style="231" bestFit="1" customWidth="1"/>
    <col min="8184" max="8184" width="9.75" style="231" bestFit="1" customWidth="1"/>
    <col min="8185" max="8399" width="7" style="231" customWidth="1"/>
    <col min="8400" max="8400" width="20.75" style="231" customWidth="1"/>
    <col min="8401" max="8401" width="1.875" style="231" customWidth="1"/>
    <col min="8402" max="8402" width="14.25" style="231" customWidth="1"/>
    <col min="8403" max="8403" width="4.25" style="231" customWidth="1"/>
    <col min="8404" max="8404" width="8.875" style="231" bestFit="1" customWidth="1"/>
    <col min="8405" max="8405" width="6.375" style="231" bestFit="1" customWidth="1"/>
    <col min="8406" max="8406" width="2.125" style="231" customWidth="1"/>
    <col min="8407" max="8407" width="8.5" style="231" bestFit="1" customWidth="1"/>
    <col min="8408" max="8408" width="6.375" style="231" bestFit="1" customWidth="1"/>
    <col min="8409" max="8409" width="2.375" style="231" customWidth="1"/>
    <col min="8410" max="8410" width="9.5" style="231" bestFit="1" customWidth="1"/>
    <col min="8411" max="8411" width="7" style="231" bestFit="1" customWidth="1"/>
    <col min="8412" max="8412" width="1.75" style="231" customWidth="1"/>
    <col min="8413" max="8413" width="8.875" style="231" bestFit="1" customWidth="1"/>
    <col min="8414" max="8414" width="2" style="231" customWidth="1"/>
    <col min="8415" max="8415" width="8.875" style="231" bestFit="1" customWidth="1"/>
    <col min="8416" max="8416" width="6.375" style="231" bestFit="1" customWidth="1"/>
    <col min="8417" max="8417" width="1.375" style="231" customWidth="1"/>
    <col min="8418" max="8418" width="8.5" style="231" bestFit="1" customWidth="1"/>
    <col min="8419" max="8419" width="6.375" style="231" bestFit="1" customWidth="1"/>
    <col min="8420" max="8420" width="1.75" style="231" customWidth="1"/>
    <col min="8421" max="8421" width="9.5" style="231" bestFit="1" customWidth="1"/>
    <col min="8422" max="8422" width="7" style="231" bestFit="1" customWidth="1"/>
    <col min="8423" max="8423" width="1.625" style="231" customWidth="1"/>
    <col min="8424" max="8424" width="7.25" style="231" bestFit="1" customWidth="1"/>
    <col min="8425" max="8425" width="2.625" style="231" customWidth="1"/>
    <col min="8426" max="8426" width="13.25" style="231" customWidth="1"/>
    <col min="8427" max="8427" width="6.375" style="231" bestFit="1" customWidth="1"/>
    <col min="8428" max="8428" width="1.75" style="231" customWidth="1"/>
    <col min="8429" max="8429" width="8.5" style="231"/>
    <col min="8430" max="8430" width="42.25" style="231" bestFit="1" customWidth="1"/>
    <col min="8431" max="8431" width="1.25" style="231" customWidth="1"/>
    <col min="8432" max="8432" width="11.625" style="231" customWidth="1"/>
    <col min="8433" max="8433" width="1.25" style="231" customWidth="1"/>
    <col min="8434" max="8434" width="9.625" style="231" customWidth="1"/>
    <col min="8435" max="8435" width="8.125" style="231" customWidth="1"/>
    <col min="8436" max="8436" width="1.25" style="231" customWidth="1"/>
    <col min="8437" max="8437" width="8.125" style="231" customWidth="1"/>
    <col min="8438" max="8438" width="1.625" style="231" customWidth="1"/>
    <col min="8439" max="8439" width="8" style="231" bestFit="1" customWidth="1"/>
    <col min="8440" max="8440" width="9.75" style="231" bestFit="1" customWidth="1"/>
    <col min="8441" max="8655" width="7" style="231" customWidth="1"/>
    <col min="8656" max="8656" width="20.75" style="231" customWidth="1"/>
    <col min="8657" max="8657" width="1.875" style="231" customWidth="1"/>
    <col min="8658" max="8658" width="14.25" style="231" customWidth="1"/>
    <col min="8659" max="8659" width="4.25" style="231" customWidth="1"/>
    <col min="8660" max="8660" width="8.875" style="231" bestFit="1" customWidth="1"/>
    <col min="8661" max="8661" width="6.375" style="231" bestFit="1" customWidth="1"/>
    <col min="8662" max="8662" width="2.125" style="231" customWidth="1"/>
    <col min="8663" max="8663" width="8.5" style="231" bestFit="1" customWidth="1"/>
    <col min="8664" max="8664" width="6.375" style="231" bestFit="1" customWidth="1"/>
    <col min="8665" max="8665" width="2.375" style="231" customWidth="1"/>
    <col min="8666" max="8666" width="9.5" style="231" bestFit="1" customWidth="1"/>
    <col min="8667" max="8667" width="7" style="231" bestFit="1" customWidth="1"/>
    <col min="8668" max="8668" width="1.75" style="231" customWidth="1"/>
    <col min="8669" max="8669" width="8.875" style="231" bestFit="1" customWidth="1"/>
    <col min="8670" max="8670" width="2" style="231" customWidth="1"/>
    <col min="8671" max="8671" width="8.875" style="231" bestFit="1" customWidth="1"/>
    <col min="8672" max="8672" width="6.375" style="231" bestFit="1" customWidth="1"/>
    <col min="8673" max="8673" width="1.375" style="231" customWidth="1"/>
    <col min="8674" max="8674" width="8.5" style="231" bestFit="1" customWidth="1"/>
    <col min="8675" max="8675" width="6.375" style="231" bestFit="1" customWidth="1"/>
    <col min="8676" max="8676" width="1.75" style="231" customWidth="1"/>
    <col min="8677" max="8677" width="9.5" style="231" bestFit="1" customWidth="1"/>
    <col min="8678" max="8678" width="7" style="231" bestFit="1" customWidth="1"/>
    <col min="8679" max="8679" width="1.625" style="231" customWidth="1"/>
    <col min="8680" max="8680" width="7.25" style="231" bestFit="1" customWidth="1"/>
    <col min="8681" max="8681" width="2.625" style="231" customWidth="1"/>
    <col min="8682" max="8682" width="13.25" style="231" customWidth="1"/>
    <col min="8683" max="8683" width="6.375" style="231" bestFit="1" customWidth="1"/>
    <col min="8684" max="8684" width="1.75" style="231" customWidth="1"/>
    <col min="8685" max="8685" width="8.5" style="231"/>
    <col min="8686" max="8686" width="42.25" style="231" bestFit="1" customWidth="1"/>
    <col min="8687" max="8687" width="1.25" style="231" customWidth="1"/>
    <col min="8688" max="8688" width="11.625" style="231" customWidth="1"/>
    <col min="8689" max="8689" width="1.25" style="231" customWidth="1"/>
    <col min="8690" max="8690" width="9.625" style="231" customWidth="1"/>
    <col min="8691" max="8691" width="8.125" style="231" customWidth="1"/>
    <col min="8692" max="8692" width="1.25" style="231" customWidth="1"/>
    <col min="8693" max="8693" width="8.125" style="231" customWidth="1"/>
    <col min="8694" max="8694" width="1.625" style="231" customWidth="1"/>
    <col min="8695" max="8695" width="8" style="231" bestFit="1" customWidth="1"/>
    <col min="8696" max="8696" width="9.75" style="231" bestFit="1" customWidth="1"/>
    <col min="8697" max="8911" width="7" style="231" customWidth="1"/>
    <col min="8912" max="8912" width="20.75" style="231" customWidth="1"/>
    <col min="8913" max="8913" width="1.875" style="231" customWidth="1"/>
    <col min="8914" max="8914" width="14.25" style="231" customWidth="1"/>
    <col min="8915" max="8915" width="4.25" style="231" customWidth="1"/>
    <col min="8916" max="8916" width="8.875" style="231" bestFit="1" customWidth="1"/>
    <col min="8917" max="8917" width="6.375" style="231" bestFit="1" customWidth="1"/>
    <col min="8918" max="8918" width="2.125" style="231" customWidth="1"/>
    <col min="8919" max="8919" width="8.5" style="231" bestFit="1" customWidth="1"/>
    <col min="8920" max="8920" width="6.375" style="231" bestFit="1" customWidth="1"/>
    <col min="8921" max="8921" width="2.375" style="231" customWidth="1"/>
    <col min="8922" max="8922" width="9.5" style="231" bestFit="1" customWidth="1"/>
    <col min="8923" max="8923" width="7" style="231" bestFit="1" customWidth="1"/>
    <col min="8924" max="8924" width="1.75" style="231" customWidth="1"/>
    <col min="8925" max="8925" width="8.875" style="231" bestFit="1" customWidth="1"/>
    <col min="8926" max="8926" width="2" style="231" customWidth="1"/>
    <col min="8927" max="8927" width="8.875" style="231" bestFit="1" customWidth="1"/>
    <col min="8928" max="8928" width="6.375" style="231" bestFit="1" customWidth="1"/>
    <col min="8929" max="8929" width="1.375" style="231" customWidth="1"/>
    <col min="8930" max="8930" width="8.5" style="231" bestFit="1" customWidth="1"/>
    <col min="8931" max="8931" width="6.375" style="231" bestFit="1" customWidth="1"/>
    <col min="8932" max="8932" width="1.75" style="231" customWidth="1"/>
    <col min="8933" max="8933" width="9.5" style="231" bestFit="1" customWidth="1"/>
    <col min="8934" max="8934" width="7" style="231" bestFit="1" customWidth="1"/>
    <col min="8935" max="8935" width="1.625" style="231" customWidth="1"/>
    <col min="8936" max="8936" width="7.25" style="231" bestFit="1" customWidth="1"/>
    <col min="8937" max="8937" width="2.625" style="231" customWidth="1"/>
    <col min="8938" max="8938" width="13.25" style="231" customWidth="1"/>
    <col min="8939" max="8939" width="6.375" style="231" bestFit="1" customWidth="1"/>
    <col min="8940" max="8940" width="1.75" style="231" customWidth="1"/>
    <col min="8941" max="8941" width="8.5" style="231"/>
    <col min="8942" max="8942" width="42.25" style="231" bestFit="1" customWidth="1"/>
    <col min="8943" max="8943" width="1.25" style="231" customWidth="1"/>
    <col min="8944" max="8944" width="11.625" style="231" customWidth="1"/>
    <col min="8945" max="8945" width="1.25" style="231" customWidth="1"/>
    <col min="8946" max="8946" width="9.625" style="231" customWidth="1"/>
    <col min="8947" max="8947" width="8.125" style="231" customWidth="1"/>
    <col min="8948" max="8948" width="1.25" style="231" customWidth="1"/>
    <col min="8949" max="8949" width="8.125" style="231" customWidth="1"/>
    <col min="8950" max="8950" width="1.625" style="231" customWidth="1"/>
    <col min="8951" max="8951" width="8" style="231" bestFit="1" customWidth="1"/>
    <col min="8952" max="8952" width="9.75" style="231" bestFit="1" customWidth="1"/>
    <col min="8953" max="9167" width="7" style="231" customWidth="1"/>
    <col min="9168" max="9168" width="20.75" style="231" customWidth="1"/>
    <col min="9169" max="9169" width="1.875" style="231" customWidth="1"/>
    <col min="9170" max="9170" width="14.25" style="231" customWidth="1"/>
    <col min="9171" max="9171" width="4.25" style="231" customWidth="1"/>
    <col min="9172" max="9172" width="8.875" style="231" bestFit="1" customWidth="1"/>
    <col min="9173" max="9173" width="6.375" style="231" bestFit="1" customWidth="1"/>
    <col min="9174" max="9174" width="2.125" style="231" customWidth="1"/>
    <col min="9175" max="9175" width="8.5" style="231" bestFit="1" customWidth="1"/>
    <col min="9176" max="9176" width="6.375" style="231" bestFit="1" customWidth="1"/>
    <col min="9177" max="9177" width="2.375" style="231" customWidth="1"/>
    <col min="9178" max="9178" width="9.5" style="231" bestFit="1" customWidth="1"/>
    <col min="9179" max="9179" width="7" style="231" bestFit="1" customWidth="1"/>
    <col min="9180" max="9180" width="1.75" style="231" customWidth="1"/>
    <col min="9181" max="9181" width="8.875" style="231" bestFit="1" customWidth="1"/>
    <col min="9182" max="9182" width="2" style="231" customWidth="1"/>
    <col min="9183" max="9183" width="8.875" style="231" bestFit="1" customWidth="1"/>
    <col min="9184" max="9184" width="6.375" style="231" bestFit="1" customWidth="1"/>
    <col min="9185" max="9185" width="1.375" style="231" customWidth="1"/>
    <col min="9186" max="9186" width="8.5" style="231" bestFit="1" customWidth="1"/>
    <col min="9187" max="9187" width="6.375" style="231" bestFit="1" customWidth="1"/>
    <col min="9188" max="9188" width="1.75" style="231" customWidth="1"/>
    <col min="9189" max="9189" width="9.5" style="231" bestFit="1" customWidth="1"/>
    <col min="9190" max="9190" width="7" style="231" bestFit="1" customWidth="1"/>
    <col min="9191" max="9191" width="1.625" style="231" customWidth="1"/>
    <col min="9192" max="9192" width="7.25" style="231" bestFit="1" customWidth="1"/>
    <col min="9193" max="9193" width="2.625" style="231" customWidth="1"/>
    <col min="9194" max="9194" width="13.25" style="231" customWidth="1"/>
    <col min="9195" max="9195" width="6.375" style="231" bestFit="1" customWidth="1"/>
    <col min="9196" max="9196" width="1.75" style="231" customWidth="1"/>
    <col min="9197" max="9197" width="8.5" style="231"/>
    <col min="9198" max="9198" width="42.25" style="231" bestFit="1" customWidth="1"/>
    <col min="9199" max="9199" width="1.25" style="231" customWidth="1"/>
    <col min="9200" max="9200" width="11.625" style="231" customWidth="1"/>
    <col min="9201" max="9201" width="1.25" style="231" customWidth="1"/>
    <col min="9202" max="9202" width="9.625" style="231" customWidth="1"/>
    <col min="9203" max="9203" width="8.125" style="231" customWidth="1"/>
    <col min="9204" max="9204" width="1.25" style="231" customWidth="1"/>
    <col min="9205" max="9205" width="8.125" style="231" customWidth="1"/>
    <col min="9206" max="9206" width="1.625" style="231" customWidth="1"/>
    <col min="9207" max="9207" width="8" style="231" bestFit="1" customWidth="1"/>
    <col min="9208" max="9208" width="9.75" style="231" bestFit="1" customWidth="1"/>
    <col min="9209" max="9423" width="7" style="231" customWidth="1"/>
    <col min="9424" max="9424" width="20.75" style="231" customWidth="1"/>
    <col min="9425" max="9425" width="1.875" style="231" customWidth="1"/>
    <col min="9426" max="9426" width="14.25" style="231" customWidth="1"/>
    <col min="9427" max="9427" width="4.25" style="231" customWidth="1"/>
    <col min="9428" max="9428" width="8.875" style="231" bestFit="1" customWidth="1"/>
    <col min="9429" max="9429" width="6.375" style="231" bestFit="1" customWidth="1"/>
    <col min="9430" max="9430" width="2.125" style="231" customWidth="1"/>
    <col min="9431" max="9431" width="8.5" style="231" bestFit="1" customWidth="1"/>
    <col min="9432" max="9432" width="6.375" style="231" bestFit="1" customWidth="1"/>
    <col min="9433" max="9433" width="2.375" style="231" customWidth="1"/>
    <col min="9434" max="9434" width="9.5" style="231" bestFit="1" customWidth="1"/>
    <col min="9435" max="9435" width="7" style="231" bestFit="1" customWidth="1"/>
    <col min="9436" max="9436" width="1.75" style="231" customWidth="1"/>
    <col min="9437" max="9437" width="8.875" style="231" bestFit="1" customWidth="1"/>
    <col min="9438" max="9438" width="2" style="231" customWidth="1"/>
    <col min="9439" max="9439" width="8.875" style="231" bestFit="1" customWidth="1"/>
    <col min="9440" max="9440" width="6.375" style="231" bestFit="1" customWidth="1"/>
    <col min="9441" max="9441" width="1.375" style="231" customWidth="1"/>
    <col min="9442" max="9442" width="8.5" style="231" bestFit="1" customWidth="1"/>
    <col min="9443" max="9443" width="6.375" style="231" bestFit="1" customWidth="1"/>
    <col min="9444" max="9444" width="1.75" style="231" customWidth="1"/>
    <col min="9445" max="9445" width="9.5" style="231" bestFit="1" customWidth="1"/>
    <col min="9446" max="9446" width="7" style="231" bestFit="1" customWidth="1"/>
    <col min="9447" max="9447" width="1.625" style="231" customWidth="1"/>
    <col min="9448" max="9448" width="7.25" style="231" bestFit="1" customWidth="1"/>
    <col min="9449" max="9449" width="2.625" style="231" customWidth="1"/>
    <col min="9450" max="9450" width="13.25" style="231" customWidth="1"/>
    <col min="9451" max="9451" width="6.375" style="231" bestFit="1" customWidth="1"/>
    <col min="9452" max="9452" width="1.75" style="231" customWidth="1"/>
    <col min="9453" max="9453" width="8.5" style="231"/>
    <col min="9454" max="9454" width="42.25" style="231" bestFit="1" customWidth="1"/>
    <col min="9455" max="9455" width="1.25" style="231" customWidth="1"/>
    <col min="9456" max="9456" width="11.625" style="231" customWidth="1"/>
    <col min="9457" max="9457" width="1.25" style="231" customWidth="1"/>
    <col min="9458" max="9458" width="9.625" style="231" customWidth="1"/>
    <col min="9459" max="9459" width="8.125" style="231" customWidth="1"/>
    <col min="9460" max="9460" width="1.25" style="231" customWidth="1"/>
    <col min="9461" max="9461" width="8.125" style="231" customWidth="1"/>
    <col min="9462" max="9462" width="1.625" style="231" customWidth="1"/>
    <col min="9463" max="9463" width="8" style="231" bestFit="1" customWidth="1"/>
    <col min="9464" max="9464" width="9.75" style="231" bestFit="1" customWidth="1"/>
    <col min="9465" max="9679" width="7" style="231" customWidth="1"/>
    <col min="9680" max="9680" width="20.75" style="231" customWidth="1"/>
    <col min="9681" max="9681" width="1.875" style="231" customWidth="1"/>
    <col min="9682" max="9682" width="14.25" style="231" customWidth="1"/>
    <col min="9683" max="9683" width="4.25" style="231" customWidth="1"/>
    <col min="9684" max="9684" width="8.875" style="231" bestFit="1" customWidth="1"/>
    <col min="9685" max="9685" width="6.375" style="231" bestFit="1" customWidth="1"/>
    <col min="9686" max="9686" width="2.125" style="231" customWidth="1"/>
    <col min="9687" max="9687" width="8.5" style="231" bestFit="1" customWidth="1"/>
    <col min="9688" max="9688" width="6.375" style="231" bestFit="1" customWidth="1"/>
    <col min="9689" max="9689" width="2.375" style="231" customWidth="1"/>
    <col min="9690" max="9690" width="9.5" style="231" bestFit="1" customWidth="1"/>
    <col min="9691" max="9691" width="7" style="231" bestFit="1" customWidth="1"/>
    <col min="9692" max="9692" width="1.75" style="231" customWidth="1"/>
    <col min="9693" max="9693" width="8.875" style="231" bestFit="1" customWidth="1"/>
    <col min="9694" max="9694" width="2" style="231" customWidth="1"/>
    <col min="9695" max="9695" width="8.875" style="231" bestFit="1" customWidth="1"/>
    <col min="9696" max="9696" width="6.375" style="231" bestFit="1" customWidth="1"/>
    <col min="9697" max="9697" width="1.375" style="231" customWidth="1"/>
    <col min="9698" max="9698" width="8.5" style="231" bestFit="1" customWidth="1"/>
    <col min="9699" max="9699" width="6.375" style="231" bestFit="1" customWidth="1"/>
    <col min="9700" max="9700" width="1.75" style="231" customWidth="1"/>
    <col min="9701" max="9701" width="9.5" style="231" bestFit="1" customWidth="1"/>
    <col min="9702" max="9702" width="7" style="231" bestFit="1" customWidth="1"/>
    <col min="9703" max="9703" width="1.625" style="231" customWidth="1"/>
    <col min="9704" max="9704" width="7.25" style="231" bestFit="1" customWidth="1"/>
    <col min="9705" max="9705" width="2.625" style="231" customWidth="1"/>
    <col min="9706" max="9706" width="13.25" style="231" customWidth="1"/>
    <col min="9707" max="9707" width="6.375" style="231" bestFit="1" customWidth="1"/>
    <col min="9708" max="9708" width="1.75" style="231" customWidth="1"/>
    <col min="9709" max="9709" width="8.5" style="231"/>
    <col min="9710" max="9710" width="42.25" style="231" bestFit="1" customWidth="1"/>
    <col min="9711" max="9711" width="1.25" style="231" customWidth="1"/>
    <col min="9712" max="9712" width="11.625" style="231" customWidth="1"/>
    <col min="9713" max="9713" width="1.25" style="231" customWidth="1"/>
    <col min="9714" max="9714" width="9.625" style="231" customWidth="1"/>
    <col min="9715" max="9715" width="8.125" style="231" customWidth="1"/>
    <col min="9716" max="9716" width="1.25" style="231" customWidth="1"/>
    <col min="9717" max="9717" width="8.125" style="231" customWidth="1"/>
    <col min="9718" max="9718" width="1.625" style="231" customWidth="1"/>
    <col min="9719" max="9719" width="8" style="231" bestFit="1" customWidth="1"/>
    <col min="9720" max="9720" width="9.75" style="231" bestFit="1" customWidth="1"/>
    <col min="9721" max="9935" width="7" style="231" customWidth="1"/>
    <col min="9936" max="9936" width="20.75" style="231" customWidth="1"/>
    <col min="9937" max="9937" width="1.875" style="231" customWidth="1"/>
    <col min="9938" max="9938" width="14.25" style="231" customWidth="1"/>
    <col min="9939" max="9939" width="4.25" style="231" customWidth="1"/>
    <col min="9940" max="9940" width="8.875" style="231" bestFit="1" customWidth="1"/>
    <col min="9941" max="9941" width="6.375" style="231" bestFit="1" customWidth="1"/>
    <col min="9942" max="9942" width="2.125" style="231" customWidth="1"/>
    <col min="9943" max="9943" width="8.5" style="231" bestFit="1" customWidth="1"/>
    <col min="9944" max="9944" width="6.375" style="231" bestFit="1" customWidth="1"/>
    <col min="9945" max="9945" width="2.375" style="231" customWidth="1"/>
    <col min="9946" max="9946" width="9.5" style="231" bestFit="1" customWidth="1"/>
    <col min="9947" max="9947" width="7" style="231" bestFit="1" customWidth="1"/>
    <col min="9948" max="9948" width="1.75" style="231" customWidth="1"/>
    <col min="9949" max="9949" width="8.875" style="231" bestFit="1" customWidth="1"/>
    <col min="9950" max="9950" width="2" style="231" customWidth="1"/>
    <col min="9951" max="9951" width="8.875" style="231" bestFit="1" customWidth="1"/>
    <col min="9952" max="9952" width="6.375" style="231" bestFit="1" customWidth="1"/>
    <col min="9953" max="9953" width="1.375" style="231" customWidth="1"/>
    <col min="9954" max="9954" width="8.5" style="231" bestFit="1" customWidth="1"/>
    <col min="9955" max="9955" width="6.375" style="231" bestFit="1" customWidth="1"/>
    <col min="9956" max="9956" width="1.75" style="231" customWidth="1"/>
    <col min="9957" max="9957" width="9.5" style="231" bestFit="1" customWidth="1"/>
    <col min="9958" max="9958" width="7" style="231" bestFit="1" customWidth="1"/>
    <col min="9959" max="9959" width="1.625" style="231" customWidth="1"/>
    <col min="9960" max="9960" width="7.25" style="231" bestFit="1" customWidth="1"/>
    <col min="9961" max="9961" width="2.625" style="231" customWidth="1"/>
    <col min="9962" max="9962" width="13.25" style="231" customWidth="1"/>
    <col min="9963" max="9963" width="6.375" style="231" bestFit="1" customWidth="1"/>
    <col min="9964" max="9964" width="1.75" style="231" customWidth="1"/>
    <col min="9965" max="9965" width="8.5" style="231"/>
    <col min="9966" max="9966" width="42.25" style="231" bestFit="1" customWidth="1"/>
    <col min="9967" max="9967" width="1.25" style="231" customWidth="1"/>
    <col min="9968" max="9968" width="11.625" style="231" customWidth="1"/>
    <col min="9969" max="9969" width="1.25" style="231" customWidth="1"/>
    <col min="9970" max="9970" width="9.625" style="231" customWidth="1"/>
    <col min="9971" max="9971" width="8.125" style="231" customWidth="1"/>
    <col min="9972" max="9972" width="1.25" style="231" customWidth="1"/>
    <col min="9973" max="9973" width="8.125" style="231" customWidth="1"/>
    <col min="9974" max="9974" width="1.625" style="231" customWidth="1"/>
    <col min="9975" max="9975" width="8" style="231" bestFit="1" customWidth="1"/>
    <col min="9976" max="9976" width="9.75" style="231" bestFit="1" customWidth="1"/>
    <col min="9977" max="10191" width="7" style="231" customWidth="1"/>
    <col min="10192" max="10192" width="20.75" style="231" customWidth="1"/>
    <col min="10193" max="10193" width="1.875" style="231" customWidth="1"/>
    <col min="10194" max="10194" width="14.25" style="231" customWidth="1"/>
    <col min="10195" max="10195" width="4.25" style="231" customWidth="1"/>
    <col min="10196" max="10196" width="8.875" style="231" bestFit="1" customWidth="1"/>
    <col min="10197" max="10197" width="6.375" style="231" bestFit="1" customWidth="1"/>
    <col min="10198" max="10198" width="2.125" style="231" customWidth="1"/>
    <col min="10199" max="10199" width="8.5" style="231" bestFit="1" customWidth="1"/>
    <col min="10200" max="10200" width="6.375" style="231" bestFit="1" customWidth="1"/>
    <col min="10201" max="10201" width="2.375" style="231" customWidth="1"/>
    <col min="10202" max="10202" width="9.5" style="231" bestFit="1" customWidth="1"/>
    <col min="10203" max="10203" width="7" style="231" bestFit="1" customWidth="1"/>
    <col min="10204" max="10204" width="1.75" style="231" customWidth="1"/>
    <col min="10205" max="10205" width="8.875" style="231" bestFit="1" customWidth="1"/>
    <col min="10206" max="10206" width="2" style="231" customWidth="1"/>
    <col min="10207" max="10207" width="8.875" style="231" bestFit="1" customWidth="1"/>
    <col min="10208" max="10208" width="6.375" style="231" bestFit="1" customWidth="1"/>
    <col min="10209" max="10209" width="1.375" style="231" customWidth="1"/>
    <col min="10210" max="10210" width="8.5" style="231" bestFit="1" customWidth="1"/>
    <col min="10211" max="10211" width="6.375" style="231" bestFit="1" customWidth="1"/>
    <col min="10212" max="10212" width="1.75" style="231" customWidth="1"/>
    <col min="10213" max="10213" width="9.5" style="231" bestFit="1" customWidth="1"/>
    <col min="10214" max="10214" width="7" style="231" bestFit="1" customWidth="1"/>
    <col min="10215" max="10215" width="1.625" style="231" customWidth="1"/>
    <col min="10216" max="10216" width="7.25" style="231" bestFit="1" customWidth="1"/>
    <col min="10217" max="10217" width="2.625" style="231" customWidth="1"/>
    <col min="10218" max="10218" width="13.25" style="231" customWidth="1"/>
    <col min="10219" max="10219" width="6.375" style="231" bestFit="1" customWidth="1"/>
    <col min="10220" max="10220" width="1.75" style="231" customWidth="1"/>
    <col min="10221" max="10221" width="8.5" style="231"/>
    <col min="10222" max="10222" width="42.25" style="231" bestFit="1" customWidth="1"/>
    <col min="10223" max="10223" width="1.25" style="231" customWidth="1"/>
    <col min="10224" max="10224" width="11.625" style="231" customWidth="1"/>
    <col min="10225" max="10225" width="1.25" style="231" customWidth="1"/>
    <col min="10226" max="10226" width="9.625" style="231" customWidth="1"/>
    <col min="10227" max="10227" width="8.125" style="231" customWidth="1"/>
    <col min="10228" max="10228" width="1.25" style="231" customWidth="1"/>
    <col min="10229" max="10229" width="8.125" style="231" customWidth="1"/>
    <col min="10230" max="10230" width="1.625" style="231" customWidth="1"/>
    <col min="10231" max="10231" width="8" style="231" bestFit="1" customWidth="1"/>
    <col min="10232" max="10232" width="9.75" style="231" bestFit="1" customWidth="1"/>
    <col min="10233" max="10447" width="7" style="231" customWidth="1"/>
    <col min="10448" max="10448" width="20.75" style="231" customWidth="1"/>
    <col min="10449" max="10449" width="1.875" style="231" customWidth="1"/>
    <col min="10450" max="10450" width="14.25" style="231" customWidth="1"/>
    <col min="10451" max="10451" width="4.25" style="231" customWidth="1"/>
    <col min="10452" max="10452" width="8.875" style="231" bestFit="1" customWidth="1"/>
    <col min="10453" max="10453" width="6.375" style="231" bestFit="1" customWidth="1"/>
    <col min="10454" max="10454" width="2.125" style="231" customWidth="1"/>
    <col min="10455" max="10455" width="8.5" style="231" bestFit="1" customWidth="1"/>
    <col min="10456" max="10456" width="6.375" style="231" bestFit="1" customWidth="1"/>
    <col min="10457" max="10457" width="2.375" style="231" customWidth="1"/>
    <col min="10458" max="10458" width="9.5" style="231" bestFit="1" customWidth="1"/>
    <col min="10459" max="10459" width="7" style="231" bestFit="1" customWidth="1"/>
    <col min="10460" max="10460" width="1.75" style="231" customWidth="1"/>
    <col min="10461" max="10461" width="8.875" style="231" bestFit="1" customWidth="1"/>
    <col min="10462" max="10462" width="2" style="231" customWidth="1"/>
    <col min="10463" max="10463" width="8.875" style="231" bestFit="1" customWidth="1"/>
    <col min="10464" max="10464" width="6.375" style="231" bestFit="1" customWidth="1"/>
    <col min="10465" max="10465" width="1.375" style="231" customWidth="1"/>
    <col min="10466" max="10466" width="8.5" style="231" bestFit="1" customWidth="1"/>
    <col min="10467" max="10467" width="6.375" style="231" bestFit="1" customWidth="1"/>
    <col min="10468" max="10468" width="1.75" style="231" customWidth="1"/>
    <col min="10469" max="10469" width="9.5" style="231" bestFit="1" customWidth="1"/>
    <col min="10470" max="10470" width="7" style="231" bestFit="1" customWidth="1"/>
    <col min="10471" max="10471" width="1.625" style="231" customWidth="1"/>
    <col min="10472" max="10472" width="7.25" style="231" bestFit="1" customWidth="1"/>
    <col min="10473" max="10473" width="2.625" style="231" customWidth="1"/>
    <col min="10474" max="10474" width="13.25" style="231" customWidth="1"/>
    <col min="10475" max="10475" width="6.375" style="231" bestFit="1" customWidth="1"/>
    <col min="10476" max="10476" width="1.75" style="231" customWidth="1"/>
    <col min="10477" max="10477" width="8.5" style="231"/>
    <col min="10478" max="10478" width="42.25" style="231" bestFit="1" customWidth="1"/>
    <col min="10479" max="10479" width="1.25" style="231" customWidth="1"/>
    <col min="10480" max="10480" width="11.625" style="231" customWidth="1"/>
    <col min="10481" max="10481" width="1.25" style="231" customWidth="1"/>
    <col min="10482" max="10482" width="9.625" style="231" customWidth="1"/>
    <col min="10483" max="10483" width="8.125" style="231" customWidth="1"/>
    <col min="10484" max="10484" width="1.25" style="231" customWidth="1"/>
    <col min="10485" max="10485" width="8.125" style="231" customWidth="1"/>
    <col min="10486" max="10486" width="1.625" style="231" customWidth="1"/>
    <col min="10487" max="10487" width="8" style="231" bestFit="1" customWidth="1"/>
    <col min="10488" max="10488" width="9.75" style="231" bestFit="1" customWidth="1"/>
    <col min="10489" max="10703" width="7" style="231" customWidth="1"/>
    <col min="10704" max="10704" width="20.75" style="231" customWidth="1"/>
    <col min="10705" max="10705" width="1.875" style="231" customWidth="1"/>
    <col min="10706" max="10706" width="14.25" style="231" customWidth="1"/>
    <col min="10707" max="10707" width="4.25" style="231" customWidth="1"/>
    <col min="10708" max="10708" width="8.875" style="231" bestFit="1" customWidth="1"/>
    <col min="10709" max="10709" width="6.375" style="231" bestFit="1" customWidth="1"/>
    <col min="10710" max="10710" width="2.125" style="231" customWidth="1"/>
    <col min="10711" max="10711" width="8.5" style="231" bestFit="1" customWidth="1"/>
    <col min="10712" max="10712" width="6.375" style="231" bestFit="1" customWidth="1"/>
    <col min="10713" max="10713" width="2.375" style="231" customWidth="1"/>
    <col min="10714" max="10714" width="9.5" style="231" bestFit="1" customWidth="1"/>
    <col min="10715" max="10715" width="7" style="231" bestFit="1" customWidth="1"/>
    <col min="10716" max="10716" width="1.75" style="231" customWidth="1"/>
    <col min="10717" max="10717" width="8.875" style="231" bestFit="1" customWidth="1"/>
    <col min="10718" max="10718" width="2" style="231" customWidth="1"/>
    <col min="10719" max="10719" width="8.875" style="231" bestFit="1" customWidth="1"/>
    <col min="10720" max="10720" width="6.375" style="231" bestFit="1" customWidth="1"/>
    <col min="10721" max="10721" width="1.375" style="231" customWidth="1"/>
    <col min="10722" max="10722" width="8.5" style="231" bestFit="1" customWidth="1"/>
    <col min="10723" max="10723" width="6.375" style="231" bestFit="1" customWidth="1"/>
    <col min="10724" max="10724" width="1.75" style="231" customWidth="1"/>
    <col min="10725" max="10725" width="9.5" style="231" bestFit="1" customWidth="1"/>
    <col min="10726" max="10726" width="7" style="231" bestFit="1" customWidth="1"/>
    <col min="10727" max="10727" width="1.625" style="231" customWidth="1"/>
    <col min="10728" max="10728" width="7.25" style="231" bestFit="1" customWidth="1"/>
    <col min="10729" max="10729" width="2.625" style="231" customWidth="1"/>
    <col min="10730" max="10730" width="13.25" style="231" customWidth="1"/>
    <col min="10731" max="10731" width="6.375" style="231" bestFit="1" customWidth="1"/>
    <col min="10732" max="10732" width="1.75" style="231" customWidth="1"/>
    <col min="10733" max="10733" width="8.5" style="231"/>
    <col min="10734" max="10734" width="42.25" style="231" bestFit="1" customWidth="1"/>
    <col min="10735" max="10735" width="1.25" style="231" customWidth="1"/>
    <col min="10736" max="10736" width="11.625" style="231" customWidth="1"/>
    <col min="10737" max="10737" width="1.25" style="231" customWidth="1"/>
    <col min="10738" max="10738" width="9.625" style="231" customWidth="1"/>
    <col min="10739" max="10739" width="8.125" style="231" customWidth="1"/>
    <col min="10740" max="10740" width="1.25" style="231" customWidth="1"/>
    <col min="10741" max="10741" width="8.125" style="231" customWidth="1"/>
    <col min="10742" max="10742" width="1.625" style="231" customWidth="1"/>
    <col min="10743" max="10743" width="8" style="231" bestFit="1" customWidth="1"/>
    <col min="10744" max="10744" width="9.75" style="231" bestFit="1" customWidth="1"/>
    <col min="10745" max="10959" width="7" style="231" customWidth="1"/>
    <col min="10960" max="10960" width="20.75" style="231" customWidth="1"/>
    <col min="10961" max="10961" width="1.875" style="231" customWidth="1"/>
    <col min="10962" max="10962" width="14.25" style="231" customWidth="1"/>
    <col min="10963" max="10963" width="4.25" style="231" customWidth="1"/>
    <col min="10964" max="10964" width="8.875" style="231" bestFit="1" customWidth="1"/>
    <col min="10965" max="10965" width="6.375" style="231" bestFit="1" customWidth="1"/>
    <col min="10966" max="10966" width="2.125" style="231" customWidth="1"/>
    <col min="10967" max="10967" width="8.5" style="231" bestFit="1" customWidth="1"/>
    <col min="10968" max="10968" width="6.375" style="231" bestFit="1" customWidth="1"/>
    <col min="10969" max="10969" width="2.375" style="231" customWidth="1"/>
    <col min="10970" max="10970" width="9.5" style="231" bestFit="1" customWidth="1"/>
    <col min="10971" max="10971" width="7" style="231" bestFit="1" customWidth="1"/>
    <col min="10972" max="10972" width="1.75" style="231" customWidth="1"/>
    <col min="10973" max="10973" width="8.875" style="231" bestFit="1" customWidth="1"/>
    <col min="10974" max="10974" width="2" style="231" customWidth="1"/>
    <col min="10975" max="10975" width="8.875" style="231" bestFit="1" customWidth="1"/>
    <col min="10976" max="10976" width="6.375" style="231" bestFit="1" customWidth="1"/>
    <col min="10977" max="10977" width="1.375" style="231" customWidth="1"/>
    <col min="10978" max="10978" width="8.5" style="231" bestFit="1" customWidth="1"/>
    <col min="10979" max="10979" width="6.375" style="231" bestFit="1" customWidth="1"/>
    <col min="10980" max="10980" width="1.75" style="231" customWidth="1"/>
    <col min="10981" max="10981" width="9.5" style="231" bestFit="1" customWidth="1"/>
    <col min="10982" max="10982" width="7" style="231" bestFit="1" customWidth="1"/>
    <col min="10983" max="10983" width="1.625" style="231" customWidth="1"/>
    <col min="10984" max="10984" width="7.25" style="231" bestFit="1" customWidth="1"/>
    <col min="10985" max="10985" width="2.625" style="231" customWidth="1"/>
    <col min="10986" max="10986" width="13.25" style="231" customWidth="1"/>
    <col min="10987" max="10987" width="6.375" style="231" bestFit="1" customWidth="1"/>
    <col min="10988" max="10988" width="1.75" style="231" customWidth="1"/>
    <col min="10989" max="10989" width="8.5" style="231"/>
    <col min="10990" max="10990" width="42.25" style="231" bestFit="1" customWidth="1"/>
    <col min="10991" max="10991" width="1.25" style="231" customWidth="1"/>
    <col min="10992" max="10992" width="11.625" style="231" customWidth="1"/>
    <col min="10993" max="10993" width="1.25" style="231" customWidth="1"/>
    <col min="10994" max="10994" width="9.625" style="231" customWidth="1"/>
    <col min="10995" max="10995" width="8.125" style="231" customWidth="1"/>
    <col min="10996" max="10996" width="1.25" style="231" customWidth="1"/>
    <col min="10997" max="10997" width="8.125" style="231" customWidth="1"/>
    <col min="10998" max="10998" width="1.625" style="231" customWidth="1"/>
    <col min="10999" max="10999" width="8" style="231" bestFit="1" customWidth="1"/>
    <col min="11000" max="11000" width="9.75" style="231" bestFit="1" customWidth="1"/>
    <col min="11001" max="11215" width="7" style="231" customWidth="1"/>
    <col min="11216" max="11216" width="20.75" style="231" customWidth="1"/>
    <col min="11217" max="11217" width="1.875" style="231" customWidth="1"/>
    <col min="11218" max="11218" width="14.25" style="231" customWidth="1"/>
    <col min="11219" max="11219" width="4.25" style="231" customWidth="1"/>
    <col min="11220" max="11220" width="8.875" style="231" bestFit="1" customWidth="1"/>
    <col min="11221" max="11221" width="6.375" style="231" bestFit="1" customWidth="1"/>
    <col min="11222" max="11222" width="2.125" style="231" customWidth="1"/>
    <col min="11223" max="11223" width="8.5" style="231" bestFit="1" customWidth="1"/>
    <col min="11224" max="11224" width="6.375" style="231" bestFit="1" customWidth="1"/>
    <col min="11225" max="11225" width="2.375" style="231" customWidth="1"/>
    <col min="11226" max="11226" width="9.5" style="231" bestFit="1" customWidth="1"/>
    <col min="11227" max="11227" width="7" style="231" bestFit="1" customWidth="1"/>
    <col min="11228" max="11228" width="1.75" style="231" customWidth="1"/>
    <col min="11229" max="11229" width="8.875" style="231" bestFit="1" customWidth="1"/>
    <col min="11230" max="11230" width="2" style="231" customWidth="1"/>
    <col min="11231" max="11231" width="8.875" style="231" bestFit="1" customWidth="1"/>
    <col min="11232" max="11232" width="6.375" style="231" bestFit="1" customWidth="1"/>
    <col min="11233" max="11233" width="1.375" style="231" customWidth="1"/>
    <col min="11234" max="11234" width="8.5" style="231" bestFit="1" customWidth="1"/>
    <col min="11235" max="11235" width="6.375" style="231" bestFit="1" customWidth="1"/>
    <col min="11236" max="11236" width="1.75" style="231" customWidth="1"/>
    <col min="11237" max="11237" width="9.5" style="231" bestFit="1" customWidth="1"/>
    <col min="11238" max="11238" width="7" style="231" bestFit="1" customWidth="1"/>
    <col min="11239" max="11239" width="1.625" style="231" customWidth="1"/>
    <col min="11240" max="11240" width="7.25" style="231" bestFit="1" customWidth="1"/>
    <col min="11241" max="11241" width="2.625" style="231" customWidth="1"/>
    <col min="11242" max="11242" width="13.25" style="231" customWidth="1"/>
    <col min="11243" max="11243" width="6.375" style="231" bestFit="1" customWidth="1"/>
    <col min="11244" max="11244" width="1.75" style="231" customWidth="1"/>
    <col min="11245" max="11245" width="8.5" style="231"/>
    <col min="11246" max="11246" width="42.25" style="231" bestFit="1" customWidth="1"/>
    <col min="11247" max="11247" width="1.25" style="231" customWidth="1"/>
    <col min="11248" max="11248" width="11.625" style="231" customWidth="1"/>
    <col min="11249" max="11249" width="1.25" style="231" customWidth="1"/>
    <col min="11250" max="11250" width="9.625" style="231" customWidth="1"/>
    <col min="11251" max="11251" width="8.125" style="231" customWidth="1"/>
    <col min="11252" max="11252" width="1.25" style="231" customWidth="1"/>
    <col min="11253" max="11253" width="8.125" style="231" customWidth="1"/>
    <col min="11254" max="11254" width="1.625" style="231" customWidth="1"/>
    <col min="11255" max="11255" width="8" style="231" bestFit="1" customWidth="1"/>
    <col min="11256" max="11256" width="9.75" style="231" bestFit="1" customWidth="1"/>
    <col min="11257" max="11471" width="7" style="231" customWidth="1"/>
    <col min="11472" max="11472" width="20.75" style="231" customWidth="1"/>
    <col min="11473" max="11473" width="1.875" style="231" customWidth="1"/>
    <col min="11474" max="11474" width="14.25" style="231" customWidth="1"/>
    <col min="11475" max="11475" width="4.25" style="231" customWidth="1"/>
    <col min="11476" max="11476" width="8.875" style="231" bestFit="1" customWidth="1"/>
    <col min="11477" max="11477" width="6.375" style="231" bestFit="1" customWidth="1"/>
    <col min="11478" max="11478" width="2.125" style="231" customWidth="1"/>
    <col min="11479" max="11479" width="8.5" style="231" bestFit="1" customWidth="1"/>
    <col min="11480" max="11480" width="6.375" style="231" bestFit="1" customWidth="1"/>
    <col min="11481" max="11481" width="2.375" style="231" customWidth="1"/>
    <col min="11482" max="11482" width="9.5" style="231" bestFit="1" customWidth="1"/>
    <col min="11483" max="11483" width="7" style="231" bestFit="1" customWidth="1"/>
    <col min="11484" max="11484" width="1.75" style="231" customWidth="1"/>
    <col min="11485" max="11485" width="8.875" style="231" bestFit="1" customWidth="1"/>
    <col min="11486" max="11486" width="2" style="231" customWidth="1"/>
    <col min="11487" max="11487" width="8.875" style="231" bestFit="1" customWidth="1"/>
    <col min="11488" max="11488" width="6.375" style="231" bestFit="1" customWidth="1"/>
    <col min="11489" max="11489" width="1.375" style="231" customWidth="1"/>
    <col min="11490" max="11490" width="8.5" style="231" bestFit="1" customWidth="1"/>
    <col min="11491" max="11491" width="6.375" style="231" bestFit="1" customWidth="1"/>
    <col min="11492" max="11492" width="1.75" style="231" customWidth="1"/>
    <col min="11493" max="11493" width="9.5" style="231" bestFit="1" customWidth="1"/>
    <col min="11494" max="11494" width="7" style="231" bestFit="1" customWidth="1"/>
    <col min="11495" max="11495" width="1.625" style="231" customWidth="1"/>
    <col min="11496" max="11496" width="7.25" style="231" bestFit="1" customWidth="1"/>
    <col min="11497" max="11497" width="2.625" style="231" customWidth="1"/>
    <col min="11498" max="11498" width="13.25" style="231" customWidth="1"/>
    <col min="11499" max="11499" width="6.375" style="231" bestFit="1" customWidth="1"/>
    <col min="11500" max="11500" width="1.75" style="231" customWidth="1"/>
    <col min="11501" max="11501" width="8.5" style="231"/>
    <col min="11502" max="11502" width="42.25" style="231" bestFit="1" customWidth="1"/>
    <col min="11503" max="11503" width="1.25" style="231" customWidth="1"/>
    <col min="11504" max="11504" width="11.625" style="231" customWidth="1"/>
    <col min="11505" max="11505" width="1.25" style="231" customWidth="1"/>
    <col min="11506" max="11506" width="9.625" style="231" customWidth="1"/>
    <col min="11507" max="11507" width="8.125" style="231" customWidth="1"/>
    <col min="11508" max="11508" width="1.25" style="231" customWidth="1"/>
    <col min="11509" max="11509" width="8.125" style="231" customWidth="1"/>
    <col min="11510" max="11510" width="1.625" style="231" customWidth="1"/>
    <col min="11511" max="11511" width="8" style="231" bestFit="1" customWidth="1"/>
    <col min="11512" max="11512" width="9.75" style="231" bestFit="1" customWidth="1"/>
    <col min="11513" max="11727" width="7" style="231" customWidth="1"/>
    <col min="11728" max="11728" width="20.75" style="231" customWidth="1"/>
    <col min="11729" max="11729" width="1.875" style="231" customWidth="1"/>
    <col min="11730" max="11730" width="14.25" style="231" customWidth="1"/>
    <col min="11731" max="11731" width="4.25" style="231" customWidth="1"/>
    <col min="11732" max="11732" width="8.875" style="231" bestFit="1" customWidth="1"/>
    <col min="11733" max="11733" width="6.375" style="231" bestFit="1" customWidth="1"/>
    <col min="11734" max="11734" width="2.125" style="231" customWidth="1"/>
    <col min="11735" max="11735" width="8.5" style="231" bestFit="1" customWidth="1"/>
    <col min="11736" max="11736" width="6.375" style="231" bestFit="1" customWidth="1"/>
    <col min="11737" max="11737" width="2.375" style="231" customWidth="1"/>
    <col min="11738" max="11738" width="9.5" style="231" bestFit="1" customWidth="1"/>
    <col min="11739" max="11739" width="7" style="231" bestFit="1" customWidth="1"/>
    <col min="11740" max="11740" width="1.75" style="231" customWidth="1"/>
    <col min="11741" max="11741" width="8.875" style="231" bestFit="1" customWidth="1"/>
    <col min="11742" max="11742" width="2" style="231" customWidth="1"/>
    <col min="11743" max="11743" width="8.875" style="231" bestFit="1" customWidth="1"/>
    <col min="11744" max="11744" width="6.375" style="231" bestFit="1" customWidth="1"/>
    <col min="11745" max="11745" width="1.375" style="231" customWidth="1"/>
    <col min="11746" max="11746" width="8.5" style="231" bestFit="1" customWidth="1"/>
    <col min="11747" max="11747" width="6.375" style="231" bestFit="1" customWidth="1"/>
    <col min="11748" max="11748" width="1.75" style="231" customWidth="1"/>
    <col min="11749" max="11749" width="9.5" style="231" bestFit="1" customWidth="1"/>
    <col min="11750" max="11750" width="7" style="231" bestFit="1" customWidth="1"/>
    <col min="11751" max="11751" width="1.625" style="231" customWidth="1"/>
    <col min="11752" max="11752" width="7.25" style="231" bestFit="1" customWidth="1"/>
    <col min="11753" max="11753" width="2.625" style="231" customWidth="1"/>
    <col min="11754" max="11754" width="13.25" style="231" customWidth="1"/>
    <col min="11755" max="11755" width="6.375" style="231" bestFit="1" customWidth="1"/>
    <col min="11756" max="11756" width="1.75" style="231" customWidth="1"/>
    <col min="11757" max="11757" width="8.5" style="231"/>
    <col min="11758" max="11758" width="42.25" style="231" bestFit="1" customWidth="1"/>
    <col min="11759" max="11759" width="1.25" style="231" customWidth="1"/>
    <col min="11760" max="11760" width="11.625" style="231" customWidth="1"/>
    <col min="11761" max="11761" width="1.25" style="231" customWidth="1"/>
    <col min="11762" max="11762" width="9.625" style="231" customWidth="1"/>
    <col min="11763" max="11763" width="8.125" style="231" customWidth="1"/>
    <col min="11764" max="11764" width="1.25" style="231" customWidth="1"/>
    <col min="11765" max="11765" width="8.125" style="231" customWidth="1"/>
    <col min="11766" max="11766" width="1.625" style="231" customWidth="1"/>
    <col min="11767" max="11767" width="8" style="231" bestFit="1" customWidth="1"/>
    <col min="11768" max="11768" width="9.75" style="231" bestFit="1" customWidth="1"/>
    <col min="11769" max="11983" width="7" style="231" customWidth="1"/>
    <col min="11984" max="11984" width="20.75" style="231" customWidth="1"/>
    <col min="11985" max="11985" width="1.875" style="231" customWidth="1"/>
    <col min="11986" max="11986" width="14.25" style="231" customWidth="1"/>
    <col min="11987" max="11987" width="4.25" style="231" customWidth="1"/>
    <col min="11988" max="11988" width="8.875" style="231" bestFit="1" customWidth="1"/>
    <col min="11989" max="11989" width="6.375" style="231" bestFit="1" customWidth="1"/>
    <col min="11990" max="11990" width="2.125" style="231" customWidth="1"/>
    <col min="11991" max="11991" width="8.5" style="231" bestFit="1" customWidth="1"/>
    <col min="11992" max="11992" width="6.375" style="231" bestFit="1" customWidth="1"/>
    <col min="11993" max="11993" width="2.375" style="231" customWidth="1"/>
    <col min="11994" max="11994" width="9.5" style="231" bestFit="1" customWidth="1"/>
    <col min="11995" max="11995" width="7" style="231" bestFit="1" customWidth="1"/>
    <col min="11996" max="11996" width="1.75" style="231" customWidth="1"/>
    <col min="11997" max="11997" width="8.875" style="231" bestFit="1" customWidth="1"/>
    <col min="11998" max="11998" width="2" style="231" customWidth="1"/>
    <col min="11999" max="11999" width="8.875" style="231" bestFit="1" customWidth="1"/>
    <col min="12000" max="12000" width="6.375" style="231" bestFit="1" customWidth="1"/>
    <col min="12001" max="12001" width="1.375" style="231" customWidth="1"/>
    <col min="12002" max="12002" width="8.5" style="231" bestFit="1" customWidth="1"/>
    <col min="12003" max="12003" width="6.375" style="231" bestFit="1" customWidth="1"/>
    <col min="12004" max="12004" width="1.75" style="231" customWidth="1"/>
    <col min="12005" max="12005" width="9.5" style="231" bestFit="1" customWidth="1"/>
    <col min="12006" max="12006" width="7" style="231" bestFit="1" customWidth="1"/>
    <col min="12007" max="12007" width="1.625" style="231" customWidth="1"/>
    <col min="12008" max="12008" width="7.25" style="231" bestFit="1" customWidth="1"/>
    <col min="12009" max="12009" width="2.625" style="231" customWidth="1"/>
    <col min="12010" max="12010" width="13.25" style="231" customWidth="1"/>
    <col min="12011" max="12011" width="6.375" style="231" bestFit="1" customWidth="1"/>
    <col min="12012" max="12012" width="1.75" style="231" customWidth="1"/>
    <col min="12013" max="12013" width="8.5" style="231"/>
    <col min="12014" max="12014" width="42.25" style="231" bestFit="1" customWidth="1"/>
    <col min="12015" max="12015" width="1.25" style="231" customWidth="1"/>
    <col min="12016" max="12016" width="11.625" style="231" customWidth="1"/>
    <col min="12017" max="12017" width="1.25" style="231" customWidth="1"/>
    <col min="12018" max="12018" width="9.625" style="231" customWidth="1"/>
    <col min="12019" max="12019" width="8.125" style="231" customWidth="1"/>
    <col min="12020" max="12020" width="1.25" style="231" customWidth="1"/>
    <col min="12021" max="12021" width="8.125" style="231" customWidth="1"/>
    <col min="12022" max="12022" width="1.625" style="231" customWidth="1"/>
    <col min="12023" max="12023" width="8" style="231" bestFit="1" customWidth="1"/>
    <col min="12024" max="12024" width="9.75" style="231" bestFit="1" customWidth="1"/>
    <col min="12025" max="12239" width="7" style="231" customWidth="1"/>
    <col min="12240" max="12240" width="20.75" style="231" customWidth="1"/>
    <col min="12241" max="12241" width="1.875" style="231" customWidth="1"/>
    <col min="12242" max="12242" width="14.25" style="231" customWidth="1"/>
    <col min="12243" max="12243" width="4.25" style="231" customWidth="1"/>
    <col min="12244" max="12244" width="8.875" style="231" bestFit="1" customWidth="1"/>
    <col min="12245" max="12245" width="6.375" style="231" bestFit="1" customWidth="1"/>
    <col min="12246" max="12246" width="2.125" style="231" customWidth="1"/>
    <col min="12247" max="12247" width="8.5" style="231" bestFit="1" customWidth="1"/>
    <col min="12248" max="12248" width="6.375" style="231" bestFit="1" customWidth="1"/>
    <col min="12249" max="12249" width="2.375" style="231" customWidth="1"/>
    <col min="12250" max="12250" width="9.5" style="231" bestFit="1" customWidth="1"/>
    <col min="12251" max="12251" width="7" style="231" bestFit="1" customWidth="1"/>
    <col min="12252" max="12252" width="1.75" style="231" customWidth="1"/>
    <col min="12253" max="12253" width="8.875" style="231" bestFit="1" customWidth="1"/>
    <col min="12254" max="12254" width="2" style="231" customWidth="1"/>
    <col min="12255" max="12255" width="8.875" style="231" bestFit="1" customWidth="1"/>
    <col min="12256" max="12256" width="6.375" style="231" bestFit="1" customWidth="1"/>
    <col min="12257" max="12257" width="1.375" style="231" customWidth="1"/>
    <col min="12258" max="12258" width="8.5" style="231" bestFit="1" customWidth="1"/>
    <col min="12259" max="12259" width="6.375" style="231" bestFit="1" customWidth="1"/>
    <col min="12260" max="12260" width="1.75" style="231" customWidth="1"/>
    <col min="12261" max="12261" width="9.5" style="231" bestFit="1" customWidth="1"/>
    <col min="12262" max="12262" width="7" style="231" bestFit="1" customWidth="1"/>
    <col min="12263" max="12263" width="1.625" style="231" customWidth="1"/>
    <col min="12264" max="12264" width="7.25" style="231" bestFit="1" customWidth="1"/>
    <col min="12265" max="12265" width="2.625" style="231" customWidth="1"/>
    <col min="12266" max="12266" width="13.25" style="231" customWidth="1"/>
    <col min="12267" max="12267" width="6.375" style="231" bestFit="1" customWidth="1"/>
    <col min="12268" max="12268" width="1.75" style="231" customWidth="1"/>
    <col min="12269" max="12269" width="8.5" style="231"/>
    <col min="12270" max="12270" width="42.25" style="231" bestFit="1" customWidth="1"/>
    <col min="12271" max="12271" width="1.25" style="231" customWidth="1"/>
    <col min="12272" max="12272" width="11.625" style="231" customWidth="1"/>
    <col min="12273" max="12273" width="1.25" style="231" customWidth="1"/>
    <col min="12274" max="12274" width="9.625" style="231" customWidth="1"/>
    <col min="12275" max="12275" width="8.125" style="231" customWidth="1"/>
    <col min="12276" max="12276" width="1.25" style="231" customWidth="1"/>
    <col min="12277" max="12277" width="8.125" style="231" customWidth="1"/>
    <col min="12278" max="12278" width="1.625" style="231" customWidth="1"/>
    <col min="12279" max="12279" width="8" style="231" bestFit="1" customWidth="1"/>
    <col min="12280" max="12280" width="9.75" style="231" bestFit="1" customWidth="1"/>
    <col min="12281" max="12495" width="7" style="231" customWidth="1"/>
    <col min="12496" max="12496" width="20.75" style="231" customWidth="1"/>
    <col min="12497" max="12497" width="1.875" style="231" customWidth="1"/>
    <col min="12498" max="12498" width="14.25" style="231" customWidth="1"/>
    <col min="12499" max="12499" width="4.25" style="231" customWidth="1"/>
    <col min="12500" max="12500" width="8.875" style="231" bestFit="1" customWidth="1"/>
    <col min="12501" max="12501" width="6.375" style="231" bestFit="1" customWidth="1"/>
    <col min="12502" max="12502" width="2.125" style="231" customWidth="1"/>
    <col min="12503" max="12503" width="8.5" style="231" bestFit="1" customWidth="1"/>
    <col min="12504" max="12504" width="6.375" style="231" bestFit="1" customWidth="1"/>
    <col min="12505" max="12505" width="2.375" style="231" customWidth="1"/>
    <col min="12506" max="12506" width="9.5" style="231" bestFit="1" customWidth="1"/>
    <col min="12507" max="12507" width="7" style="231" bestFit="1" customWidth="1"/>
    <col min="12508" max="12508" width="1.75" style="231" customWidth="1"/>
    <col min="12509" max="12509" width="8.875" style="231" bestFit="1" customWidth="1"/>
    <col min="12510" max="12510" width="2" style="231" customWidth="1"/>
    <col min="12511" max="12511" width="8.875" style="231" bestFit="1" customWidth="1"/>
    <col min="12512" max="12512" width="6.375" style="231" bestFit="1" customWidth="1"/>
    <col min="12513" max="12513" width="1.375" style="231" customWidth="1"/>
    <col min="12514" max="12514" width="8.5" style="231" bestFit="1" customWidth="1"/>
    <col min="12515" max="12515" width="6.375" style="231" bestFit="1" customWidth="1"/>
    <col min="12516" max="12516" width="1.75" style="231" customWidth="1"/>
    <col min="12517" max="12517" width="9.5" style="231" bestFit="1" customWidth="1"/>
    <col min="12518" max="12518" width="7" style="231" bestFit="1" customWidth="1"/>
    <col min="12519" max="12519" width="1.625" style="231" customWidth="1"/>
    <col min="12520" max="12520" width="7.25" style="231" bestFit="1" customWidth="1"/>
    <col min="12521" max="12521" width="2.625" style="231" customWidth="1"/>
    <col min="12522" max="12522" width="13.25" style="231" customWidth="1"/>
    <col min="12523" max="12523" width="6.375" style="231" bestFit="1" customWidth="1"/>
    <col min="12524" max="12524" width="1.75" style="231" customWidth="1"/>
    <col min="12525" max="12525" width="8.5" style="231"/>
    <col min="12526" max="12526" width="42.25" style="231" bestFit="1" customWidth="1"/>
    <col min="12527" max="12527" width="1.25" style="231" customWidth="1"/>
    <col min="12528" max="12528" width="11.625" style="231" customWidth="1"/>
    <col min="12529" max="12529" width="1.25" style="231" customWidth="1"/>
    <col min="12530" max="12530" width="9.625" style="231" customWidth="1"/>
    <col min="12531" max="12531" width="8.125" style="231" customWidth="1"/>
    <col min="12532" max="12532" width="1.25" style="231" customWidth="1"/>
    <col min="12533" max="12533" width="8.125" style="231" customWidth="1"/>
    <col min="12534" max="12534" width="1.625" style="231" customWidth="1"/>
    <col min="12535" max="12535" width="8" style="231" bestFit="1" customWidth="1"/>
    <col min="12536" max="12536" width="9.75" style="231" bestFit="1" customWidth="1"/>
    <col min="12537" max="12751" width="7" style="231" customWidth="1"/>
    <col min="12752" max="12752" width="20.75" style="231" customWidth="1"/>
    <col min="12753" max="12753" width="1.875" style="231" customWidth="1"/>
    <col min="12754" max="12754" width="14.25" style="231" customWidth="1"/>
    <col min="12755" max="12755" width="4.25" style="231" customWidth="1"/>
    <col min="12756" max="12756" width="8.875" style="231" bestFit="1" customWidth="1"/>
    <col min="12757" max="12757" width="6.375" style="231" bestFit="1" customWidth="1"/>
    <col min="12758" max="12758" width="2.125" style="231" customWidth="1"/>
    <col min="12759" max="12759" width="8.5" style="231" bestFit="1" customWidth="1"/>
    <col min="12760" max="12760" width="6.375" style="231" bestFit="1" customWidth="1"/>
    <col min="12761" max="12761" width="2.375" style="231" customWidth="1"/>
    <col min="12762" max="12762" width="9.5" style="231" bestFit="1" customWidth="1"/>
    <col min="12763" max="12763" width="7" style="231" bestFit="1" customWidth="1"/>
    <col min="12764" max="12764" width="1.75" style="231" customWidth="1"/>
    <col min="12765" max="12765" width="8.875" style="231" bestFit="1" customWidth="1"/>
    <col min="12766" max="12766" width="2" style="231" customWidth="1"/>
    <col min="12767" max="12767" width="8.875" style="231" bestFit="1" customWidth="1"/>
    <col min="12768" max="12768" width="6.375" style="231" bestFit="1" customWidth="1"/>
    <col min="12769" max="12769" width="1.375" style="231" customWidth="1"/>
    <col min="12770" max="12770" width="8.5" style="231" bestFit="1" customWidth="1"/>
    <col min="12771" max="12771" width="6.375" style="231" bestFit="1" customWidth="1"/>
    <col min="12772" max="12772" width="1.75" style="231" customWidth="1"/>
    <col min="12773" max="12773" width="9.5" style="231" bestFit="1" customWidth="1"/>
    <col min="12774" max="12774" width="7" style="231" bestFit="1" customWidth="1"/>
    <col min="12775" max="12775" width="1.625" style="231" customWidth="1"/>
    <col min="12776" max="12776" width="7.25" style="231" bestFit="1" customWidth="1"/>
    <col min="12777" max="12777" width="2.625" style="231" customWidth="1"/>
    <col min="12778" max="12778" width="13.25" style="231" customWidth="1"/>
    <col min="12779" max="12779" width="6.375" style="231" bestFit="1" customWidth="1"/>
    <col min="12780" max="12780" width="1.75" style="231" customWidth="1"/>
    <col min="12781" max="12781" width="8.5" style="231"/>
    <col min="12782" max="12782" width="42.25" style="231" bestFit="1" customWidth="1"/>
    <col min="12783" max="12783" width="1.25" style="231" customWidth="1"/>
    <col min="12784" max="12784" width="11.625" style="231" customWidth="1"/>
    <col min="12785" max="12785" width="1.25" style="231" customWidth="1"/>
    <col min="12786" max="12786" width="9.625" style="231" customWidth="1"/>
    <col min="12787" max="12787" width="8.125" style="231" customWidth="1"/>
    <col min="12788" max="12788" width="1.25" style="231" customWidth="1"/>
    <col min="12789" max="12789" width="8.125" style="231" customWidth="1"/>
    <col min="12790" max="12790" width="1.625" style="231" customWidth="1"/>
    <col min="12791" max="12791" width="8" style="231" bestFit="1" customWidth="1"/>
    <col min="12792" max="12792" width="9.75" style="231" bestFit="1" customWidth="1"/>
    <col min="12793" max="13007" width="7" style="231" customWidth="1"/>
    <col min="13008" max="13008" width="20.75" style="231" customWidth="1"/>
    <col min="13009" max="13009" width="1.875" style="231" customWidth="1"/>
    <col min="13010" max="13010" width="14.25" style="231" customWidth="1"/>
    <col min="13011" max="13011" width="4.25" style="231" customWidth="1"/>
    <col min="13012" max="13012" width="8.875" style="231" bestFit="1" customWidth="1"/>
    <col min="13013" max="13013" width="6.375" style="231" bestFit="1" customWidth="1"/>
    <col min="13014" max="13014" width="2.125" style="231" customWidth="1"/>
    <col min="13015" max="13015" width="8.5" style="231" bestFit="1" customWidth="1"/>
    <col min="13016" max="13016" width="6.375" style="231" bestFit="1" customWidth="1"/>
    <col min="13017" max="13017" width="2.375" style="231" customWidth="1"/>
    <col min="13018" max="13018" width="9.5" style="231" bestFit="1" customWidth="1"/>
    <col min="13019" max="13019" width="7" style="231" bestFit="1" customWidth="1"/>
    <col min="13020" max="13020" width="1.75" style="231" customWidth="1"/>
    <col min="13021" max="13021" width="8.875" style="231" bestFit="1" customWidth="1"/>
    <col min="13022" max="13022" width="2" style="231" customWidth="1"/>
    <col min="13023" max="13023" width="8.875" style="231" bestFit="1" customWidth="1"/>
    <col min="13024" max="13024" width="6.375" style="231" bestFit="1" customWidth="1"/>
    <col min="13025" max="13025" width="1.375" style="231" customWidth="1"/>
    <col min="13026" max="13026" width="8.5" style="231" bestFit="1" customWidth="1"/>
    <col min="13027" max="13027" width="6.375" style="231" bestFit="1" customWidth="1"/>
    <col min="13028" max="13028" width="1.75" style="231" customWidth="1"/>
    <col min="13029" max="13029" width="9.5" style="231" bestFit="1" customWidth="1"/>
    <col min="13030" max="13030" width="7" style="231" bestFit="1" customWidth="1"/>
    <col min="13031" max="13031" width="1.625" style="231" customWidth="1"/>
    <col min="13032" max="13032" width="7.25" style="231" bestFit="1" customWidth="1"/>
    <col min="13033" max="13033" width="2.625" style="231" customWidth="1"/>
    <col min="13034" max="13034" width="13.25" style="231" customWidth="1"/>
    <col min="13035" max="13035" width="6.375" style="231" bestFit="1" customWidth="1"/>
    <col min="13036" max="13036" width="1.75" style="231" customWidth="1"/>
    <col min="13037" max="13037" width="8.5" style="231"/>
    <col min="13038" max="13038" width="42.25" style="231" bestFit="1" customWidth="1"/>
    <col min="13039" max="13039" width="1.25" style="231" customWidth="1"/>
    <col min="13040" max="13040" width="11.625" style="231" customWidth="1"/>
    <col min="13041" max="13041" width="1.25" style="231" customWidth="1"/>
    <col min="13042" max="13042" width="9.625" style="231" customWidth="1"/>
    <col min="13043" max="13043" width="8.125" style="231" customWidth="1"/>
    <col min="13044" max="13044" width="1.25" style="231" customWidth="1"/>
    <col min="13045" max="13045" width="8.125" style="231" customWidth="1"/>
    <col min="13046" max="13046" width="1.625" style="231" customWidth="1"/>
    <col min="13047" max="13047" width="8" style="231" bestFit="1" customWidth="1"/>
    <col min="13048" max="13048" width="9.75" style="231" bestFit="1" customWidth="1"/>
    <col min="13049" max="13263" width="7" style="231" customWidth="1"/>
    <col min="13264" max="13264" width="20.75" style="231" customWidth="1"/>
    <col min="13265" max="13265" width="1.875" style="231" customWidth="1"/>
    <col min="13266" max="13266" width="14.25" style="231" customWidth="1"/>
    <col min="13267" max="13267" width="4.25" style="231" customWidth="1"/>
    <col min="13268" max="13268" width="8.875" style="231" bestFit="1" customWidth="1"/>
    <col min="13269" max="13269" width="6.375" style="231" bestFit="1" customWidth="1"/>
    <col min="13270" max="13270" width="2.125" style="231" customWidth="1"/>
    <col min="13271" max="13271" width="8.5" style="231" bestFit="1" customWidth="1"/>
    <col min="13272" max="13272" width="6.375" style="231" bestFit="1" customWidth="1"/>
    <col min="13273" max="13273" width="2.375" style="231" customWidth="1"/>
    <col min="13274" max="13274" width="9.5" style="231" bestFit="1" customWidth="1"/>
    <col min="13275" max="13275" width="7" style="231" bestFit="1" customWidth="1"/>
    <col min="13276" max="13276" width="1.75" style="231" customWidth="1"/>
    <col min="13277" max="13277" width="8.875" style="231" bestFit="1" customWidth="1"/>
    <col min="13278" max="13278" width="2" style="231" customWidth="1"/>
    <col min="13279" max="13279" width="8.875" style="231" bestFit="1" customWidth="1"/>
    <col min="13280" max="13280" width="6.375" style="231" bestFit="1" customWidth="1"/>
    <col min="13281" max="13281" width="1.375" style="231" customWidth="1"/>
    <col min="13282" max="13282" width="8.5" style="231" bestFit="1" customWidth="1"/>
    <col min="13283" max="13283" width="6.375" style="231" bestFit="1" customWidth="1"/>
    <col min="13284" max="13284" width="1.75" style="231" customWidth="1"/>
    <col min="13285" max="13285" width="9.5" style="231" bestFit="1" customWidth="1"/>
    <col min="13286" max="13286" width="7" style="231" bestFit="1" customWidth="1"/>
    <col min="13287" max="13287" width="1.625" style="231" customWidth="1"/>
    <col min="13288" max="13288" width="7.25" style="231" bestFit="1" customWidth="1"/>
    <col min="13289" max="13289" width="2.625" style="231" customWidth="1"/>
    <col min="13290" max="13290" width="13.25" style="231" customWidth="1"/>
    <col min="13291" max="13291" width="6.375" style="231" bestFit="1" customWidth="1"/>
    <col min="13292" max="13292" width="1.75" style="231" customWidth="1"/>
    <col min="13293" max="13293" width="8.5" style="231"/>
    <col min="13294" max="13294" width="42.25" style="231" bestFit="1" customWidth="1"/>
    <col min="13295" max="13295" width="1.25" style="231" customWidth="1"/>
    <col min="13296" max="13296" width="11.625" style="231" customWidth="1"/>
    <col min="13297" max="13297" width="1.25" style="231" customWidth="1"/>
    <col min="13298" max="13298" width="9.625" style="231" customWidth="1"/>
    <col min="13299" max="13299" width="8.125" style="231" customWidth="1"/>
    <col min="13300" max="13300" width="1.25" style="231" customWidth="1"/>
    <col min="13301" max="13301" width="8.125" style="231" customWidth="1"/>
    <col min="13302" max="13302" width="1.625" style="231" customWidth="1"/>
    <col min="13303" max="13303" width="8" style="231" bestFit="1" customWidth="1"/>
    <col min="13304" max="13304" width="9.75" style="231" bestFit="1" customWidth="1"/>
    <col min="13305" max="13519" width="7" style="231" customWidth="1"/>
    <col min="13520" max="13520" width="20.75" style="231" customWidth="1"/>
    <col min="13521" max="13521" width="1.875" style="231" customWidth="1"/>
    <col min="13522" max="13522" width="14.25" style="231" customWidth="1"/>
    <col min="13523" max="13523" width="4.25" style="231" customWidth="1"/>
    <col min="13524" max="13524" width="8.875" style="231" bestFit="1" customWidth="1"/>
    <col min="13525" max="13525" width="6.375" style="231" bestFit="1" customWidth="1"/>
    <col min="13526" max="13526" width="2.125" style="231" customWidth="1"/>
    <col min="13527" max="13527" width="8.5" style="231" bestFit="1" customWidth="1"/>
    <col min="13528" max="13528" width="6.375" style="231" bestFit="1" customWidth="1"/>
    <col min="13529" max="13529" width="2.375" style="231" customWidth="1"/>
    <col min="13530" max="13530" width="9.5" style="231" bestFit="1" customWidth="1"/>
    <col min="13531" max="13531" width="7" style="231" bestFit="1" customWidth="1"/>
    <col min="13532" max="13532" width="1.75" style="231" customWidth="1"/>
    <col min="13533" max="13533" width="8.875" style="231" bestFit="1" customWidth="1"/>
    <col min="13534" max="13534" width="2" style="231" customWidth="1"/>
    <col min="13535" max="13535" width="8.875" style="231" bestFit="1" customWidth="1"/>
    <col min="13536" max="13536" width="6.375" style="231" bestFit="1" customWidth="1"/>
    <col min="13537" max="13537" width="1.375" style="231" customWidth="1"/>
    <col min="13538" max="13538" width="8.5" style="231" bestFit="1" customWidth="1"/>
    <col min="13539" max="13539" width="6.375" style="231" bestFit="1" customWidth="1"/>
    <col min="13540" max="13540" width="1.75" style="231" customWidth="1"/>
    <col min="13541" max="13541" width="9.5" style="231" bestFit="1" customWidth="1"/>
    <col min="13542" max="13542" width="7" style="231" bestFit="1" customWidth="1"/>
    <col min="13543" max="13543" width="1.625" style="231" customWidth="1"/>
    <col min="13544" max="13544" width="7.25" style="231" bestFit="1" customWidth="1"/>
    <col min="13545" max="13545" width="2.625" style="231" customWidth="1"/>
    <col min="13546" max="13546" width="13.25" style="231" customWidth="1"/>
    <col min="13547" max="13547" width="6.375" style="231" bestFit="1" customWidth="1"/>
    <col min="13548" max="13548" width="1.75" style="231" customWidth="1"/>
    <col min="13549" max="13549" width="8.5" style="231"/>
    <col min="13550" max="13550" width="42.25" style="231" bestFit="1" customWidth="1"/>
    <col min="13551" max="13551" width="1.25" style="231" customWidth="1"/>
    <col min="13552" max="13552" width="11.625" style="231" customWidth="1"/>
    <col min="13553" max="13553" width="1.25" style="231" customWidth="1"/>
    <col min="13554" max="13554" width="9.625" style="231" customWidth="1"/>
    <col min="13555" max="13555" width="8.125" style="231" customWidth="1"/>
    <col min="13556" max="13556" width="1.25" style="231" customWidth="1"/>
    <col min="13557" max="13557" width="8.125" style="231" customWidth="1"/>
    <col min="13558" max="13558" width="1.625" style="231" customWidth="1"/>
    <col min="13559" max="13559" width="8" style="231" bestFit="1" customWidth="1"/>
    <col min="13560" max="13560" width="9.75" style="231" bestFit="1" customWidth="1"/>
    <col min="13561" max="13775" width="7" style="231" customWidth="1"/>
    <col min="13776" max="13776" width="20.75" style="231" customWidth="1"/>
    <col min="13777" max="13777" width="1.875" style="231" customWidth="1"/>
    <col min="13778" max="13778" width="14.25" style="231" customWidth="1"/>
    <col min="13779" max="13779" width="4.25" style="231" customWidth="1"/>
    <col min="13780" max="13780" width="8.875" style="231" bestFit="1" customWidth="1"/>
    <col min="13781" max="13781" width="6.375" style="231" bestFit="1" customWidth="1"/>
    <col min="13782" max="13782" width="2.125" style="231" customWidth="1"/>
    <col min="13783" max="13783" width="8.5" style="231" bestFit="1" customWidth="1"/>
    <col min="13784" max="13784" width="6.375" style="231" bestFit="1" customWidth="1"/>
    <col min="13785" max="13785" width="2.375" style="231" customWidth="1"/>
    <col min="13786" max="13786" width="9.5" style="231" bestFit="1" customWidth="1"/>
    <col min="13787" max="13787" width="7" style="231" bestFit="1" customWidth="1"/>
    <col min="13788" max="13788" width="1.75" style="231" customWidth="1"/>
    <col min="13789" max="13789" width="8.875" style="231" bestFit="1" customWidth="1"/>
    <col min="13790" max="13790" width="2" style="231" customWidth="1"/>
    <col min="13791" max="13791" width="8.875" style="231" bestFit="1" customWidth="1"/>
    <col min="13792" max="13792" width="6.375" style="231" bestFit="1" customWidth="1"/>
    <col min="13793" max="13793" width="1.375" style="231" customWidth="1"/>
    <col min="13794" max="13794" width="8.5" style="231" bestFit="1" customWidth="1"/>
    <col min="13795" max="13795" width="6.375" style="231" bestFit="1" customWidth="1"/>
    <col min="13796" max="13796" width="1.75" style="231" customWidth="1"/>
    <col min="13797" max="13797" width="9.5" style="231" bestFit="1" customWidth="1"/>
    <col min="13798" max="13798" width="7" style="231" bestFit="1" customWidth="1"/>
    <col min="13799" max="13799" width="1.625" style="231" customWidth="1"/>
    <col min="13800" max="13800" width="7.25" style="231" bestFit="1" customWidth="1"/>
    <col min="13801" max="13801" width="2.625" style="231" customWidth="1"/>
    <col min="13802" max="13802" width="13.25" style="231" customWidth="1"/>
    <col min="13803" max="13803" width="6.375" style="231" bestFit="1" customWidth="1"/>
    <col min="13804" max="13804" width="1.75" style="231" customWidth="1"/>
    <col min="13805" max="13805" width="8.5" style="231"/>
    <col min="13806" max="13806" width="42.25" style="231" bestFit="1" customWidth="1"/>
    <col min="13807" max="13807" width="1.25" style="231" customWidth="1"/>
    <col min="13808" max="13808" width="11.625" style="231" customWidth="1"/>
    <col min="13809" max="13809" width="1.25" style="231" customWidth="1"/>
    <col min="13810" max="13810" width="9.625" style="231" customWidth="1"/>
    <col min="13811" max="13811" width="8.125" style="231" customWidth="1"/>
    <col min="13812" max="13812" width="1.25" style="231" customWidth="1"/>
    <col min="13813" max="13813" width="8.125" style="231" customWidth="1"/>
    <col min="13814" max="13814" width="1.625" style="231" customWidth="1"/>
    <col min="13815" max="13815" width="8" style="231" bestFit="1" customWidth="1"/>
    <col min="13816" max="13816" width="9.75" style="231" bestFit="1" customWidth="1"/>
    <col min="13817" max="14031" width="7" style="231" customWidth="1"/>
    <col min="14032" max="14032" width="20.75" style="231" customWidth="1"/>
    <col min="14033" max="14033" width="1.875" style="231" customWidth="1"/>
    <col min="14034" max="14034" width="14.25" style="231" customWidth="1"/>
    <col min="14035" max="14035" width="4.25" style="231" customWidth="1"/>
    <col min="14036" max="14036" width="8.875" style="231" bestFit="1" customWidth="1"/>
    <col min="14037" max="14037" width="6.375" style="231" bestFit="1" customWidth="1"/>
    <col min="14038" max="14038" width="2.125" style="231" customWidth="1"/>
    <col min="14039" max="14039" width="8.5" style="231" bestFit="1" customWidth="1"/>
    <col min="14040" max="14040" width="6.375" style="231" bestFit="1" customWidth="1"/>
    <col min="14041" max="14041" width="2.375" style="231" customWidth="1"/>
    <col min="14042" max="14042" width="9.5" style="231" bestFit="1" customWidth="1"/>
    <col min="14043" max="14043" width="7" style="231" bestFit="1" customWidth="1"/>
    <col min="14044" max="14044" width="1.75" style="231" customWidth="1"/>
    <col min="14045" max="14045" width="8.875" style="231" bestFit="1" customWidth="1"/>
    <col min="14046" max="14046" width="2" style="231" customWidth="1"/>
    <col min="14047" max="14047" width="8.875" style="231" bestFit="1" customWidth="1"/>
    <col min="14048" max="14048" width="6.375" style="231" bestFit="1" customWidth="1"/>
    <col min="14049" max="14049" width="1.375" style="231" customWidth="1"/>
    <col min="14050" max="14050" width="8.5" style="231" bestFit="1" customWidth="1"/>
    <col min="14051" max="14051" width="6.375" style="231" bestFit="1" customWidth="1"/>
    <col min="14052" max="14052" width="1.75" style="231" customWidth="1"/>
    <col min="14053" max="14053" width="9.5" style="231" bestFit="1" customWidth="1"/>
    <col min="14054" max="14054" width="7" style="231" bestFit="1" customWidth="1"/>
    <col min="14055" max="14055" width="1.625" style="231" customWidth="1"/>
    <col min="14056" max="14056" width="7.25" style="231" bestFit="1" customWidth="1"/>
    <col min="14057" max="14057" width="2.625" style="231" customWidth="1"/>
    <col min="14058" max="14058" width="13.25" style="231" customWidth="1"/>
    <col min="14059" max="14059" width="6.375" style="231" bestFit="1" customWidth="1"/>
    <col min="14060" max="14060" width="1.75" style="231" customWidth="1"/>
    <col min="14061" max="14061" width="8.5" style="231"/>
    <col min="14062" max="14062" width="42.25" style="231" bestFit="1" customWidth="1"/>
    <col min="14063" max="14063" width="1.25" style="231" customWidth="1"/>
    <col min="14064" max="14064" width="11.625" style="231" customWidth="1"/>
    <col min="14065" max="14065" width="1.25" style="231" customWidth="1"/>
    <col min="14066" max="14066" width="9.625" style="231" customWidth="1"/>
    <col min="14067" max="14067" width="8.125" style="231" customWidth="1"/>
    <col min="14068" max="14068" width="1.25" style="231" customWidth="1"/>
    <col min="14069" max="14069" width="8.125" style="231" customWidth="1"/>
    <col min="14070" max="14070" width="1.625" style="231" customWidth="1"/>
    <col min="14071" max="14071" width="8" style="231" bestFit="1" customWidth="1"/>
    <col min="14072" max="14072" width="9.75" style="231" bestFit="1" customWidth="1"/>
    <col min="14073" max="14287" width="7" style="231" customWidth="1"/>
    <col min="14288" max="14288" width="20.75" style="231" customWidth="1"/>
    <col min="14289" max="14289" width="1.875" style="231" customWidth="1"/>
    <col min="14290" max="14290" width="14.25" style="231" customWidth="1"/>
    <col min="14291" max="14291" width="4.25" style="231" customWidth="1"/>
    <col min="14292" max="14292" width="8.875" style="231" bestFit="1" customWidth="1"/>
    <col min="14293" max="14293" width="6.375" style="231" bestFit="1" customWidth="1"/>
    <col min="14294" max="14294" width="2.125" style="231" customWidth="1"/>
    <col min="14295" max="14295" width="8.5" style="231" bestFit="1" customWidth="1"/>
    <col min="14296" max="14296" width="6.375" style="231" bestFit="1" customWidth="1"/>
    <col min="14297" max="14297" width="2.375" style="231" customWidth="1"/>
    <col min="14298" max="14298" width="9.5" style="231" bestFit="1" customWidth="1"/>
    <col min="14299" max="14299" width="7" style="231" bestFit="1" customWidth="1"/>
    <col min="14300" max="14300" width="1.75" style="231" customWidth="1"/>
    <col min="14301" max="14301" width="8.875" style="231" bestFit="1" customWidth="1"/>
    <col min="14302" max="14302" width="2" style="231" customWidth="1"/>
    <col min="14303" max="14303" width="8.875" style="231" bestFit="1" customWidth="1"/>
    <col min="14304" max="14304" width="6.375" style="231" bestFit="1" customWidth="1"/>
    <col min="14305" max="14305" width="1.375" style="231" customWidth="1"/>
    <col min="14306" max="14306" width="8.5" style="231" bestFit="1" customWidth="1"/>
    <col min="14307" max="14307" width="6.375" style="231" bestFit="1" customWidth="1"/>
    <col min="14308" max="14308" width="1.75" style="231" customWidth="1"/>
    <col min="14309" max="14309" width="9.5" style="231" bestFit="1" customWidth="1"/>
    <col min="14310" max="14310" width="7" style="231" bestFit="1" customWidth="1"/>
    <col min="14311" max="14311" width="1.625" style="231" customWidth="1"/>
    <col min="14312" max="14312" width="7.25" style="231" bestFit="1" customWidth="1"/>
    <col min="14313" max="14313" width="2.625" style="231" customWidth="1"/>
    <col min="14314" max="14314" width="13.25" style="231" customWidth="1"/>
    <col min="14315" max="14315" width="6.375" style="231" bestFit="1" customWidth="1"/>
    <col min="14316" max="14316" width="1.75" style="231" customWidth="1"/>
    <col min="14317" max="14317" width="8.5" style="231"/>
    <col min="14318" max="14318" width="42.25" style="231" bestFit="1" customWidth="1"/>
    <col min="14319" max="14319" width="1.25" style="231" customWidth="1"/>
    <col min="14320" max="14320" width="11.625" style="231" customWidth="1"/>
    <col min="14321" max="14321" width="1.25" style="231" customWidth="1"/>
    <col min="14322" max="14322" width="9.625" style="231" customWidth="1"/>
    <col min="14323" max="14323" width="8.125" style="231" customWidth="1"/>
    <col min="14324" max="14324" width="1.25" style="231" customWidth="1"/>
    <col min="14325" max="14325" width="8.125" style="231" customWidth="1"/>
    <col min="14326" max="14326" width="1.625" style="231" customWidth="1"/>
    <col min="14327" max="14327" width="8" style="231" bestFit="1" customWidth="1"/>
    <col min="14328" max="14328" width="9.75" style="231" bestFit="1" customWidth="1"/>
    <col min="14329" max="14543" width="7" style="231" customWidth="1"/>
    <col min="14544" max="14544" width="20.75" style="231" customWidth="1"/>
    <col min="14545" max="14545" width="1.875" style="231" customWidth="1"/>
    <col min="14546" max="14546" width="14.25" style="231" customWidth="1"/>
    <col min="14547" max="14547" width="4.25" style="231" customWidth="1"/>
    <col min="14548" max="14548" width="8.875" style="231" bestFit="1" customWidth="1"/>
    <col min="14549" max="14549" width="6.375" style="231" bestFit="1" customWidth="1"/>
    <col min="14550" max="14550" width="2.125" style="231" customWidth="1"/>
    <col min="14551" max="14551" width="8.5" style="231" bestFit="1" customWidth="1"/>
    <col min="14552" max="14552" width="6.375" style="231" bestFit="1" customWidth="1"/>
    <col min="14553" max="14553" width="2.375" style="231" customWidth="1"/>
    <col min="14554" max="14554" width="9.5" style="231" bestFit="1" customWidth="1"/>
    <col min="14555" max="14555" width="7" style="231" bestFit="1" customWidth="1"/>
    <col min="14556" max="14556" width="1.75" style="231" customWidth="1"/>
    <col min="14557" max="14557" width="8.875" style="231" bestFit="1" customWidth="1"/>
    <col min="14558" max="14558" width="2" style="231" customWidth="1"/>
    <col min="14559" max="14559" width="8.875" style="231" bestFit="1" customWidth="1"/>
    <col min="14560" max="14560" width="6.375" style="231" bestFit="1" customWidth="1"/>
    <col min="14561" max="14561" width="1.375" style="231" customWidth="1"/>
    <col min="14562" max="14562" width="8.5" style="231" bestFit="1" customWidth="1"/>
    <col min="14563" max="14563" width="6.375" style="231" bestFit="1" customWidth="1"/>
    <col min="14564" max="14564" width="1.75" style="231" customWidth="1"/>
    <col min="14565" max="14565" width="9.5" style="231" bestFit="1" customWidth="1"/>
    <col min="14566" max="14566" width="7" style="231" bestFit="1" customWidth="1"/>
    <col min="14567" max="14567" width="1.625" style="231" customWidth="1"/>
    <col min="14568" max="14568" width="7.25" style="231" bestFit="1" customWidth="1"/>
    <col min="14569" max="14569" width="2.625" style="231" customWidth="1"/>
    <col min="14570" max="14570" width="13.25" style="231" customWidth="1"/>
    <col min="14571" max="14571" width="6.375" style="231" bestFit="1" customWidth="1"/>
    <col min="14572" max="14572" width="1.75" style="231" customWidth="1"/>
    <col min="14573" max="14573" width="8.5" style="231"/>
    <col min="14574" max="14574" width="42.25" style="231" bestFit="1" customWidth="1"/>
    <col min="14575" max="14575" width="1.25" style="231" customWidth="1"/>
    <col min="14576" max="14576" width="11.625" style="231" customWidth="1"/>
    <col min="14577" max="14577" width="1.25" style="231" customWidth="1"/>
    <col min="14578" max="14578" width="9.625" style="231" customWidth="1"/>
    <col min="14579" max="14579" width="8.125" style="231" customWidth="1"/>
    <col min="14580" max="14580" width="1.25" style="231" customWidth="1"/>
    <col min="14581" max="14581" width="8.125" style="231" customWidth="1"/>
    <col min="14582" max="14582" width="1.625" style="231" customWidth="1"/>
    <col min="14583" max="14583" width="8" style="231" bestFit="1" customWidth="1"/>
    <col min="14584" max="14584" width="9.75" style="231" bestFit="1" customWidth="1"/>
    <col min="14585" max="14799" width="7" style="231" customWidth="1"/>
    <col min="14800" max="14800" width="20.75" style="231" customWidth="1"/>
    <col min="14801" max="14801" width="1.875" style="231" customWidth="1"/>
    <col min="14802" max="14802" width="14.25" style="231" customWidth="1"/>
    <col min="14803" max="14803" width="4.25" style="231" customWidth="1"/>
    <col min="14804" max="14804" width="8.875" style="231" bestFit="1" customWidth="1"/>
    <col min="14805" max="14805" width="6.375" style="231" bestFit="1" customWidth="1"/>
    <col min="14806" max="14806" width="2.125" style="231" customWidth="1"/>
    <col min="14807" max="14807" width="8.5" style="231" bestFit="1" customWidth="1"/>
    <col min="14808" max="14808" width="6.375" style="231" bestFit="1" customWidth="1"/>
    <col min="14809" max="14809" width="2.375" style="231" customWidth="1"/>
    <col min="14810" max="14810" width="9.5" style="231" bestFit="1" customWidth="1"/>
    <col min="14811" max="14811" width="7" style="231" bestFit="1" customWidth="1"/>
    <col min="14812" max="14812" width="1.75" style="231" customWidth="1"/>
    <col min="14813" max="14813" width="8.875" style="231" bestFit="1" customWidth="1"/>
    <col min="14814" max="14814" width="2" style="231" customWidth="1"/>
    <col min="14815" max="14815" width="8.875" style="231" bestFit="1" customWidth="1"/>
    <col min="14816" max="14816" width="6.375" style="231" bestFit="1" customWidth="1"/>
    <col min="14817" max="14817" width="1.375" style="231" customWidth="1"/>
    <col min="14818" max="14818" width="8.5" style="231" bestFit="1" customWidth="1"/>
    <col min="14819" max="14819" width="6.375" style="231" bestFit="1" customWidth="1"/>
    <col min="14820" max="14820" width="1.75" style="231" customWidth="1"/>
    <col min="14821" max="14821" width="9.5" style="231" bestFit="1" customWidth="1"/>
    <col min="14822" max="14822" width="7" style="231" bestFit="1" customWidth="1"/>
    <col min="14823" max="14823" width="1.625" style="231" customWidth="1"/>
    <col min="14824" max="14824" width="7.25" style="231" bestFit="1" customWidth="1"/>
    <col min="14825" max="14825" width="2.625" style="231" customWidth="1"/>
    <col min="14826" max="14826" width="13.25" style="231" customWidth="1"/>
    <col min="14827" max="14827" width="6.375" style="231" bestFit="1" customWidth="1"/>
    <col min="14828" max="14828" width="1.75" style="231" customWidth="1"/>
    <col min="14829" max="14829" width="8.5" style="231"/>
    <col min="14830" max="14830" width="42.25" style="231" bestFit="1" customWidth="1"/>
    <col min="14831" max="14831" width="1.25" style="231" customWidth="1"/>
    <col min="14832" max="14832" width="11.625" style="231" customWidth="1"/>
    <col min="14833" max="14833" width="1.25" style="231" customWidth="1"/>
    <col min="14834" max="14834" width="9.625" style="231" customWidth="1"/>
    <col min="14835" max="14835" width="8.125" style="231" customWidth="1"/>
    <col min="14836" max="14836" width="1.25" style="231" customWidth="1"/>
    <col min="14837" max="14837" width="8.125" style="231" customWidth="1"/>
    <col min="14838" max="14838" width="1.625" style="231" customWidth="1"/>
    <col min="14839" max="14839" width="8" style="231" bestFit="1" customWidth="1"/>
    <col min="14840" max="14840" width="9.75" style="231" bestFit="1" customWidth="1"/>
    <col min="14841" max="15055" width="7" style="231" customWidth="1"/>
    <col min="15056" max="15056" width="20.75" style="231" customWidth="1"/>
    <col min="15057" max="15057" width="1.875" style="231" customWidth="1"/>
    <col min="15058" max="15058" width="14.25" style="231" customWidth="1"/>
    <col min="15059" max="15059" width="4.25" style="231" customWidth="1"/>
    <col min="15060" max="15060" width="8.875" style="231" bestFit="1" customWidth="1"/>
    <col min="15061" max="15061" width="6.375" style="231" bestFit="1" customWidth="1"/>
    <col min="15062" max="15062" width="2.125" style="231" customWidth="1"/>
    <col min="15063" max="15063" width="8.5" style="231" bestFit="1" customWidth="1"/>
    <col min="15064" max="15064" width="6.375" style="231" bestFit="1" customWidth="1"/>
    <col min="15065" max="15065" width="2.375" style="231" customWidth="1"/>
    <col min="15066" max="15066" width="9.5" style="231" bestFit="1" customWidth="1"/>
    <col min="15067" max="15067" width="7" style="231" bestFit="1" customWidth="1"/>
    <col min="15068" max="15068" width="1.75" style="231" customWidth="1"/>
    <col min="15069" max="15069" width="8.875" style="231" bestFit="1" customWidth="1"/>
    <col min="15070" max="15070" width="2" style="231" customWidth="1"/>
    <col min="15071" max="15071" width="8.875" style="231" bestFit="1" customWidth="1"/>
    <col min="15072" max="15072" width="6.375" style="231" bestFit="1" customWidth="1"/>
    <col min="15073" max="15073" width="1.375" style="231" customWidth="1"/>
    <col min="15074" max="15074" width="8.5" style="231" bestFit="1" customWidth="1"/>
    <col min="15075" max="15075" width="6.375" style="231" bestFit="1" customWidth="1"/>
    <col min="15076" max="15076" width="1.75" style="231" customWidth="1"/>
    <col min="15077" max="15077" width="9.5" style="231" bestFit="1" customWidth="1"/>
    <col min="15078" max="15078" width="7" style="231" bestFit="1" customWidth="1"/>
    <col min="15079" max="15079" width="1.625" style="231" customWidth="1"/>
    <col min="15080" max="15080" width="7.25" style="231" bestFit="1" customWidth="1"/>
    <col min="15081" max="15081" width="2.625" style="231" customWidth="1"/>
    <col min="15082" max="15082" width="13.25" style="231" customWidth="1"/>
    <col min="15083" max="15083" width="6.375" style="231" bestFit="1" customWidth="1"/>
    <col min="15084" max="15084" width="1.75" style="231" customWidth="1"/>
    <col min="15085" max="15085" width="8.5" style="231"/>
    <col min="15086" max="15086" width="42.25" style="231" bestFit="1" customWidth="1"/>
    <col min="15087" max="15087" width="1.25" style="231" customWidth="1"/>
    <col min="15088" max="15088" width="11.625" style="231" customWidth="1"/>
    <col min="15089" max="15089" width="1.25" style="231" customWidth="1"/>
    <col min="15090" max="15090" width="9.625" style="231" customWidth="1"/>
    <col min="15091" max="15091" width="8.125" style="231" customWidth="1"/>
    <col min="15092" max="15092" width="1.25" style="231" customWidth="1"/>
    <col min="15093" max="15093" width="8.125" style="231" customWidth="1"/>
    <col min="15094" max="15094" width="1.625" style="231" customWidth="1"/>
    <col min="15095" max="15095" width="8" style="231" bestFit="1" customWidth="1"/>
    <col min="15096" max="15096" width="9.75" style="231" bestFit="1" customWidth="1"/>
    <col min="15097" max="15311" width="7" style="231" customWidth="1"/>
    <col min="15312" max="15312" width="20.75" style="231" customWidth="1"/>
    <col min="15313" max="15313" width="1.875" style="231" customWidth="1"/>
    <col min="15314" max="15314" width="14.25" style="231" customWidth="1"/>
    <col min="15315" max="15315" width="4.25" style="231" customWidth="1"/>
    <col min="15316" max="15316" width="8.875" style="231" bestFit="1" customWidth="1"/>
    <col min="15317" max="15317" width="6.375" style="231" bestFit="1" customWidth="1"/>
    <col min="15318" max="15318" width="2.125" style="231" customWidth="1"/>
    <col min="15319" max="15319" width="8.5" style="231" bestFit="1" customWidth="1"/>
    <col min="15320" max="15320" width="6.375" style="231" bestFit="1" customWidth="1"/>
    <col min="15321" max="15321" width="2.375" style="231" customWidth="1"/>
    <col min="15322" max="15322" width="9.5" style="231" bestFit="1" customWidth="1"/>
    <col min="15323" max="15323" width="7" style="231" bestFit="1" customWidth="1"/>
    <col min="15324" max="15324" width="1.75" style="231" customWidth="1"/>
    <col min="15325" max="15325" width="8.875" style="231" bestFit="1" customWidth="1"/>
    <col min="15326" max="15326" width="2" style="231" customWidth="1"/>
    <col min="15327" max="15327" width="8.875" style="231" bestFit="1" customWidth="1"/>
    <col min="15328" max="15328" width="6.375" style="231" bestFit="1" customWidth="1"/>
    <col min="15329" max="15329" width="1.375" style="231" customWidth="1"/>
    <col min="15330" max="15330" width="8.5" style="231" bestFit="1" customWidth="1"/>
    <col min="15331" max="15331" width="6.375" style="231" bestFit="1" customWidth="1"/>
    <col min="15332" max="15332" width="1.75" style="231" customWidth="1"/>
    <col min="15333" max="15333" width="9.5" style="231" bestFit="1" customWidth="1"/>
    <col min="15334" max="15334" width="7" style="231" bestFit="1" customWidth="1"/>
    <col min="15335" max="15335" width="1.625" style="231" customWidth="1"/>
    <col min="15336" max="15336" width="7.25" style="231" bestFit="1" customWidth="1"/>
    <col min="15337" max="15337" width="2.625" style="231" customWidth="1"/>
    <col min="15338" max="15338" width="13.25" style="231" customWidth="1"/>
    <col min="15339" max="15339" width="6.375" style="231" bestFit="1" customWidth="1"/>
    <col min="15340" max="15340" width="1.75" style="231" customWidth="1"/>
    <col min="15341" max="15341" width="8.5" style="231"/>
    <col min="15342" max="15342" width="42.25" style="231" bestFit="1" customWidth="1"/>
    <col min="15343" max="15343" width="1.25" style="231" customWidth="1"/>
    <col min="15344" max="15344" width="11.625" style="231" customWidth="1"/>
    <col min="15345" max="15345" width="1.25" style="231" customWidth="1"/>
    <col min="15346" max="15346" width="9.625" style="231" customWidth="1"/>
    <col min="15347" max="15347" width="8.125" style="231" customWidth="1"/>
    <col min="15348" max="15348" width="1.25" style="231" customWidth="1"/>
    <col min="15349" max="15349" width="8.125" style="231" customWidth="1"/>
    <col min="15350" max="15350" width="1.625" style="231" customWidth="1"/>
    <col min="15351" max="15351" width="8" style="231" bestFit="1" customWidth="1"/>
    <col min="15352" max="15352" width="9.75" style="231" bestFit="1" customWidth="1"/>
    <col min="15353" max="15567" width="7" style="231" customWidth="1"/>
    <col min="15568" max="15568" width="20.75" style="231" customWidth="1"/>
    <col min="15569" max="15569" width="1.875" style="231" customWidth="1"/>
    <col min="15570" max="15570" width="14.25" style="231" customWidth="1"/>
    <col min="15571" max="15571" width="4.25" style="231" customWidth="1"/>
    <col min="15572" max="15572" width="8.875" style="231" bestFit="1" customWidth="1"/>
    <col min="15573" max="15573" width="6.375" style="231" bestFit="1" customWidth="1"/>
    <col min="15574" max="15574" width="2.125" style="231" customWidth="1"/>
    <col min="15575" max="15575" width="8.5" style="231" bestFit="1" customWidth="1"/>
    <col min="15576" max="15576" width="6.375" style="231" bestFit="1" customWidth="1"/>
    <col min="15577" max="15577" width="2.375" style="231" customWidth="1"/>
    <col min="15578" max="15578" width="9.5" style="231" bestFit="1" customWidth="1"/>
    <col min="15579" max="15579" width="7" style="231" bestFit="1" customWidth="1"/>
    <col min="15580" max="15580" width="1.75" style="231" customWidth="1"/>
    <col min="15581" max="15581" width="8.875" style="231" bestFit="1" customWidth="1"/>
    <col min="15582" max="15582" width="2" style="231" customWidth="1"/>
    <col min="15583" max="15583" width="8.875" style="231" bestFit="1" customWidth="1"/>
    <col min="15584" max="15584" width="6.375" style="231" bestFit="1" customWidth="1"/>
    <col min="15585" max="15585" width="1.375" style="231" customWidth="1"/>
    <col min="15586" max="15586" width="8.5" style="231" bestFit="1" customWidth="1"/>
    <col min="15587" max="15587" width="6.375" style="231" bestFit="1" customWidth="1"/>
    <col min="15588" max="15588" width="1.75" style="231" customWidth="1"/>
    <col min="15589" max="15589" width="9.5" style="231" bestFit="1" customWidth="1"/>
    <col min="15590" max="15590" width="7" style="231" bestFit="1" customWidth="1"/>
    <col min="15591" max="15591" width="1.625" style="231" customWidth="1"/>
    <col min="15592" max="15592" width="7.25" style="231" bestFit="1" customWidth="1"/>
    <col min="15593" max="15593" width="2.625" style="231" customWidth="1"/>
    <col min="15594" max="15594" width="13.25" style="231" customWidth="1"/>
    <col min="15595" max="15595" width="6.375" style="231" bestFit="1" customWidth="1"/>
    <col min="15596" max="15596" width="1.75" style="231" customWidth="1"/>
    <col min="15597" max="15597" width="8.5" style="231"/>
    <col min="15598" max="15598" width="42.25" style="231" bestFit="1" customWidth="1"/>
    <col min="15599" max="15599" width="1.25" style="231" customWidth="1"/>
    <col min="15600" max="15600" width="11.625" style="231" customWidth="1"/>
    <col min="15601" max="15601" width="1.25" style="231" customWidth="1"/>
    <col min="15602" max="15602" width="9.625" style="231" customWidth="1"/>
    <col min="15603" max="15603" width="8.125" style="231" customWidth="1"/>
    <col min="15604" max="15604" width="1.25" style="231" customWidth="1"/>
    <col min="15605" max="15605" width="8.125" style="231" customWidth="1"/>
    <col min="15606" max="15606" width="1.625" style="231" customWidth="1"/>
    <col min="15607" max="15607" width="8" style="231" bestFit="1" customWidth="1"/>
    <col min="15608" max="15608" width="9.75" style="231" bestFit="1" customWidth="1"/>
    <col min="15609" max="15823" width="7" style="231" customWidth="1"/>
    <col min="15824" max="15824" width="20.75" style="231" customWidth="1"/>
    <col min="15825" max="15825" width="1.875" style="231" customWidth="1"/>
    <col min="15826" max="15826" width="14.25" style="231" customWidth="1"/>
    <col min="15827" max="15827" width="4.25" style="231" customWidth="1"/>
    <col min="15828" max="15828" width="8.875" style="231" bestFit="1" customWidth="1"/>
    <col min="15829" max="15829" width="6.375" style="231" bestFit="1" customWidth="1"/>
    <col min="15830" max="15830" width="2.125" style="231" customWidth="1"/>
    <col min="15831" max="15831" width="8.5" style="231" bestFit="1" customWidth="1"/>
    <col min="15832" max="15832" width="6.375" style="231" bestFit="1" customWidth="1"/>
    <col min="15833" max="15833" width="2.375" style="231" customWidth="1"/>
    <col min="15834" max="15834" width="9.5" style="231" bestFit="1" customWidth="1"/>
    <col min="15835" max="15835" width="7" style="231" bestFit="1" customWidth="1"/>
    <col min="15836" max="15836" width="1.75" style="231" customWidth="1"/>
    <col min="15837" max="15837" width="8.875" style="231" bestFit="1" customWidth="1"/>
    <col min="15838" max="15838" width="2" style="231" customWidth="1"/>
    <col min="15839" max="15839" width="8.875" style="231" bestFit="1" customWidth="1"/>
    <col min="15840" max="15840" width="6.375" style="231" bestFit="1" customWidth="1"/>
    <col min="15841" max="15841" width="1.375" style="231" customWidth="1"/>
    <col min="15842" max="15842" width="8.5" style="231" bestFit="1" customWidth="1"/>
    <col min="15843" max="15843" width="6.375" style="231" bestFit="1" customWidth="1"/>
    <col min="15844" max="15844" width="1.75" style="231" customWidth="1"/>
    <col min="15845" max="15845" width="9.5" style="231" bestFit="1" customWidth="1"/>
    <col min="15846" max="15846" width="7" style="231" bestFit="1" customWidth="1"/>
    <col min="15847" max="15847" width="1.625" style="231" customWidth="1"/>
    <col min="15848" max="15848" width="7.25" style="231" bestFit="1" customWidth="1"/>
    <col min="15849" max="15849" width="2.625" style="231" customWidth="1"/>
    <col min="15850" max="15850" width="13.25" style="231" customWidth="1"/>
    <col min="15851" max="15851" width="6.375" style="231" bestFit="1" customWidth="1"/>
    <col min="15852" max="15852" width="1.75" style="231" customWidth="1"/>
    <col min="15853" max="15853" width="8.5" style="231"/>
    <col min="15854" max="15854" width="42.25" style="231" bestFit="1" customWidth="1"/>
    <col min="15855" max="15855" width="1.25" style="231" customWidth="1"/>
    <col min="15856" max="15856" width="11.625" style="231" customWidth="1"/>
    <col min="15857" max="15857" width="1.25" style="231" customWidth="1"/>
    <col min="15858" max="15858" width="9.625" style="231" customWidth="1"/>
    <col min="15859" max="15859" width="8.125" style="231" customWidth="1"/>
    <col min="15860" max="15860" width="1.25" style="231" customWidth="1"/>
    <col min="15861" max="15861" width="8.125" style="231" customWidth="1"/>
    <col min="15862" max="15862" width="1.625" style="231" customWidth="1"/>
    <col min="15863" max="15863" width="8" style="231" bestFit="1" customWidth="1"/>
    <col min="15864" max="15864" width="9.75" style="231" bestFit="1" customWidth="1"/>
    <col min="15865" max="16079" width="7" style="231" customWidth="1"/>
    <col min="16080" max="16080" width="20.75" style="231" customWidth="1"/>
    <col min="16081" max="16081" width="1.875" style="231" customWidth="1"/>
    <col min="16082" max="16082" width="14.25" style="231" customWidth="1"/>
    <col min="16083" max="16083" width="4.25" style="231" customWidth="1"/>
    <col min="16084" max="16084" width="8.875" style="231" bestFit="1" customWidth="1"/>
    <col min="16085" max="16085" width="6.375" style="231" bestFit="1" customWidth="1"/>
    <col min="16086" max="16086" width="2.125" style="231" customWidth="1"/>
    <col min="16087" max="16087" width="8.5" style="231" bestFit="1" customWidth="1"/>
    <col min="16088" max="16088" width="6.375" style="231" bestFit="1" customWidth="1"/>
    <col min="16089" max="16089" width="2.375" style="231" customWidth="1"/>
    <col min="16090" max="16090" width="9.5" style="231" bestFit="1" customWidth="1"/>
    <col min="16091" max="16091" width="7" style="231" bestFit="1" customWidth="1"/>
    <col min="16092" max="16092" width="1.75" style="231" customWidth="1"/>
    <col min="16093" max="16093" width="8.875" style="231" bestFit="1" customWidth="1"/>
    <col min="16094" max="16094" width="2" style="231" customWidth="1"/>
    <col min="16095" max="16095" width="8.875" style="231" bestFit="1" customWidth="1"/>
    <col min="16096" max="16096" width="6.375" style="231" bestFit="1" customWidth="1"/>
    <col min="16097" max="16097" width="1.375" style="231" customWidth="1"/>
    <col min="16098" max="16098" width="8.5" style="231" bestFit="1" customWidth="1"/>
    <col min="16099" max="16099" width="6.375" style="231" bestFit="1" customWidth="1"/>
    <col min="16100" max="16100" width="1.75" style="231" customWidth="1"/>
    <col min="16101" max="16101" width="9.5" style="231" bestFit="1" customWidth="1"/>
    <col min="16102" max="16102" width="7" style="231" bestFit="1" customWidth="1"/>
    <col min="16103" max="16103" width="1.625" style="231" customWidth="1"/>
    <col min="16104" max="16104" width="7.25" style="231" bestFit="1" customWidth="1"/>
    <col min="16105" max="16105" width="2.625" style="231" customWidth="1"/>
    <col min="16106" max="16106" width="13.25" style="231" customWidth="1"/>
    <col min="16107" max="16107" width="6.375" style="231" bestFit="1" customWidth="1"/>
    <col min="16108" max="16108" width="1.75" style="231" customWidth="1"/>
    <col min="16109" max="16109" width="8.5" style="231"/>
    <col min="16110" max="16110" width="42.25" style="231" bestFit="1" customWidth="1"/>
    <col min="16111" max="16111" width="1.25" style="231" customWidth="1"/>
    <col min="16112" max="16112" width="11.625" style="231" customWidth="1"/>
    <col min="16113" max="16113" width="1.25" style="231" customWidth="1"/>
    <col min="16114" max="16114" width="9.625" style="231" customWidth="1"/>
    <col min="16115" max="16115" width="8.125" style="231" customWidth="1"/>
    <col min="16116" max="16116" width="1.25" style="231" customWidth="1"/>
    <col min="16117" max="16117" width="8.125" style="231" customWidth="1"/>
    <col min="16118" max="16118" width="1.625" style="231" customWidth="1"/>
    <col min="16119" max="16119" width="8" style="231" bestFit="1" customWidth="1"/>
    <col min="16120" max="16120" width="9.75" style="231" bestFit="1" customWidth="1"/>
    <col min="16121" max="16335" width="7" style="231" customWidth="1"/>
    <col min="16336" max="16336" width="20.75" style="231" customWidth="1"/>
    <col min="16337" max="16337" width="1.875" style="231" customWidth="1"/>
    <col min="16338" max="16338" width="14.25" style="231" customWidth="1"/>
    <col min="16339" max="16339" width="4.25" style="231" customWidth="1"/>
    <col min="16340" max="16340" width="8.875" style="231" bestFit="1" customWidth="1"/>
    <col min="16341" max="16341" width="6.375" style="231" bestFit="1" customWidth="1"/>
    <col min="16342" max="16342" width="2.125" style="231" customWidth="1"/>
    <col min="16343" max="16343" width="8.5" style="231" bestFit="1" customWidth="1"/>
    <col min="16344" max="16344" width="6.375" style="231" bestFit="1" customWidth="1"/>
    <col min="16345" max="16345" width="2.375" style="231" customWidth="1"/>
    <col min="16346" max="16346" width="9.5" style="231" bestFit="1" customWidth="1"/>
    <col min="16347" max="16347" width="7" style="231" bestFit="1" customWidth="1"/>
    <col min="16348" max="16348" width="1.75" style="231" customWidth="1"/>
    <col min="16349" max="16349" width="8.875" style="231" bestFit="1" customWidth="1"/>
    <col min="16350" max="16350" width="2" style="231" customWidth="1"/>
    <col min="16351" max="16351" width="8.875" style="231" bestFit="1" customWidth="1"/>
    <col min="16352" max="16352" width="6.375" style="231" bestFit="1" customWidth="1"/>
    <col min="16353" max="16353" width="1.375" style="231" customWidth="1"/>
    <col min="16354" max="16354" width="8.5" style="231" bestFit="1" customWidth="1"/>
    <col min="16355" max="16355" width="6.375" style="231" bestFit="1" customWidth="1"/>
    <col min="16356" max="16356" width="1.75" style="231" customWidth="1"/>
    <col min="16357" max="16357" width="9.5" style="231" bestFit="1" customWidth="1"/>
    <col min="16358" max="16358" width="7" style="231" bestFit="1" customWidth="1"/>
    <col min="16359" max="16384" width="1.625" style="231" customWidth="1"/>
  </cols>
  <sheetData>
    <row r="1" spans="1:13">
      <c r="A1" s="230" t="s">
        <v>61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232" customFormat="1" ht="15.75" customHeight="1">
      <c r="A2" s="230" t="s">
        <v>389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33" customHeight="1">
      <c r="C3" s="278" t="s">
        <v>372</v>
      </c>
      <c r="D3" s="278"/>
      <c r="E3" s="278"/>
    </row>
    <row r="4" spans="1:13" s="232" customFormat="1">
      <c r="C4" s="233" t="s">
        <v>13</v>
      </c>
      <c r="D4" s="230" t="s">
        <v>343</v>
      </c>
      <c r="E4" s="230"/>
      <c r="F4" s="233"/>
      <c r="G4" s="233" t="s">
        <v>13</v>
      </c>
      <c r="H4" s="233"/>
      <c r="I4" s="284" t="s">
        <v>387</v>
      </c>
      <c r="J4" s="284"/>
      <c r="K4" s="233"/>
    </row>
    <row r="5" spans="1:13" s="232" customFormat="1">
      <c r="C5" s="233" t="s">
        <v>344</v>
      </c>
      <c r="D5" s="230" t="s">
        <v>345</v>
      </c>
      <c r="E5" s="230"/>
      <c r="F5" s="233"/>
      <c r="G5" s="233" t="s">
        <v>344</v>
      </c>
      <c r="H5" s="233"/>
      <c r="I5" s="278" t="s">
        <v>388</v>
      </c>
      <c r="J5" s="278"/>
      <c r="K5" s="233"/>
      <c r="L5" s="278" t="s">
        <v>377</v>
      </c>
      <c r="M5" s="278"/>
    </row>
    <row r="6" spans="1:13" s="232" customFormat="1">
      <c r="A6" s="234" t="s">
        <v>346</v>
      </c>
      <c r="C6" s="235" t="s">
        <v>14</v>
      </c>
      <c r="D6" s="235" t="s">
        <v>14</v>
      </c>
      <c r="E6" s="235" t="s">
        <v>41</v>
      </c>
      <c r="G6" s="235" t="s">
        <v>14</v>
      </c>
      <c r="I6" s="235" t="s">
        <v>14</v>
      </c>
      <c r="J6" s="235" t="s">
        <v>41</v>
      </c>
      <c r="L6" s="235" t="s">
        <v>14</v>
      </c>
      <c r="M6" s="235" t="s">
        <v>41</v>
      </c>
    </row>
    <row r="7" spans="1:13">
      <c r="A7" s="231" t="s">
        <v>347</v>
      </c>
      <c r="C7" s="236">
        <v>623014.36641879997</v>
      </c>
      <c r="D7" s="236">
        <v>-11660.708508953865</v>
      </c>
      <c r="E7" s="237">
        <v>-2.6895896542946069E-2</v>
      </c>
      <c r="G7" s="236">
        <f>RateSpread!K15+RateSpread!K16</f>
        <v>649980.89899999998</v>
      </c>
      <c r="I7" s="236">
        <f t="shared" ref="I7:I21" si="0">G7*E7</f>
        <v>-17481.819014395078</v>
      </c>
      <c r="J7" s="237">
        <f t="shared" ref="J7:J21" si="1">I7/$G7</f>
        <v>-2.6895896542946069E-2</v>
      </c>
      <c r="L7" s="236">
        <f>$L$25*I7/$I$25</f>
        <v>-1395.6961858432953</v>
      </c>
      <c r="M7" s="237">
        <f t="shared" ref="M7:M22" si="2">L7/G7</f>
        <v>-2.1472880018329516E-3</v>
      </c>
    </row>
    <row r="8" spans="1:13">
      <c r="A8" s="231" t="s">
        <v>348</v>
      </c>
      <c r="C8" s="236">
        <v>460778.65638280002</v>
      </c>
      <c r="D8" s="236">
        <v>-9319.5341088271834</v>
      </c>
      <c r="E8" s="237">
        <v>-2.9064375510954997E-2</v>
      </c>
      <c r="G8" s="236">
        <f>RateSpread!K23</f>
        <v>475082.79300000001</v>
      </c>
      <c r="I8" s="236">
        <f t="shared" si="0"/>
        <v>-13807.984694545303</v>
      </c>
      <c r="J8" s="237">
        <f t="shared" si="1"/>
        <v>-2.9064375510954997E-2</v>
      </c>
      <c r="L8" s="236">
        <f t="shared" ref="L8:L22" si="3">$L$25*I8/$I$25</f>
        <v>-1102.388232968807</v>
      </c>
      <c r="M8" s="237">
        <f t="shared" si="2"/>
        <v>-2.3204128821580094E-3</v>
      </c>
    </row>
    <row r="9" spans="1:13">
      <c r="A9" s="231" t="s">
        <v>349</v>
      </c>
      <c r="C9" s="236">
        <v>138876.68594639999</v>
      </c>
      <c r="D9" s="236">
        <v>-2989.2630004106381</v>
      </c>
      <c r="E9" s="237">
        <v>-3.0930997811626421E-2</v>
      </c>
      <c r="G9" s="236">
        <f>RateSpread!K24</f>
        <v>141558.614</v>
      </c>
      <c r="I9" s="236">
        <f t="shared" si="0"/>
        <v>-4378.5491798508692</v>
      </c>
      <c r="J9" s="237">
        <f t="shared" si="1"/>
        <v>-3.0930997811626421E-2</v>
      </c>
      <c r="L9" s="236">
        <f t="shared" si="3"/>
        <v>-349.57028126266823</v>
      </c>
      <c r="M9" s="237">
        <f t="shared" si="2"/>
        <v>-2.4694384282588993E-3</v>
      </c>
    </row>
    <row r="10" spans="1:13">
      <c r="A10" s="231" t="s">
        <v>350</v>
      </c>
      <c r="C10" s="236">
        <v>13801.649793099999</v>
      </c>
      <c r="D10" s="236">
        <v>-61.911754900728162</v>
      </c>
      <c r="E10" s="237">
        <v>-6.446162641437111E-3</v>
      </c>
      <c r="G10" s="236">
        <f>RateSpread!K41+RateSpread!K42+RateSpread!K43</f>
        <v>12112.784</v>
      </c>
      <c r="I10" s="236">
        <f t="shared" si="0"/>
        <v>-78.080975704597179</v>
      </c>
      <c r="J10" s="237">
        <f t="shared" si="1"/>
        <v>-6.4461626414371118E-3</v>
      </c>
      <c r="L10" s="236">
        <f t="shared" si="3"/>
        <v>-6.2337517559296298</v>
      </c>
      <c r="M10" s="237">
        <f t="shared" si="2"/>
        <v>-5.1464236099063847E-4</v>
      </c>
    </row>
    <row r="11" spans="1:13">
      <c r="A11" s="231" t="s">
        <v>351</v>
      </c>
      <c r="C11" s="236">
        <v>215589.84022069999</v>
      </c>
      <c r="D11" s="236">
        <v>-5607.8848361852743</v>
      </c>
      <c r="E11" s="237">
        <v>-3.7379194946859116E-2</v>
      </c>
      <c r="G11" s="236">
        <f>RateSpread!K27</f>
        <v>229321.17300000001</v>
      </c>
      <c r="I11" s="236">
        <f t="shared" si="0"/>
        <v>-8571.8408310094055</v>
      </c>
      <c r="J11" s="237">
        <f t="shared" si="1"/>
        <v>-3.7379194946859116E-2</v>
      </c>
      <c r="L11" s="236">
        <f t="shared" si="3"/>
        <v>-684.35015507507421</v>
      </c>
      <c r="M11" s="237">
        <f t="shared" si="2"/>
        <v>-2.9842432171541099E-3</v>
      </c>
    </row>
    <row r="12" spans="1:13">
      <c r="A12" s="231" t="s">
        <v>352</v>
      </c>
      <c r="C12" s="236">
        <v>12157.883037200001</v>
      </c>
      <c r="D12" s="236">
        <v>-238.28608029507782</v>
      </c>
      <c r="E12" s="237">
        <v>-2.8164358269006325E-2</v>
      </c>
      <c r="G12" s="236">
        <f>RateSpread!K30</f>
        <v>13174.523000000001</v>
      </c>
      <c r="I12" s="236">
        <f t="shared" si="0"/>
        <v>-371.05198579526405</v>
      </c>
      <c r="J12" s="237">
        <f t="shared" si="1"/>
        <v>-2.8164358269006325E-2</v>
      </c>
      <c r="L12" s="236">
        <f t="shared" si="3"/>
        <v>-29.623681660220569</v>
      </c>
      <c r="M12" s="237">
        <f t="shared" si="2"/>
        <v>-2.2485581952546266E-3</v>
      </c>
    </row>
    <row r="13" spans="1:13">
      <c r="A13" s="231" t="s">
        <v>353</v>
      </c>
      <c r="C13" s="236">
        <v>1218.1327200000001</v>
      </c>
      <c r="D13" s="236">
        <v>-12.403264377858857</v>
      </c>
      <c r="E13" s="237">
        <v>-1.4631893784514889E-2</v>
      </c>
      <c r="G13" s="236">
        <f>RateSpread!K44</f>
        <v>1144.626</v>
      </c>
      <c r="I13" s="236">
        <f t="shared" si="0"/>
        <v>-16.748046054994138</v>
      </c>
      <c r="J13" s="237">
        <f t="shared" si="1"/>
        <v>-1.4631893784514887E-2</v>
      </c>
      <c r="L13" s="236">
        <f t="shared" si="3"/>
        <v>-1.3371139456389127</v>
      </c>
      <c r="M13" s="237">
        <f t="shared" si="2"/>
        <v>-1.1681666724667383E-3</v>
      </c>
    </row>
    <row r="14" spans="1:13">
      <c r="A14" s="231" t="s">
        <v>354</v>
      </c>
      <c r="C14" s="236">
        <v>521.27995859999999</v>
      </c>
      <c r="D14" s="236">
        <v>-6.723974939871594</v>
      </c>
      <c r="E14" s="237">
        <v>-1.8535922538112412E-2</v>
      </c>
      <c r="G14" s="236">
        <f>RateSpread!K45</f>
        <v>584.89400000000001</v>
      </c>
      <c r="I14" s="236">
        <f t="shared" si="0"/>
        <v>-10.841549877006722</v>
      </c>
      <c r="J14" s="237">
        <f t="shared" si="1"/>
        <v>-1.8535922538112412E-2</v>
      </c>
      <c r="L14" s="236">
        <f t="shared" si="3"/>
        <v>-0.86555694230150604</v>
      </c>
      <c r="M14" s="237">
        <f t="shared" si="2"/>
        <v>-1.4798526609975586E-3</v>
      </c>
    </row>
    <row r="15" spans="1:13">
      <c r="A15" s="231" t="s">
        <v>355</v>
      </c>
      <c r="C15" s="236">
        <v>281.23465000000004</v>
      </c>
      <c r="D15" s="236">
        <v>-5.7429353338691502</v>
      </c>
      <c r="E15" s="237">
        <v>-2.9344333263106898E-2</v>
      </c>
      <c r="G15" s="236">
        <f>RateSpread!K31</f>
        <v>342.79199999999997</v>
      </c>
      <c r="I15" s="236">
        <f t="shared" si="0"/>
        <v>-10.059002687926938</v>
      </c>
      <c r="J15" s="237">
        <f t="shared" si="1"/>
        <v>-2.9344333263106894E-2</v>
      </c>
      <c r="L15" s="236">
        <f t="shared" si="3"/>
        <v>-0.8030807133609309</v>
      </c>
      <c r="M15" s="237">
        <f t="shared" si="2"/>
        <v>-2.3427638724384785E-3</v>
      </c>
    </row>
    <row r="16" spans="1:13">
      <c r="A16" s="231" t="s">
        <v>356</v>
      </c>
      <c r="C16" s="236">
        <v>121797.0054729</v>
      </c>
      <c r="D16" s="236">
        <v>-2202.1340607381162</v>
      </c>
      <c r="E16" s="237">
        <v>-2.5981623871886149E-2</v>
      </c>
      <c r="G16" s="236">
        <f>RateSpread!K32</f>
        <v>129897.91099999999</v>
      </c>
      <c r="I16" s="236">
        <f t="shared" si="0"/>
        <v>-3374.9586653457422</v>
      </c>
      <c r="J16" s="237">
        <f t="shared" si="1"/>
        <v>-2.5981623871886149E-2</v>
      </c>
      <c r="L16" s="236">
        <f t="shared" si="3"/>
        <v>-269.44661380621358</v>
      </c>
      <c r="M16" s="237">
        <f t="shared" si="2"/>
        <v>-2.0742952040715542E-3</v>
      </c>
    </row>
    <row r="17" spans="1:13">
      <c r="A17" s="231" t="s">
        <v>357</v>
      </c>
      <c r="C17" s="236">
        <v>793.09077920000004</v>
      </c>
      <c r="D17" s="236">
        <v>-16.195262777305345</v>
      </c>
      <c r="E17" s="237">
        <v>-2.9344333263106905E-2</v>
      </c>
      <c r="G17" s="236">
        <f>RateSpread!K33</f>
        <v>4870.0309999999999</v>
      </c>
      <c r="I17" s="236">
        <f t="shared" si="0"/>
        <v>-142.90781266566179</v>
      </c>
      <c r="J17" s="237">
        <f t="shared" si="1"/>
        <v>-2.9344333263106908E-2</v>
      </c>
      <c r="L17" s="236">
        <f t="shared" si="3"/>
        <v>-11.409332684455441</v>
      </c>
      <c r="M17" s="237">
        <f t="shared" si="2"/>
        <v>-2.3427638724384794E-3</v>
      </c>
    </row>
    <row r="18" spans="1:13">
      <c r="A18" s="231" t="s">
        <v>358</v>
      </c>
      <c r="C18" s="236">
        <v>0.629</v>
      </c>
      <c r="D18" s="236">
        <v>0</v>
      </c>
      <c r="E18" s="237">
        <v>0</v>
      </c>
      <c r="G18" s="236">
        <f>RateSpread!K47</f>
        <v>0.60099999999999998</v>
      </c>
      <c r="I18" s="236">
        <f t="shared" si="0"/>
        <v>0</v>
      </c>
      <c r="J18" s="237">
        <f t="shared" si="1"/>
        <v>0</v>
      </c>
      <c r="L18" s="236">
        <f t="shared" si="3"/>
        <v>0</v>
      </c>
      <c r="M18" s="237">
        <f t="shared" si="2"/>
        <v>0</v>
      </c>
    </row>
    <row r="19" spans="1:13">
      <c r="A19" s="231" t="s">
        <v>359</v>
      </c>
      <c r="C19" s="236">
        <v>17.277000000000001</v>
      </c>
      <c r="D19" s="236">
        <v>0</v>
      </c>
      <c r="E19" s="237">
        <v>0</v>
      </c>
      <c r="G19" s="236">
        <f>RateSpread!K48</f>
        <v>17.277000000000001</v>
      </c>
      <c r="I19" s="236">
        <f t="shared" si="0"/>
        <v>0</v>
      </c>
      <c r="J19" s="237">
        <f t="shared" si="1"/>
        <v>0</v>
      </c>
      <c r="L19" s="236">
        <f t="shared" si="3"/>
        <v>0</v>
      </c>
      <c r="M19" s="237">
        <f t="shared" si="2"/>
        <v>0</v>
      </c>
    </row>
    <row r="20" spans="1:13">
      <c r="A20" s="231" t="s">
        <v>360</v>
      </c>
      <c r="C20" s="236">
        <v>22942.658742756612</v>
      </c>
      <c r="D20" s="236">
        <v>0</v>
      </c>
      <c r="E20" s="237">
        <v>0</v>
      </c>
      <c r="G20" s="236">
        <f>RateSpread!K34</f>
        <v>24224.835012471453</v>
      </c>
      <c r="I20" s="236">
        <f t="shared" si="0"/>
        <v>0</v>
      </c>
      <c r="J20" s="237">
        <f t="shared" si="1"/>
        <v>0</v>
      </c>
      <c r="L20" s="236">
        <f t="shared" si="3"/>
        <v>0</v>
      </c>
      <c r="M20" s="237">
        <f t="shared" si="2"/>
        <v>0</v>
      </c>
    </row>
    <row r="21" spans="1:13">
      <c r="A21" s="231" t="s">
        <v>361</v>
      </c>
      <c r="C21" s="236">
        <v>30307.371080770277</v>
      </c>
      <c r="D21" s="236">
        <v>0</v>
      </c>
      <c r="E21" s="237">
        <v>0</v>
      </c>
      <c r="G21" s="236">
        <f>RateSpread!K35</f>
        <v>26946.217696695003</v>
      </c>
      <c r="I21" s="236">
        <f t="shared" si="0"/>
        <v>0</v>
      </c>
      <c r="J21" s="237">
        <f t="shared" si="1"/>
        <v>0</v>
      </c>
      <c r="L21" s="236">
        <f t="shared" si="3"/>
        <v>0</v>
      </c>
      <c r="M21" s="237">
        <f t="shared" si="2"/>
        <v>0</v>
      </c>
    </row>
    <row r="22" spans="1:13" s="238" customFormat="1">
      <c r="A22" s="231" t="s">
        <v>362</v>
      </c>
      <c r="B22" s="231"/>
      <c r="C22" s="236">
        <v>46004.667615563194</v>
      </c>
      <c r="D22" s="236">
        <v>-1197</v>
      </c>
      <c r="E22" s="237">
        <v>-3.7389650101828972E-2</v>
      </c>
      <c r="F22" s="231"/>
      <c r="G22" s="236">
        <f>RateSpread!K36</f>
        <v>59055.879000000001</v>
      </c>
      <c r="H22" s="231"/>
      <c r="I22" s="236">
        <f>G22*(D22+D23)/((C22+C23)*254/365)</f>
        <v>-2219.3438605247738</v>
      </c>
      <c r="J22" s="237">
        <f>I22/$G22</f>
        <v>-3.7580405170580457E-2</v>
      </c>
      <c r="K22" s="231"/>
      <c r="L22" s="236">
        <f t="shared" si="3"/>
        <v>-177.18578133422835</v>
      </c>
      <c r="M22" s="237">
        <f t="shared" si="2"/>
        <v>-3.0003072401009957E-3</v>
      </c>
    </row>
    <row r="23" spans="1:13">
      <c r="A23" s="231" t="s">
        <v>363</v>
      </c>
      <c r="C23" s="236">
        <v>10557.777273195708</v>
      </c>
      <c r="D23" s="236">
        <v>-282.21221226021788</v>
      </c>
      <c r="E23" s="237">
        <v>-3.8411605081964798E-2</v>
      </c>
      <c r="G23" s="236"/>
      <c r="I23" s="236"/>
      <c r="J23" s="237"/>
      <c r="L23" s="236"/>
      <c r="M23" s="237"/>
    </row>
    <row r="24" spans="1:13">
      <c r="A24" s="239" t="s">
        <v>19</v>
      </c>
      <c r="B24" s="239"/>
      <c r="C24" s="240">
        <v>3577.6234300000001</v>
      </c>
      <c r="D24" s="240">
        <v>0</v>
      </c>
      <c r="E24" s="241">
        <v>0</v>
      </c>
      <c r="F24" s="239"/>
      <c r="G24" s="240">
        <f>RateSpread!K17+RateSpread!K37+RateSpread!K49</f>
        <v>4531.6477399999994</v>
      </c>
      <c r="H24" s="239"/>
      <c r="I24" s="240"/>
      <c r="J24" s="241"/>
      <c r="K24" s="239"/>
      <c r="L24" s="240"/>
      <c r="M24" s="241"/>
    </row>
    <row r="25" spans="1:13" ht="16.5" thickBot="1">
      <c r="A25" s="242" t="s">
        <v>364</v>
      </c>
      <c r="B25" s="243"/>
      <c r="C25" s="244">
        <v>1702237.829521986</v>
      </c>
      <c r="D25" s="244">
        <v>-33600.000000000007</v>
      </c>
      <c r="E25" s="245">
        <v>-2.8364699532313804E-2</v>
      </c>
      <c r="F25" s="243"/>
      <c r="G25" s="244">
        <f>SUM(G7:G24)</f>
        <v>1772847.4974491664</v>
      </c>
      <c r="H25" s="243"/>
      <c r="I25" s="244">
        <f>SUM(I7:I24)</f>
        <v>-50464.185618456606</v>
      </c>
      <c r="J25" s="237">
        <f>I25/$G25</f>
        <v>-2.8465046029659179E-2</v>
      </c>
      <c r="K25" s="243"/>
      <c r="L25" s="244">
        <f>-RECRev!F16/1000</f>
        <v>-4028.9097679921924</v>
      </c>
      <c r="M25" s="245">
        <f>L25/G25</f>
        <v>-2.2725642074623597E-3</v>
      </c>
    </row>
    <row r="26" spans="1:13" ht="17.25" thickTop="1" thickBot="1">
      <c r="A26" s="246" t="s">
        <v>365</v>
      </c>
      <c r="B26" s="247"/>
      <c r="C26" s="248">
        <v>1645410.1762684591</v>
      </c>
      <c r="D26" s="248">
        <v>-33600.000000000007</v>
      </c>
      <c r="E26" s="249">
        <v>-2.9344333263106908E-2</v>
      </c>
      <c r="F26" s="247"/>
      <c r="G26" s="248">
        <f>+G25-G20-G21-G24</f>
        <v>1717144.797</v>
      </c>
      <c r="H26" s="247"/>
      <c r="I26" s="248">
        <f>+I25-I20-I21-I24</f>
        <v>-50464.185618456606</v>
      </c>
      <c r="J26" s="249">
        <f>I26/$G26</f>
        <v>-2.9388427642573815E-2</v>
      </c>
      <c r="K26" s="247"/>
      <c r="L26" s="248">
        <f>+L25-L20-L21-L24</f>
        <v>-4028.9097679921924</v>
      </c>
      <c r="M26" s="249">
        <f>L26/G26</f>
        <v>-2.3462842359194434E-3</v>
      </c>
    </row>
    <row r="27" spans="1:13" ht="16.5" thickTop="1"/>
    <row r="28" spans="1:13">
      <c r="A28" s="250" t="s">
        <v>366</v>
      </c>
    </row>
    <row r="29" spans="1:13">
      <c r="A29" s="251" t="s">
        <v>367</v>
      </c>
    </row>
    <row r="31" spans="1:13">
      <c r="E31" s="237"/>
      <c r="I31" s="279"/>
    </row>
    <row r="32" spans="1:13">
      <c r="C32" s="236"/>
      <c r="E32" s="237"/>
      <c r="G32" s="236"/>
    </row>
    <row r="33" spans="3:7">
      <c r="C33" s="236"/>
      <c r="E33" s="237"/>
      <c r="G33" s="236"/>
    </row>
    <row r="34" spans="3:7">
      <c r="C34" s="236"/>
      <c r="G34" s="236"/>
    </row>
    <row r="35" spans="3:7">
      <c r="C35" s="236"/>
      <c r="G35" s="236"/>
    </row>
    <row r="36" spans="3:7">
      <c r="C36" s="236"/>
      <c r="G36" s="236"/>
    </row>
    <row r="37" spans="3:7">
      <c r="C37" s="236"/>
      <c r="G37" s="236"/>
    </row>
    <row r="38" spans="3:7">
      <c r="C38" s="236"/>
      <c r="G38" s="236"/>
    </row>
    <row r="39" spans="3:7">
      <c r="C39" s="236"/>
      <c r="G39" s="236"/>
    </row>
    <row r="40" spans="3:7">
      <c r="C40" s="236"/>
      <c r="G40" s="236"/>
    </row>
    <row r="41" spans="3:7">
      <c r="C41" s="236"/>
      <c r="G41" s="236"/>
    </row>
    <row r="42" spans="3:7">
      <c r="C42" s="236"/>
      <c r="G42" s="236"/>
    </row>
    <row r="43" spans="3:7">
      <c r="C43" s="236"/>
      <c r="G43" s="236"/>
    </row>
    <row r="44" spans="3:7">
      <c r="C44" s="236"/>
      <c r="G44" s="236"/>
    </row>
    <row r="45" spans="3:7">
      <c r="C45" s="236"/>
      <c r="G45" s="236"/>
    </row>
    <row r="46" spans="3:7">
      <c r="C46" s="236"/>
      <c r="G46" s="236"/>
    </row>
    <row r="47" spans="3:7">
      <c r="C47" s="236"/>
      <c r="G47" s="236"/>
    </row>
    <row r="48" spans="3:7">
      <c r="C48" s="236"/>
      <c r="G48" s="236"/>
    </row>
    <row r="49" spans="3:7">
      <c r="C49" s="236"/>
      <c r="G49" s="236"/>
    </row>
    <row r="50" spans="3:7">
      <c r="C50" s="236"/>
      <c r="G50" s="236"/>
    </row>
    <row r="51" spans="3:7">
      <c r="C51" s="236"/>
      <c r="G51" s="236"/>
    </row>
  </sheetData>
  <printOptions horizontalCentered="1"/>
  <pageMargins left="0.5" right="0.5" top="1" bottom="1" header="0.5" footer="0.5"/>
  <pageSetup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E29" sqref="E29"/>
    </sheetView>
  </sheetViews>
  <sheetFormatPr defaultRowHeight="12.75"/>
  <cols>
    <col min="1" max="4" width="9" style="282"/>
    <col min="5" max="5" width="20.875" style="282" customWidth="1"/>
    <col min="6" max="6" width="10.75" style="282" bestFit="1" customWidth="1"/>
    <col min="7" max="7" width="12.75" style="282" bestFit="1" customWidth="1"/>
    <col min="8" max="16384" width="9" style="282"/>
  </cols>
  <sheetData>
    <row r="1" spans="1:7">
      <c r="A1" s="285" t="s">
        <v>1</v>
      </c>
      <c r="B1" s="286"/>
      <c r="C1" s="286"/>
      <c r="D1" s="286"/>
      <c r="E1" s="286"/>
      <c r="F1" s="286"/>
      <c r="G1" s="287" t="s">
        <v>378</v>
      </c>
    </row>
    <row r="2" spans="1:7">
      <c r="A2" s="285" t="s">
        <v>379</v>
      </c>
      <c r="B2" s="286"/>
      <c r="C2" s="286"/>
      <c r="D2" s="286"/>
      <c r="E2" s="286"/>
      <c r="F2" s="286"/>
      <c r="G2" s="286"/>
    </row>
    <row r="3" spans="1:7">
      <c r="A3" s="288" t="s">
        <v>380</v>
      </c>
      <c r="B3" s="286"/>
      <c r="C3" s="286"/>
      <c r="D3" s="286"/>
      <c r="E3" s="286"/>
      <c r="F3" s="286"/>
      <c r="G3" s="286"/>
    </row>
    <row r="4" spans="1:7">
      <c r="A4" s="286"/>
      <c r="B4" s="286"/>
      <c r="C4" s="286"/>
      <c r="D4" s="286"/>
      <c r="E4" s="286"/>
      <c r="F4" s="286"/>
      <c r="G4" s="286"/>
    </row>
    <row r="5" spans="1:7">
      <c r="A5" s="289" t="s">
        <v>381</v>
      </c>
      <c r="B5" s="286"/>
      <c r="C5" s="286"/>
      <c r="D5" s="286"/>
      <c r="E5" s="286"/>
      <c r="F5" s="286"/>
      <c r="G5" s="286"/>
    </row>
    <row r="6" spans="1:7">
      <c r="A6" s="286"/>
      <c r="B6" s="286"/>
      <c r="C6" s="286"/>
      <c r="D6" s="286"/>
      <c r="E6" s="286"/>
      <c r="F6" s="286"/>
      <c r="G6" s="286"/>
    </row>
    <row r="7" spans="1:7" ht="25.5">
      <c r="A7" s="290" t="s">
        <v>382</v>
      </c>
      <c r="B7" s="291" t="s">
        <v>12</v>
      </c>
      <c r="C7" s="291"/>
      <c r="D7" s="291"/>
      <c r="E7" s="291"/>
      <c r="F7" s="292" t="s">
        <v>383</v>
      </c>
      <c r="G7" s="291" t="s">
        <v>384</v>
      </c>
    </row>
    <row r="8" spans="1:7">
      <c r="A8" s="293">
        <v>1</v>
      </c>
      <c r="B8" s="286" t="s">
        <v>390</v>
      </c>
      <c r="C8" s="286"/>
      <c r="D8" s="286"/>
      <c r="E8" s="286"/>
      <c r="F8" s="294">
        <v>39489521.091801181</v>
      </c>
      <c r="G8" s="286" t="s">
        <v>391</v>
      </c>
    </row>
    <row r="9" spans="1:7">
      <c r="A9" s="293">
        <v>2</v>
      </c>
      <c r="B9" s="286" t="s">
        <v>392</v>
      </c>
      <c r="C9" s="286"/>
      <c r="D9" s="286"/>
      <c r="E9" s="286"/>
      <c r="F9" s="295">
        <v>41742979.316516541</v>
      </c>
      <c r="G9" s="286" t="s">
        <v>393</v>
      </c>
    </row>
    <row r="10" spans="1:7">
      <c r="A10" s="293">
        <v>3</v>
      </c>
      <c r="B10" s="286" t="s">
        <v>394</v>
      </c>
      <c r="C10" s="286"/>
      <c r="D10" s="286"/>
      <c r="E10" s="286"/>
      <c r="F10" s="296">
        <v>-21846743.750719894</v>
      </c>
      <c r="G10" s="286" t="s">
        <v>395</v>
      </c>
    </row>
    <row r="11" spans="1:7">
      <c r="A11" s="293">
        <v>4</v>
      </c>
      <c r="B11" s="286" t="s">
        <v>396</v>
      </c>
      <c r="C11" s="286"/>
      <c r="D11" s="286"/>
      <c r="E11" s="286"/>
      <c r="F11" s="296">
        <v>-37506654.409999982</v>
      </c>
      <c r="G11" s="286" t="s">
        <v>397</v>
      </c>
    </row>
    <row r="12" spans="1:7">
      <c r="A12" s="293">
        <v>5</v>
      </c>
      <c r="B12" s="286" t="s">
        <v>398</v>
      </c>
      <c r="C12" s="286"/>
      <c r="D12" s="286"/>
      <c r="E12" s="286"/>
      <c r="F12" s="296">
        <v>-20437785.140000001</v>
      </c>
      <c r="G12" s="286" t="s">
        <v>399</v>
      </c>
    </row>
    <row r="13" spans="1:7">
      <c r="A13" s="293">
        <v>6</v>
      </c>
      <c r="B13" s="286" t="s">
        <v>400</v>
      </c>
      <c r="C13" s="286"/>
      <c r="D13" s="286"/>
      <c r="E13" s="286"/>
      <c r="F13" s="296">
        <v>2231700.5277047288</v>
      </c>
      <c r="G13" s="286" t="s">
        <v>401</v>
      </c>
    </row>
    <row r="14" spans="1:7">
      <c r="A14" s="293">
        <v>7</v>
      </c>
      <c r="B14" s="286" t="s">
        <v>402</v>
      </c>
      <c r="C14" s="286"/>
      <c r="D14" s="286"/>
      <c r="E14" s="286"/>
      <c r="F14" s="296">
        <v>355892.13268962072</v>
      </c>
      <c r="G14" s="286" t="s">
        <v>403</v>
      </c>
    </row>
    <row r="15" spans="1:7">
      <c r="A15" s="293"/>
      <c r="B15" s="286"/>
      <c r="C15" s="286"/>
      <c r="D15" s="286"/>
      <c r="E15" s="286"/>
      <c r="F15" s="296"/>
      <c r="G15" s="286"/>
    </row>
    <row r="16" spans="1:7">
      <c r="A16" s="293">
        <v>8</v>
      </c>
      <c r="B16" s="286" t="s">
        <v>404</v>
      </c>
      <c r="C16" s="286"/>
      <c r="D16" s="286"/>
      <c r="E16" s="286"/>
      <c r="F16" s="296">
        <v>4028909.7679921924</v>
      </c>
      <c r="G16" s="28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Exhibit-RMP(WRG-1)</vt:lpstr>
      <vt:lpstr>Exhibit-RMP(WRG-2)</vt:lpstr>
      <vt:lpstr>RateSpread</vt:lpstr>
      <vt:lpstr>Stipulation</vt:lpstr>
      <vt:lpstr>RECRev</vt:lpstr>
      <vt:lpstr>'Exhibit-RMP(WRG-1)'!Print_Area</vt:lpstr>
      <vt:lpstr>'Exhibit-RMP(WRG-2)'!Print_Area</vt:lpstr>
      <vt:lpstr>RateSpread!Print_Area</vt:lpstr>
      <vt:lpstr>Stipulation!Print_Area</vt:lpstr>
      <vt:lpstr>'Exhibit-RMP(WRG-1)'!Print_Titles</vt:lpstr>
      <vt:lpstr>'Exhibit-RMP(WRG-2)'!Print_Titles</vt:lpstr>
      <vt:lpstr>RateSpread!Print_Titles</vt:lpstr>
      <vt:lpstr>'Exhibit-RMP(WRG-2)'!Print_Titles_MI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Melissa Robyn Paschal</cp:lastModifiedBy>
  <cp:lastPrinted>2012-03-08T22:12:24Z</cp:lastPrinted>
  <dcterms:created xsi:type="dcterms:W3CDTF">2012-02-10T00:42:23Z</dcterms:created>
  <dcterms:modified xsi:type="dcterms:W3CDTF">2012-03-19T19:55:22Z</dcterms:modified>
</cp:coreProperties>
</file>