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5480" windowHeight="6045" activeTab="0"/>
  </bookViews>
  <sheets>
    <sheet name="Page 1.0 to 1.2" sheetId="1" r:id="rId1"/>
    <sheet name="Page 1.3" sheetId="2" r:id="rId2"/>
    <sheet name="Page 1.4 to 1.5" sheetId="3" r:id="rId3"/>
  </sheets>
  <externalReferences>
    <externalReference r:id="rId6"/>
    <externalReference r:id="rId7"/>
    <externalReference r:id="rId8"/>
    <externalReference r:id="rId9"/>
  </externalReferences>
  <definedNames>
    <definedName name="Adjs2avg" localSheetId="2">'[3]Inputs'!$L$255:'[3]Inputs'!$T$505</definedName>
    <definedName name="Adjs2avg">'[1]Inputs'!$L$255:'[1]Inputs'!$T$505</definedName>
    <definedName name="Common">'[2]Variables'!$AQ$27</definedName>
    <definedName name="Debt">'[2]Variables'!$AQ$25</definedName>
    <definedName name="DebtCost">'[2]Variables'!$AT$25</definedName>
    <definedName name="FranchiseTax">'[4]Variables'!$B$28</definedName>
    <definedName name="GrossReceipts">'[4]Variables'!$B$31</definedName>
    <definedName name="LeadLag">'[1]Inputs'!#REF!</definedName>
    <definedName name="MSPAverageInput" localSheetId="2">'[3]Inputs'!#REF!</definedName>
    <definedName name="MSPAverageInput">'[1]Inputs'!#REF!</definedName>
    <definedName name="MSPYearEndInput" localSheetId="2">'[3]Inputs'!#REF!</definedName>
    <definedName name="MSPYearEndInput">'[1]Inputs'!#REF!</definedName>
    <definedName name="NetToGross">'[4]Variables'!$B$25</definedName>
    <definedName name="PostDE">'[1]Variables'!#REF!</definedName>
    <definedName name="PostDG">'[1]Variables'!#REF!</definedName>
    <definedName name="PreDG">'[1]Variables'!#REF!</definedName>
    <definedName name="Pref">'[2]Variables'!$AQ$26</definedName>
    <definedName name="PrefCost">'[2]Variables'!$AT$26</definedName>
    <definedName name="_xlnm.Print_Area" localSheetId="2">'Page 1.4 to 1.5'!$A$1:$L$88</definedName>
    <definedName name="_xlnm.Print_Titles" localSheetId="2">'Page 1.4 to 1.5'!$A:$B</definedName>
    <definedName name="ResourceSupplier">'[4]Variables'!$B$30</definedName>
    <definedName name="RevenueTax">'[4]Variables'!$B$29</definedName>
    <definedName name="UncollectibleAccounts">'[4]Variables'!$B$27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<sst xmlns="http://schemas.openxmlformats.org/spreadsheetml/2006/main" count="305" uniqueCount="142">
  <si>
    <t>Rocky Mountain Power</t>
  </si>
  <si>
    <t>Normalized Results of Operations</t>
  </si>
  <si>
    <t>Adjustment Summary</t>
  </si>
  <si>
    <t>Customer Service Deposits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</si>
  <si>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</si>
  <si>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</si>
  <si>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</si>
  <si>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</si>
  <si>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</si>
  <si>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</si>
  <si>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</si>
  <si>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</si>
  <si>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</si>
  <si>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</si>
  <si>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</si>
  <si>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</si>
  <si>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</si>
  <si>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</si>
  <si>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</si>
  <si>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</si>
  <si>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</si>
  <si>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</si>
  <si>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</si>
  <si>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</si>
  <si>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</si>
  <si>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</si>
  <si>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</si>
  <si>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</si>
  <si>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</si>
  <si>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</si>
  <si>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</si>
  <si>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</si>
  <si>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</si>
  <si>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</si>
  <si>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</si>
  <si>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</si>
  <si>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</si>
  <si>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</si>
  <si>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</si>
  <si>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</si>
  <si>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</si>
  <si>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</si>
  <si>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</si>
  <si>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</si>
  <si>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</si>
  <si>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</si>
  <si>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</si>
  <si>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</si>
  <si>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</si>
  <si>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</si>
  <si>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</si>
  <si>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</si>
  <si>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</si>
  <si>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</si>
  <si>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</si>
  <si>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</si>
  <si>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</si>
  <si>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</si>
  <si>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</si>
  <si>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</si>
  <si>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</si>
  <si>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</si>
  <si>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</si>
  <si>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</si>
  <si>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</si>
  <si>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</si>
  <si>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</si>
  <si>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Tab 3</t>
  </si>
  <si>
    <t>Revenue Adjustments</t>
  </si>
  <si>
    <t>Tab 4</t>
  </si>
  <si>
    <t>O&amp;M Adjustments</t>
  </si>
  <si>
    <t>Tab 5</t>
  </si>
  <si>
    <t>Net Power Cost Adjustments</t>
  </si>
  <si>
    <t>Tab 6</t>
  </si>
  <si>
    <t>Tab 7</t>
  </si>
  <si>
    <t>Depreciation &amp; Amortization Adjustments</t>
  </si>
  <si>
    <t>Tax Adjustments</t>
  </si>
  <si>
    <t>Tab 8</t>
  </si>
  <si>
    <t>Rate Base Adjustments</t>
  </si>
  <si>
    <t>APPROXIMATE 
PRICE CHANGE</t>
  </si>
  <si>
    <t>Uncollectible Accounts</t>
  </si>
  <si>
    <t>Ref 1.0</t>
  </si>
  <si>
    <t>Twelve Months Ending June 2015</t>
  </si>
  <si>
    <t xml:space="preserve"> </t>
  </si>
  <si>
    <t>Utah Normalized Results June 2015</t>
  </si>
  <si>
    <t>TOTAL COMPANY ACTUAL RESULTS JUNE 2013</t>
  </si>
  <si>
    <t>Page 1.0</t>
  </si>
  <si>
    <t>UTAH</t>
  </si>
  <si>
    <t>Normalized Results of Operations - 2010 PROTOCOL</t>
  </si>
  <si>
    <t>(1)</t>
  </si>
  <si>
    <t>(2)</t>
  </si>
  <si>
    <t>(3)</t>
  </si>
  <si>
    <t>Total Adjusted</t>
  </si>
  <si>
    <t xml:space="preserve">Results with </t>
  </si>
  <si>
    <t>Results</t>
  </si>
  <si>
    <t>Price Change</t>
  </si>
  <si>
    <t>Ref. Page 2.2</t>
  </si>
  <si>
    <t>Page 1.1</t>
  </si>
  <si>
    <t xml:space="preserve">Net Rate Base </t>
  </si>
  <si>
    <t xml:space="preserve">       Ref. Page 1.0, Page 2.2</t>
  </si>
  <si>
    <t>Return on Rate Base Requested</t>
  </si>
  <si>
    <t>Ref. Page 2.1</t>
  </si>
  <si>
    <t>Revenues Required to Earn Requested Return</t>
  </si>
  <si>
    <t>Ref. Page 1.0</t>
  </si>
  <si>
    <t>Less Current Operating Revenues</t>
  </si>
  <si>
    <t>Increase to Current Revenues</t>
  </si>
  <si>
    <t>Net to Gross Bump-up</t>
  </si>
  <si>
    <t>Price Change Required for Requested Return</t>
  </si>
  <si>
    <t>Requested Price Change</t>
  </si>
  <si>
    <t>Uncollectible Percent</t>
  </si>
  <si>
    <t>Ref. Page 1.2</t>
  </si>
  <si>
    <t>Increased Uncollectible Expense</t>
  </si>
  <si>
    <t>Franchise Tax</t>
  </si>
  <si>
    <t>Revenue Tax</t>
  </si>
  <si>
    <t>Resource Supplier Tax</t>
  </si>
  <si>
    <t xml:space="preserve">Gross Receipts </t>
  </si>
  <si>
    <t>Increase Taxes Other Than Income</t>
  </si>
  <si>
    <t>Uncollectible Expense</t>
  </si>
  <si>
    <t>Income Before Taxes</t>
  </si>
  <si>
    <t>State Effective Tax Rate</t>
  </si>
  <si>
    <t>Federal Income Tax Rate</t>
  </si>
  <si>
    <t>Federal Income Taxes</t>
  </si>
  <si>
    <t>Operating Income</t>
  </si>
  <si>
    <t>Net  Operating Income</t>
  </si>
  <si>
    <t>Net to Gross Bump-Up</t>
  </si>
  <si>
    <t>Page 1.2</t>
  </si>
  <si>
    <t>Operating Deductions</t>
  </si>
  <si>
    <t>See Note (1) Below</t>
  </si>
  <si>
    <t>Taxes Other - Franchise Tax</t>
  </si>
  <si>
    <t>Taxes Other - Revenue Tax</t>
  </si>
  <si>
    <t>Taxes Other - Resource Supplier</t>
  </si>
  <si>
    <t>Taxes Other - Gross Receipts</t>
  </si>
  <si>
    <t>Sub-Total</t>
  </si>
  <si>
    <t>State Income Tax @ 4.54%</t>
  </si>
  <si>
    <t>Federal Income Tax @ 35.00%</t>
  </si>
  <si>
    <t>Net Operating Income</t>
  </si>
  <si>
    <t xml:space="preserve">(1) Uncollectible Accounts = </t>
  </si>
  <si>
    <t>Pg 2.12, UTAH Normalized Situs - Account 904</t>
  </si>
  <si>
    <t>Pg. 2.2, General Business Revenues</t>
  </si>
  <si>
    <t>Ref. Page 9.2</t>
  </si>
  <si>
    <t>Normalized Results of Operations - ROLLED-IN</t>
  </si>
  <si>
    <t>Page 1.3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</si>
</sst>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_(* #,##0_);_(* \(#,##0\);_(* &quot;-&quot;??_);_(@_)"/>
    <numFmt numFmtId="166" formatCode="#,##0.0"/>
    <numFmt numFmtId="167" formatCode="#,##0.0;\(#,##0.0\)"/>
    <numFmt numFmtId="168" formatCode="0.0000%"/>
    <numFmt numFmtId="169" formatCode="0.000%"/>
    <numFmt numFmtId="170" formatCode="0.0"/>
    <numFmt numFmtId="171" formatCode="0.0%"/>
    <numFmt numFmtId="172" formatCode=";;;"/>
    <numFmt numFmtId="173" formatCode="0.000"/>
    <numFmt numFmtId="174" formatCode="0.00000%"/>
    <numFmt numFmtId="175" formatCode="0.0000000000"/>
    <numFmt numFmtId="176" formatCode="0.000000%"/>
    <numFmt numFmtId="177" formatCode="_(* #,##0.0000_);_(* \(#,##0.0000\);_(* &quot;-&quot;??_);_(@_)"/>
    <numFmt numFmtId="178" formatCode="_(* #,##0.00000000_);_(* \(#,##0.00000000\);_(* &quot;-&quot;??_);_(@_)"/>
    <numFmt numFmtId="179" formatCode="_(* #,##0.00000000000_);_(* \(#,##0.00000000000\);_(* &quot;-&quot;??_);_(@_)"/>
    <numFmt numFmtId="180" formatCode="0.000000000000"/>
    <numFmt numFmtId="181" formatCode="_(* #,##0.0_);_(* \(#,##0.0\);_(* &quot;-&quot;??_);_(@_)"/>
    <numFmt numFmtId="182" formatCode="0.0000000"/>
    <numFmt numFmtId="183" formatCode="&quot;$&quot;#,##0"/>
    <numFmt numFmtId="184" formatCode="_(&quot;$&quot;* #,##0_);_(&quot;$&quot;* \(#,##0\);_(&quot;$&quot;* &quot;-&quot;??_);_(@_)"/>
    <numFmt numFmtId="185" formatCode="mmmm\-yy"/>
    <numFmt numFmtId="186" formatCode="[$-409]mmmm\-yy;@"/>
    <numFmt numFmtId="187" formatCode="[$-409]mmm\-yy;@"/>
    <numFmt numFmtId="188" formatCode="0.000000000000%"/>
    <numFmt numFmtId="189" formatCode="_(* #,##0.00000_);_(* \(#,##0.00000\);_(* &quot;-&quot;??_);_(@_)"/>
    <numFmt numFmtId="190" formatCode="_(* #,##0.0000000_);_(* \(#,##0.0000000\);_(* &quot;-&quot;??_);_(@_)"/>
    <numFmt numFmtId="191" formatCode="#,##0.000000000_);\(#,##0.000000000\)"/>
    <numFmt numFmtId="192" formatCode="#,##0.000000000000000000000_);\(#,##0.000000000000000000000\)"/>
    <numFmt numFmtId="193" formatCode="_(* #,##0.000_);_(* \(#,##0.000\);_(* &quot;-&quot;??_);_(@_)"/>
    <numFmt numFmtId="194" formatCode="m/d/yyyy;@"/>
    <numFmt numFmtId="195" formatCode="0.00000"/>
    <numFmt numFmtId="196" formatCode="mmmm\ yyyy"/>
    <numFmt numFmtId="197" formatCode="#,##0_);[Red]\(#,##0\);&quot;-     &quot;"/>
    <numFmt numFmtId="198" formatCode="0.0000000000000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42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165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165" fontId="0" fillId="0" borderId="0" xfId="42" applyNumberFormat="1" applyFont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42" applyNumberFormat="1" applyFont="1" applyFill="1" applyAlignment="1">
      <alignment vertical="center"/>
    </xf>
    <xf numFmtId="165" fontId="0" fillId="0" borderId="0" xfId="42" applyNumberFormat="1" applyFont="1" applyBorder="1" applyAlignment="1">
      <alignment vertical="center"/>
    </xf>
    <xf numFmtId="165" fontId="0" fillId="0" borderId="0" xfId="42" applyNumberFormat="1" applyFont="1" applyFill="1" applyAlignment="1" applyProtection="1">
      <alignment vertical="center"/>
      <protection/>
    </xf>
    <xf numFmtId="165" fontId="0" fillId="0" borderId="0" xfId="42" applyNumberFormat="1" applyFont="1" applyBorder="1" applyAlignment="1" applyProtection="1">
      <alignment vertical="center"/>
      <protection/>
    </xf>
    <xf numFmtId="165" fontId="0" fillId="0" borderId="0" xfId="42" applyNumberFormat="1" applyFont="1" applyAlignment="1" applyProtection="1">
      <alignment vertical="center"/>
      <protection/>
    </xf>
    <xf numFmtId="165" fontId="0" fillId="0" borderId="0" xfId="0" applyNumberFormat="1" applyFont="1" applyAlignment="1">
      <alignment/>
    </xf>
    <xf numFmtId="165" fontId="0" fillId="0" borderId="11" xfId="42" applyNumberFormat="1" applyFont="1" applyFill="1" applyBorder="1" applyAlignment="1" applyProtection="1">
      <alignment vertical="center"/>
      <protection/>
    </xf>
    <xf numFmtId="165" fontId="0" fillId="0" borderId="11" xfId="42" applyNumberFormat="1" applyFont="1" applyBorder="1" applyAlignment="1" applyProtection="1">
      <alignment vertical="center"/>
      <protection/>
    </xf>
    <xf numFmtId="165" fontId="0" fillId="0" borderId="10" xfId="42" applyNumberFormat="1" applyFont="1" applyFill="1" applyBorder="1" applyAlignment="1" applyProtection="1">
      <alignment vertical="center"/>
      <protection/>
    </xf>
    <xf numFmtId="165" fontId="0" fillId="0" borderId="10" xfId="42" applyNumberFormat="1" applyFont="1" applyBorder="1" applyAlignment="1" applyProtection="1">
      <alignment vertical="center"/>
      <protection/>
    </xf>
    <xf numFmtId="165" fontId="0" fillId="0" borderId="0" xfId="42" applyNumberFormat="1" applyFont="1" applyFill="1" applyBorder="1" applyAlignment="1" applyProtection="1">
      <alignment vertical="center"/>
      <protection/>
    </xf>
    <xf numFmtId="165" fontId="0" fillId="0" borderId="12" xfId="42" applyNumberFormat="1" applyFont="1" applyFill="1" applyBorder="1" applyAlignment="1" applyProtection="1">
      <alignment vertical="center"/>
      <protection/>
    </xf>
    <xf numFmtId="165" fontId="0" fillId="0" borderId="12" xfId="42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9" fontId="0" fillId="0" borderId="0" xfId="0" applyNumberFormat="1" applyFont="1" applyFill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169" fontId="0" fillId="0" borderId="0" xfId="0" applyNumberFormat="1" applyFont="1" applyAlignment="1" applyProtection="1">
      <alignment vertical="center"/>
      <protection/>
    </xf>
    <xf numFmtId="165" fontId="0" fillId="0" borderId="13" xfId="42" applyNumberFormat="1" applyFont="1" applyFill="1" applyBorder="1" applyAlignment="1" applyProtection="1">
      <alignment vertical="center"/>
      <protection/>
    </xf>
    <xf numFmtId="165" fontId="0" fillId="0" borderId="13" xfId="42" applyNumberFormat="1" applyFont="1" applyBorder="1" applyAlignment="1" applyProtection="1">
      <alignment vertical="center"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1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horizontal="right" vertical="center"/>
      <protection/>
    </xf>
    <xf numFmtId="165" fontId="0" fillId="0" borderId="0" xfId="42" applyNumberFormat="1" applyFont="1" applyBorder="1" applyAlignment="1">
      <alignment/>
    </xf>
    <xf numFmtId="165" fontId="0" fillId="0" borderId="0" xfId="0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187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169" fontId="0" fillId="0" borderId="0" xfId="59" applyNumberFormat="1" applyFont="1" applyAlignment="1" applyProtection="1">
      <alignment/>
      <protection/>
    </xf>
    <xf numFmtId="169" fontId="0" fillId="0" borderId="0" xfId="59" applyNumberFormat="1" applyFont="1" applyBorder="1" applyAlignment="1" applyProtection="1">
      <alignment/>
      <protection/>
    </xf>
    <xf numFmtId="169" fontId="0" fillId="0" borderId="10" xfId="59" applyNumberFormat="1" applyFont="1" applyBorder="1" applyAlignment="1" applyProtection="1">
      <alignment/>
      <protection/>
    </xf>
    <xf numFmtId="0" fontId="1" fillId="0" borderId="0" xfId="0" applyFont="1" applyFill="1" applyAlignment="1" applyProtection="1" quotePrefix="1">
      <alignment horizontal="centerContinuous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93" fontId="0" fillId="0" borderId="0" xfId="59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 quotePrefix="1">
      <alignment vertical="center"/>
      <protection/>
    </xf>
    <xf numFmtId="165" fontId="0" fillId="0" borderId="0" xfId="42" applyNumberFormat="1" applyFont="1" applyBorder="1" applyAlignment="1" applyProtection="1">
      <alignment/>
      <protection locked="0"/>
    </xf>
    <xf numFmtId="165" fontId="0" fillId="0" borderId="0" xfId="42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184" fontId="0" fillId="0" borderId="0" xfId="44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0" fontId="0" fillId="0" borderId="10" xfId="59" applyNumberFormat="1" applyFont="1" applyBorder="1" applyAlignment="1" applyProtection="1">
      <alignment/>
      <protection/>
    </xf>
    <xf numFmtId="184" fontId="0" fillId="0" borderId="12" xfId="44" applyNumberFormat="1" applyFont="1" applyBorder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184" fontId="0" fillId="0" borderId="11" xfId="44" applyNumberFormat="1" applyFont="1" applyBorder="1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10" xfId="42" applyNumberFormat="1" applyFont="1" applyBorder="1" applyAlignment="1" applyProtection="1">
      <alignment/>
      <protection/>
    </xf>
    <xf numFmtId="184" fontId="0" fillId="0" borderId="11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 applyProtection="1" quotePrefix="1">
      <alignment/>
      <protection/>
    </xf>
    <xf numFmtId="184" fontId="0" fillId="0" borderId="11" xfId="44" applyNumberFormat="1" applyFont="1" applyFill="1" applyBorder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0" fillId="0" borderId="11" xfId="59" applyNumberFormat="1" applyFont="1" applyBorder="1" applyAlignment="1" applyProtection="1">
      <alignment/>
      <protection/>
    </xf>
    <xf numFmtId="169" fontId="0" fillId="0" borderId="0" xfId="59" applyNumberFormat="1" applyFont="1" applyAlignment="1" applyProtection="1" quotePrefix="1">
      <alignment/>
      <protection/>
    </xf>
    <xf numFmtId="169" fontId="0" fillId="0" borderId="0" xfId="59" applyNumberFormat="1" applyFont="1" applyFill="1" applyAlignment="1" applyProtection="1">
      <alignment/>
      <protection/>
    </xf>
    <xf numFmtId="169" fontId="0" fillId="0" borderId="10" xfId="59" applyNumberFormat="1" applyFont="1" applyFill="1" applyBorder="1" applyAlignment="1" applyProtection="1">
      <alignment/>
      <protection/>
    </xf>
    <xf numFmtId="169" fontId="0" fillId="0" borderId="0" xfId="59" applyNumberFormat="1" applyFont="1" applyFill="1" applyAlignment="1" applyProtection="1" quotePrefix="1">
      <alignment/>
      <protection/>
    </xf>
    <xf numFmtId="10" fontId="0" fillId="0" borderId="0" xfId="59" applyNumberFormat="1" applyFont="1" applyFill="1" applyAlignment="1" applyProtection="1">
      <alignment/>
      <protection/>
    </xf>
    <xf numFmtId="169" fontId="0" fillId="0" borderId="12" xfId="59" applyNumberFormat="1" applyFont="1" applyFill="1" applyBorder="1" applyAlignment="1" applyProtection="1" quotePrefix="1">
      <alignment/>
      <protection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10" fontId="0" fillId="0" borderId="0" xfId="59" applyNumberFormat="1" applyFont="1" applyAlignment="1" applyProtection="1">
      <alignment/>
      <protection/>
    </xf>
    <xf numFmtId="9" fontId="0" fillId="0" borderId="0" xfId="59" applyNumberFormat="1" applyFont="1" applyAlignment="1" applyProtection="1">
      <alignment/>
      <protection/>
    </xf>
    <xf numFmtId="169" fontId="0" fillId="0" borderId="0" xfId="0" applyNumberFormat="1" applyFont="1" applyFill="1" applyAlignment="1" applyProtection="1" quotePrefix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chaText" xfId="60"/>
    <cellStyle name="SAPBEXtitle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E\2008\UT%20GRC%20-%202009\Models\JAM%20Dec%202009%205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USER\CraigS\1%20-%20MISC%20PROJECTS\MASTER%20MODEL%20REVIEW\Models%20as%20of%20Mon%20Dec%2011\RAM%20-%20UT%20-%20Dec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E\2008\UT%20GRC%20-%202009\Models\JAM%20FY06%20UT%20REBUTTAL%20POSI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CHIVE\2013\UT%20GRC%20(6_13%20Base,%206_15%20Forecast)\Models\UT%20GRC%20JAM%20-%20June%202015%20Test%20Perio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10">
        <row r="25">
          <cell r="AQ25">
            <v>0.4883819883802643</v>
          </cell>
          <cell r="AT25">
            <v>0.0630099643860579</v>
          </cell>
        </row>
        <row r="26">
          <cell r="AQ26">
            <v>0.010801365719328297</v>
          </cell>
          <cell r="AT26">
            <v>0.06554864979956247</v>
          </cell>
        </row>
        <row r="27">
          <cell r="AQ27">
            <v>0.5008166459004074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NRO"/>
      <sheetName val="ADJ"/>
      <sheetName val="UTCR"/>
      <sheetName val="URO"/>
      <sheetName val="Unadj Data for RAM"/>
      <sheetName val="CWC"/>
      <sheetName val="Inputs"/>
      <sheetName val="Resul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Variables"/>
      <sheetName val="Factors"/>
      <sheetName val="Revised Inputs"/>
      <sheetName val="Embedded Cost"/>
      <sheetName val="Check"/>
      <sheetName val="WelcomeDialog"/>
      <sheetName val="Macr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"/>
      <sheetName val="Function1149"/>
      <sheetName val="Results"/>
      <sheetName val="Report"/>
      <sheetName val="UTCR"/>
      <sheetName val="URO"/>
      <sheetName val="ADJ"/>
      <sheetName val="NRO"/>
      <sheetName val="2010 Protocol ECD"/>
      <sheetName val="Revised Protocol ECD"/>
      <sheetName val="Unadj Data for RAM"/>
      <sheetName val="Variables"/>
      <sheetName val="Adjustments"/>
      <sheetName val="Adj Summary"/>
      <sheetName val="Inputs"/>
      <sheetName val="Factors"/>
      <sheetName val="Loads x1"/>
      <sheetName val="Loads x2"/>
      <sheetName val="CWC"/>
      <sheetName val="WelcomeDialog"/>
      <sheetName val="Macro"/>
    </sheetNames>
    <sheetDataSet>
      <sheetData sheetId="11">
        <row r="25">
          <cell r="B25">
            <v>0.6192832032115774</v>
          </cell>
        </row>
        <row r="27">
          <cell r="B27">
            <v>0.0019449093271812444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4.57421875" style="43" customWidth="1"/>
    <col min="2" max="2" width="29.8515625" style="43" customWidth="1"/>
    <col min="3" max="3" width="16.8515625" style="43" bestFit="1" customWidth="1"/>
    <col min="4" max="4" width="17.28125" style="43" customWidth="1"/>
    <col min="5" max="5" width="25.28125" style="43" bestFit="1" customWidth="1"/>
    <col min="6" max="6" width="8.8515625" style="43" bestFit="1" customWidth="1"/>
    <col min="7" max="16384" width="9.140625" style="9" customWidth="1"/>
  </cols>
  <sheetData>
    <row r="1" spans="1:6" ht="12.75">
      <c r="A1" s="58" t="s">
        <v>0</v>
      </c>
      <c r="B1" s="51"/>
      <c r="C1" s="51"/>
      <c r="D1" s="51"/>
      <c r="E1" s="51"/>
      <c r="F1" s="59" t="s">
        <v>86</v>
      </c>
    </row>
    <row r="2" spans="1:5" ht="12.75">
      <c r="A2" s="52" t="s">
        <v>87</v>
      </c>
      <c r="B2" s="52"/>
      <c r="C2" s="52"/>
      <c r="D2" s="52"/>
      <c r="E2" s="52"/>
    </row>
    <row r="3" spans="1:5" ht="12.75">
      <c r="A3" s="52" t="s">
        <v>88</v>
      </c>
      <c r="B3" s="52"/>
      <c r="C3" s="52"/>
      <c r="D3" s="52"/>
      <c r="E3" s="52"/>
    </row>
    <row r="4" spans="1:5" ht="12.75">
      <c r="A4" s="53" t="s">
        <v>82</v>
      </c>
      <c r="B4" s="52"/>
      <c r="C4" s="52"/>
      <c r="D4" s="52"/>
      <c r="E4" s="52"/>
    </row>
    <row r="5" spans="1:5" ht="12.75">
      <c r="A5" s="60"/>
      <c r="B5" s="60"/>
      <c r="C5" s="60"/>
      <c r="D5" s="60"/>
      <c r="E5" s="60"/>
    </row>
    <row r="6" spans="1:6" ht="12.75">
      <c r="A6" s="60"/>
      <c r="B6" s="60"/>
      <c r="C6" s="62" t="s">
        <v>89</v>
      </c>
      <c r="D6" s="62" t="s">
        <v>90</v>
      </c>
      <c r="E6" s="62" t="s">
        <v>91</v>
      </c>
      <c r="F6" s="63"/>
    </row>
    <row r="7" spans="1:6" ht="12.75">
      <c r="A7" s="60"/>
      <c r="B7" s="60"/>
      <c r="C7" s="60" t="s">
        <v>92</v>
      </c>
      <c r="E7" s="62" t="s">
        <v>93</v>
      </c>
      <c r="F7" s="63"/>
    </row>
    <row r="8" spans="1:6" ht="12.75">
      <c r="A8" s="64"/>
      <c r="B8" s="54"/>
      <c r="C8" s="60" t="s">
        <v>94</v>
      </c>
      <c r="D8" s="60" t="s">
        <v>95</v>
      </c>
      <c r="E8" s="62" t="s">
        <v>95</v>
      </c>
      <c r="F8" s="65"/>
    </row>
    <row r="9" spans="1:6" ht="12.75">
      <c r="A9" s="34">
        <v>1</v>
      </c>
      <c r="B9" s="34" t="s">
        <v>4</v>
      </c>
      <c r="C9" s="42"/>
      <c r="D9" s="42"/>
      <c r="E9" s="42"/>
      <c r="F9" s="65"/>
    </row>
    <row r="10" spans="1:6" ht="12.75">
      <c r="A10" s="34">
        <v>2</v>
      </c>
      <c r="B10" s="34" t="s">
        <v>5</v>
      </c>
      <c r="C10" s="23">
        <v>1884107462.6199996</v>
      </c>
      <c r="D10" s="23">
        <v>76252101.18850952</v>
      </c>
      <c r="E10" s="23">
        <f>SUM(C10:D10)</f>
        <v>1960359563.808509</v>
      </c>
      <c r="F10" s="66" t="s">
        <v>83</v>
      </c>
    </row>
    <row r="11" spans="1:6" ht="12.75">
      <c r="A11" s="34">
        <v>3</v>
      </c>
      <c r="B11" s="34" t="s">
        <v>6</v>
      </c>
      <c r="C11" s="23">
        <v>0</v>
      </c>
      <c r="D11" s="23"/>
      <c r="E11" s="23"/>
      <c r="F11" s="66"/>
    </row>
    <row r="12" spans="1:6" ht="12.75">
      <c r="A12" s="34">
        <v>4</v>
      </c>
      <c r="B12" s="34" t="s">
        <v>7</v>
      </c>
      <c r="C12" s="23">
        <v>149230391.68692645</v>
      </c>
      <c r="D12" s="23"/>
      <c r="E12" s="23"/>
      <c r="F12" s="66"/>
    </row>
    <row r="13" spans="1:6" ht="12.75">
      <c r="A13" s="34">
        <v>5</v>
      </c>
      <c r="B13" s="34" t="s">
        <v>8</v>
      </c>
      <c r="C13" s="23">
        <v>70387116.67207068</v>
      </c>
      <c r="D13" s="23"/>
      <c r="E13" s="23"/>
      <c r="F13" s="66"/>
    </row>
    <row r="14" spans="1:6" ht="12.75">
      <c r="A14" s="34">
        <v>6</v>
      </c>
      <c r="B14" s="34" t="s">
        <v>9</v>
      </c>
      <c r="C14" s="26">
        <f>SUM(C10:C13)</f>
        <v>2103724970.9789968</v>
      </c>
      <c r="D14" s="26"/>
      <c r="E14" s="26"/>
      <c r="F14" s="66"/>
    </row>
    <row r="15" spans="1:6" ht="12.75">
      <c r="A15" s="34">
        <v>7</v>
      </c>
      <c r="B15" s="34"/>
      <c r="C15" s="23"/>
      <c r="D15" s="23"/>
      <c r="E15" s="23"/>
      <c r="F15" s="66"/>
    </row>
    <row r="16" spans="1:6" ht="12.75">
      <c r="A16" s="34">
        <v>8</v>
      </c>
      <c r="B16" s="34" t="s">
        <v>10</v>
      </c>
      <c r="C16" s="23"/>
      <c r="D16" s="23"/>
      <c r="E16" s="23"/>
      <c r="F16" s="66"/>
    </row>
    <row r="17" spans="1:6" ht="12.75">
      <c r="A17" s="34">
        <v>9</v>
      </c>
      <c r="B17" s="34" t="s">
        <v>11</v>
      </c>
      <c r="C17" s="23">
        <v>497679320.79069895</v>
      </c>
      <c r="D17" s="23"/>
      <c r="E17" s="23"/>
      <c r="F17" s="66"/>
    </row>
    <row r="18" spans="1:6" ht="12.75">
      <c r="A18" s="34">
        <v>10</v>
      </c>
      <c r="B18" s="34" t="s">
        <v>12</v>
      </c>
      <c r="C18" s="23">
        <v>0</v>
      </c>
      <c r="D18" s="23"/>
      <c r="E18" s="23"/>
      <c r="F18" s="66"/>
    </row>
    <row r="19" spans="1:6" ht="12.75">
      <c r="A19" s="34">
        <v>11</v>
      </c>
      <c r="B19" s="34" t="s">
        <v>13</v>
      </c>
      <c r="C19" s="23">
        <v>17563929.166531093</v>
      </c>
      <c r="D19" s="23"/>
      <c r="E19" s="23"/>
      <c r="F19" s="66"/>
    </row>
    <row r="20" spans="1:6" ht="12.75">
      <c r="A20" s="34">
        <v>12</v>
      </c>
      <c r="B20" s="34" t="s">
        <v>14</v>
      </c>
      <c r="C20" s="23">
        <v>428060883.17817354</v>
      </c>
      <c r="D20" s="23"/>
      <c r="E20" s="23"/>
      <c r="F20" s="66"/>
    </row>
    <row r="21" spans="1:6" ht="12.75">
      <c r="A21" s="34">
        <v>13</v>
      </c>
      <c r="B21" s="34" t="s">
        <v>15</v>
      </c>
      <c r="C21" s="23">
        <v>90397853.0829793</v>
      </c>
      <c r="D21" s="23"/>
      <c r="E21" s="23"/>
      <c r="F21" s="66"/>
    </row>
    <row r="22" spans="1:6" ht="12.75">
      <c r="A22" s="34">
        <v>14</v>
      </c>
      <c r="B22" s="34" t="s">
        <v>16</v>
      </c>
      <c r="C22" s="23">
        <v>84434717.38017577</v>
      </c>
      <c r="D22" s="23"/>
      <c r="E22" s="23"/>
      <c r="F22" s="66"/>
    </row>
    <row r="23" spans="1:6" ht="12.75">
      <c r="A23" s="34">
        <v>15</v>
      </c>
      <c r="B23" s="34" t="s">
        <v>17</v>
      </c>
      <c r="C23" s="23">
        <v>34650972.944456786</v>
      </c>
      <c r="D23" s="23">
        <v>148303.42281870023</v>
      </c>
      <c r="E23" s="23">
        <f>SUM(C23:D23)</f>
        <v>34799276.367275484</v>
      </c>
      <c r="F23" s="66"/>
    </row>
    <row r="24" spans="1:6" ht="12.75">
      <c r="A24" s="34">
        <v>16</v>
      </c>
      <c r="B24" s="34" t="s">
        <v>18</v>
      </c>
      <c r="C24" s="23">
        <v>4770211.356142235</v>
      </c>
      <c r="D24" s="23"/>
      <c r="E24" s="23"/>
      <c r="F24" s="66"/>
    </row>
    <row r="25" spans="1:6" ht="12.75">
      <c r="A25" s="34">
        <v>17</v>
      </c>
      <c r="B25" s="34" t="s">
        <v>19</v>
      </c>
      <c r="C25" s="23">
        <v>0</v>
      </c>
      <c r="D25" s="23"/>
      <c r="E25" s="23"/>
      <c r="F25" s="66"/>
    </row>
    <row r="26" spans="1:6" ht="12.75">
      <c r="A26" s="34">
        <v>18</v>
      </c>
      <c r="B26" s="34" t="s">
        <v>20</v>
      </c>
      <c r="C26" s="28">
        <v>60710457.872102916</v>
      </c>
      <c r="D26" s="28"/>
      <c r="E26" s="28"/>
      <c r="F26" s="66"/>
    </row>
    <row r="27" spans="1:6" ht="12.75">
      <c r="A27" s="34">
        <v>19</v>
      </c>
      <c r="B27" s="34"/>
      <c r="C27" s="22"/>
      <c r="D27" s="22"/>
      <c r="E27" s="22"/>
      <c r="F27" s="66"/>
    </row>
    <row r="28" spans="1:6" ht="12.75">
      <c r="A28" s="34">
        <v>20</v>
      </c>
      <c r="B28" s="34" t="s">
        <v>21</v>
      </c>
      <c r="C28" s="23">
        <v>1218268345.7712607</v>
      </c>
      <c r="D28" s="23"/>
      <c r="E28" s="23"/>
      <c r="F28" s="66"/>
    </row>
    <row r="29" spans="1:6" ht="12.75">
      <c r="A29" s="34">
        <v>21</v>
      </c>
      <c r="B29" s="34"/>
      <c r="C29" s="23"/>
      <c r="D29" s="23"/>
      <c r="E29" s="23"/>
      <c r="F29" s="66"/>
    </row>
    <row r="30" spans="1:6" ht="12.75">
      <c r="A30" s="34">
        <v>22</v>
      </c>
      <c r="B30" s="34" t="s">
        <v>22</v>
      </c>
      <c r="C30" s="23">
        <v>262390668.28178856</v>
      </c>
      <c r="D30" s="23"/>
      <c r="E30" s="23"/>
      <c r="F30" s="66"/>
    </row>
    <row r="31" spans="1:6" ht="12.75">
      <c r="A31" s="34">
        <v>23</v>
      </c>
      <c r="B31" s="34" t="s">
        <v>23</v>
      </c>
      <c r="C31" s="23">
        <v>22885961.1720423</v>
      </c>
      <c r="D31" s="23"/>
      <c r="E31" s="23"/>
      <c r="F31" s="66"/>
    </row>
    <row r="32" spans="1:6" ht="12.75">
      <c r="A32" s="34">
        <v>24</v>
      </c>
      <c r="B32" s="34" t="s">
        <v>24</v>
      </c>
      <c r="C32" s="23">
        <v>63068115.69216653</v>
      </c>
      <c r="D32" s="23">
        <v>0</v>
      </c>
      <c r="E32" s="23">
        <f>SUM(C32:D32)</f>
        <v>63068115.69216653</v>
      </c>
      <c r="F32" s="66"/>
    </row>
    <row r="33" spans="1:6" ht="12.75">
      <c r="A33" s="34">
        <v>25</v>
      </c>
      <c r="B33" s="34" t="s">
        <v>25</v>
      </c>
      <c r="C33" s="23">
        <v>48273748.239365205</v>
      </c>
      <c r="D33" s="23">
        <v>25427039.871494956</v>
      </c>
      <c r="E33" s="23">
        <f>SUM(C33:D33)</f>
        <v>73700788.11086017</v>
      </c>
      <c r="F33" s="66"/>
    </row>
    <row r="34" spans="1:6" ht="12.75">
      <c r="A34" s="34">
        <v>26</v>
      </c>
      <c r="B34" s="34" t="s">
        <v>26</v>
      </c>
      <c r="C34" s="23">
        <v>10751193.154136455</v>
      </c>
      <c r="D34" s="21">
        <v>3455112.4185623634</v>
      </c>
      <c r="E34" s="23">
        <f>SUM(C34:D34)</f>
        <v>14206305.572698819</v>
      </c>
      <c r="F34" s="66"/>
    </row>
    <row r="35" spans="1:6" ht="12.75">
      <c r="A35" s="34">
        <v>27</v>
      </c>
      <c r="B35" s="34" t="s">
        <v>27</v>
      </c>
      <c r="C35" s="23">
        <v>63481630.18976124</v>
      </c>
      <c r="D35" s="23"/>
      <c r="E35" s="23"/>
      <c r="F35" s="66"/>
    </row>
    <row r="36" spans="1:6" ht="12.75">
      <c r="A36" s="34">
        <v>28</v>
      </c>
      <c r="B36" s="34" t="s">
        <v>28</v>
      </c>
      <c r="C36" s="23">
        <v>-4098178.1855751085</v>
      </c>
      <c r="D36" s="23"/>
      <c r="E36" s="23"/>
      <c r="F36" s="66"/>
    </row>
    <row r="37" spans="1:6" ht="12.75">
      <c r="A37" s="34">
        <v>29</v>
      </c>
      <c r="B37" s="34" t="s">
        <v>29</v>
      </c>
      <c r="C37" s="28">
        <v>682016.9900090259</v>
      </c>
      <c r="D37" s="28"/>
      <c r="E37" s="28"/>
      <c r="F37" s="66"/>
    </row>
    <row r="38" spans="1:6" ht="12.75">
      <c r="A38" s="34">
        <v>30</v>
      </c>
      <c r="B38" s="34"/>
      <c r="C38" s="23"/>
      <c r="D38" s="23"/>
      <c r="E38" s="23"/>
      <c r="F38" s="66"/>
    </row>
    <row r="39" spans="1:6" ht="12.75">
      <c r="A39" s="34">
        <v>31</v>
      </c>
      <c r="B39" s="34" t="s">
        <v>30</v>
      </c>
      <c r="C39" s="22">
        <v>1685703501.304955</v>
      </c>
      <c r="D39" s="22">
        <f>SUM(D23,D32:D34)</f>
        <v>29030455.71287602</v>
      </c>
      <c r="E39" s="22">
        <f>C39+D39</f>
        <v>1714733957.017831</v>
      </c>
      <c r="F39" s="66"/>
    </row>
    <row r="40" spans="1:6" ht="12.75">
      <c r="A40" s="34">
        <v>32</v>
      </c>
      <c r="B40" s="34"/>
      <c r="C40" s="23"/>
      <c r="D40" s="23"/>
      <c r="E40" s="23"/>
      <c r="F40" s="66"/>
    </row>
    <row r="41" spans="1:6" ht="13.5" thickBot="1">
      <c r="A41" s="34">
        <v>33</v>
      </c>
      <c r="B41" s="34" t="s">
        <v>31</v>
      </c>
      <c r="C41" s="31">
        <f>C14-C39</f>
        <v>418021469.67404175</v>
      </c>
      <c r="D41" s="31">
        <f>D10-D39</f>
        <v>47221645.4756335</v>
      </c>
      <c r="E41" s="31">
        <f>(C41+D10-D23-D32-D33-D34)</f>
        <v>465243115.14967525</v>
      </c>
      <c r="F41" s="66"/>
    </row>
    <row r="42" spans="1:6" ht="13.5" thickTop="1">
      <c r="A42" s="34">
        <v>34</v>
      </c>
      <c r="B42" s="34"/>
      <c r="C42" s="23"/>
      <c r="D42" s="23"/>
      <c r="E42" s="23"/>
      <c r="F42" s="66"/>
    </row>
    <row r="43" spans="1:6" ht="12.75">
      <c r="A43" s="34">
        <v>35</v>
      </c>
      <c r="B43" s="34" t="s">
        <v>32</v>
      </c>
      <c r="C43" s="23"/>
      <c r="D43" s="23"/>
      <c r="E43" s="23"/>
      <c r="F43" s="66"/>
    </row>
    <row r="44" spans="1:6" ht="12.75">
      <c r="A44" s="34">
        <v>36</v>
      </c>
      <c r="B44" s="34" t="s">
        <v>33</v>
      </c>
      <c r="C44" s="23">
        <v>10912081613.726336</v>
      </c>
      <c r="D44" s="23"/>
      <c r="E44" s="23"/>
      <c r="F44" s="66"/>
    </row>
    <row r="45" spans="1:6" ht="12.75">
      <c r="A45" s="34">
        <v>37</v>
      </c>
      <c r="B45" s="34" t="s">
        <v>34</v>
      </c>
      <c r="C45" s="23">
        <v>18651669.85254151</v>
      </c>
      <c r="D45" s="23"/>
      <c r="E45" s="23"/>
      <c r="F45" s="66"/>
    </row>
    <row r="46" spans="1:6" ht="12.75">
      <c r="A46" s="34">
        <v>38</v>
      </c>
      <c r="B46" s="34" t="s">
        <v>35</v>
      </c>
      <c r="C46" s="23">
        <v>170287197.3550228</v>
      </c>
      <c r="D46" s="23"/>
      <c r="E46" s="23"/>
      <c r="F46" s="66"/>
    </row>
    <row r="47" spans="1:6" ht="12.75">
      <c r="A47" s="34">
        <v>39</v>
      </c>
      <c r="B47" s="34" t="s">
        <v>36</v>
      </c>
      <c r="C47" s="23">
        <v>15449003.601925239</v>
      </c>
      <c r="D47" s="23"/>
      <c r="E47" s="23"/>
      <c r="F47" s="66"/>
    </row>
    <row r="48" spans="1:6" ht="12.75">
      <c r="A48" s="34">
        <v>40</v>
      </c>
      <c r="B48" s="34" t="s">
        <v>37</v>
      </c>
      <c r="C48" s="23">
        <v>0</v>
      </c>
      <c r="D48" s="23"/>
      <c r="E48" s="23"/>
      <c r="F48" s="66"/>
    </row>
    <row r="49" spans="1:6" ht="12.75">
      <c r="A49" s="34">
        <v>41</v>
      </c>
      <c r="B49" s="34" t="s">
        <v>38</v>
      </c>
      <c r="C49" s="23">
        <v>13702489.247671839</v>
      </c>
      <c r="D49" s="23"/>
      <c r="E49" s="23"/>
      <c r="F49" s="66"/>
    </row>
    <row r="50" spans="1:6" ht="12.75">
      <c r="A50" s="34">
        <v>42</v>
      </c>
      <c r="B50" s="34" t="s">
        <v>39</v>
      </c>
      <c r="C50" s="23">
        <v>97675186.44939099</v>
      </c>
      <c r="D50" s="23"/>
      <c r="E50" s="23"/>
      <c r="F50" s="66"/>
    </row>
    <row r="51" spans="1:6" ht="12.75">
      <c r="A51" s="34">
        <v>43</v>
      </c>
      <c r="B51" s="34" t="s">
        <v>40</v>
      </c>
      <c r="C51" s="23">
        <v>86820549.4380817</v>
      </c>
      <c r="D51" s="23"/>
      <c r="E51" s="23"/>
      <c r="F51" s="66"/>
    </row>
    <row r="52" spans="1:6" ht="12.75">
      <c r="A52" s="34">
        <v>44</v>
      </c>
      <c r="B52" s="34" t="s">
        <v>41</v>
      </c>
      <c r="C52" s="23">
        <v>26232064.782345284</v>
      </c>
      <c r="D52" s="23"/>
      <c r="E52" s="23"/>
      <c r="F52" s="66"/>
    </row>
    <row r="53" spans="1:6" ht="12.75">
      <c r="A53" s="34">
        <v>45</v>
      </c>
      <c r="B53" s="34" t="s">
        <v>42</v>
      </c>
      <c r="C53" s="23">
        <v>4637895.442854605</v>
      </c>
      <c r="D53" s="23"/>
      <c r="E53" s="23"/>
      <c r="F53" s="66"/>
    </row>
    <row r="54" spans="1:6" ht="12.75">
      <c r="A54" s="34">
        <v>46</v>
      </c>
      <c r="B54" s="34" t="s">
        <v>43</v>
      </c>
      <c r="C54" s="28">
        <v>0</v>
      </c>
      <c r="D54" s="28"/>
      <c r="E54" s="28"/>
      <c r="F54" s="66"/>
    </row>
    <row r="55" spans="1:6" ht="12.75">
      <c r="A55" s="34">
        <v>47</v>
      </c>
      <c r="B55" s="34"/>
      <c r="C55" s="23"/>
      <c r="D55" s="23"/>
      <c r="E55" s="23"/>
      <c r="F55" s="66"/>
    </row>
    <row r="56" spans="1:6" ht="12.75">
      <c r="A56" s="34">
        <v>48</v>
      </c>
      <c r="B56" s="34" t="s">
        <v>44</v>
      </c>
      <c r="C56" s="22">
        <v>11345537669.896166</v>
      </c>
      <c r="D56" s="22">
        <v>0</v>
      </c>
      <c r="E56" s="22">
        <f>SUM(C56:D56)</f>
        <v>11345537669.896166</v>
      </c>
      <c r="F56" s="66"/>
    </row>
    <row r="57" spans="1:6" ht="12.75">
      <c r="A57" s="34">
        <v>49</v>
      </c>
      <c r="B57" s="34"/>
      <c r="C57" s="23"/>
      <c r="D57" s="23"/>
      <c r="E57" s="23"/>
      <c r="F57" s="66"/>
    </row>
    <row r="58" spans="1:6" ht="12.75">
      <c r="A58" s="34">
        <v>50</v>
      </c>
      <c r="B58" s="34" t="s">
        <v>45</v>
      </c>
      <c r="C58" s="23"/>
      <c r="D58" s="23"/>
      <c r="E58" s="23"/>
      <c r="F58" s="66"/>
    </row>
    <row r="59" spans="1:6" ht="12.75">
      <c r="A59" s="34">
        <v>51</v>
      </c>
      <c r="B59" s="34" t="s">
        <v>46</v>
      </c>
      <c r="C59" s="23">
        <v>-3234910019.954175</v>
      </c>
      <c r="D59" s="23"/>
      <c r="E59" s="23"/>
      <c r="F59" s="66"/>
    </row>
    <row r="60" spans="1:6" ht="12.75">
      <c r="A60" s="34">
        <v>52</v>
      </c>
      <c r="B60" s="34" t="s">
        <v>47</v>
      </c>
      <c r="C60" s="23">
        <v>-221249967.46208617</v>
      </c>
      <c r="D60" s="23"/>
      <c r="E60" s="23"/>
      <c r="F60" s="66"/>
    </row>
    <row r="61" spans="1:6" ht="12.75">
      <c r="A61" s="34">
        <v>53</v>
      </c>
      <c r="B61" s="34" t="s">
        <v>48</v>
      </c>
      <c r="C61" s="23">
        <v>-1804104718.81822</v>
      </c>
      <c r="D61" s="23"/>
      <c r="E61" s="23"/>
      <c r="F61" s="66"/>
    </row>
    <row r="62" spans="1:6" ht="12.75">
      <c r="A62" s="34">
        <v>54</v>
      </c>
      <c r="B62" s="34" t="s">
        <v>49</v>
      </c>
      <c r="C62" s="23">
        <v>-80741.26322999978</v>
      </c>
      <c r="D62" s="23"/>
      <c r="E62" s="23"/>
      <c r="F62" s="66"/>
    </row>
    <row r="63" spans="1:6" ht="12.75">
      <c r="A63" s="34">
        <v>55</v>
      </c>
      <c r="B63" s="34" t="s">
        <v>50</v>
      </c>
      <c r="C63" s="23">
        <v>-9924957.659914896</v>
      </c>
      <c r="D63" s="23"/>
      <c r="E63" s="23"/>
      <c r="F63" s="66"/>
    </row>
    <row r="64" spans="1:6" ht="12.75">
      <c r="A64" s="34">
        <v>56</v>
      </c>
      <c r="B64" s="34" t="s">
        <v>3</v>
      </c>
      <c r="C64" s="23">
        <v>-15625767.562307693</v>
      </c>
      <c r="D64" s="23"/>
      <c r="E64" s="23"/>
      <c r="F64" s="66"/>
    </row>
    <row r="65" spans="1:6" ht="12.75">
      <c r="A65" s="34">
        <v>57</v>
      </c>
      <c r="B65" s="34" t="s">
        <v>51</v>
      </c>
      <c r="C65" s="28">
        <v>-30313046.91729238</v>
      </c>
      <c r="D65" s="28"/>
      <c r="E65" s="28"/>
      <c r="F65" s="66"/>
    </row>
    <row r="66" spans="1:6" ht="12.75">
      <c r="A66" s="34">
        <v>58</v>
      </c>
      <c r="B66" s="34"/>
      <c r="C66" s="23"/>
      <c r="D66" s="23"/>
      <c r="E66" s="23"/>
      <c r="F66" s="66"/>
    </row>
    <row r="67" spans="1:6" ht="12.75">
      <c r="A67" s="34">
        <v>59</v>
      </c>
      <c r="B67" s="34" t="s">
        <v>52</v>
      </c>
      <c r="C67" s="22">
        <v>-5316209219.637226</v>
      </c>
      <c r="D67" s="22">
        <v>0</v>
      </c>
      <c r="E67" s="22">
        <f>SUM(C67:D67)</f>
        <v>-5316209219.637226</v>
      </c>
      <c r="F67" s="66"/>
    </row>
    <row r="68" spans="1:6" ht="12.75">
      <c r="A68" s="34">
        <v>60</v>
      </c>
      <c r="B68" s="34"/>
      <c r="C68" s="23"/>
      <c r="D68" s="23"/>
      <c r="E68" s="23"/>
      <c r="F68" s="66"/>
    </row>
    <row r="69" spans="1:6" ht="13.5" thickBot="1">
      <c r="A69" s="34">
        <v>61</v>
      </c>
      <c r="B69" s="34" t="s">
        <v>53</v>
      </c>
      <c r="C69" s="31">
        <f>SUM(C56,C67)</f>
        <v>6029328450.25894</v>
      </c>
      <c r="D69" s="31">
        <v>0</v>
      </c>
      <c r="E69" s="31">
        <f>SUM(C69:D69)</f>
        <v>6029328450.25894</v>
      </c>
      <c r="F69" s="66"/>
    </row>
    <row r="70" spans="1:6" ht="13.5" thickTop="1">
      <c r="A70" s="34">
        <v>62</v>
      </c>
      <c r="B70" s="34"/>
      <c r="C70" s="34"/>
      <c r="D70" s="34"/>
      <c r="E70" s="34"/>
      <c r="F70" s="66"/>
    </row>
    <row r="71" spans="1:6" ht="12.75">
      <c r="A71" s="34">
        <v>63</v>
      </c>
      <c r="B71" s="34" t="s">
        <v>54</v>
      </c>
      <c r="C71" s="37">
        <f>C41/C69</f>
        <v>0.06933134811325282</v>
      </c>
      <c r="D71" s="37"/>
      <c r="E71" s="37">
        <f>E41/E69</f>
        <v>0.07716333900000001</v>
      </c>
      <c r="F71" s="66"/>
    </row>
    <row r="72" spans="1:6" ht="12.75">
      <c r="A72" s="34">
        <v>64</v>
      </c>
      <c r="B72" s="34"/>
      <c r="C72" s="37"/>
      <c r="D72" s="37"/>
      <c r="E72" s="37"/>
      <c r="F72" s="66"/>
    </row>
    <row r="73" spans="1:6" ht="12.75">
      <c r="A73" s="34">
        <v>65</v>
      </c>
      <c r="B73" s="34" t="s">
        <v>55</v>
      </c>
      <c r="C73" s="37">
        <v>0.0848223113702043</v>
      </c>
      <c r="D73" s="37"/>
      <c r="E73" s="73">
        <v>0.1</v>
      </c>
      <c r="F73" s="66"/>
    </row>
    <row r="74" spans="1:6" ht="12.75">
      <c r="A74" s="34">
        <v>66</v>
      </c>
      <c r="B74" s="34"/>
      <c r="C74" s="34"/>
      <c r="D74" s="34"/>
      <c r="E74" s="34"/>
      <c r="F74" s="66"/>
    </row>
    <row r="75" spans="1:6" ht="12.75">
      <c r="A75" s="34">
        <v>67</v>
      </c>
      <c r="B75" s="34" t="s">
        <v>56</v>
      </c>
      <c r="C75" s="34"/>
      <c r="D75" s="34"/>
      <c r="E75" s="34"/>
      <c r="F75" s="66"/>
    </row>
    <row r="76" spans="1:6" ht="12.75">
      <c r="A76" s="34">
        <v>68</v>
      </c>
      <c r="B76" s="34" t="s">
        <v>57</v>
      </c>
      <c r="C76" s="23">
        <f>C14-C28-C30-C31-C32-C37</f>
        <v>536429863.0717296</v>
      </c>
      <c r="D76" s="23">
        <f>D10-D23-D32</f>
        <v>76103797.76569082</v>
      </c>
      <c r="E76" s="23">
        <f>SUM(C76:D76)</f>
        <v>612533660.8374205</v>
      </c>
      <c r="F76" s="66"/>
    </row>
    <row r="77" spans="1:6" ht="12.75">
      <c r="A77" s="34">
        <v>69</v>
      </c>
      <c r="B77" s="34" t="s">
        <v>58</v>
      </c>
      <c r="C77" s="23"/>
      <c r="D77" s="23"/>
      <c r="E77" s="23"/>
      <c r="F77" s="66"/>
    </row>
    <row r="78" spans="1:6" ht="12.75">
      <c r="A78" s="34">
        <v>70</v>
      </c>
      <c r="B78" s="34" t="s">
        <v>59</v>
      </c>
      <c r="C78" s="23">
        <v>-22174381.791836325</v>
      </c>
      <c r="D78" s="23">
        <v>0</v>
      </c>
      <c r="E78" s="23">
        <f>SUM(C78:D78)</f>
        <v>-22174381.791836325</v>
      </c>
      <c r="F78" s="66"/>
    </row>
    <row r="79" spans="1:6" ht="12.75">
      <c r="A79" s="34">
        <v>71</v>
      </c>
      <c r="B79" s="34" t="s">
        <v>60</v>
      </c>
      <c r="C79" s="23">
        <v>154052562.77137417</v>
      </c>
      <c r="D79" s="23">
        <v>0</v>
      </c>
      <c r="E79" s="23">
        <f>SUM(C79:D79)</f>
        <v>154052562.77137417</v>
      </c>
      <c r="F79" s="66"/>
    </row>
    <row r="80" spans="1:6" ht="12.75">
      <c r="A80" s="34">
        <v>72</v>
      </c>
      <c r="B80" s="34" t="s">
        <v>61</v>
      </c>
      <c r="C80" s="23">
        <v>350771023.2462045</v>
      </c>
      <c r="D80" s="22">
        <v>0</v>
      </c>
      <c r="E80" s="22">
        <f>SUM(C80:D80)</f>
        <v>350771023.2462045</v>
      </c>
      <c r="F80" s="66"/>
    </row>
    <row r="81" spans="1:6" ht="12.75">
      <c r="A81" s="34">
        <v>73</v>
      </c>
      <c r="B81" s="34" t="s">
        <v>62</v>
      </c>
      <c r="C81" s="28">
        <v>518512283.4411173</v>
      </c>
      <c r="D81" s="28">
        <v>0</v>
      </c>
      <c r="E81" s="28">
        <f>SUM(C81:D81)</f>
        <v>518512283.4411173</v>
      </c>
      <c r="F81" s="66"/>
    </row>
    <row r="82" spans="1:6" ht="12.75">
      <c r="A82" s="34">
        <v>74</v>
      </c>
      <c r="B82" s="34" t="s">
        <v>63</v>
      </c>
      <c r="C82" s="23">
        <f>C76-C78-C79+C80-C81</f>
        <v>236810421.89727902</v>
      </c>
      <c r="D82" s="23">
        <f>D76-D78-D79+D80-D81</f>
        <v>76103797.76569082</v>
      </c>
      <c r="E82" s="23">
        <f>E76-E78-E79+E80-E81</f>
        <v>312914219.6629698</v>
      </c>
      <c r="F82" s="66"/>
    </row>
    <row r="83" spans="1:6" ht="12.75">
      <c r="A83" s="34">
        <v>75</v>
      </c>
      <c r="B83" s="34"/>
      <c r="C83" s="23"/>
      <c r="D83" s="23"/>
      <c r="E83" s="23"/>
      <c r="F83" s="66"/>
    </row>
    <row r="84" spans="1:6" ht="12.75">
      <c r="A84" s="34">
        <v>76</v>
      </c>
      <c r="B84" s="34" t="s">
        <v>64</v>
      </c>
      <c r="C84" s="28">
        <f>C34</f>
        <v>10751193.154136455</v>
      </c>
      <c r="D84" s="28">
        <f>D34</f>
        <v>3455112.4185623634</v>
      </c>
      <c r="E84" s="28">
        <f>SUM(C84:D84)</f>
        <v>14206305.572698819</v>
      </c>
      <c r="F84" s="66"/>
    </row>
    <row r="85" spans="1:6" ht="13.5" thickBot="1">
      <c r="A85" s="34">
        <v>77</v>
      </c>
      <c r="B85" s="34" t="s">
        <v>65</v>
      </c>
      <c r="C85" s="39">
        <f>C82-C84</f>
        <v>226059228.74314258</v>
      </c>
      <c r="D85" s="39">
        <f>D82-D84</f>
        <v>72648685.34712845</v>
      </c>
      <c r="E85" s="39">
        <f>E82-E84</f>
        <v>298707914.090271</v>
      </c>
      <c r="F85" s="66"/>
    </row>
    <row r="86" spans="1:6" ht="13.5" thickTop="1">
      <c r="A86" s="34">
        <v>78</v>
      </c>
      <c r="B86" s="34"/>
      <c r="C86" s="23"/>
      <c r="D86" s="23"/>
      <c r="E86" s="23"/>
      <c r="F86" s="66"/>
    </row>
    <row r="87" spans="1:6" ht="13.5" thickBot="1">
      <c r="A87" s="34">
        <v>79</v>
      </c>
      <c r="B87" s="76" t="s">
        <v>66</v>
      </c>
      <c r="C87" s="31">
        <f>C33</f>
        <v>48273748.239365205</v>
      </c>
      <c r="D87" s="31">
        <f>D33</f>
        <v>25427039.871494956</v>
      </c>
      <c r="E87" s="31">
        <f>SUM(C87:D87)</f>
        <v>73700788.11086017</v>
      </c>
      <c r="F87" s="66"/>
    </row>
    <row r="88" ht="13.5" thickTop="1"/>
    <row r="89" spans="3:4" ht="12.75">
      <c r="C89" s="60" t="s">
        <v>96</v>
      </c>
      <c r="D89" s="60"/>
    </row>
    <row r="91" spans="1:6" ht="12.75">
      <c r="A91" s="52" t="str">
        <f>A1</f>
        <v>Rocky Mountain Power</v>
      </c>
      <c r="B91" s="77"/>
      <c r="C91" s="77"/>
      <c r="D91" s="77"/>
      <c r="E91" s="77"/>
      <c r="F91" s="78" t="s">
        <v>97</v>
      </c>
    </row>
    <row r="92" spans="1:5" ht="12.75">
      <c r="A92" s="52" t="str">
        <f>+A2</f>
        <v>UTAH</v>
      </c>
      <c r="B92" s="77"/>
      <c r="C92" s="77"/>
      <c r="D92" s="77"/>
      <c r="E92" s="77"/>
    </row>
    <row r="93" spans="1:5" ht="12.75">
      <c r="A93" s="52" t="str">
        <f>A3</f>
        <v>Normalized Results of Operations - 2010 PROTOCOL</v>
      </c>
      <c r="B93" s="77"/>
      <c r="C93" s="77"/>
      <c r="D93" s="77"/>
      <c r="E93" s="77"/>
    </row>
    <row r="94" spans="1:5" ht="12.75">
      <c r="A94" s="53" t="s">
        <v>82</v>
      </c>
      <c r="B94" s="77"/>
      <c r="C94" s="77"/>
      <c r="D94" s="77"/>
      <c r="E94" s="77"/>
    </row>
    <row r="98" spans="2:5" ht="12.75">
      <c r="B98" s="43" t="s">
        <v>98</v>
      </c>
      <c r="D98" s="79">
        <f>C69</f>
        <v>6029328450.25894</v>
      </c>
      <c r="E98" s="80" t="s">
        <v>99</v>
      </c>
    </row>
    <row r="99" spans="2:5" ht="12.75">
      <c r="B99" s="43" t="s">
        <v>100</v>
      </c>
      <c r="D99" s="57">
        <v>0.07716333900000001</v>
      </c>
      <c r="E99" s="60" t="s">
        <v>101</v>
      </c>
    </row>
    <row r="101" spans="2:5" ht="12.75">
      <c r="B101" s="43" t="s">
        <v>102</v>
      </c>
      <c r="D101" s="81">
        <f>E41</f>
        <v>465243115.14967525</v>
      </c>
      <c r="E101" s="60" t="s">
        <v>103</v>
      </c>
    </row>
    <row r="102" spans="2:5" ht="12.75">
      <c r="B102" s="43" t="s">
        <v>104</v>
      </c>
      <c r="D102" s="82">
        <f>-C41</f>
        <v>-418021469.67404175</v>
      </c>
      <c r="E102" s="60" t="s">
        <v>103</v>
      </c>
    </row>
    <row r="104" spans="2:4" ht="12.75">
      <c r="B104" s="43" t="s">
        <v>105</v>
      </c>
      <c r="D104" s="81">
        <f>D101+D102</f>
        <v>47221645.4756335</v>
      </c>
    </row>
    <row r="105" spans="2:5" ht="12.75">
      <c r="B105" s="43" t="s">
        <v>106</v>
      </c>
      <c r="D105" s="83">
        <v>1.6147701000350743</v>
      </c>
      <c r="E105" s="60" t="s">
        <v>83</v>
      </c>
    </row>
    <row r="107" spans="2:5" ht="13.5" thickBot="1">
      <c r="B107" s="43" t="s">
        <v>107</v>
      </c>
      <c r="D107" s="84">
        <f>D10</f>
        <v>76252101.18850952</v>
      </c>
      <c r="E107" s="60" t="s">
        <v>103</v>
      </c>
    </row>
    <row r="108" ht="13.5" thickTop="1"/>
    <row r="110" spans="2:5" ht="12.75">
      <c r="B110" s="43" t="s">
        <v>108</v>
      </c>
      <c r="D110" s="85">
        <f>D107</f>
        <v>76252101.18850952</v>
      </c>
      <c r="E110" s="60" t="s">
        <v>83</v>
      </c>
    </row>
    <row r="111" spans="2:5" ht="12.75">
      <c r="B111" s="43" t="s">
        <v>109</v>
      </c>
      <c r="D111" s="57">
        <v>0.0019449093271812444</v>
      </c>
      <c r="E111" s="60" t="s">
        <v>110</v>
      </c>
    </row>
    <row r="112" spans="2:4" ht="12.75">
      <c r="B112" s="43" t="s">
        <v>111</v>
      </c>
      <c r="D112" s="86">
        <f>D110*D111</f>
        <v>148303.42281870023</v>
      </c>
    </row>
    <row r="115" spans="2:5" ht="12.75">
      <c r="B115" s="43" t="s">
        <v>108</v>
      </c>
      <c r="D115" s="85">
        <f>D107</f>
        <v>76252101.18850952</v>
      </c>
      <c r="E115" s="60" t="s">
        <v>83</v>
      </c>
    </row>
    <row r="116" spans="2:5" ht="12.75">
      <c r="B116" s="43" t="s">
        <v>112</v>
      </c>
      <c r="D116" s="55">
        <v>0</v>
      </c>
      <c r="E116" s="60"/>
    </row>
    <row r="117" spans="2:5" ht="12.75">
      <c r="B117" s="43" t="s">
        <v>113</v>
      </c>
      <c r="D117" s="55">
        <v>0</v>
      </c>
      <c r="E117" s="60"/>
    </row>
    <row r="118" spans="2:5" ht="12.75">
      <c r="B118" s="43" t="s">
        <v>114</v>
      </c>
      <c r="D118" s="55">
        <v>0</v>
      </c>
      <c r="E118" s="60"/>
    </row>
    <row r="119" spans="2:5" ht="12.75">
      <c r="B119" s="43" t="s">
        <v>115</v>
      </c>
      <c r="D119" s="55">
        <v>0</v>
      </c>
      <c r="E119" s="60"/>
    </row>
    <row r="120" spans="2:4" ht="12.75">
      <c r="B120" s="43" t="s">
        <v>116</v>
      </c>
      <c r="D120" s="86">
        <f>SUM(D116:D119)*D115</f>
        <v>0</v>
      </c>
    </row>
    <row r="123" spans="2:4" ht="12.75">
      <c r="B123" s="43" t="s">
        <v>108</v>
      </c>
      <c r="D123" s="85">
        <f>D107</f>
        <v>76252101.18850952</v>
      </c>
    </row>
    <row r="124" spans="2:5" ht="12.75">
      <c r="B124" s="43" t="s">
        <v>117</v>
      </c>
      <c r="D124" s="87">
        <f>-D112</f>
        <v>-148303.42281870023</v>
      </c>
      <c r="E124" s="60" t="s">
        <v>103</v>
      </c>
    </row>
    <row r="125" spans="2:4" ht="12.75">
      <c r="B125" s="43" t="s">
        <v>24</v>
      </c>
      <c r="D125" s="88">
        <f>-D120</f>
        <v>0</v>
      </c>
    </row>
    <row r="126" spans="2:4" ht="12.75">
      <c r="B126" s="43" t="s">
        <v>118</v>
      </c>
      <c r="D126" s="89">
        <f>SUM(D123:D125)</f>
        <v>76103797.76569082</v>
      </c>
    </row>
    <row r="127" ht="12.75">
      <c r="D127" s="90"/>
    </row>
    <row r="128" spans="2:5" ht="12.75">
      <c r="B128" s="43" t="s">
        <v>119</v>
      </c>
      <c r="D128" s="91">
        <v>0.0454</v>
      </c>
      <c r="E128" s="60" t="s">
        <v>101</v>
      </c>
    </row>
    <row r="129" spans="2:4" ht="12.75">
      <c r="B129" s="43" t="s">
        <v>64</v>
      </c>
      <c r="D129" s="92">
        <f>D126*D128</f>
        <v>3455112.4185623634</v>
      </c>
    </row>
    <row r="130" ht="12.75">
      <c r="D130" s="12"/>
    </row>
    <row r="131" spans="2:4" ht="12.75">
      <c r="B131" s="43" t="s">
        <v>65</v>
      </c>
      <c r="D131" s="90">
        <f>D126-D129</f>
        <v>72648685.34712845</v>
      </c>
    </row>
    <row r="132" spans="2:5" ht="12.75">
      <c r="B132" s="43" t="s">
        <v>120</v>
      </c>
      <c r="D132" s="91">
        <v>0.35</v>
      </c>
      <c r="E132" s="60" t="s">
        <v>101</v>
      </c>
    </row>
    <row r="133" spans="2:4" ht="12.75">
      <c r="B133" s="43" t="s">
        <v>121</v>
      </c>
      <c r="D133" s="92">
        <f>D131*D132</f>
        <v>25427039.871494956</v>
      </c>
    </row>
    <row r="134" ht="12.75">
      <c r="D134" s="12"/>
    </row>
    <row r="135" ht="12.75">
      <c r="D135" s="12"/>
    </row>
    <row r="136" spans="2:4" ht="12.75">
      <c r="B136" s="43" t="s">
        <v>122</v>
      </c>
      <c r="D136" s="55">
        <v>1</v>
      </c>
    </row>
    <row r="137" spans="2:5" ht="12.75">
      <c r="B137" s="43" t="s">
        <v>123</v>
      </c>
      <c r="D137" s="55">
        <f>D167</f>
        <v>0.6192832032115774</v>
      </c>
      <c r="E137" s="60" t="s">
        <v>110</v>
      </c>
    </row>
    <row r="138" spans="2:4" ht="12.75">
      <c r="B138" s="43" t="s">
        <v>124</v>
      </c>
      <c r="D138" s="94">
        <f>D136/D137</f>
        <v>1.6147701000350743</v>
      </c>
    </row>
    <row r="143" spans="1:6" ht="12.75">
      <c r="A143" s="52" t="str">
        <f>A$1</f>
        <v>Rocky Mountain Power</v>
      </c>
      <c r="B143" s="77"/>
      <c r="C143" s="77"/>
      <c r="D143" s="77"/>
      <c r="E143" s="77"/>
      <c r="F143" s="78" t="s">
        <v>125</v>
      </c>
    </row>
    <row r="144" spans="1:5" ht="12.75">
      <c r="A144" s="52" t="str">
        <f>A$2</f>
        <v>UTAH</v>
      </c>
      <c r="B144" s="77"/>
      <c r="C144" s="77"/>
      <c r="D144" s="77"/>
      <c r="E144" s="77"/>
    </row>
    <row r="145" spans="1:5" ht="12.75">
      <c r="A145" s="52" t="str">
        <f>A$3</f>
        <v>Normalized Results of Operations - 2010 PROTOCOL</v>
      </c>
      <c r="B145" s="77"/>
      <c r="C145" s="77"/>
      <c r="D145" s="77"/>
      <c r="E145" s="77"/>
    </row>
    <row r="146" spans="1:5" ht="12.75">
      <c r="A146" s="53" t="s">
        <v>82</v>
      </c>
      <c r="B146" s="77"/>
      <c r="C146" s="77"/>
      <c r="D146" s="77"/>
      <c r="E146" s="77"/>
    </row>
    <row r="150" spans="1:4" ht="12.75">
      <c r="A150" s="43" t="s">
        <v>57</v>
      </c>
      <c r="D150" s="55">
        <v>1</v>
      </c>
    </row>
    <row r="151" ht="12.75">
      <c r="D151" s="55"/>
    </row>
    <row r="152" spans="1:4" ht="12.75">
      <c r="A152" s="43" t="s">
        <v>126</v>
      </c>
      <c r="D152" s="55"/>
    </row>
    <row r="153" spans="1:5" ht="12.75">
      <c r="A153" s="43" t="s">
        <v>80</v>
      </c>
      <c r="D153" s="55">
        <v>0.0019449093271812444</v>
      </c>
      <c r="E153" s="43" t="s">
        <v>127</v>
      </c>
    </row>
    <row r="154" spans="1:4" ht="12.75">
      <c r="A154" s="43" t="s">
        <v>128</v>
      </c>
      <c r="D154" s="55">
        <v>0</v>
      </c>
    </row>
    <row r="155" spans="1:4" ht="12.75">
      <c r="A155" s="43" t="s">
        <v>129</v>
      </c>
      <c r="D155" s="55">
        <v>0</v>
      </c>
    </row>
    <row r="156" spans="1:4" ht="12.75">
      <c r="A156" s="43" t="s">
        <v>130</v>
      </c>
      <c r="D156" s="56">
        <v>0</v>
      </c>
    </row>
    <row r="157" spans="1:4" ht="12.75">
      <c r="A157" s="43" t="s">
        <v>131</v>
      </c>
      <c r="D157" s="57">
        <v>0</v>
      </c>
    </row>
    <row r="158" ht="12.75">
      <c r="D158" s="55"/>
    </row>
    <row r="159" spans="1:4" ht="12.75">
      <c r="A159" s="43" t="s">
        <v>132</v>
      </c>
      <c r="D159" s="95">
        <f>D150-SUM(D152:D157)</f>
        <v>0.9980550906728187</v>
      </c>
    </row>
    <row r="160" ht="12.75">
      <c r="D160" s="96"/>
    </row>
    <row r="161" spans="1:4" ht="12.75">
      <c r="A161" s="43" t="s">
        <v>133</v>
      </c>
      <c r="D161" s="97">
        <v>0.04531170111654597</v>
      </c>
    </row>
    <row r="162" ht="12.75">
      <c r="D162" s="96"/>
    </row>
    <row r="163" spans="1:4" ht="12.75">
      <c r="A163" s="43" t="s">
        <v>132</v>
      </c>
      <c r="D163" s="98">
        <f>D159-D161</f>
        <v>0.9527433895562728</v>
      </c>
    </row>
    <row r="164" ht="12.75">
      <c r="D164" s="96"/>
    </row>
    <row r="165" spans="1:4" ht="12.75">
      <c r="A165" s="43" t="s">
        <v>134</v>
      </c>
      <c r="D165" s="97">
        <v>0.3334601863446955</v>
      </c>
    </row>
    <row r="166" ht="12.75">
      <c r="D166" s="99"/>
    </row>
    <row r="167" spans="1:4" ht="13.5" thickBot="1">
      <c r="A167" s="43" t="s">
        <v>135</v>
      </c>
      <c r="D167" s="100">
        <f>D163-D165</f>
        <v>0.6192832032115774</v>
      </c>
    </row>
    <row r="168" ht="13.5" thickTop="1"/>
    <row r="170" spans="2:4" ht="12.75">
      <c r="B170" s="43" t="s">
        <v>136</v>
      </c>
      <c r="C170" s="101">
        <v>3664418.1774614253</v>
      </c>
      <c r="D170" s="43" t="s">
        <v>137</v>
      </c>
    </row>
    <row r="171" spans="3:4" ht="12.75">
      <c r="C171" s="102">
        <v>1884107462.6199996</v>
      </c>
      <c r="D171" s="43" t="s">
        <v>138</v>
      </c>
    </row>
    <row r="173" ht="12.75">
      <c r="D173" s="43" t="s">
        <v>83</v>
      </c>
    </row>
    <row r="177" ht="12.75">
      <c r="B177" s="103"/>
    </row>
    <row r="178" ht="12.75">
      <c r="B178" s="104"/>
    </row>
    <row r="179" ht="12.75">
      <c r="B179" s="93"/>
    </row>
    <row r="184" ht="12.75">
      <c r="C184" s="103"/>
    </row>
    <row r="185" ht="12.75">
      <c r="C185" s="103"/>
    </row>
    <row r="186" ht="12.75">
      <c r="C186" s="93"/>
    </row>
  </sheetData>
  <sheetProtection/>
  <printOptions/>
  <pageMargins left="1" right="0" top="1" bottom="0.5" header="0.55" footer="0.3"/>
  <pageSetup horizontalDpi="600" verticalDpi="600" orientation="portrait" scale="59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4.57421875" style="43" customWidth="1"/>
    <col min="2" max="2" width="29.8515625" style="43" customWidth="1"/>
    <col min="3" max="3" width="15.7109375" style="43" customWidth="1"/>
    <col min="4" max="4" width="14.8515625" style="43" bestFit="1" customWidth="1"/>
    <col min="5" max="5" width="17.28125" style="43" bestFit="1" customWidth="1"/>
    <col min="6" max="6" width="11.140625" style="43" bestFit="1" customWidth="1"/>
    <col min="7" max="16384" width="9.140625" style="9" customWidth="1"/>
  </cols>
  <sheetData>
    <row r="1" spans="1:6" ht="12.75">
      <c r="A1" s="58" t="s">
        <v>0</v>
      </c>
      <c r="B1" s="51"/>
      <c r="C1" s="51"/>
      <c r="D1" s="51"/>
      <c r="E1" s="51"/>
      <c r="F1" s="59" t="s">
        <v>141</v>
      </c>
    </row>
    <row r="2" spans="1:5" ht="12.75">
      <c r="A2" s="52" t="s">
        <v>87</v>
      </c>
      <c r="B2" s="52"/>
      <c r="C2" s="52"/>
      <c r="D2" s="52"/>
      <c r="E2" s="52"/>
    </row>
    <row r="3" spans="1:5" ht="12.75">
      <c r="A3" s="52" t="s">
        <v>140</v>
      </c>
      <c r="B3" s="52"/>
      <c r="C3" s="52"/>
      <c r="D3" s="52"/>
      <c r="E3" s="52"/>
    </row>
    <row r="4" spans="1:5" ht="12.75">
      <c r="A4" s="53" t="s">
        <v>82</v>
      </c>
      <c r="B4" s="52"/>
      <c r="C4" s="52"/>
      <c r="D4" s="52"/>
      <c r="E4" s="52"/>
    </row>
    <row r="5" spans="1:6" ht="12.75">
      <c r="A5" s="60"/>
      <c r="B5" s="60"/>
      <c r="C5" s="60"/>
      <c r="D5" s="60"/>
      <c r="E5" s="60"/>
      <c r="F5" s="61"/>
    </row>
    <row r="6" spans="1:6" ht="12.75">
      <c r="A6" s="60"/>
      <c r="B6" s="60"/>
      <c r="C6" s="62" t="s">
        <v>89</v>
      </c>
      <c r="D6" s="62" t="s">
        <v>90</v>
      </c>
      <c r="E6" s="62" t="s">
        <v>91</v>
      </c>
      <c r="F6" s="63"/>
    </row>
    <row r="7" spans="1:6" ht="12.75">
      <c r="A7" s="60"/>
      <c r="B7" s="60"/>
      <c r="C7" s="60" t="s">
        <v>92</v>
      </c>
      <c r="E7" s="62" t="s">
        <v>93</v>
      </c>
      <c r="F7" s="63"/>
    </row>
    <row r="8" spans="1:6" ht="12.75">
      <c r="A8" s="64"/>
      <c r="B8" s="54"/>
      <c r="C8" s="60" t="s">
        <v>94</v>
      </c>
      <c r="D8" s="60" t="s">
        <v>95</v>
      </c>
      <c r="E8" s="62" t="s">
        <v>95</v>
      </c>
      <c r="F8" s="65"/>
    </row>
    <row r="9" spans="1:6" ht="12.75">
      <c r="A9" s="34">
        <v>1</v>
      </c>
      <c r="B9" s="34" t="s">
        <v>4</v>
      </c>
      <c r="C9" s="42"/>
      <c r="D9" s="42"/>
      <c r="E9" s="42"/>
      <c r="F9" s="65"/>
    </row>
    <row r="10" spans="1:6" ht="12.75">
      <c r="A10" s="34">
        <v>2</v>
      </c>
      <c r="B10" s="34" t="s">
        <v>5</v>
      </c>
      <c r="C10" s="23">
        <v>1884107462.6199996</v>
      </c>
      <c r="D10" s="23">
        <v>76252101.18850952</v>
      </c>
      <c r="E10" s="23">
        <f>SUM(C10:D10)</f>
        <v>1960359563.808509</v>
      </c>
      <c r="F10" s="61"/>
    </row>
    <row r="11" spans="1:6" ht="12.75">
      <c r="A11" s="34">
        <v>3</v>
      </c>
      <c r="B11" s="34" t="s">
        <v>6</v>
      </c>
      <c r="C11" s="23">
        <v>0</v>
      </c>
      <c r="D11" s="23"/>
      <c r="E11" s="23"/>
      <c r="F11" s="67"/>
    </row>
    <row r="12" spans="1:6" ht="12.75">
      <c r="A12" s="34">
        <v>4</v>
      </c>
      <c r="B12" s="34" t="s">
        <v>7</v>
      </c>
      <c r="C12" s="23">
        <v>149230391.68692645</v>
      </c>
      <c r="D12" s="23"/>
      <c r="E12" s="23"/>
      <c r="F12" s="68"/>
    </row>
    <row r="13" spans="1:6" ht="12.75">
      <c r="A13" s="34">
        <v>5</v>
      </c>
      <c r="B13" s="34" t="s">
        <v>8</v>
      </c>
      <c r="C13" s="23">
        <v>70387116.67207068</v>
      </c>
      <c r="D13" s="23"/>
      <c r="E13" s="23"/>
      <c r="F13" s="68"/>
    </row>
    <row r="14" spans="1:6" ht="12.75">
      <c r="A14" s="34">
        <v>6</v>
      </c>
      <c r="B14" s="34" t="s">
        <v>9</v>
      </c>
      <c r="C14" s="26">
        <f>SUM(C10:C13)</f>
        <v>2103724970.9789968</v>
      </c>
      <c r="D14" s="26"/>
      <c r="E14" s="26"/>
      <c r="F14" s="68"/>
    </row>
    <row r="15" spans="1:6" ht="12.75">
      <c r="A15" s="34">
        <v>7</v>
      </c>
      <c r="B15" s="34"/>
      <c r="C15" s="23"/>
      <c r="D15" s="23"/>
      <c r="E15" s="23"/>
      <c r="F15" s="69"/>
    </row>
    <row r="16" spans="1:6" ht="12.75">
      <c r="A16" s="34">
        <v>8</v>
      </c>
      <c r="B16" s="34" t="s">
        <v>10</v>
      </c>
      <c r="C16" s="23"/>
      <c r="D16" s="23"/>
      <c r="E16" s="23"/>
      <c r="F16" s="70"/>
    </row>
    <row r="17" spans="1:6" ht="12.75">
      <c r="A17" s="34">
        <v>9</v>
      </c>
      <c r="B17" s="34" t="s">
        <v>11</v>
      </c>
      <c r="C17" s="23">
        <v>497679320.79069895</v>
      </c>
      <c r="D17" s="23"/>
      <c r="E17" s="23"/>
      <c r="F17" s="68"/>
    </row>
    <row r="18" spans="1:6" ht="12.75">
      <c r="A18" s="34">
        <v>10</v>
      </c>
      <c r="B18" s="34" t="s">
        <v>12</v>
      </c>
      <c r="C18" s="23">
        <v>0</v>
      </c>
      <c r="D18" s="23"/>
      <c r="E18" s="23"/>
      <c r="F18" s="68"/>
    </row>
    <row r="19" spans="1:6" ht="12.75">
      <c r="A19" s="34">
        <v>11</v>
      </c>
      <c r="B19" s="34" t="s">
        <v>13</v>
      </c>
      <c r="C19" s="23">
        <v>17563929.166531093</v>
      </c>
      <c r="D19" s="23"/>
      <c r="E19" s="23"/>
      <c r="F19" s="68"/>
    </row>
    <row r="20" spans="1:6" ht="12.75">
      <c r="A20" s="34">
        <v>12</v>
      </c>
      <c r="B20" s="34" t="s">
        <v>14</v>
      </c>
      <c r="C20" s="23">
        <v>428060883.17817354</v>
      </c>
      <c r="D20" s="23"/>
      <c r="E20" s="23"/>
      <c r="F20" s="68"/>
    </row>
    <row r="21" spans="1:6" ht="12.75">
      <c r="A21" s="34">
        <v>13</v>
      </c>
      <c r="B21" s="34" t="s">
        <v>15</v>
      </c>
      <c r="C21" s="23">
        <v>90397853.0829793</v>
      </c>
      <c r="D21" s="23"/>
      <c r="E21" s="23"/>
      <c r="F21" s="68"/>
    </row>
    <row r="22" spans="1:6" ht="12.75">
      <c r="A22" s="34">
        <v>14</v>
      </c>
      <c r="B22" s="34" t="s">
        <v>16</v>
      </c>
      <c r="C22" s="23">
        <v>84434717.38017577</v>
      </c>
      <c r="D22" s="23"/>
      <c r="E22" s="23"/>
      <c r="F22" s="68"/>
    </row>
    <row r="23" spans="1:6" ht="12.75">
      <c r="A23" s="34">
        <v>15</v>
      </c>
      <c r="B23" s="34" t="s">
        <v>17</v>
      </c>
      <c r="C23" s="23">
        <v>34650972.944456786</v>
      </c>
      <c r="D23" s="23">
        <v>148303.42281870023</v>
      </c>
      <c r="E23" s="23">
        <f>SUM(C23:D23)</f>
        <v>34799276.367275484</v>
      </c>
      <c r="F23" s="68"/>
    </row>
    <row r="24" spans="1:6" ht="12.75">
      <c r="A24" s="34">
        <v>16</v>
      </c>
      <c r="B24" s="34" t="s">
        <v>18</v>
      </c>
      <c r="C24" s="23">
        <v>4770211.356142235</v>
      </c>
      <c r="D24" s="23"/>
      <c r="E24" s="23"/>
      <c r="F24" s="68"/>
    </row>
    <row r="25" spans="1:6" ht="12.75">
      <c r="A25" s="34">
        <v>17</v>
      </c>
      <c r="B25" s="34" t="s">
        <v>19</v>
      </c>
      <c r="C25" s="23">
        <v>0</v>
      </c>
      <c r="D25" s="23"/>
      <c r="E25" s="23"/>
      <c r="F25" s="68"/>
    </row>
    <row r="26" spans="1:6" ht="12.75">
      <c r="A26" s="34">
        <v>18</v>
      </c>
      <c r="B26" s="34" t="s">
        <v>20</v>
      </c>
      <c r="C26" s="28">
        <v>60710457.872102916</v>
      </c>
      <c r="D26" s="28"/>
      <c r="E26" s="28"/>
      <c r="F26" s="68"/>
    </row>
    <row r="27" spans="1:6" ht="12.75">
      <c r="A27" s="34">
        <v>19</v>
      </c>
      <c r="B27" s="34"/>
      <c r="C27" s="22"/>
      <c r="D27" s="22"/>
      <c r="E27" s="22"/>
      <c r="F27" s="68"/>
    </row>
    <row r="28" spans="1:6" ht="12.75">
      <c r="A28" s="34">
        <v>20</v>
      </c>
      <c r="B28" s="34" t="s">
        <v>21</v>
      </c>
      <c r="C28" s="23">
        <v>1218268345.7712607</v>
      </c>
      <c r="D28" s="23"/>
      <c r="E28" s="23"/>
      <c r="F28" s="68"/>
    </row>
    <row r="29" spans="1:6" ht="12.75">
      <c r="A29" s="34">
        <v>21</v>
      </c>
      <c r="B29" s="34"/>
      <c r="C29" s="23"/>
      <c r="D29" s="23"/>
      <c r="E29" s="23"/>
      <c r="F29" s="71"/>
    </row>
    <row r="30" spans="1:6" ht="12.75">
      <c r="A30" s="34">
        <v>22</v>
      </c>
      <c r="B30" s="34" t="s">
        <v>22</v>
      </c>
      <c r="C30" s="23">
        <v>262390668.28178856</v>
      </c>
      <c r="D30" s="23"/>
      <c r="E30" s="23"/>
      <c r="F30" s="68"/>
    </row>
    <row r="31" spans="1:6" ht="12.75">
      <c r="A31" s="34">
        <v>23</v>
      </c>
      <c r="B31" s="34" t="s">
        <v>23</v>
      </c>
      <c r="C31" s="23">
        <v>22885961.1720423</v>
      </c>
      <c r="D31" s="23"/>
      <c r="E31" s="23"/>
      <c r="F31" s="68"/>
    </row>
    <row r="32" spans="1:6" ht="12.75">
      <c r="A32" s="34">
        <v>24</v>
      </c>
      <c r="B32" s="34" t="s">
        <v>24</v>
      </c>
      <c r="C32" s="23">
        <v>63068115.69216653</v>
      </c>
      <c r="D32" s="21">
        <v>0</v>
      </c>
      <c r="E32" s="23">
        <f>SUM(C32:D32)</f>
        <v>63068115.69216653</v>
      </c>
      <c r="F32" s="68"/>
    </row>
    <row r="33" spans="1:6" ht="12.75">
      <c r="A33" s="34">
        <v>25</v>
      </c>
      <c r="B33" s="34" t="s">
        <v>25</v>
      </c>
      <c r="C33" s="23">
        <v>48273748.239365205</v>
      </c>
      <c r="D33" s="21">
        <v>25427039.871494956</v>
      </c>
      <c r="E33" s="23">
        <f>SUM(C33:D33)</f>
        <v>73700788.11086017</v>
      </c>
      <c r="F33" s="72"/>
    </row>
    <row r="34" spans="1:6" ht="12.75">
      <c r="A34" s="34">
        <v>26</v>
      </c>
      <c r="B34" s="34" t="s">
        <v>26</v>
      </c>
      <c r="C34" s="23">
        <v>10751193.154136455</v>
      </c>
      <c r="D34" s="21">
        <v>3455112.4185623634</v>
      </c>
      <c r="E34" s="23">
        <f>SUM(C34:D34)</f>
        <v>14206305.572698819</v>
      </c>
      <c r="F34" s="72"/>
    </row>
    <row r="35" spans="1:6" ht="12.75">
      <c r="A35" s="34">
        <v>27</v>
      </c>
      <c r="B35" s="34" t="s">
        <v>27</v>
      </c>
      <c r="C35" s="23">
        <v>63481630.18976124</v>
      </c>
      <c r="D35" s="23"/>
      <c r="E35" s="23"/>
      <c r="F35" s="68"/>
    </row>
    <row r="36" spans="1:6" ht="12.75">
      <c r="A36" s="34">
        <v>28</v>
      </c>
      <c r="B36" s="34" t="s">
        <v>28</v>
      </c>
      <c r="C36" s="23">
        <v>-4098178.1855751085</v>
      </c>
      <c r="D36" s="23"/>
      <c r="E36" s="23"/>
      <c r="F36" s="68"/>
    </row>
    <row r="37" spans="1:6" ht="12.75">
      <c r="A37" s="34">
        <v>29</v>
      </c>
      <c r="B37" s="34" t="s">
        <v>29</v>
      </c>
      <c r="C37" s="28">
        <v>682016.9900090259</v>
      </c>
      <c r="D37" s="28"/>
      <c r="E37" s="28"/>
      <c r="F37" s="68"/>
    </row>
    <row r="38" spans="1:6" ht="12.75">
      <c r="A38" s="34">
        <v>30</v>
      </c>
      <c r="B38" s="34"/>
      <c r="C38" s="23"/>
      <c r="D38" s="23"/>
      <c r="E38" s="23"/>
      <c r="F38" s="68"/>
    </row>
    <row r="39" spans="1:6" ht="12.75">
      <c r="A39" s="34">
        <v>31</v>
      </c>
      <c r="B39" s="34" t="s">
        <v>30</v>
      </c>
      <c r="C39" s="22">
        <v>1685703501.304955</v>
      </c>
      <c r="D39" s="22">
        <f>SUM(D23,D32:D34)</f>
        <v>29030455.71287602</v>
      </c>
      <c r="E39" s="22">
        <f>C39+D39</f>
        <v>1714733957.017831</v>
      </c>
      <c r="F39" s="68"/>
    </row>
    <row r="40" spans="1:6" ht="12.75">
      <c r="A40" s="34">
        <v>32</v>
      </c>
      <c r="B40" s="34"/>
      <c r="C40" s="23"/>
      <c r="D40" s="23"/>
      <c r="E40" s="23"/>
      <c r="F40" s="71"/>
    </row>
    <row r="41" spans="1:6" ht="13.5" thickBot="1">
      <c r="A41" s="34">
        <v>33</v>
      </c>
      <c r="B41" s="34" t="s">
        <v>31</v>
      </c>
      <c r="C41" s="31">
        <f>C14-C39</f>
        <v>418021469.67404175</v>
      </c>
      <c r="D41" s="31">
        <f>D10-D39</f>
        <v>47221645.4756335</v>
      </c>
      <c r="E41" s="31">
        <f>(C41+D10-D23-D32-D33-D34)</f>
        <v>465243115.14967525</v>
      </c>
      <c r="F41" s="68"/>
    </row>
    <row r="42" spans="1:6" ht="13.5" thickTop="1">
      <c r="A42" s="34">
        <v>34</v>
      </c>
      <c r="B42" s="34"/>
      <c r="C42" s="23"/>
      <c r="D42" s="23"/>
      <c r="E42" s="23"/>
      <c r="F42" s="71"/>
    </row>
    <row r="43" spans="1:6" ht="12.75">
      <c r="A43" s="34">
        <v>35</v>
      </c>
      <c r="B43" s="34" t="s">
        <v>32</v>
      </c>
      <c r="C43" s="23"/>
      <c r="D43" s="23"/>
      <c r="E43" s="23"/>
      <c r="F43" s="71"/>
    </row>
    <row r="44" spans="1:6" ht="12.75">
      <c r="A44" s="34">
        <v>36</v>
      </c>
      <c r="B44" s="34" t="s">
        <v>33</v>
      </c>
      <c r="C44" s="23">
        <v>10912081613.726336</v>
      </c>
      <c r="D44" s="23"/>
      <c r="E44" s="23"/>
      <c r="F44" s="68"/>
    </row>
    <row r="45" spans="1:6" ht="12.75">
      <c r="A45" s="34">
        <v>37</v>
      </c>
      <c r="B45" s="34" t="s">
        <v>34</v>
      </c>
      <c r="C45" s="23">
        <v>18651669.85254151</v>
      </c>
      <c r="D45" s="23"/>
      <c r="E45" s="23"/>
      <c r="F45" s="68"/>
    </row>
    <row r="46" spans="1:6" ht="12.75">
      <c r="A46" s="34">
        <v>38</v>
      </c>
      <c r="B46" s="34" t="s">
        <v>35</v>
      </c>
      <c r="C46" s="23">
        <v>170287197.3550228</v>
      </c>
      <c r="D46" s="23"/>
      <c r="E46" s="23"/>
      <c r="F46" s="68"/>
    </row>
    <row r="47" spans="1:6" ht="12.75">
      <c r="A47" s="34">
        <v>39</v>
      </c>
      <c r="B47" s="34" t="s">
        <v>36</v>
      </c>
      <c r="C47" s="23">
        <v>15449003.601925239</v>
      </c>
      <c r="D47" s="23"/>
      <c r="E47" s="23"/>
      <c r="F47" s="68"/>
    </row>
    <row r="48" spans="1:6" ht="12.75">
      <c r="A48" s="34">
        <v>40</v>
      </c>
      <c r="B48" s="34" t="s">
        <v>37</v>
      </c>
      <c r="C48" s="23">
        <v>0</v>
      </c>
      <c r="D48" s="23"/>
      <c r="E48" s="23"/>
      <c r="F48" s="68"/>
    </row>
    <row r="49" spans="1:6" ht="12.75">
      <c r="A49" s="34">
        <v>41</v>
      </c>
      <c r="B49" s="34" t="s">
        <v>38</v>
      </c>
      <c r="C49" s="23">
        <v>13702489.247671839</v>
      </c>
      <c r="D49" s="23"/>
      <c r="E49" s="23"/>
      <c r="F49" s="68"/>
    </row>
    <row r="50" spans="1:6" ht="12.75">
      <c r="A50" s="34">
        <v>42</v>
      </c>
      <c r="B50" s="34" t="s">
        <v>39</v>
      </c>
      <c r="C50" s="23">
        <v>97675186.44939099</v>
      </c>
      <c r="D50" s="23"/>
      <c r="E50" s="23"/>
      <c r="F50" s="68"/>
    </row>
    <row r="51" spans="1:6" ht="12.75">
      <c r="A51" s="34">
        <v>43</v>
      </c>
      <c r="B51" s="34" t="s">
        <v>40</v>
      </c>
      <c r="C51" s="23">
        <v>86820549.4380817</v>
      </c>
      <c r="D51" s="23"/>
      <c r="E51" s="23"/>
      <c r="F51" s="68"/>
    </row>
    <row r="52" spans="1:6" ht="12.75">
      <c r="A52" s="34">
        <v>44</v>
      </c>
      <c r="B52" s="34" t="s">
        <v>41</v>
      </c>
      <c r="C52" s="23">
        <v>26232064.782345284</v>
      </c>
      <c r="D52" s="23"/>
      <c r="E52" s="23"/>
      <c r="F52" s="68"/>
    </row>
    <row r="53" spans="1:6" ht="12.75">
      <c r="A53" s="34">
        <v>45</v>
      </c>
      <c r="B53" s="34" t="s">
        <v>42</v>
      </c>
      <c r="C53" s="23">
        <v>4637895.442854605</v>
      </c>
      <c r="D53" s="23"/>
      <c r="E53" s="23"/>
      <c r="F53" s="68"/>
    </row>
    <row r="54" spans="1:6" ht="12.75">
      <c r="A54" s="34">
        <v>46</v>
      </c>
      <c r="B54" s="34" t="s">
        <v>43</v>
      </c>
      <c r="C54" s="28">
        <v>0</v>
      </c>
      <c r="D54" s="28"/>
      <c r="E54" s="28"/>
      <c r="F54" s="68"/>
    </row>
    <row r="55" spans="1:6" ht="12.75">
      <c r="A55" s="34">
        <v>47</v>
      </c>
      <c r="B55" s="34"/>
      <c r="C55" s="23"/>
      <c r="D55" s="23"/>
      <c r="E55" s="23"/>
      <c r="F55" s="71"/>
    </row>
    <row r="56" spans="1:6" ht="12.75">
      <c r="A56" s="34">
        <v>48</v>
      </c>
      <c r="B56" s="34" t="s">
        <v>44</v>
      </c>
      <c r="C56" s="22">
        <v>11345537669.896166</v>
      </c>
      <c r="D56" s="22">
        <v>0</v>
      </c>
      <c r="E56" s="22">
        <f>SUM(C56:D56)</f>
        <v>11345537669.896166</v>
      </c>
      <c r="F56" s="68"/>
    </row>
    <row r="57" spans="1:6" ht="12.75">
      <c r="A57" s="34">
        <v>49</v>
      </c>
      <c r="B57" s="34"/>
      <c r="C57" s="23"/>
      <c r="D57" s="23"/>
      <c r="E57" s="23"/>
      <c r="F57" s="71"/>
    </row>
    <row r="58" spans="1:6" ht="12.75">
      <c r="A58" s="34">
        <v>50</v>
      </c>
      <c r="B58" s="34" t="s">
        <v>45</v>
      </c>
      <c r="C58" s="23"/>
      <c r="D58" s="23"/>
      <c r="E58" s="23"/>
      <c r="F58" s="71"/>
    </row>
    <row r="59" spans="1:6" ht="12.75">
      <c r="A59" s="34">
        <v>51</v>
      </c>
      <c r="B59" s="34" t="s">
        <v>46</v>
      </c>
      <c r="C59" s="23">
        <v>-3234910019.954175</v>
      </c>
      <c r="D59" s="23"/>
      <c r="E59" s="23"/>
      <c r="F59" s="68"/>
    </row>
    <row r="60" spans="1:6" ht="12.75">
      <c r="A60" s="34">
        <v>52</v>
      </c>
      <c r="B60" s="34" t="s">
        <v>47</v>
      </c>
      <c r="C60" s="23">
        <v>-221249967.46208617</v>
      </c>
      <c r="D60" s="23"/>
      <c r="E60" s="23"/>
      <c r="F60" s="68"/>
    </row>
    <row r="61" spans="1:6" ht="12.75">
      <c r="A61" s="34">
        <v>53</v>
      </c>
      <c r="B61" s="34" t="s">
        <v>48</v>
      </c>
      <c r="C61" s="23">
        <v>-1804104718.81822</v>
      </c>
      <c r="D61" s="23"/>
      <c r="E61" s="23"/>
      <c r="F61" s="68"/>
    </row>
    <row r="62" spans="1:6" ht="12.75">
      <c r="A62" s="34">
        <v>54</v>
      </c>
      <c r="B62" s="34" t="s">
        <v>49</v>
      </c>
      <c r="C62" s="23">
        <v>-80741.26322999978</v>
      </c>
      <c r="D62" s="23"/>
      <c r="E62" s="23"/>
      <c r="F62" s="68"/>
    </row>
    <row r="63" spans="1:6" ht="12.75">
      <c r="A63" s="34">
        <v>55</v>
      </c>
      <c r="B63" s="34" t="s">
        <v>50</v>
      </c>
      <c r="C63" s="23">
        <v>-9924957.659914896</v>
      </c>
      <c r="D63" s="23"/>
      <c r="E63" s="23"/>
      <c r="F63" s="68"/>
    </row>
    <row r="64" spans="1:6" ht="12.75">
      <c r="A64" s="34">
        <v>56</v>
      </c>
      <c r="B64" s="34" t="s">
        <v>3</v>
      </c>
      <c r="C64" s="23">
        <v>-15625767.562307693</v>
      </c>
      <c r="D64" s="23"/>
      <c r="E64" s="23"/>
      <c r="F64" s="68"/>
    </row>
    <row r="65" spans="1:6" ht="12.75">
      <c r="A65" s="34">
        <v>57</v>
      </c>
      <c r="B65" s="34" t="s">
        <v>51</v>
      </c>
      <c r="C65" s="28">
        <v>-30313046.91729238</v>
      </c>
      <c r="D65" s="28"/>
      <c r="E65" s="28"/>
      <c r="F65" s="68"/>
    </row>
    <row r="66" spans="1:6" ht="12.75">
      <c r="A66" s="34">
        <v>58</v>
      </c>
      <c r="B66" s="34"/>
      <c r="C66" s="23"/>
      <c r="D66" s="23"/>
      <c r="E66" s="23"/>
      <c r="F66" s="68"/>
    </row>
    <row r="67" spans="1:6" ht="12.75">
      <c r="A67" s="34">
        <v>59</v>
      </c>
      <c r="B67" s="34" t="s">
        <v>52</v>
      </c>
      <c r="C67" s="22">
        <v>-5316209219.637226</v>
      </c>
      <c r="D67" s="22">
        <v>0</v>
      </c>
      <c r="E67" s="22">
        <f>SUM(C67:D67)</f>
        <v>-5316209219.637226</v>
      </c>
      <c r="F67" s="68"/>
    </row>
    <row r="68" spans="1:6" ht="12.75">
      <c r="A68" s="34">
        <v>60</v>
      </c>
      <c r="B68" s="34"/>
      <c r="C68" s="23"/>
      <c r="D68" s="23"/>
      <c r="E68" s="23"/>
      <c r="F68" s="71"/>
    </row>
    <row r="69" spans="1:6" ht="13.5" thickBot="1">
      <c r="A69" s="34">
        <v>61</v>
      </c>
      <c r="B69" s="34" t="s">
        <v>53</v>
      </c>
      <c r="C69" s="31">
        <f>SUM(C56,C67)</f>
        <v>6029328450.25894</v>
      </c>
      <c r="D69" s="31">
        <v>0</v>
      </c>
      <c r="E69" s="31">
        <f>SUM(C69:D69)</f>
        <v>6029328450.25894</v>
      </c>
      <c r="F69" s="68"/>
    </row>
    <row r="70" spans="1:6" ht="13.5" thickTop="1">
      <c r="A70" s="34">
        <v>62</v>
      </c>
      <c r="B70" s="34"/>
      <c r="C70" s="34"/>
      <c r="D70" s="34"/>
      <c r="E70" s="34"/>
      <c r="F70" s="71"/>
    </row>
    <row r="71" spans="1:6" ht="12.75">
      <c r="A71" s="34">
        <v>63</v>
      </c>
      <c r="B71" s="34" t="s">
        <v>54</v>
      </c>
      <c r="C71" s="37">
        <f>C41/C69</f>
        <v>0.06933134811325282</v>
      </c>
      <c r="D71" s="37"/>
      <c r="E71" s="37">
        <f>E41/E69</f>
        <v>0.07716333900000001</v>
      </c>
      <c r="F71" s="72"/>
    </row>
    <row r="72" spans="1:6" ht="12.75">
      <c r="A72" s="34">
        <v>64</v>
      </c>
      <c r="B72" s="34"/>
      <c r="C72" s="37"/>
      <c r="D72" s="37"/>
      <c r="E72" s="37"/>
      <c r="F72" s="72"/>
    </row>
    <row r="73" spans="1:6" ht="12.75">
      <c r="A73" s="34">
        <v>65</v>
      </c>
      <c r="B73" s="34" t="s">
        <v>55</v>
      </c>
      <c r="C73" s="35">
        <v>0.0848223113702043</v>
      </c>
      <c r="D73" s="35"/>
      <c r="E73" s="105">
        <v>0.1</v>
      </c>
      <c r="F73" s="72"/>
    </row>
    <row r="74" spans="1:6" ht="12.75">
      <c r="A74" s="34">
        <v>66</v>
      </c>
      <c r="B74" s="34"/>
      <c r="C74" s="34"/>
      <c r="D74" s="34"/>
      <c r="E74" s="34"/>
      <c r="F74" s="74"/>
    </row>
    <row r="75" spans="1:6" ht="12.75">
      <c r="A75" s="34">
        <v>67</v>
      </c>
      <c r="B75" s="34" t="s">
        <v>56</v>
      </c>
      <c r="C75" s="34"/>
      <c r="D75" s="34"/>
      <c r="E75" s="34"/>
      <c r="F75" s="75"/>
    </row>
    <row r="76" spans="1:6" ht="12.75">
      <c r="A76" s="34">
        <v>68</v>
      </c>
      <c r="B76" s="34" t="s">
        <v>57</v>
      </c>
      <c r="C76" s="23">
        <f>C14-C28-C30-C31-C32-C37</f>
        <v>536429863.0717296</v>
      </c>
      <c r="D76" s="23">
        <f>D10-D23-D32</f>
        <v>76103797.76569082</v>
      </c>
      <c r="E76" s="23">
        <f>SUM(C76:D76)</f>
        <v>612533660.8374205</v>
      </c>
      <c r="F76" s="75"/>
    </row>
    <row r="77" spans="1:6" ht="12.75">
      <c r="A77" s="34">
        <v>69</v>
      </c>
      <c r="B77" s="34" t="s">
        <v>58</v>
      </c>
      <c r="C77" s="23"/>
      <c r="D77" s="23"/>
      <c r="E77" s="23"/>
      <c r="F77" s="75"/>
    </row>
    <row r="78" spans="1:6" ht="12.75">
      <c r="A78" s="34">
        <v>70</v>
      </c>
      <c r="B78" s="34" t="s">
        <v>59</v>
      </c>
      <c r="C78" s="23">
        <v>-22174381.791836325</v>
      </c>
      <c r="D78" s="23">
        <v>0</v>
      </c>
      <c r="E78" s="23">
        <f>SUM(C78:D78)</f>
        <v>-22174381.791836325</v>
      </c>
      <c r="F78" s="75"/>
    </row>
    <row r="79" spans="1:6" ht="12.75">
      <c r="A79" s="34">
        <v>71</v>
      </c>
      <c r="B79" s="34" t="s">
        <v>60</v>
      </c>
      <c r="C79" s="23">
        <v>154052562.77137417</v>
      </c>
      <c r="D79" s="23">
        <v>0</v>
      </c>
      <c r="E79" s="23">
        <f>SUM(C79:D79)</f>
        <v>154052562.77137417</v>
      </c>
      <c r="F79" s="63"/>
    </row>
    <row r="80" spans="1:6" ht="12.75">
      <c r="A80" s="34">
        <v>72</v>
      </c>
      <c r="B80" s="34" t="s">
        <v>61</v>
      </c>
      <c r="C80" s="23">
        <v>350771023.2462045</v>
      </c>
      <c r="D80" s="22">
        <v>0</v>
      </c>
      <c r="E80" s="22">
        <f>SUM(C80:D80)</f>
        <v>350771023.2462045</v>
      </c>
      <c r="F80" s="63"/>
    </row>
    <row r="81" spans="1:6" ht="12.75">
      <c r="A81" s="34">
        <v>73</v>
      </c>
      <c r="B81" s="34" t="s">
        <v>62</v>
      </c>
      <c r="C81" s="28">
        <v>518512283.4411173</v>
      </c>
      <c r="D81" s="28">
        <v>0</v>
      </c>
      <c r="E81" s="28">
        <f>SUM(C81:D81)</f>
        <v>518512283.4411173</v>
      </c>
      <c r="F81" s="63"/>
    </row>
    <row r="82" spans="1:6" ht="12.75">
      <c r="A82" s="34">
        <v>74</v>
      </c>
      <c r="B82" s="34" t="s">
        <v>63</v>
      </c>
      <c r="C82" s="23">
        <f>C76-C78-C79+C80-C81</f>
        <v>236810421.89727902</v>
      </c>
      <c r="D82" s="23">
        <f>D76-D78-D79+D80-D81</f>
        <v>76103797.76569082</v>
      </c>
      <c r="E82" s="23">
        <f>E76-E78-E79+E80-E81</f>
        <v>312914219.6629698</v>
      </c>
      <c r="F82" s="63"/>
    </row>
    <row r="83" spans="1:6" ht="12.75">
      <c r="A83" s="34">
        <v>75</v>
      </c>
      <c r="B83" s="34"/>
      <c r="C83" s="23"/>
      <c r="D83" s="23"/>
      <c r="E83" s="23"/>
      <c r="F83" s="63"/>
    </row>
    <row r="84" spans="1:6" ht="12.75">
      <c r="A84" s="34">
        <v>76</v>
      </c>
      <c r="B84" s="34" t="s">
        <v>64</v>
      </c>
      <c r="C84" s="28">
        <f>C34</f>
        <v>10751193.154136455</v>
      </c>
      <c r="D84" s="28">
        <f>D34</f>
        <v>3455112.4185623634</v>
      </c>
      <c r="E84" s="28">
        <f>SUM(C84:D84)</f>
        <v>14206305.572698819</v>
      </c>
      <c r="F84" s="63"/>
    </row>
    <row r="85" spans="1:6" ht="13.5" thickBot="1">
      <c r="A85" s="34">
        <v>77</v>
      </c>
      <c r="B85" s="34" t="s">
        <v>65</v>
      </c>
      <c r="C85" s="39">
        <f>C82-C84</f>
        <v>226059228.74314258</v>
      </c>
      <c r="D85" s="39">
        <f>D82-D84</f>
        <v>72648685.34712845</v>
      </c>
      <c r="E85" s="39">
        <f>E82-E84</f>
        <v>298707914.090271</v>
      </c>
      <c r="F85" s="63"/>
    </row>
    <row r="86" spans="1:6" ht="13.5" thickTop="1">
      <c r="A86" s="34">
        <v>78</v>
      </c>
      <c r="B86" s="34"/>
      <c r="C86" s="23"/>
      <c r="D86" s="23"/>
      <c r="E86" s="23"/>
      <c r="F86" s="63"/>
    </row>
    <row r="87" spans="1:6" ht="13.5" thickBot="1">
      <c r="A87" s="34">
        <v>79</v>
      </c>
      <c r="B87" s="76" t="s">
        <v>66</v>
      </c>
      <c r="C87" s="31">
        <f>C33</f>
        <v>48273748.239365205</v>
      </c>
      <c r="D87" s="31">
        <f>D33</f>
        <v>25427039.871494956</v>
      </c>
      <c r="E87" s="31">
        <f>SUM(C87:D87)</f>
        <v>73700788.11086017</v>
      </c>
      <c r="F87" s="63"/>
    </row>
    <row r="88" ht="13.5" thickTop="1"/>
    <row r="89" spans="3:4" ht="12.75">
      <c r="C89" s="60" t="s">
        <v>139</v>
      </c>
      <c r="D89" s="60"/>
    </row>
  </sheetData>
  <sheetProtection/>
  <printOptions/>
  <pageMargins left="1" right="0" top="1" bottom="0.5" header="0.55" footer="0.3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3.140625" style="9" bestFit="1" customWidth="1"/>
    <col min="2" max="2" width="36.7109375" style="9" customWidth="1"/>
    <col min="3" max="4" width="17.140625" style="9" customWidth="1"/>
    <col min="5" max="5" width="2.421875" style="14" customWidth="1"/>
    <col min="6" max="11" width="19.28125" style="9" customWidth="1"/>
    <col min="12" max="12" width="17.7109375" style="9" customWidth="1"/>
    <col min="13" max="16384" width="9.140625" style="9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1" t="s">
        <v>2</v>
      </c>
      <c r="B3" s="15"/>
      <c r="C3" s="15"/>
      <c r="D3" s="3"/>
      <c r="E3" s="7"/>
    </row>
    <row r="4" spans="1:5" ht="12.75">
      <c r="A4" s="2" t="s">
        <v>82</v>
      </c>
      <c r="B4" s="15"/>
      <c r="C4" s="15"/>
      <c r="D4" s="3"/>
      <c r="E4" s="7"/>
    </row>
    <row r="5" spans="2:11" ht="12.75">
      <c r="B5" s="15"/>
      <c r="C5" s="15"/>
      <c r="D5" s="3"/>
      <c r="E5" s="7"/>
      <c r="F5" s="3" t="s">
        <v>67</v>
      </c>
      <c r="G5" s="3" t="s">
        <v>69</v>
      </c>
      <c r="H5" s="3" t="s">
        <v>71</v>
      </c>
      <c r="I5" s="3" t="s">
        <v>73</v>
      </c>
      <c r="J5" s="3" t="s">
        <v>74</v>
      </c>
      <c r="K5" s="3" t="s">
        <v>77</v>
      </c>
    </row>
    <row r="6" spans="3:12" ht="51">
      <c r="C6" s="6" t="s">
        <v>85</v>
      </c>
      <c r="D6" s="6" t="s">
        <v>85</v>
      </c>
      <c r="E6" s="8"/>
      <c r="F6" s="16" t="s">
        <v>68</v>
      </c>
      <c r="G6" s="16" t="s">
        <v>70</v>
      </c>
      <c r="H6" s="16" t="s">
        <v>72</v>
      </c>
      <c r="I6" s="16" t="s">
        <v>75</v>
      </c>
      <c r="J6" s="16" t="s">
        <v>76</v>
      </c>
      <c r="K6" s="16" t="s">
        <v>78</v>
      </c>
      <c r="L6" s="6" t="s">
        <v>84</v>
      </c>
    </row>
    <row r="7" spans="1:12" ht="12.75">
      <c r="A7" s="17">
        <v>1</v>
      </c>
      <c r="B7" s="17" t="s">
        <v>4</v>
      </c>
      <c r="C7" s="18"/>
      <c r="D7" s="19"/>
      <c r="E7" s="20"/>
      <c r="L7" s="15"/>
    </row>
    <row r="8" spans="1:12" ht="12.75">
      <c r="A8" s="17">
        <v>2</v>
      </c>
      <c r="B8" s="17" t="s">
        <v>5</v>
      </c>
      <c r="C8" s="21">
        <v>4440553238.309999</v>
      </c>
      <c r="D8" s="21">
        <v>1939614637.6999998</v>
      </c>
      <c r="E8" s="22"/>
      <c r="F8" s="23">
        <v>-55507175.08000016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f>SUM(D8:K8)</f>
        <v>1884107462.6199996</v>
      </c>
    </row>
    <row r="9" spans="1:12" ht="12.75">
      <c r="A9" s="17">
        <v>3</v>
      </c>
      <c r="B9" s="17" t="s">
        <v>6</v>
      </c>
      <c r="C9" s="21">
        <v>0</v>
      </c>
      <c r="D9" s="21">
        <v>0</v>
      </c>
      <c r="E9" s="22"/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f>SUM(D9:K9)</f>
        <v>0</v>
      </c>
    </row>
    <row r="10" spans="1:12" ht="12.75">
      <c r="A10" s="17">
        <v>4</v>
      </c>
      <c r="B10" s="17" t="s">
        <v>7</v>
      </c>
      <c r="C10" s="21">
        <v>328817227.15999997</v>
      </c>
      <c r="D10" s="21">
        <v>135326218.84823573</v>
      </c>
      <c r="E10" s="22"/>
      <c r="F10" s="23">
        <v>0</v>
      </c>
      <c r="G10" s="23">
        <v>0</v>
      </c>
      <c r="H10" s="23">
        <v>13904172.838690728</v>
      </c>
      <c r="I10" s="23">
        <v>0</v>
      </c>
      <c r="J10" s="23">
        <v>0</v>
      </c>
      <c r="K10" s="23">
        <v>0</v>
      </c>
      <c r="L10" s="23">
        <f>SUM(D10:K10)</f>
        <v>149230391.68692645</v>
      </c>
    </row>
    <row r="11" spans="1:12" ht="12.75">
      <c r="A11" s="17">
        <v>5</v>
      </c>
      <c r="B11" s="17" t="s">
        <v>8</v>
      </c>
      <c r="C11" s="21">
        <v>204043998.68</v>
      </c>
      <c r="D11" s="21">
        <v>81139726.26532552</v>
      </c>
      <c r="E11" s="22"/>
      <c r="F11" s="23">
        <v>-11655644.405644268</v>
      </c>
      <c r="G11" s="23">
        <v>0</v>
      </c>
      <c r="H11" s="23">
        <v>903034.8123894334</v>
      </c>
      <c r="I11" s="23">
        <v>0</v>
      </c>
      <c r="J11" s="23">
        <v>0</v>
      </c>
      <c r="K11" s="23">
        <v>0</v>
      </c>
      <c r="L11" s="23">
        <f>SUM(D11:K11)</f>
        <v>70387116.67207068</v>
      </c>
    </row>
    <row r="12" spans="1:12" ht="12.75">
      <c r="A12" s="17">
        <v>6</v>
      </c>
      <c r="B12" s="17" t="s">
        <v>9</v>
      </c>
      <c r="C12" s="25">
        <f>SUM(C8:C11)</f>
        <v>4973414464.15</v>
      </c>
      <c r="D12" s="25">
        <f>SUM(D8:D11)</f>
        <v>2156080582.813561</v>
      </c>
      <c r="E12" s="22"/>
      <c r="F12" s="26">
        <f aca="true" t="shared" si="0" ref="F12:K12">SUM(F8:F11)</f>
        <v>-67162819.48564443</v>
      </c>
      <c r="G12" s="26">
        <f t="shared" si="0"/>
        <v>0</v>
      </c>
      <c r="H12" s="26">
        <f t="shared" si="0"/>
        <v>14807207.651080161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>SUM(D12:K12)</f>
        <v>2103724970.9789968</v>
      </c>
    </row>
    <row r="13" spans="1:12" ht="12.75">
      <c r="A13" s="17">
        <v>7</v>
      </c>
      <c r="B13" s="17"/>
      <c r="C13" s="21"/>
      <c r="D13" s="21"/>
      <c r="E13" s="22"/>
      <c r="F13" s="23"/>
      <c r="G13" s="23"/>
      <c r="H13" s="23"/>
      <c r="I13" s="23"/>
      <c r="J13" s="23"/>
      <c r="K13" s="23"/>
      <c r="L13" s="23"/>
    </row>
    <row r="14" spans="1:12" ht="12.75">
      <c r="A14" s="17">
        <v>8</v>
      </c>
      <c r="B14" s="17" t="s">
        <v>10</v>
      </c>
      <c r="C14" s="21"/>
      <c r="D14" s="21"/>
      <c r="E14" s="22"/>
      <c r="F14" s="23"/>
      <c r="G14" s="23"/>
      <c r="H14" s="23"/>
      <c r="I14" s="23"/>
      <c r="J14" s="23"/>
      <c r="K14" s="23"/>
      <c r="L14" s="23"/>
    </row>
    <row r="15" spans="1:12" ht="12.75">
      <c r="A15" s="17">
        <v>9</v>
      </c>
      <c r="B15" s="17" t="s">
        <v>11</v>
      </c>
      <c r="C15" s="21">
        <v>1088441448.0599995</v>
      </c>
      <c r="D15" s="21">
        <v>458734055.9809737</v>
      </c>
      <c r="E15" s="22"/>
      <c r="F15" s="23">
        <v>0</v>
      </c>
      <c r="G15" s="23">
        <v>13648688.890520811</v>
      </c>
      <c r="H15" s="23">
        <v>25630639.5159173</v>
      </c>
      <c r="I15" s="23">
        <v>-334063.5967128873</v>
      </c>
      <c r="J15" s="23">
        <v>0</v>
      </c>
      <c r="K15" s="23">
        <v>0</v>
      </c>
      <c r="L15" s="23">
        <f aca="true" t="shared" si="1" ref="L15:L24">SUM(D15:K15)</f>
        <v>497679320.79069895</v>
      </c>
    </row>
    <row r="16" spans="1:12" ht="12.75">
      <c r="A16" s="17">
        <v>10</v>
      </c>
      <c r="B16" s="17" t="s">
        <v>12</v>
      </c>
      <c r="C16" s="21">
        <v>0</v>
      </c>
      <c r="D16" s="21">
        <v>0</v>
      </c>
      <c r="E16" s="22"/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f t="shared" si="1"/>
        <v>0</v>
      </c>
    </row>
    <row r="17" spans="1:12" ht="12.75">
      <c r="A17" s="17">
        <v>11</v>
      </c>
      <c r="B17" s="17" t="s">
        <v>13</v>
      </c>
      <c r="C17" s="21">
        <v>38234151.06</v>
      </c>
      <c r="D17" s="21">
        <v>16298575.177304681</v>
      </c>
      <c r="E17" s="22"/>
      <c r="F17" s="23">
        <v>0</v>
      </c>
      <c r="G17" s="23">
        <v>967240.0502744801</v>
      </c>
      <c r="H17" s="23">
        <v>0</v>
      </c>
      <c r="I17" s="23">
        <v>-70332.20069373026</v>
      </c>
      <c r="J17" s="23">
        <v>0</v>
      </c>
      <c r="K17" s="23">
        <v>368446.13964566216</v>
      </c>
      <c r="L17" s="23">
        <f t="shared" si="1"/>
        <v>17563929.166531093</v>
      </c>
    </row>
    <row r="18" spans="1:12" ht="12.75">
      <c r="A18" s="17">
        <v>12</v>
      </c>
      <c r="B18" s="17" t="s">
        <v>14</v>
      </c>
      <c r="C18" s="21">
        <v>1045573187.5699998</v>
      </c>
      <c r="D18" s="21">
        <v>450257528.1801716</v>
      </c>
      <c r="E18" s="22"/>
      <c r="F18" s="23">
        <v>0</v>
      </c>
      <c r="G18" s="23">
        <v>-1104462.8828334212</v>
      </c>
      <c r="H18" s="23">
        <v>-20823200.785868466</v>
      </c>
      <c r="I18" s="23">
        <v>-55669.06964015961</v>
      </c>
      <c r="J18" s="23">
        <v>0</v>
      </c>
      <c r="K18" s="23">
        <v>-213312.26365602016</v>
      </c>
      <c r="L18" s="23">
        <f t="shared" si="1"/>
        <v>428060883.17817354</v>
      </c>
    </row>
    <row r="19" spans="1:12" ht="12.75">
      <c r="A19" s="17">
        <v>13</v>
      </c>
      <c r="B19" s="17" t="s">
        <v>15</v>
      </c>
      <c r="C19" s="21">
        <v>201709293.80999997</v>
      </c>
      <c r="D19" s="21">
        <v>85930305.54617764</v>
      </c>
      <c r="E19" s="22"/>
      <c r="F19" s="23">
        <v>-439827.23661871254</v>
      </c>
      <c r="G19" s="23">
        <v>249063.6747277975</v>
      </c>
      <c r="H19" s="23">
        <v>4687198.526369154</v>
      </c>
      <c r="I19" s="23">
        <v>-28887.427676573396</v>
      </c>
      <c r="J19" s="23">
        <v>0</v>
      </c>
      <c r="K19" s="23">
        <v>0</v>
      </c>
      <c r="L19" s="23">
        <f t="shared" si="1"/>
        <v>90397853.0829793</v>
      </c>
    </row>
    <row r="20" spans="1:12" ht="12.75">
      <c r="A20" s="17">
        <v>14</v>
      </c>
      <c r="B20" s="17" t="s">
        <v>16</v>
      </c>
      <c r="C20" s="21">
        <v>204447519.61</v>
      </c>
      <c r="D20" s="21">
        <v>83148949.7860688</v>
      </c>
      <c r="E20" s="22"/>
      <c r="F20" s="23">
        <v>0</v>
      </c>
      <c r="G20" s="23">
        <v>1418190.0660556257</v>
      </c>
      <c r="H20" s="23">
        <v>0</v>
      </c>
      <c r="I20" s="23">
        <v>-132422.47194865346</v>
      </c>
      <c r="J20" s="23">
        <v>0</v>
      </c>
      <c r="K20" s="23">
        <v>0</v>
      </c>
      <c r="L20" s="23">
        <f t="shared" si="1"/>
        <v>84434717.38017577</v>
      </c>
    </row>
    <row r="21" spans="1:12" ht="12.75">
      <c r="A21" s="17">
        <v>15</v>
      </c>
      <c r="B21" s="17" t="s">
        <v>17</v>
      </c>
      <c r="C21" s="21">
        <v>87552406.72</v>
      </c>
      <c r="D21" s="21">
        <v>34191360.667359844</v>
      </c>
      <c r="E21" s="22"/>
      <c r="F21" s="23">
        <v>0</v>
      </c>
      <c r="G21" s="23">
        <v>521449.4706696123</v>
      </c>
      <c r="H21" s="23">
        <v>0</v>
      </c>
      <c r="I21" s="23">
        <v>-61837.19357267022</v>
      </c>
      <c r="J21" s="23">
        <v>0</v>
      </c>
      <c r="K21" s="23">
        <v>0</v>
      </c>
      <c r="L21" s="23">
        <f t="shared" si="1"/>
        <v>34650972.944456786</v>
      </c>
    </row>
    <row r="22" spans="1:12" ht="12.75">
      <c r="A22" s="17">
        <v>16</v>
      </c>
      <c r="B22" s="17" t="s">
        <v>18</v>
      </c>
      <c r="C22" s="21">
        <v>109336776.66999999</v>
      </c>
      <c r="D22" s="21">
        <v>50948786.21037658</v>
      </c>
      <c r="E22" s="22"/>
      <c r="F22" s="23">
        <v>0</v>
      </c>
      <c r="G22" s="23">
        <v>-46157504.3714237</v>
      </c>
      <c r="H22" s="23">
        <v>0</v>
      </c>
      <c r="I22" s="23">
        <v>-10249.261328162625</v>
      </c>
      <c r="J22" s="23">
        <v>0</v>
      </c>
      <c r="K22" s="23">
        <v>-10821.221482485533</v>
      </c>
      <c r="L22" s="23">
        <f t="shared" si="1"/>
        <v>4770211.356142236</v>
      </c>
    </row>
    <row r="23" spans="1:12" ht="12.75">
      <c r="A23" s="17">
        <v>17</v>
      </c>
      <c r="B23" s="17" t="s">
        <v>19</v>
      </c>
      <c r="C23" s="21">
        <v>0</v>
      </c>
      <c r="D23" s="21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f t="shared" si="1"/>
        <v>0</v>
      </c>
    </row>
    <row r="24" spans="1:12" ht="12.75">
      <c r="A24" s="17">
        <v>18</v>
      </c>
      <c r="B24" s="17" t="s">
        <v>20</v>
      </c>
      <c r="C24" s="27">
        <v>193795857.17000005</v>
      </c>
      <c r="D24" s="27">
        <v>80957095.39650166</v>
      </c>
      <c r="E24" s="22"/>
      <c r="F24" s="28">
        <v>0</v>
      </c>
      <c r="G24" s="28">
        <v>-20094658.156056195</v>
      </c>
      <c r="H24" s="28">
        <v>0</v>
      </c>
      <c r="I24" s="28">
        <v>-121682.85267615318</v>
      </c>
      <c r="J24" s="28">
        <v>0</v>
      </c>
      <c r="K24" s="28">
        <v>-30296.515666395426</v>
      </c>
      <c r="L24" s="28">
        <f t="shared" si="1"/>
        <v>60710457.872102916</v>
      </c>
    </row>
    <row r="25" spans="1:12" ht="12.75">
      <c r="A25" s="17">
        <v>19</v>
      </c>
      <c r="B25" s="17"/>
      <c r="C25" s="29"/>
      <c r="D25" s="29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17">
        <v>20</v>
      </c>
      <c r="B26" s="17" t="s">
        <v>21</v>
      </c>
      <c r="C26" s="21">
        <f>SUM(C15:C24)</f>
        <v>2969090640.669999</v>
      </c>
      <c r="D26" s="21">
        <f>SUM(D15:D24)</f>
        <v>1260466656.9449344</v>
      </c>
      <c r="E26" s="22"/>
      <c r="F26" s="23">
        <f aca="true" t="shared" si="2" ref="F26:K26">SUM(F15:F24)</f>
        <v>-439827.23661871254</v>
      </c>
      <c r="G26" s="23">
        <f t="shared" si="2"/>
        <v>-50551993.258064985</v>
      </c>
      <c r="H26" s="23">
        <f t="shared" si="2"/>
        <v>9494637.25641799</v>
      </c>
      <c r="I26" s="23">
        <f t="shared" si="2"/>
        <v>-815144.07424899</v>
      </c>
      <c r="J26" s="23">
        <f t="shared" si="2"/>
        <v>0</v>
      </c>
      <c r="K26" s="23">
        <f t="shared" si="2"/>
        <v>114016.13884076104</v>
      </c>
      <c r="L26" s="23">
        <f>SUM(D26:K26)</f>
        <v>1218268345.7712603</v>
      </c>
    </row>
    <row r="27" spans="1:12" ht="12.75">
      <c r="A27" s="17">
        <v>21</v>
      </c>
      <c r="B27" s="17"/>
      <c r="C27" s="21"/>
      <c r="D27" s="21"/>
      <c r="E27" s="22"/>
      <c r="F27" s="23"/>
      <c r="G27" s="23"/>
      <c r="H27" s="23"/>
      <c r="I27" s="23"/>
      <c r="J27" s="23"/>
      <c r="K27" s="23"/>
      <c r="L27" s="23"/>
    </row>
    <row r="28" spans="1:12" ht="12.75">
      <c r="A28" s="17">
        <v>22</v>
      </c>
      <c r="B28" s="17" t="s">
        <v>22</v>
      </c>
      <c r="C28" s="21">
        <v>572553051.07</v>
      </c>
      <c r="D28" s="21">
        <v>237353567.69973207</v>
      </c>
      <c r="E28" s="22"/>
      <c r="F28" s="23">
        <v>0</v>
      </c>
      <c r="G28" s="23">
        <v>0</v>
      </c>
      <c r="H28" s="23">
        <v>-73089.88170349598</v>
      </c>
      <c r="I28" s="23">
        <v>37926624.94459939</v>
      </c>
      <c r="J28" s="23">
        <v>0</v>
      </c>
      <c r="K28" s="23">
        <v>-12816434.480839401</v>
      </c>
      <c r="L28" s="23">
        <f aca="true" t="shared" si="3" ref="L28:L35">SUM(D28:K28)</f>
        <v>262390668.28178856</v>
      </c>
    </row>
    <row r="29" spans="1:12" ht="12.75">
      <c r="A29" s="17">
        <v>23</v>
      </c>
      <c r="B29" s="17" t="s">
        <v>23</v>
      </c>
      <c r="C29" s="21">
        <v>53648630.940000005</v>
      </c>
      <c r="D29" s="21">
        <v>22373318.51365388</v>
      </c>
      <c r="E29" s="22"/>
      <c r="F29" s="23">
        <v>0</v>
      </c>
      <c r="G29" s="23">
        <v>-1306019.8043897785</v>
      </c>
      <c r="H29" s="23">
        <v>0</v>
      </c>
      <c r="I29" s="23">
        <v>-735073.16739491</v>
      </c>
      <c r="J29" s="23">
        <v>0</v>
      </c>
      <c r="K29" s="23">
        <v>2553735.6301731057</v>
      </c>
      <c r="L29" s="23">
        <f t="shared" si="3"/>
        <v>22885961.1720423</v>
      </c>
    </row>
    <row r="30" spans="1:12" ht="12.75">
      <c r="A30" s="17">
        <v>24</v>
      </c>
      <c r="B30" s="17" t="s">
        <v>24</v>
      </c>
      <c r="C30" s="21">
        <v>163744910.06</v>
      </c>
      <c r="D30" s="21">
        <v>56381205.333257236</v>
      </c>
      <c r="E30" s="22"/>
      <c r="F30" s="23">
        <v>0</v>
      </c>
      <c r="G30" s="23">
        <v>0</v>
      </c>
      <c r="H30" s="23">
        <v>0</v>
      </c>
      <c r="I30" s="23">
        <v>0</v>
      </c>
      <c r="J30" s="23">
        <v>6686910.358909294</v>
      </c>
      <c r="K30" s="23">
        <v>0</v>
      </c>
      <c r="L30" s="23">
        <f t="shared" si="3"/>
        <v>63068115.69216653</v>
      </c>
    </row>
    <row r="31" spans="1:12" ht="12.75">
      <c r="A31" s="17">
        <v>25</v>
      </c>
      <c r="B31" s="17" t="s">
        <v>25</v>
      </c>
      <c r="C31" s="21">
        <v>12635437.721481174</v>
      </c>
      <c r="D31" s="21">
        <v>21573999.33647088</v>
      </c>
      <c r="E31" s="22"/>
      <c r="F31" s="23">
        <v>-22297300.901081916</v>
      </c>
      <c r="G31" s="23">
        <v>19424418.505332064</v>
      </c>
      <c r="H31" s="23">
        <v>1796513.7915804759</v>
      </c>
      <c r="I31" s="23">
        <v>-9461231.137430951</v>
      </c>
      <c r="J31" s="23">
        <v>45646783.45116638</v>
      </c>
      <c r="K31" s="23">
        <v>-8409434.806671724</v>
      </c>
      <c r="L31" s="23">
        <f t="shared" si="3"/>
        <v>48273748.239365205</v>
      </c>
    </row>
    <row r="32" spans="1:12" ht="12.75">
      <c r="A32" s="17">
        <v>26</v>
      </c>
      <c r="B32" s="17" t="s">
        <v>26</v>
      </c>
      <c r="C32" s="21">
        <v>10954096.090973748</v>
      </c>
      <c r="D32" s="21">
        <v>6869149.0406823605</v>
      </c>
      <c r="E32" s="22"/>
      <c r="F32" s="23">
        <v>-3029832.872135283</v>
      </c>
      <c r="G32" s="23">
        <v>2639455.868253197</v>
      </c>
      <c r="H32" s="23">
        <v>244116.38723101374</v>
      </c>
      <c r="I32" s="23">
        <v>-1285624.1765866484</v>
      </c>
      <c r="J32" s="23">
        <v>6456631.430480077</v>
      </c>
      <c r="K32" s="23">
        <v>-1142702.5237882622</v>
      </c>
      <c r="L32" s="23">
        <f t="shared" si="3"/>
        <v>10751193.154136455</v>
      </c>
    </row>
    <row r="33" spans="1:12" ht="12.75">
      <c r="A33" s="17">
        <v>27</v>
      </c>
      <c r="B33" s="17" t="s">
        <v>27</v>
      </c>
      <c r="C33" s="21">
        <v>257849216.95104828</v>
      </c>
      <c r="D33" s="21">
        <v>112745649.497072</v>
      </c>
      <c r="E33" s="22"/>
      <c r="F33" s="23">
        <v>8977.473015069962</v>
      </c>
      <c r="G33" s="23">
        <v>-2394665.0914253294</v>
      </c>
      <c r="H33" s="23">
        <v>0</v>
      </c>
      <c r="I33" s="23">
        <v>0</v>
      </c>
      <c r="J33" s="23">
        <v>-50844210.85688737</v>
      </c>
      <c r="K33" s="23">
        <v>3965879.16798687</v>
      </c>
      <c r="L33" s="23">
        <f t="shared" si="3"/>
        <v>63481630.18976124</v>
      </c>
    </row>
    <row r="34" spans="1:12" ht="12.75">
      <c r="A34" s="17">
        <v>28</v>
      </c>
      <c r="B34" s="17" t="s">
        <v>28</v>
      </c>
      <c r="C34" s="21">
        <v>-1831667</v>
      </c>
      <c r="D34" s="21">
        <v>-1502644.1144811981</v>
      </c>
      <c r="E34" s="22"/>
      <c r="F34" s="23">
        <v>0</v>
      </c>
      <c r="G34" s="23">
        <v>0</v>
      </c>
      <c r="H34" s="23">
        <v>0</v>
      </c>
      <c r="I34" s="23">
        <v>0</v>
      </c>
      <c r="J34" s="23">
        <v>-2595534.0710939104</v>
      </c>
      <c r="K34" s="23">
        <v>0</v>
      </c>
      <c r="L34" s="23">
        <f t="shared" si="3"/>
        <v>-4098178.1855751085</v>
      </c>
    </row>
    <row r="35" spans="1:12" ht="12.75">
      <c r="A35" s="17">
        <v>29</v>
      </c>
      <c r="B35" s="17" t="s">
        <v>29</v>
      </c>
      <c r="C35" s="27">
        <v>-435262.51999999996</v>
      </c>
      <c r="D35" s="27">
        <v>-266711.1755433214</v>
      </c>
      <c r="E35" s="22"/>
      <c r="F35" s="28">
        <v>933.5631767334999</v>
      </c>
      <c r="G35" s="28">
        <v>16545.532375613635</v>
      </c>
      <c r="H35" s="28">
        <v>0</v>
      </c>
      <c r="I35" s="28">
        <v>0</v>
      </c>
      <c r="J35" s="28">
        <v>0</v>
      </c>
      <c r="K35" s="28">
        <v>931249.0700000002</v>
      </c>
      <c r="L35" s="28">
        <f t="shared" si="3"/>
        <v>682016.9900090259</v>
      </c>
    </row>
    <row r="36" spans="1:12" ht="12.75">
      <c r="A36" s="17">
        <v>30</v>
      </c>
      <c r="B36" s="17"/>
      <c r="C36" s="21"/>
      <c r="D36" s="21"/>
      <c r="E36" s="22"/>
      <c r="F36" s="23"/>
      <c r="G36" s="23"/>
      <c r="H36" s="23"/>
      <c r="I36" s="23"/>
      <c r="J36" s="23"/>
      <c r="K36" s="23"/>
      <c r="L36" s="23"/>
    </row>
    <row r="37" spans="1:12" ht="12.75">
      <c r="A37" s="17">
        <v>31</v>
      </c>
      <c r="B37" s="17" t="s">
        <v>30</v>
      </c>
      <c r="C37" s="29">
        <f>SUM(C26:C35)</f>
        <v>4038209053.983503</v>
      </c>
      <c r="D37" s="29">
        <f>SUM(D26:D35)</f>
        <v>1715994191.0757782</v>
      </c>
      <c r="E37" s="22"/>
      <c r="F37" s="22">
        <f aca="true" t="shared" si="4" ref="F37:K37">SUM(F26:F35)</f>
        <v>-25757049.973644108</v>
      </c>
      <c r="G37" s="22">
        <f t="shared" si="4"/>
        <v>-32172258.247919213</v>
      </c>
      <c r="H37" s="22">
        <f t="shared" si="4"/>
        <v>11462177.553525984</v>
      </c>
      <c r="I37" s="22">
        <f t="shared" si="4"/>
        <v>25629552.388937883</v>
      </c>
      <c r="J37" s="22">
        <f t="shared" si="4"/>
        <v>5350580.312574468</v>
      </c>
      <c r="K37" s="22">
        <f t="shared" si="4"/>
        <v>-14803691.80429865</v>
      </c>
      <c r="L37" s="22">
        <f>SUM(D37:K37)</f>
        <v>1685703501.3049545</v>
      </c>
    </row>
    <row r="38" spans="1:12" ht="12.75">
      <c r="A38" s="17">
        <v>32</v>
      </c>
      <c r="B38" s="17"/>
      <c r="C38" s="21"/>
      <c r="D38" s="21"/>
      <c r="E38" s="22"/>
      <c r="F38" s="23"/>
      <c r="G38" s="23"/>
      <c r="H38" s="23"/>
      <c r="I38" s="23"/>
      <c r="J38" s="23"/>
      <c r="K38" s="23"/>
      <c r="L38" s="23"/>
    </row>
    <row r="39" spans="1:12" ht="13.5" thickBot="1">
      <c r="A39" s="17">
        <v>33</v>
      </c>
      <c r="B39" s="17" t="s">
        <v>31</v>
      </c>
      <c r="C39" s="30">
        <f>+C12-C37</f>
        <v>935205410.1664968</v>
      </c>
      <c r="D39" s="30">
        <f>+D12-D37</f>
        <v>440086391.7377827</v>
      </c>
      <c r="E39" s="22"/>
      <c r="F39" s="31">
        <f aca="true" t="shared" si="5" ref="F39:K39">+F12-F37</f>
        <v>-41405769.51200032</v>
      </c>
      <c r="G39" s="31">
        <f t="shared" si="5"/>
        <v>32172258.247919213</v>
      </c>
      <c r="H39" s="31">
        <f t="shared" si="5"/>
        <v>3345030.097554177</v>
      </c>
      <c r="I39" s="31">
        <f t="shared" si="5"/>
        <v>-25629552.388937883</v>
      </c>
      <c r="J39" s="31">
        <f t="shared" si="5"/>
        <v>-5350580.312574468</v>
      </c>
      <c r="K39" s="31">
        <f t="shared" si="5"/>
        <v>14803691.80429865</v>
      </c>
      <c r="L39" s="31">
        <f>SUM(D39:K39)</f>
        <v>418021469.6740421</v>
      </c>
    </row>
    <row r="40" spans="1:12" ht="13.5" thickTop="1">
      <c r="A40" s="17">
        <v>34</v>
      </c>
      <c r="B40" s="17"/>
      <c r="C40" s="21"/>
      <c r="D40" s="21"/>
      <c r="E40" s="22"/>
      <c r="F40" s="23"/>
      <c r="G40" s="23"/>
      <c r="H40" s="23"/>
      <c r="I40" s="23"/>
      <c r="J40" s="23"/>
      <c r="K40" s="23"/>
      <c r="L40" s="23"/>
    </row>
    <row r="41" spans="1:12" ht="12.75">
      <c r="A41" s="17">
        <v>35</v>
      </c>
      <c r="B41" s="17" t="s">
        <v>32</v>
      </c>
      <c r="C41" s="21"/>
      <c r="D41" s="21"/>
      <c r="E41" s="22"/>
      <c r="F41" s="23"/>
      <c r="G41" s="23"/>
      <c r="H41" s="23"/>
      <c r="I41" s="23"/>
      <c r="J41" s="23"/>
      <c r="K41" s="23"/>
      <c r="L41" s="23"/>
    </row>
    <row r="42" spans="1:12" ht="12.75">
      <c r="A42" s="17">
        <v>36</v>
      </c>
      <c r="B42" s="17" t="s">
        <v>33</v>
      </c>
      <c r="C42" s="21">
        <v>23605170059.718422</v>
      </c>
      <c r="D42" s="21">
        <v>10033832358.591002</v>
      </c>
      <c r="E42" s="22"/>
      <c r="F42" s="23">
        <v>0</v>
      </c>
      <c r="G42" s="23">
        <v>0</v>
      </c>
      <c r="H42" s="23">
        <v>-675776.268655777</v>
      </c>
      <c r="I42" s="23">
        <v>0</v>
      </c>
      <c r="J42" s="23">
        <v>0</v>
      </c>
      <c r="K42" s="23">
        <v>878925031.4039898</v>
      </c>
      <c r="L42" s="23">
        <f aca="true" t="shared" si="6" ref="L42:L52">SUM(D42:K42)</f>
        <v>10912081613.726336</v>
      </c>
    </row>
    <row r="43" spans="1:12" ht="12.75">
      <c r="A43" s="17">
        <v>37</v>
      </c>
      <c r="B43" s="17" t="s">
        <v>34</v>
      </c>
      <c r="C43" s="21">
        <v>49098055.77999998</v>
      </c>
      <c r="D43" s="21">
        <v>20907183.578297377</v>
      </c>
      <c r="E43" s="22"/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-2255513.7257558666</v>
      </c>
      <c r="L43" s="23">
        <f t="shared" si="6"/>
        <v>18651669.85254151</v>
      </c>
    </row>
    <row r="44" spans="1:12" ht="12.75">
      <c r="A44" s="17">
        <v>38</v>
      </c>
      <c r="B44" s="17" t="s">
        <v>35</v>
      </c>
      <c r="C44" s="21">
        <v>311085925.55307585</v>
      </c>
      <c r="D44" s="21">
        <v>39292021.830076426</v>
      </c>
      <c r="E44" s="22"/>
      <c r="F44" s="23">
        <v>0</v>
      </c>
      <c r="G44" s="23">
        <v>-1877667.2376071513</v>
      </c>
      <c r="H44" s="23">
        <v>0</v>
      </c>
      <c r="I44" s="23">
        <v>0</v>
      </c>
      <c r="J44" s="23">
        <v>0</v>
      </c>
      <c r="K44" s="23">
        <v>132872842.76255351</v>
      </c>
      <c r="L44" s="23">
        <f t="shared" si="6"/>
        <v>170287197.3550228</v>
      </c>
    </row>
    <row r="45" spans="1:12" ht="12.75">
      <c r="A45" s="17">
        <v>39</v>
      </c>
      <c r="B45" s="17" t="s">
        <v>36</v>
      </c>
      <c r="C45" s="21">
        <v>46282303.14769241</v>
      </c>
      <c r="D45" s="21">
        <v>19729366.974768385</v>
      </c>
      <c r="E45" s="22"/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-4280363.372843146</v>
      </c>
      <c r="L45" s="23">
        <f t="shared" si="6"/>
        <v>15449003.601925239</v>
      </c>
    </row>
    <row r="46" spans="1:12" ht="12.75">
      <c r="A46" s="17">
        <v>40</v>
      </c>
      <c r="B46" s="17" t="s">
        <v>37</v>
      </c>
      <c r="C46" s="21">
        <v>0</v>
      </c>
      <c r="D46" s="21">
        <v>0</v>
      </c>
      <c r="E46" s="22"/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f t="shared" si="6"/>
        <v>0</v>
      </c>
    </row>
    <row r="47" spans="1:12" ht="12.75">
      <c r="A47" s="17">
        <v>41</v>
      </c>
      <c r="B47" s="17" t="s">
        <v>38</v>
      </c>
      <c r="C47" s="21">
        <v>32526049.292307593</v>
      </c>
      <c r="D47" s="21">
        <v>13702489.247671839</v>
      </c>
      <c r="E47" s="22"/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f t="shared" si="6"/>
        <v>13702489.247671839</v>
      </c>
    </row>
    <row r="48" spans="1:12" ht="12.75">
      <c r="A48" s="17">
        <v>42</v>
      </c>
      <c r="B48" s="17" t="s">
        <v>39</v>
      </c>
      <c r="C48" s="21">
        <v>264624814.99692282</v>
      </c>
      <c r="D48" s="21">
        <v>111067593.47283451</v>
      </c>
      <c r="E48" s="22"/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-13392407.02344352</v>
      </c>
      <c r="L48" s="23">
        <f t="shared" si="6"/>
        <v>97675186.44939099</v>
      </c>
    </row>
    <row r="49" spans="1:12" ht="12.75">
      <c r="A49" s="17">
        <v>43</v>
      </c>
      <c r="B49" s="17" t="s">
        <v>40</v>
      </c>
      <c r="C49" s="21">
        <v>204876481.78769204</v>
      </c>
      <c r="D49" s="21">
        <v>86820549.4380817</v>
      </c>
      <c r="E49" s="22"/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f t="shared" si="6"/>
        <v>86820549.4380817</v>
      </c>
    </row>
    <row r="50" spans="1:12" ht="12.75">
      <c r="A50" s="17">
        <v>44</v>
      </c>
      <c r="B50" s="17" t="s">
        <v>41</v>
      </c>
      <c r="C50" s="21">
        <v>59104797.93952695</v>
      </c>
      <c r="D50" s="21">
        <v>26494228.678558283</v>
      </c>
      <c r="E50" s="22"/>
      <c r="F50" s="23">
        <v>-422533.7889939621</v>
      </c>
      <c r="G50" s="23">
        <v>-467156.0922133997</v>
      </c>
      <c r="H50" s="23">
        <v>189158.5218220204</v>
      </c>
      <c r="I50" s="23">
        <v>-189596.879818514</v>
      </c>
      <c r="J50" s="23">
        <v>964060.0950417593</v>
      </c>
      <c r="K50" s="23">
        <v>-336095.7520509027</v>
      </c>
      <c r="L50" s="23">
        <f t="shared" si="6"/>
        <v>26232064.782345284</v>
      </c>
    </row>
    <row r="51" spans="1:12" ht="12.75">
      <c r="A51" s="17">
        <v>45</v>
      </c>
      <c r="B51" s="17" t="s">
        <v>42</v>
      </c>
      <c r="C51" s="21">
        <v>-6814340.083846083</v>
      </c>
      <c r="D51" s="21">
        <v>4640730.442854605</v>
      </c>
      <c r="E51" s="22"/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-2835</v>
      </c>
      <c r="L51" s="23">
        <f t="shared" si="6"/>
        <v>4637895.442854605</v>
      </c>
    </row>
    <row r="52" spans="1:12" ht="12.75">
      <c r="A52" s="17">
        <v>46</v>
      </c>
      <c r="B52" s="17" t="s">
        <v>43</v>
      </c>
      <c r="C52" s="27">
        <v>0</v>
      </c>
      <c r="D52" s="27">
        <v>0</v>
      </c>
      <c r="E52" s="22"/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f t="shared" si="6"/>
        <v>0</v>
      </c>
    </row>
    <row r="53" spans="1:12" ht="12.75">
      <c r="A53" s="17">
        <v>47</v>
      </c>
      <c r="B53" s="17"/>
      <c r="C53" s="21"/>
      <c r="D53" s="21"/>
      <c r="E53" s="22"/>
      <c r="F53" s="23"/>
      <c r="G53" s="23"/>
      <c r="H53" s="23"/>
      <c r="I53" s="23"/>
      <c r="J53" s="23"/>
      <c r="K53" s="23"/>
      <c r="L53" s="23"/>
    </row>
    <row r="54" spans="1:12" ht="12.75">
      <c r="A54" s="17">
        <v>48</v>
      </c>
      <c r="B54" s="17" t="s">
        <v>44</v>
      </c>
      <c r="C54" s="29">
        <f>SUM(C42:C52)</f>
        <v>24565954148.131794</v>
      </c>
      <c r="D54" s="29">
        <f>SUM(D42:D52)</f>
        <v>10356486522.25414</v>
      </c>
      <c r="E54" s="22"/>
      <c r="F54" s="22">
        <f aca="true" t="shared" si="7" ref="F54:K54">SUM(F42:F52)</f>
        <v>-422533.7889939621</v>
      </c>
      <c r="G54" s="22">
        <f t="shared" si="7"/>
        <v>-2344823.329820551</v>
      </c>
      <c r="H54" s="22">
        <f t="shared" si="7"/>
        <v>-486617.74683375657</v>
      </c>
      <c r="I54" s="22">
        <f t="shared" si="7"/>
        <v>-189596.879818514</v>
      </c>
      <c r="J54" s="22">
        <f t="shared" si="7"/>
        <v>964060.0950417593</v>
      </c>
      <c r="K54" s="22">
        <f t="shared" si="7"/>
        <v>991530659.29245</v>
      </c>
      <c r="L54" s="22">
        <f>SUM(D54:K54)</f>
        <v>11345537669.896166</v>
      </c>
    </row>
    <row r="55" spans="1:12" ht="12.75">
      <c r="A55" s="17">
        <v>49</v>
      </c>
      <c r="B55" s="17"/>
      <c r="C55" s="21"/>
      <c r="D55" s="21"/>
      <c r="E55" s="22"/>
      <c r="F55" s="23"/>
      <c r="G55" s="23"/>
      <c r="H55" s="23"/>
      <c r="I55" s="23"/>
      <c r="J55" s="23"/>
      <c r="K55" s="23"/>
      <c r="L55" s="23"/>
    </row>
    <row r="56" spans="1:12" ht="12.75">
      <c r="A56" s="17">
        <v>50</v>
      </c>
      <c r="B56" s="17" t="s">
        <v>45</v>
      </c>
      <c r="C56" s="21"/>
      <c r="D56" s="21"/>
      <c r="E56" s="22"/>
      <c r="F56" s="23"/>
      <c r="G56" s="23"/>
      <c r="H56" s="23"/>
      <c r="I56" s="23"/>
      <c r="J56" s="23"/>
      <c r="K56" s="23"/>
      <c r="L56" s="23"/>
    </row>
    <row r="57" spans="1:12" ht="12.75">
      <c r="A57" s="17">
        <v>51</v>
      </c>
      <c r="B57" s="17" t="s">
        <v>46</v>
      </c>
      <c r="C57" s="21">
        <v>-7379345760.906916</v>
      </c>
      <c r="D57" s="21">
        <v>-2947460107.023616</v>
      </c>
      <c r="E57" s="22"/>
      <c r="F57" s="23">
        <v>0</v>
      </c>
      <c r="G57" s="23">
        <v>0</v>
      </c>
      <c r="H57" s="23">
        <v>825058.4891791344</v>
      </c>
      <c r="I57" s="23">
        <v>-302122328.3520055</v>
      </c>
      <c r="J57" s="23">
        <v>0</v>
      </c>
      <c r="K57" s="23">
        <v>13847356.932267189</v>
      </c>
      <c r="L57" s="23">
        <f aca="true" t="shared" si="8" ref="L57:L63">SUM(D57:K57)</f>
        <v>-3234910019.954175</v>
      </c>
    </row>
    <row r="58" spans="1:12" ht="12.75">
      <c r="A58" s="17">
        <v>52</v>
      </c>
      <c r="B58" s="17" t="s">
        <v>47</v>
      </c>
      <c r="C58" s="21">
        <v>-502655380.65615255</v>
      </c>
      <c r="D58" s="21">
        <v>-212964427.25935405</v>
      </c>
      <c r="E58" s="22"/>
      <c r="F58" s="23">
        <v>0</v>
      </c>
      <c r="G58" s="23">
        <v>0</v>
      </c>
      <c r="H58" s="23">
        <v>0</v>
      </c>
      <c r="I58" s="23">
        <v>-13090269.462030947</v>
      </c>
      <c r="J58" s="23">
        <v>0</v>
      </c>
      <c r="K58" s="23">
        <v>4804729.259298831</v>
      </c>
      <c r="L58" s="23">
        <f t="shared" si="8"/>
        <v>-221249967.46208617</v>
      </c>
    </row>
    <row r="59" spans="1:12" ht="12.75">
      <c r="A59" s="17">
        <v>53</v>
      </c>
      <c r="B59" s="17" t="s">
        <v>48</v>
      </c>
      <c r="C59" s="21">
        <v>-3634945473.9438443</v>
      </c>
      <c r="D59" s="21">
        <v>-1553478567.8260279</v>
      </c>
      <c r="E59" s="22"/>
      <c r="F59" s="23">
        <v>9058.271048307419</v>
      </c>
      <c r="G59" s="23">
        <v>2875517.609909773</v>
      </c>
      <c r="H59" s="23">
        <v>0</v>
      </c>
      <c r="I59" s="23">
        <v>0</v>
      </c>
      <c r="J59" s="23">
        <v>-197313832.94703484</v>
      </c>
      <c r="K59" s="23">
        <v>-56196893.926115274</v>
      </c>
      <c r="L59" s="23">
        <f t="shared" si="8"/>
        <v>-1804104718.81822</v>
      </c>
    </row>
    <row r="60" spans="1:12" ht="12.75">
      <c r="A60" s="17">
        <v>54</v>
      </c>
      <c r="B60" s="17" t="s">
        <v>49</v>
      </c>
      <c r="C60" s="21">
        <v>-2606988.461538452</v>
      </c>
      <c r="D60" s="21">
        <v>-108792.51753461518</v>
      </c>
      <c r="E60" s="22"/>
      <c r="F60" s="23">
        <v>0</v>
      </c>
      <c r="G60" s="23">
        <v>0</v>
      </c>
      <c r="H60" s="23">
        <v>0</v>
      </c>
      <c r="I60" s="23">
        <v>0</v>
      </c>
      <c r="J60" s="23">
        <v>28051.254304615402</v>
      </c>
      <c r="K60" s="23">
        <v>0</v>
      </c>
      <c r="L60" s="23">
        <f t="shared" si="8"/>
        <v>-80741.26322999978</v>
      </c>
    </row>
    <row r="61" spans="1:12" ht="12.75">
      <c r="A61" s="17">
        <v>55</v>
      </c>
      <c r="B61" s="17" t="s">
        <v>50</v>
      </c>
      <c r="C61" s="21">
        <v>-20902842.87615378</v>
      </c>
      <c r="D61" s="21">
        <v>-8237437.707740137</v>
      </c>
      <c r="E61" s="22"/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-1687519.9521747585</v>
      </c>
      <c r="L61" s="23">
        <f t="shared" si="8"/>
        <v>-9924957.659914896</v>
      </c>
    </row>
    <row r="62" spans="1:12" ht="12.75">
      <c r="A62" s="17">
        <v>56</v>
      </c>
      <c r="B62" s="17" t="s">
        <v>3</v>
      </c>
      <c r="C62" s="21"/>
      <c r="D62" s="21"/>
      <c r="E62" s="22"/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-15625767.562307693</v>
      </c>
      <c r="L62" s="23">
        <f t="shared" si="8"/>
        <v>-15625767.562307693</v>
      </c>
    </row>
    <row r="63" spans="1:12" ht="12.75">
      <c r="A63" s="17">
        <v>57</v>
      </c>
      <c r="B63" s="17" t="s">
        <v>51</v>
      </c>
      <c r="C63" s="27">
        <v>-105083207.4684613</v>
      </c>
      <c r="D63" s="27">
        <v>-30517433.70739142</v>
      </c>
      <c r="E63" s="22"/>
      <c r="F63" s="28">
        <v>-23868.332977883518</v>
      </c>
      <c r="G63" s="28">
        <v>0</v>
      </c>
      <c r="H63" s="28">
        <v>0</v>
      </c>
      <c r="I63" s="28">
        <v>0</v>
      </c>
      <c r="J63" s="28">
        <v>47853.92307692021</v>
      </c>
      <c r="K63" s="28">
        <v>180401.20000000298</v>
      </c>
      <c r="L63" s="28">
        <f t="shared" si="8"/>
        <v>-30313046.91729238</v>
      </c>
    </row>
    <row r="64" spans="1:12" ht="12.75">
      <c r="A64" s="17">
        <v>58</v>
      </c>
      <c r="B64" s="17"/>
      <c r="C64" s="21"/>
      <c r="D64" s="21"/>
      <c r="E64" s="22"/>
      <c r="F64" s="23"/>
      <c r="G64" s="23"/>
      <c r="H64" s="23"/>
      <c r="I64" s="23"/>
      <c r="J64" s="23"/>
      <c r="K64" s="23"/>
      <c r="L64" s="23"/>
    </row>
    <row r="65" spans="1:12" ht="12.75">
      <c r="A65" s="17">
        <v>59</v>
      </c>
      <c r="B65" s="17" t="s">
        <v>52</v>
      </c>
      <c r="C65" s="29">
        <f>SUM(C57:C63)</f>
        <v>-11645539654.313066</v>
      </c>
      <c r="D65" s="29">
        <f>SUM(D57:D63)</f>
        <v>-4752766766.041663</v>
      </c>
      <c r="E65" s="22"/>
      <c r="F65" s="22">
        <f aca="true" t="shared" si="9" ref="F65:K65">SUM(F57:F63)</f>
        <v>-14810.061929576099</v>
      </c>
      <c r="G65" s="22">
        <f t="shared" si="9"/>
        <v>2875517.609909773</v>
      </c>
      <c r="H65" s="22">
        <f t="shared" si="9"/>
        <v>825058.4891791344</v>
      </c>
      <c r="I65" s="22">
        <f t="shared" si="9"/>
        <v>-315212597.8140364</v>
      </c>
      <c r="J65" s="22">
        <f t="shared" si="9"/>
        <v>-197237927.7696533</v>
      </c>
      <c r="K65" s="22">
        <f t="shared" si="9"/>
        <v>-54677694.049031705</v>
      </c>
      <c r="L65" s="22">
        <f>SUM(D65:K65)</f>
        <v>-5316209219.637224</v>
      </c>
    </row>
    <row r="66" spans="1:12" ht="12.75">
      <c r="A66" s="17">
        <v>60</v>
      </c>
      <c r="B66" s="17"/>
      <c r="C66" s="21"/>
      <c r="D66" s="21"/>
      <c r="E66" s="22"/>
      <c r="F66" s="23"/>
      <c r="G66" s="23"/>
      <c r="H66" s="23"/>
      <c r="I66" s="23"/>
      <c r="J66" s="23"/>
      <c r="K66" s="23"/>
      <c r="L66" s="23"/>
    </row>
    <row r="67" spans="1:12" ht="13.5" thickBot="1">
      <c r="A67" s="17">
        <v>61</v>
      </c>
      <c r="B67" s="17" t="s">
        <v>53</v>
      </c>
      <c r="C67" s="30">
        <f>+C54+C65</f>
        <v>12920414493.818727</v>
      </c>
      <c r="D67" s="30">
        <f>+D54+D65</f>
        <v>5603719756.212478</v>
      </c>
      <c r="E67" s="22"/>
      <c r="F67" s="31">
        <f aca="true" t="shared" si="10" ref="F67:K67">+F54+F65</f>
        <v>-437343.8509235382</v>
      </c>
      <c r="G67" s="31">
        <f t="shared" si="10"/>
        <v>530694.2800892219</v>
      </c>
      <c r="H67" s="31">
        <f t="shared" si="10"/>
        <v>338440.7423453778</v>
      </c>
      <c r="I67" s="31">
        <f t="shared" si="10"/>
        <v>-315402194.6938549</v>
      </c>
      <c r="J67" s="31">
        <f t="shared" si="10"/>
        <v>-196273867.67461154</v>
      </c>
      <c r="K67" s="31">
        <f t="shared" si="10"/>
        <v>936852965.2434182</v>
      </c>
      <c r="L67" s="31">
        <f>SUM(D67:K67)</f>
        <v>6029328450.258942</v>
      </c>
    </row>
    <row r="68" spans="1:12" ht="13.5" thickTop="1">
      <c r="A68" s="17">
        <v>62</v>
      </c>
      <c r="B68" s="17"/>
      <c r="C68" s="32"/>
      <c r="D68" s="32"/>
      <c r="E68" s="33"/>
      <c r="F68" s="34"/>
      <c r="G68" s="34"/>
      <c r="H68" s="34"/>
      <c r="I68" s="34"/>
      <c r="J68" s="34"/>
      <c r="K68" s="34"/>
      <c r="L68" s="34"/>
    </row>
    <row r="69" spans="1:12" ht="12.75">
      <c r="A69" s="17">
        <v>63</v>
      </c>
      <c r="B69" s="17" t="s">
        <v>54</v>
      </c>
      <c r="C69" s="35">
        <v>0.07238199754457643</v>
      </c>
      <c r="D69" s="35">
        <v>0.0785346896139636</v>
      </c>
      <c r="E69" s="36"/>
      <c r="F69" s="37">
        <v>-0.007383426321176154</v>
      </c>
      <c r="G69" s="37">
        <v>0.00573439871529316</v>
      </c>
      <c r="H69" s="37">
        <v>0.000592241096438198</v>
      </c>
      <c r="I69" s="37">
        <v>-0.00022554513930370113</v>
      </c>
      <c r="J69" s="37">
        <v>0.0019267719208689998</v>
      </c>
      <c r="K69" s="37">
        <v>-0.009847781772831285</v>
      </c>
      <c r="L69" s="37">
        <f>SUM(D69:K69)</f>
        <v>0.06933134811325282</v>
      </c>
    </row>
    <row r="70" spans="1:12" ht="12.75">
      <c r="A70" s="17">
        <v>64</v>
      </c>
      <c r="B70" s="17"/>
      <c r="C70" s="35"/>
      <c r="D70" s="35"/>
      <c r="E70" s="36"/>
      <c r="F70" s="37"/>
      <c r="G70" s="37"/>
      <c r="H70" s="37"/>
      <c r="I70" s="37"/>
      <c r="J70" s="37"/>
      <c r="K70" s="37"/>
      <c r="L70" s="37"/>
    </row>
    <row r="71" spans="1:12" ht="12.75">
      <c r="A71" s="17">
        <v>65</v>
      </c>
      <c r="B71" s="17" t="s">
        <v>55</v>
      </c>
      <c r="C71" s="35">
        <v>0.09073419352849972</v>
      </c>
      <c r="D71" s="35">
        <v>0.10265755322267277</v>
      </c>
      <c r="E71" s="36"/>
      <c r="F71" s="37">
        <v>-0.014308411149134045</v>
      </c>
      <c r="G71" s="37">
        <v>0.01111274507827828</v>
      </c>
      <c r="H71" s="37">
        <v>0.001147709577997355</v>
      </c>
      <c r="I71" s="37">
        <v>-0.0004370860418272532</v>
      </c>
      <c r="J71" s="37">
        <v>0.0037339093850412702</v>
      </c>
      <c r="K71" s="37">
        <v>-0.01908410870282408</v>
      </c>
      <c r="L71" s="37">
        <f>SUM(D71:K71)</f>
        <v>0.0848223113702043</v>
      </c>
    </row>
    <row r="72" spans="1:12" ht="12.75">
      <c r="A72" s="17">
        <v>66</v>
      </c>
      <c r="B72" s="17"/>
      <c r="C72" s="18"/>
      <c r="D72" s="32"/>
      <c r="E72" s="33"/>
      <c r="F72" s="34"/>
      <c r="G72" s="34"/>
      <c r="H72" s="34"/>
      <c r="I72" s="34"/>
      <c r="J72" s="34"/>
      <c r="K72" s="34"/>
      <c r="L72" s="34"/>
    </row>
    <row r="73" spans="1:12" ht="12.75">
      <c r="A73" s="17">
        <v>67</v>
      </c>
      <c r="B73" s="17" t="s">
        <v>56</v>
      </c>
      <c r="C73" s="18"/>
      <c r="D73" s="32"/>
      <c r="E73" s="33"/>
      <c r="F73" s="34"/>
      <c r="G73" s="34"/>
      <c r="H73" s="34"/>
      <c r="I73" s="34"/>
      <c r="J73" s="34"/>
      <c r="K73" s="34"/>
      <c r="L73" s="34"/>
    </row>
    <row r="74" spans="1:12" ht="12.75">
      <c r="A74" s="17">
        <v>68</v>
      </c>
      <c r="B74" s="17" t="s">
        <v>57</v>
      </c>
      <c r="C74" s="18"/>
      <c r="D74" s="21">
        <v>579772545.4975268</v>
      </c>
      <c r="E74" s="22"/>
      <c r="F74" s="23">
        <v>-66723925.81220257</v>
      </c>
      <c r="G74" s="23">
        <v>51841467.530079365</v>
      </c>
      <c r="H74" s="23">
        <v>5385660.276365399</v>
      </c>
      <c r="I74" s="23">
        <v>-36376407.702955425</v>
      </c>
      <c r="J74" s="23">
        <v>-6686910.358909249</v>
      </c>
      <c r="K74" s="23">
        <v>9217433.641825318</v>
      </c>
      <c r="L74" s="23">
        <f>SUM(D74:K74)</f>
        <v>536429863.0717296</v>
      </c>
    </row>
    <row r="75" spans="1:12" ht="12.75">
      <c r="A75" s="17">
        <v>69</v>
      </c>
      <c r="B75" s="17" t="s">
        <v>58</v>
      </c>
      <c r="C75" s="18"/>
      <c r="D75" s="21"/>
      <c r="E75" s="22"/>
      <c r="F75" s="23"/>
      <c r="G75" s="23"/>
      <c r="H75" s="23"/>
      <c r="I75" s="23"/>
      <c r="J75" s="23"/>
      <c r="K75" s="23"/>
      <c r="L75" s="23"/>
    </row>
    <row r="76" spans="1:12" ht="12.75">
      <c r="A76" s="17">
        <v>70</v>
      </c>
      <c r="B76" s="17" t="s">
        <v>59</v>
      </c>
      <c r="C76" s="18"/>
      <c r="D76" s="21">
        <v>-25234835.371303104</v>
      </c>
      <c r="E76" s="22"/>
      <c r="F76" s="23">
        <v>0</v>
      </c>
      <c r="G76" s="23">
        <v>0</v>
      </c>
      <c r="H76" s="23">
        <v>0</v>
      </c>
      <c r="I76" s="23">
        <v>0</v>
      </c>
      <c r="J76" s="23">
        <v>3060453.579466779</v>
      </c>
      <c r="K76" s="23">
        <v>0</v>
      </c>
      <c r="L76" s="23">
        <f>SUM(D76:K76)</f>
        <v>-22174381.791836325</v>
      </c>
    </row>
    <row r="77" spans="1:12" ht="12.75">
      <c r="A77" s="17">
        <v>71</v>
      </c>
      <c r="B77" s="17" t="s">
        <v>60</v>
      </c>
      <c r="C77" s="18"/>
      <c r="D77" s="21">
        <v>143178033.27832267</v>
      </c>
      <c r="E77" s="22"/>
      <c r="F77" s="23">
        <v>-11174.369020193815</v>
      </c>
      <c r="G77" s="23">
        <v>13559.5223531425</v>
      </c>
      <c r="H77" s="23">
        <v>8647.34176197648</v>
      </c>
      <c r="I77" s="23">
        <v>-8058694.562280387</v>
      </c>
      <c r="J77" s="23">
        <v>-5014902.168586433</v>
      </c>
      <c r="K77" s="23">
        <v>23937093.728823394</v>
      </c>
      <c r="L77" s="23">
        <f>SUM(D77:K77)</f>
        <v>154052562.77137417</v>
      </c>
    </row>
    <row r="78" spans="1:12" ht="12.75">
      <c r="A78" s="17">
        <v>72</v>
      </c>
      <c r="B78" s="17" t="s">
        <v>61</v>
      </c>
      <c r="C78" s="18"/>
      <c r="D78" s="21">
        <v>343149373.00879884</v>
      </c>
      <c r="E78" s="22"/>
      <c r="F78" s="23">
        <v>0</v>
      </c>
      <c r="G78" s="23">
        <v>-145596.87855398655</v>
      </c>
      <c r="H78" s="23">
        <v>0</v>
      </c>
      <c r="I78" s="23">
        <v>0</v>
      </c>
      <c r="J78" s="23">
        <v>18223651.25309962</v>
      </c>
      <c r="K78" s="23">
        <v>-10456404.137139976</v>
      </c>
      <c r="L78" s="23">
        <f>SUM(D78:K78)</f>
        <v>350771023.2462045</v>
      </c>
    </row>
    <row r="79" spans="1:12" ht="12.75">
      <c r="A79" s="17">
        <v>73</v>
      </c>
      <c r="B79" s="17" t="s">
        <v>62</v>
      </c>
      <c r="C79" s="18"/>
      <c r="D79" s="27">
        <v>653675878.293527</v>
      </c>
      <c r="E79" s="22"/>
      <c r="F79" s="28">
        <v>23655.432044267654</v>
      </c>
      <c r="G79" s="28">
        <v>-6455483.325744271</v>
      </c>
      <c r="H79" s="28">
        <v>0</v>
      </c>
      <c r="I79" s="28">
        <v>0</v>
      </c>
      <c r="J79" s="28">
        <v>-128725361.84885049</v>
      </c>
      <c r="K79" s="28">
        <v>-6405.109859228134</v>
      </c>
      <c r="L79" s="28">
        <f>SUM(D79:K79)</f>
        <v>518512283.4411173</v>
      </c>
    </row>
    <row r="80" spans="1:12" ht="12.75">
      <c r="A80" s="17">
        <v>74</v>
      </c>
      <c r="B80" s="17" t="s">
        <v>63</v>
      </c>
      <c r="C80" s="50" t="s">
        <v>83</v>
      </c>
      <c r="D80" s="21">
        <f>+D74-D76-D77+D78-D79</f>
        <v>151302842.30577898</v>
      </c>
      <c r="E80" s="22"/>
      <c r="F80" s="23">
        <f aca="true" t="shared" si="11" ref="F80:K80">+F74-F76-F77+F78-F79</f>
        <v>-66736406.87522665</v>
      </c>
      <c r="G80" s="23">
        <f t="shared" si="11"/>
        <v>58137794.45491651</v>
      </c>
      <c r="H80" s="23">
        <f t="shared" si="11"/>
        <v>5377012.934603423</v>
      </c>
      <c r="I80" s="23">
        <f t="shared" si="11"/>
        <v>-28317713.140675038</v>
      </c>
      <c r="J80" s="23">
        <f t="shared" si="11"/>
        <v>142216551.3321605</v>
      </c>
      <c r="K80" s="23">
        <f t="shared" si="11"/>
        <v>-25169659.114278823</v>
      </c>
      <c r="L80" s="23">
        <f>SUM(D80:K80)</f>
        <v>236810421.8972789</v>
      </c>
    </row>
    <row r="81" spans="1:12" ht="12.75">
      <c r="A81" s="17">
        <v>75</v>
      </c>
      <c r="B81" s="17"/>
      <c r="C81" s="18"/>
      <c r="D81" s="21"/>
      <c r="E81" s="22"/>
      <c r="F81" s="23"/>
      <c r="G81" s="23"/>
      <c r="H81" s="23"/>
      <c r="I81" s="23"/>
      <c r="J81" s="23"/>
      <c r="K81" s="23"/>
      <c r="L81" s="23"/>
    </row>
    <row r="82" spans="1:12" ht="12.75">
      <c r="A82" s="17">
        <v>76</v>
      </c>
      <c r="B82" s="17" t="s">
        <v>64</v>
      </c>
      <c r="C82" s="18"/>
      <c r="D82" s="27">
        <v>6869149.0406823605</v>
      </c>
      <c r="E82" s="22"/>
      <c r="F82" s="28">
        <v>-3029832.872135283</v>
      </c>
      <c r="G82" s="28">
        <v>2639455.868253197</v>
      </c>
      <c r="H82" s="28">
        <v>244116.38723101374</v>
      </c>
      <c r="I82" s="28">
        <v>-1285624.1765866484</v>
      </c>
      <c r="J82" s="28">
        <v>6456631.430480077</v>
      </c>
      <c r="K82" s="28">
        <v>-1142702.5237882622</v>
      </c>
      <c r="L82" s="28">
        <f>SUM(D82:K82)</f>
        <v>10751193.154136455</v>
      </c>
    </row>
    <row r="83" spans="1:12" ht="13.5" thickBot="1">
      <c r="A83" s="17">
        <v>77</v>
      </c>
      <c r="B83" s="17" t="s">
        <v>65</v>
      </c>
      <c r="C83" s="18"/>
      <c r="D83" s="38">
        <f>+D80-D82</f>
        <v>144433693.2650966</v>
      </c>
      <c r="E83" s="22"/>
      <c r="F83" s="39">
        <f aca="true" t="shared" si="12" ref="F83:K83">+F80-F82</f>
        <v>-63706574.003091365</v>
      </c>
      <c r="G83" s="39">
        <f t="shared" si="12"/>
        <v>55498338.58666331</v>
      </c>
      <c r="H83" s="39">
        <f t="shared" si="12"/>
        <v>5132896.547372409</v>
      </c>
      <c r="I83" s="39">
        <f t="shared" si="12"/>
        <v>-27032088.964088388</v>
      </c>
      <c r="J83" s="39">
        <f t="shared" si="12"/>
        <v>135759919.90168044</v>
      </c>
      <c r="K83" s="39">
        <f t="shared" si="12"/>
        <v>-24026956.59049056</v>
      </c>
      <c r="L83" s="39">
        <f>SUM(D83:K83)</f>
        <v>226059228.74314246</v>
      </c>
    </row>
    <row r="84" spans="1:12" ht="13.5" thickTop="1">
      <c r="A84" s="17">
        <v>78</v>
      </c>
      <c r="B84" s="17"/>
      <c r="C84" s="18"/>
      <c r="D84" s="21"/>
      <c r="E84" s="22"/>
      <c r="F84" s="23"/>
      <c r="G84" s="23"/>
      <c r="H84" s="23"/>
      <c r="I84" s="23"/>
      <c r="J84" s="23"/>
      <c r="K84" s="23"/>
      <c r="L84" s="23"/>
    </row>
    <row r="85" spans="1:12" ht="13.5" thickBot="1">
      <c r="A85" s="17">
        <v>79</v>
      </c>
      <c r="B85" s="40" t="s">
        <v>66</v>
      </c>
      <c r="C85" s="41"/>
      <c r="D85" s="30">
        <f>+D31</f>
        <v>21573999.33647088</v>
      </c>
      <c r="E85" s="22"/>
      <c r="F85" s="31">
        <f aca="true" t="shared" si="13" ref="F85:K85">+F31</f>
        <v>-22297300.901081916</v>
      </c>
      <c r="G85" s="31">
        <f t="shared" si="13"/>
        <v>19424418.505332064</v>
      </c>
      <c r="H85" s="31">
        <f t="shared" si="13"/>
        <v>1796513.7915804759</v>
      </c>
      <c r="I85" s="31">
        <f t="shared" si="13"/>
        <v>-9461231.137430951</v>
      </c>
      <c r="J85" s="31">
        <f t="shared" si="13"/>
        <v>45646783.45116638</v>
      </c>
      <c r="K85" s="31">
        <f t="shared" si="13"/>
        <v>-8409434.806671724</v>
      </c>
      <c r="L85" s="31">
        <f>SUM(D85:K85)</f>
        <v>48273748.239365205</v>
      </c>
    </row>
    <row r="86" spans="3:12" ht="13.5" thickTop="1">
      <c r="C86" s="11"/>
      <c r="D86" s="12"/>
      <c r="E86" s="42"/>
      <c r="F86" s="43"/>
      <c r="G86" s="43"/>
      <c r="H86" s="43"/>
      <c r="I86" s="43"/>
      <c r="J86" s="43"/>
      <c r="K86" s="43"/>
      <c r="L86" s="43"/>
    </row>
    <row r="87" spans="1:12" ht="25.5">
      <c r="A87" s="4"/>
      <c r="B87" s="44" t="s">
        <v>79</v>
      </c>
      <c r="C87" s="45"/>
      <c r="D87" s="21">
        <v>-12408966.508875951</v>
      </c>
      <c r="E87" s="46"/>
      <c r="F87" s="21">
        <v>66809428.20865971</v>
      </c>
      <c r="G87" s="21">
        <v>-51887798.73934633</v>
      </c>
      <c r="H87" s="21">
        <v>-5359284.512496842</v>
      </c>
      <c r="I87" s="21">
        <v>2086389.412358351</v>
      </c>
      <c r="J87" s="21">
        <v>-15815973.410627527</v>
      </c>
      <c r="K87" s="21">
        <v>92828306.73883812</v>
      </c>
      <c r="L87" s="47">
        <f>SUM(D87:K87)</f>
        <v>76252101.18850952</v>
      </c>
    </row>
    <row r="88" spans="3:12" ht="12.75">
      <c r="C88" s="11"/>
      <c r="D88" s="11"/>
      <c r="F88" s="24"/>
      <c r="G88" s="24"/>
      <c r="H88" s="24"/>
      <c r="I88" s="24"/>
      <c r="J88" s="24"/>
      <c r="K88" s="24"/>
      <c r="L88" s="48" t="s">
        <v>81</v>
      </c>
    </row>
    <row r="89" spans="3:12" ht="12.75">
      <c r="C89" s="11"/>
      <c r="D89" s="13"/>
      <c r="E89" s="10"/>
      <c r="F89" s="49"/>
      <c r="G89" s="10"/>
      <c r="H89" s="10"/>
      <c r="I89" s="10"/>
      <c r="J89" s="49"/>
      <c r="K89" s="5"/>
      <c r="L89" s="49"/>
    </row>
  </sheetData>
  <sheetProtection/>
  <printOptions/>
  <pageMargins left="1" right="0.24" top="0.53" bottom="0.61" header="0.5" footer="0.5"/>
  <pageSetup fitToWidth="2" fitToHeight="1" horizontalDpi="600" verticalDpi="600" orientation="portrait" scale="60" r:id="rId1"/>
  <headerFooter alignWithMargins="0">
    <oddHeader>&amp;R&amp;"Arial,Bold"Page 1.&amp;P+3&amp;"Arial,Regular"
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2013-12-17T21:51:20Z</dcterms:created>
  <dcterms:modified xsi:type="dcterms:W3CDTF">2014-01-15T19:39:11Z</dcterms:modified>
  <cp:category/>
  <cp:version/>
  <cp:contentType/>
  <cp:contentStatus/>
</cp:coreProperties>
</file>