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hidePivotFieldList="1" defaultThemeVersion="124226"/>
  <bookViews>
    <workbookView xWindow="8625" yWindow="-15" windowWidth="8700" windowHeight="4695" tabRatio="856"/>
  </bookViews>
  <sheets>
    <sheet name="Rev" sheetId="1" r:id="rId1"/>
    <sheet name="OM" sheetId="2" r:id="rId2"/>
    <sheet name="NPC" sheetId="4" r:id="rId3"/>
    <sheet name="DM" sheetId="8" r:id="rId4"/>
    <sheet name="Tax" sheetId="7" r:id="rId5"/>
    <sheet name="Inputs" sheetId="3" r:id="rId6"/>
    <sheet name="RB" sheetId="6" r:id="rId7"/>
    <sheet name="Alloc. Factors" sheetId="5" r:id="rId8"/>
    <sheet name="Wage and Benefit" sheetId="12" r:id="rId9"/>
  </sheets>
  <definedNames>
    <definedName name="_xlnm._FilterDatabase" localSheetId="1" hidden="1">OM!$B$822:$J$875</definedName>
    <definedName name="_xlnm._FilterDatabase" localSheetId="8" hidden="1">'Wage and Benefit'!$B$7:$L$7</definedName>
    <definedName name="_xlnm.Print_Area" localSheetId="7">'Alloc. Factors'!$A$1:$N$109</definedName>
    <definedName name="_xlnm.Print_Area" localSheetId="3">DM!$A$1:$J$408</definedName>
    <definedName name="_xlnm.Print_Area" localSheetId="2">NPC!$A$1:$J$204</definedName>
    <definedName name="_xlnm.Print_Area" localSheetId="1">OM!$A$1:$J$947</definedName>
    <definedName name="_xlnm.Print_Area" localSheetId="6">RB!$A$1:$J$1020</definedName>
    <definedName name="_xlnm.Print_Area" localSheetId="0">Rev!$A$1:$J$408</definedName>
    <definedName name="_xlnm.Print_Area" localSheetId="4">Tax!$A$1:$J$612</definedName>
    <definedName name="_xlnm.Print_Area" localSheetId="8">'Wage and Benefit'!$B$1:$N$228</definedName>
    <definedName name="_xlnm.Print_Titles" localSheetId="8">'Wage and Benefit'!$1:$7</definedName>
    <definedName name="solver_adj" localSheetId="4" hidden="1">Tax!$F$34</definedName>
    <definedName name="solver_cvg" localSheetId="4" hidden="1">0.0001</definedName>
    <definedName name="solver_drv" localSheetId="4" hidden="1">1</definedName>
    <definedName name="solver_est" localSheetId="4" hidden="1">1</definedName>
    <definedName name="solver_itr" localSheetId="4" hidden="1">100</definedName>
    <definedName name="solver_lin" localSheetId="4" hidden="1">2</definedName>
    <definedName name="solver_neg" localSheetId="4" hidden="1">2</definedName>
    <definedName name="solver_num" localSheetId="4" hidden="1">0</definedName>
    <definedName name="solver_nwt" localSheetId="4" hidden="1">1</definedName>
    <definedName name="solver_opt" localSheetId="4" hidden="1">Tax!$F$38</definedName>
    <definedName name="solver_pre" localSheetId="4" hidden="1">0.000001</definedName>
    <definedName name="solver_scl" localSheetId="4" hidden="1">2</definedName>
    <definedName name="solver_sho" localSheetId="4" hidden="1">2</definedName>
    <definedName name="solver_tim" localSheetId="4" hidden="1">100</definedName>
    <definedName name="solver_tol" localSheetId="4" hidden="1">0.05</definedName>
    <definedName name="solver_typ" localSheetId="4" hidden="1">1</definedName>
    <definedName name="solver_val" localSheetId="4" hidden="1">0</definedName>
    <definedName name="wrn.Factors._.Tab._.10." hidden="1">{"Factors Pages 1-2",#N/A,FALSE,"Factors";"Factors Page 3",#N/A,FALSE,"Factors";"Factors Page 4",#N/A,FALSE,"Factors";"Factors Page 5",#N/A,FALSE,"Factors";"Factors Pages 8-27",#N/A,FALSE,"Factors"}</definedName>
    <definedName name="wrn.YearEnd." hidden="1">{"Factors Pages 1-2",#N/A,FALSE,"Variables";"Factors Page 3",#N/A,FALSE,"Variables";"Factors Page 4",#N/A,FALSE,"Variables";"Factors Page 5",#N/A,FALSE,"Variables";"YE Pages 7-26",#N/A,FALSE,"Variables"}</definedName>
  </definedNames>
  <calcPr calcId="125725" calcMode="manual" iterate="1"/>
</workbook>
</file>

<file path=xl/calcChain.xml><?xml version="1.0" encoding="utf-8"?>
<calcChain xmlns="http://schemas.openxmlformats.org/spreadsheetml/2006/main">
  <c r="I928" i="2"/>
  <c r="I927"/>
  <c r="I916"/>
  <c r="I914"/>
  <c r="I904"/>
  <c r="I902"/>
  <c r="H928"/>
  <c r="H927"/>
  <c r="H925"/>
  <c r="I925" s="1"/>
  <c r="H923"/>
  <c r="I923" s="1"/>
  <c r="H922"/>
  <c r="I922" s="1"/>
  <c r="H920"/>
  <c r="I920" s="1"/>
  <c r="H919"/>
  <c r="I919" s="1"/>
  <c r="H917"/>
  <c r="I917" s="1"/>
  <c r="H916"/>
  <c r="H914"/>
  <c r="H913"/>
  <c r="I913" s="1"/>
  <c r="H911"/>
  <c r="I911" s="1"/>
  <c r="H910"/>
  <c r="I910" s="1"/>
  <c r="H908"/>
  <c r="I908" s="1"/>
  <c r="H906"/>
  <c r="I906" s="1"/>
  <c r="H905"/>
  <c r="I905" s="1"/>
  <c r="H904"/>
  <c r="H902"/>
  <c r="H900"/>
  <c r="I900" s="1"/>
  <c r="H898"/>
  <c r="I898" s="1"/>
  <c r="H896"/>
  <c r="I896" s="1"/>
  <c r="H894"/>
  <c r="I894" s="1"/>
  <c r="F225" i="12" l="1"/>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D225"/>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N100" i="5"/>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5"/>
  <c r="N4"/>
  <c r="N3"/>
  <c r="H494" i="6" l="1"/>
  <c r="I494" s="1"/>
  <c r="H498"/>
  <c r="I498" s="1"/>
  <c r="H499"/>
  <c r="I499" s="1"/>
  <c r="H500"/>
  <c r="I500" s="1"/>
  <c r="H502"/>
  <c r="I502" s="1"/>
  <c r="H503"/>
  <c r="I503" s="1"/>
  <c r="H504"/>
  <c r="I504" s="1"/>
  <c r="F21" i="2" l="1"/>
  <c r="H39"/>
  <c r="I39" s="1"/>
  <c r="H37"/>
  <c r="I37" s="1"/>
  <c r="H35"/>
  <c r="I35" s="1"/>
  <c r="F33"/>
  <c r="H32"/>
  <c r="I32" s="1"/>
  <c r="H31"/>
  <c r="I31" s="1"/>
  <c r="H30"/>
  <c r="I30" s="1"/>
  <c r="F28"/>
  <c r="H27"/>
  <c r="I27" s="1"/>
  <c r="H26"/>
  <c r="I26" s="1"/>
  <c r="H24"/>
  <c r="I24" s="1"/>
  <c r="H20"/>
  <c r="I20" s="1"/>
  <c r="I33" l="1"/>
  <c r="I28"/>
  <c r="H711" i="6"/>
  <c r="I711" s="1"/>
  <c r="F706"/>
  <c r="H705"/>
  <c r="I705" s="1"/>
  <c r="H704"/>
  <c r="I704" s="1"/>
  <c r="H703"/>
  <c r="I703" s="1"/>
  <c r="H699"/>
  <c r="I699" s="1"/>
  <c r="H695"/>
  <c r="I695" s="1"/>
  <c r="I706" l="1"/>
  <c r="H309" i="8"/>
  <c r="I309" s="1"/>
  <c r="H308"/>
  <c r="I308" s="1"/>
  <c r="F310"/>
  <c r="F304"/>
  <c r="H303"/>
  <c r="I303" s="1"/>
  <c r="H302"/>
  <c r="I302" s="1"/>
  <c r="H301"/>
  <c r="I301" s="1"/>
  <c r="H300"/>
  <c r="I300" s="1"/>
  <c r="H299"/>
  <c r="I299" s="1"/>
  <c r="H298"/>
  <c r="I298" s="1"/>
  <c r="H297"/>
  <c r="I297" s="1"/>
  <c r="F292"/>
  <c r="H291"/>
  <c r="I291" s="1"/>
  <c r="H290"/>
  <c r="I290" s="1"/>
  <c r="H289"/>
  <c r="I289" s="1"/>
  <c r="H288"/>
  <c r="I288" s="1"/>
  <c r="H287"/>
  <c r="I287" s="1"/>
  <c r="H286"/>
  <c r="I286" s="1"/>
  <c r="H285"/>
  <c r="I285" s="1"/>
  <c r="I310" l="1"/>
  <c r="I292"/>
  <c r="I304"/>
  <c r="H350" i="1" l="1"/>
  <c r="I350" s="1"/>
  <c r="I347"/>
  <c r="B343"/>
  <c r="B342"/>
  <c r="H841" i="6" l="1"/>
  <c r="I841" s="1"/>
  <c r="H842"/>
  <c r="I842" s="1"/>
  <c r="H843"/>
  <c r="I843" s="1"/>
  <c r="H846"/>
  <c r="I846" s="1"/>
  <c r="H847"/>
  <c r="I847" s="1"/>
  <c r="H848"/>
  <c r="I848" s="1"/>
  <c r="H221" i="2" l="1"/>
  <c r="I221" s="1"/>
  <c r="H222"/>
  <c r="I222" s="1"/>
  <c r="F223"/>
  <c r="F225" s="1"/>
  <c r="I223" l="1"/>
  <c r="H574" i="6"/>
  <c r="I574" s="1"/>
  <c r="H575"/>
  <c r="I575" s="1"/>
  <c r="H576"/>
  <c r="I576" s="1"/>
  <c r="H577"/>
  <c r="I577" s="1"/>
  <c r="H573"/>
  <c r="I573" s="1"/>
  <c r="H572" l="1"/>
  <c r="I572" s="1"/>
  <c r="F526" i="7" l="1"/>
  <c r="H525"/>
  <c r="I525" s="1"/>
  <c r="F490" i="2" l="1"/>
  <c r="H489"/>
  <c r="I489" s="1"/>
  <c r="H834" i="6" l="1"/>
  <c r="I834" s="1"/>
  <c r="H832"/>
  <c r="I832" s="1"/>
  <c r="H828"/>
  <c r="I828" s="1"/>
  <c r="I381" i="8" l="1"/>
  <c r="H246" i="1" l="1"/>
  <c r="I246" s="1"/>
  <c r="H241"/>
  <c r="I241" s="1"/>
  <c r="F237"/>
  <c r="H236"/>
  <c r="I236" s="1"/>
  <c r="H235"/>
  <c r="I235" s="1"/>
  <c r="H234"/>
  <c r="I234" s="1"/>
  <c r="H233"/>
  <c r="I233" s="1"/>
  <c r="F230"/>
  <c r="H229"/>
  <c r="I229" s="1"/>
  <c r="H228"/>
  <c r="I228" s="1"/>
  <c r="H227"/>
  <c r="I227" s="1"/>
  <c r="F224"/>
  <c r="H223"/>
  <c r="I223" s="1"/>
  <c r="H222"/>
  <c r="I222" s="1"/>
  <c r="H221"/>
  <c r="I221" s="1"/>
  <c r="H220"/>
  <c r="I220" s="1"/>
  <c r="I237" l="1"/>
  <c r="F239"/>
  <c r="F243" s="1"/>
  <c r="I230"/>
  <c r="I224"/>
  <c r="H380" i="8" l="1"/>
  <c r="I380" s="1"/>
  <c r="H379"/>
  <c r="I379" s="1"/>
  <c r="H378"/>
  <c r="I378" s="1"/>
  <c r="H377"/>
  <c r="I377" s="1"/>
  <c r="F382"/>
  <c r="F375"/>
  <c r="H374"/>
  <c r="I374" s="1"/>
  <c r="H373"/>
  <c r="H372"/>
  <c r="I372" s="1"/>
  <c r="H371"/>
  <c r="H370"/>
  <c r="H369"/>
  <c r="I369" s="1"/>
  <c r="H368"/>
  <c r="H367"/>
  <c r="I367" s="1"/>
  <c r="H366"/>
  <c r="I366" s="1"/>
  <c r="H365"/>
  <c r="H364"/>
  <c r="I364" s="1"/>
  <c r="H363"/>
  <c r="H362"/>
  <c r="I362" s="1"/>
  <c r="H361"/>
  <c r="I361" s="1"/>
  <c r="H360"/>
  <c r="I360" s="1"/>
  <c r="H359"/>
  <c r="I359" s="1"/>
  <c r="H358"/>
  <c r="I358" s="1"/>
  <c r="H357"/>
  <c r="I357" s="1"/>
  <c r="H356"/>
  <c r="I356" s="1"/>
  <c r="H355"/>
  <c r="I355" s="1"/>
  <c r="H354"/>
  <c r="I354" s="1"/>
  <c r="H353"/>
  <c r="I353" s="1"/>
  <c r="H352"/>
  <c r="I352" s="1"/>
  <c r="H351"/>
  <c r="I351" s="1"/>
  <c r="F384" l="1"/>
  <c r="I382"/>
  <c r="H350"/>
  <c r="I350" s="1"/>
  <c r="I375" s="1"/>
  <c r="I347"/>
  <c r="B343"/>
  <c r="B342"/>
  <c r="I384" l="1"/>
  <c r="H966" i="6" l="1"/>
  <c r="I966" s="1"/>
  <c r="H962"/>
  <c r="I962" s="1"/>
  <c r="F156"/>
  <c r="F90"/>
  <c r="F453" i="7" l="1"/>
  <c r="H439"/>
  <c r="I439" s="1"/>
  <c r="H440"/>
  <c r="I440" s="1"/>
  <c r="H441"/>
  <c r="I441" s="1"/>
  <c r="H442"/>
  <c r="I442" s="1"/>
  <c r="H443"/>
  <c r="I443" s="1"/>
  <c r="H444"/>
  <c r="I444" s="1"/>
  <c r="H445"/>
  <c r="I445" s="1"/>
  <c r="H446"/>
  <c r="I446" s="1"/>
  <c r="H447"/>
  <c r="I447" s="1"/>
  <c r="H448"/>
  <c r="I448" s="1"/>
  <c r="H449"/>
  <c r="I449" s="1"/>
  <c r="H450"/>
  <c r="I450" s="1"/>
  <c r="H451"/>
  <c r="I451" s="1"/>
  <c r="H452"/>
  <c r="I452" s="1"/>
  <c r="H456"/>
  <c r="I456" s="1"/>
  <c r="H49" i="4" l="1"/>
  <c r="I49" s="1"/>
  <c r="F162" l="1"/>
  <c r="H161"/>
  <c r="I161" s="1"/>
  <c r="H160"/>
  <c r="I160" s="1"/>
  <c r="H156"/>
  <c r="I156" s="1"/>
  <c r="F152"/>
  <c r="H151"/>
  <c r="I151" s="1"/>
  <c r="H150"/>
  <c r="I150" s="1"/>
  <c r="I162" l="1"/>
  <c r="I152"/>
  <c r="H898" i="6" l="1"/>
  <c r="I898" s="1"/>
  <c r="F431" i="7" l="1"/>
  <c r="H429"/>
  <c r="I429" s="1"/>
  <c r="H430"/>
  <c r="I430" s="1"/>
  <c r="H434"/>
  <c r="I434" s="1"/>
  <c r="H435"/>
  <c r="I435" s="1"/>
  <c r="H436"/>
  <c r="I436" s="1"/>
  <c r="H437"/>
  <c r="I437" s="1"/>
  <c r="H438"/>
  <c r="I438" s="1"/>
  <c r="I453" l="1"/>
  <c r="F505"/>
  <c r="F81" i="1" l="1"/>
  <c r="F391" i="6" l="1"/>
  <c r="F236" i="8"/>
  <c r="H233"/>
  <c r="I233" s="1"/>
  <c r="H234"/>
  <c r="I234" s="1"/>
  <c r="H235"/>
  <c r="I235" s="1"/>
  <c r="H230"/>
  <c r="I230" s="1"/>
  <c r="H231"/>
  <c r="I231" s="1"/>
  <c r="H232"/>
  <c r="I232" s="1"/>
  <c r="F98"/>
  <c r="H97"/>
  <c r="I97" s="1"/>
  <c r="H96"/>
  <c r="I96" s="1"/>
  <c r="H95"/>
  <c r="I95" s="1"/>
  <c r="H94"/>
  <c r="I94" s="1"/>
  <c r="H93"/>
  <c r="I93" s="1"/>
  <c r="H92"/>
  <c r="I92" s="1"/>
  <c r="H91"/>
  <c r="I91" s="1"/>
  <c r="H90"/>
  <c r="I90" s="1"/>
  <c r="H89"/>
  <c r="I89" s="1"/>
  <c r="H88"/>
  <c r="I88" s="1"/>
  <c r="H87"/>
  <c r="I87" s="1"/>
  <c r="H86"/>
  <c r="I86" s="1"/>
  <c r="H929" i="2" l="1"/>
  <c r="H926"/>
  <c r="H924"/>
  <c r="H921"/>
  <c r="H918"/>
  <c r="H915"/>
  <c r="H912"/>
  <c r="H909"/>
  <c r="H907"/>
  <c r="H903"/>
  <c r="H901"/>
  <c r="H899"/>
  <c r="H897"/>
  <c r="H895"/>
  <c r="F930"/>
  <c r="H870"/>
  <c r="H869"/>
  <c r="I869" s="1"/>
  <c r="H868"/>
  <c r="H867"/>
  <c r="I867" s="1"/>
  <c r="H866"/>
  <c r="H865"/>
  <c r="H864"/>
  <c r="I864" s="1"/>
  <c r="H863"/>
  <c r="H862"/>
  <c r="I862" s="1"/>
  <c r="H861"/>
  <c r="H860"/>
  <c r="I860" s="1"/>
  <c r="H859"/>
  <c r="H858"/>
  <c r="I858" s="1"/>
  <c r="H857"/>
  <c r="H856"/>
  <c r="I856" s="1"/>
  <c r="H855"/>
  <c r="H854"/>
  <c r="I854" s="1"/>
  <c r="H853"/>
  <c r="H852"/>
  <c r="I852" s="1"/>
  <c r="H851"/>
  <c r="H850"/>
  <c r="I850" s="1"/>
  <c r="H849"/>
  <c r="H848"/>
  <c r="H847"/>
  <c r="I847" s="1"/>
  <c r="H846"/>
  <c r="I846" s="1"/>
  <c r="H845"/>
  <c r="H844"/>
  <c r="H843"/>
  <c r="I843" s="1"/>
  <c r="H842"/>
  <c r="H841"/>
  <c r="I841" s="1"/>
  <c r="H840"/>
  <c r="I840" s="1"/>
  <c r="H839"/>
  <c r="H838"/>
  <c r="I838" s="1"/>
  <c r="H837"/>
  <c r="I837" s="1"/>
  <c r="H836"/>
  <c r="I836" s="1"/>
  <c r="H835"/>
  <c r="I835" s="1"/>
  <c r="H834"/>
  <c r="I834" s="1"/>
  <c r="H833"/>
  <c r="I833" s="1"/>
  <c r="H832"/>
  <c r="I832" s="1"/>
  <c r="H831"/>
  <c r="I831" s="1"/>
  <c r="H830"/>
  <c r="I830" s="1"/>
  <c r="H829"/>
  <c r="I829" s="1"/>
  <c r="H828"/>
  <c r="I828" s="1"/>
  <c r="H827"/>
  <c r="I827" s="1"/>
  <c r="H826"/>
  <c r="I826" s="1"/>
  <c r="H804"/>
  <c r="H803"/>
  <c r="I803" s="1"/>
  <c r="H802"/>
  <c r="I802" s="1"/>
  <c r="H801"/>
  <c r="I801" s="1"/>
  <c r="H800"/>
  <c r="I800" s="1"/>
  <c r="H798"/>
  <c r="I798" s="1"/>
  <c r="H796"/>
  <c r="I796" s="1"/>
  <c r="H795"/>
  <c r="I795" s="1"/>
  <c r="H794"/>
  <c r="H792"/>
  <c r="I792" s="1"/>
  <c r="H791"/>
  <c r="H789"/>
  <c r="I789" s="1"/>
  <c r="H788"/>
  <c r="I788" s="1"/>
  <c r="H787"/>
  <c r="I787" s="1"/>
  <c r="H786"/>
  <c r="I786" s="1"/>
  <c r="H785"/>
  <c r="I785" s="1"/>
  <c r="H784"/>
  <c r="I784" s="1"/>
  <c r="H783"/>
  <c r="I783" s="1"/>
  <c r="H782"/>
  <c r="I782" s="1"/>
  <c r="H781"/>
  <c r="I781" s="1"/>
  <c r="H780"/>
  <c r="I780" s="1"/>
  <c r="H779"/>
  <c r="I779" s="1"/>
  <c r="H778"/>
  <c r="I778" s="1"/>
  <c r="H777"/>
  <c r="I777" s="1"/>
  <c r="H776"/>
  <c r="I776" s="1"/>
  <c r="H775"/>
  <c r="I775" s="1"/>
  <c r="H774"/>
  <c r="I774" s="1"/>
  <c r="H773"/>
  <c r="I773" s="1"/>
  <c r="H772"/>
  <c r="I772" s="1"/>
  <c r="H771"/>
  <c r="I771" s="1"/>
  <c r="H770"/>
  <c r="I770" s="1"/>
  <c r="H769"/>
  <c r="I769" s="1"/>
  <c r="H768"/>
  <c r="I768" s="1"/>
  <c r="H767"/>
  <c r="I767" s="1"/>
  <c r="H766"/>
  <c r="I766" s="1"/>
  <c r="H765"/>
  <c r="I765" s="1"/>
  <c r="H764"/>
  <c r="I764" s="1"/>
  <c r="H763"/>
  <c r="I763" s="1"/>
  <c r="H762"/>
  <c r="I762" s="1"/>
  <c r="H761"/>
  <c r="I761" s="1"/>
  <c r="H760"/>
  <c r="I760" s="1"/>
  <c r="H759"/>
  <c r="I759" s="1"/>
  <c r="H758"/>
  <c r="I758" s="1"/>
  <c r="I930"/>
  <c r="I935" s="1"/>
  <c r="F871"/>
  <c r="F805"/>
  <c r="F934" l="1"/>
  <c r="F933"/>
  <c r="F935"/>
  <c r="I871"/>
  <c r="I934" s="1"/>
  <c r="F936" l="1"/>
  <c r="F690" l="1"/>
  <c r="G221" i="12"/>
  <c r="H221" s="1"/>
  <c r="N221" s="1"/>
  <c r="G220"/>
  <c r="H220" s="1"/>
  <c r="N220" s="1"/>
  <c r="G219"/>
  <c r="H219" s="1"/>
  <c r="N219" s="1"/>
  <c r="G218"/>
  <c r="H218" s="1"/>
  <c r="N218" s="1"/>
  <c r="G217"/>
  <c r="H217" s="1"/>
  <c r="N217" s="1"/>
  <c r="G216"/>
  <c r="H216" s="1"/>
  <c r="N216" s="1"/>
  <c r="G215"/>
  <c r="H215" s="1"/>
  <c r="N215" s="1"/>
  <c r="G214"/>
  <c r="H214" s="1"/>
  <c r="N214" s="1"/>
  <c r="G213"/>
  <c r="H213" s="1"/>
  <c r="N213" s="1"/>
  <c r="G212"/>
  <c r="H212" s="1"/>
  <c r="N212" s="1"/>
  <c r="G211"/>
  <c r="H211" s="1"/>
  <c r="N211" s="1"/>
  <c r="G210"/>
  <c r="H210" s="1"/>
  <c r="N210" s="1"/>
  <c r="I213" l="1"/>
  <c r="I221"/>
  <c r="I211"/>
  <c r="I215"/>
  <c r="I219"/>
  <c r="I217"/>
  <c r="I210"/>
  <c r="I212"/>
  <c r="I214"/>
  <c r="I216"/>
  <c r="I218"/>
  <c r="I220"/>
  <c r="H524" i="7" l="1"/>
  <c r="I524" s="1"/>
  <c r="H523"/>
  <c r="I523" s="1"/>
  <c r="H522"/>
  <c r="I522" s="1"/>
  <c r="H521"/>
  <c r="I521" s="1"/>
  <c r="H520"/>
  <c r="I520" s="1"/>
  <c r="H519"/>
  <c r="I519" s="1"/>
  <c r="F516"/>
  <c r="H515"/>
  <c r="I515" s="1"/>
  <c r="H514"/>
  <c r="I514" s="1"/>
  <c r="H513"/>
  <c r="I513" s="1"/>
  <c r="H512"/>
  <c r="I512" s="1"/>
  <c r="H511"/>
  <c r="I511" s="1"/>
  <c r="H510"/>
  <c r="I510" s="1"/>
  <c r="H509"/>
  <c r="I509" s="1"/>
  <c r="H508"/>
  <c r="H504"/>
  <c r="I504" s="1"/>
  <c r="H503"/>
  <c r="I503" s="1"/>
  <c r="H502"/>
  <c r="I502" s="1"/>
  <c r="H501"/>
  <c r="I501" s="1"/>
  <c r="H500"/>
  <c r="I500" s="1"/>
  <c r="H499"/>
  <c r="F493"/>
  <c r="H496"/>
  <c r="I496" s="1"/>
  <c r="H492"/>
  <c r="I492" s="1"/>
  <c r="H491"/>
  <c r="I491" s="1"/>
  <c r="H490"/>
  <c r="I490" s="1"/>
  <c r="H489"/>
  <c r="I489" s="1"/>
  <c r="H488"/>
  <c r="I488" s="1"/>
  <c r="H428"/>
  <c r="I428" s="1"/>
  <c r="H427"/>
  <c r="I427" s="1"/>
  <c r="H426"/>
  <c r="I426" s="1"/>
  <c r="H425"/>
  <c r="I425" s="1"/>
  <c r="H424"/>
  <c r="I424" s="1"/>
  <c r="H423"/>
  <c r="I423" s="1"/>
  <c r="H422"/>
  <c r="I422" s="1"/>
  <c r="H421"/>
  <c r="I421" s="1"/>
  <c r="H420"/>
  <c r="I420" s="1"/>
  <c r="H419"/>
  <c r="I419" s="1"/>
  <c r="H418"/>
  <c r="I418" s="1"/>
  <c r="I505" l="1"/>
  <c r="I526"/>
  <c r="I516"/>
  <c r="I431"/>
  <c r="F374"/>
  <c r="H377"/>
  <c r="I377" s="1"/>
  <c r="H378"/>
  <c r="I378" s="1"/>
  <c r="H379"/>
  <c r="I379" s="1"/>
  <c r="H380"/>
  <c r="I380" s="1"/>
  <c r="F381"/>
  <c r="H384"/>
  <c r="I384" s="1"/>
  <c r="H385"/>
  <c r="I385" s="1"/>
  <c r="H386"/>
  <c r="I386" s="1"/>
  <c r="H387"/>
  <c r="I387" s="1"/>
  <c r="H388"/>
  <c r="I388" s="1"/>
  <c r="H389"/>
  <c r="I389" s="1"/>
  <c r="H390"/>
  <c r="I390" s="1"/>
  <c r="H391"/>
  <c r="I391" s="1"/>
  <c r="H392"/>
  <c r="I392" s="1"/>
  <c r="H393"/>
  <c r="I393" s="1"/>
  <c r="H394"/>
  <c r="I394" s="1"/>
  <c r="H395"/>
  <c r="I395" s="1"/>
  <c r="H396"/>
  <c r="I396" s="1"/>
  <c r="F397"/>
  <c r="H400"/>
  <c r="I400" s="1"/>
  <c r="H401"/>
  <c r="I401" s="1"/>
  <c r="F402"/>
  <c r="H373"/>
  <c r="I373" s="1"/>
  <c r="H372"/>
  <c r="I372" s="1"/>
  <c r="I402" l="1"/>
  <c r="I397"/>
  <c r="I381"/>
  <c r="H282" l="1"/>
  <c r="I282" s="1"/>
  <c r="I279"/>
  <c r="H568" i="6" l="1"/>
  <c r="I568" s="1"/>
  <c r="H567"/>
  <c r="I567" s="1"/>
  <c r="H566"/>
  <c r="I566" s="1"/>
  <c r="H565"/>
  <c r="I565" s="1"/>
  <c r="H564"/>
  <c r="I564" s="1"/>
  <c r="H559"/>
  <c r="I559" s="1"/>
  <c r="H558"/>
  <c r="I558" s="1"/>
  <c r="H557"/>
  <c r="I557" s="1"/>
  <c r="H556"/>
  <c r="I556" s="1"/>
  <c r="F564" i="2" l="1"/>
  <c r="H282" i="8" l="1"/>
  <c r="I282" s="1"/>
  <c r="I279"/>
  <c r="B275"/>
  <c r="B274"/>
  <c r="H972" i="6" l="1"/>
  <c r="I972" s="1"/>
  <c r="H971"/>
  <c r="I971" s="1"/>
  <c r="H970"/>
  <c r="I970" s="1"/>
  <c r="F786" l="1"/>
  <c r="F768"/>
  <c r="F773"/>
  <c r="H770"/>
  <c r="I770" s="1"/>
  <c r="H771"/>
  <c r="I771" s="1"/>
  <c r="H772"/>
  <c r="I772" s="1"/>
  <c r="H777"/>
  <c r="I777" s="1"/>
  <c r="H778"/>
  <c r="I778" s="1"/>
  <c r="F779"/>
  <c r="H782"/>
  <c r="I782" s="1"/>
  <c r="H783"/>
  <c r="I783" s="1"/>
  <c r="H784"/>
  <c r="I784" s="1"/>
  <c r="H785"/>
  <c r="I785" s="1"/>
  <c r="H789"/>
  <c r="I789" s="1"/>
  <c r="H790"/>
  <c r="I790" s="1"/>
  <c r="H791"/>
  <c r="I791" s="1"/>
  <c r="H792"/>
  <c r="I792" s="1"/>
  <c r="H793"/>
  <c r="I793" s="1"/>
  <c r="H794"/>
  <c r="I794" s="1"/>
  <c r="F795"/>
  <c r="F761"/>
  <c r="H764"/>
  <c r="I764" s="1"/>
  <c r="H766"/>
  <c r="I766" s="1"/>
  <c r="H767"/>
  <c r="I767" s="1"/>
  <c r="H760"/>
  <c r="I760" s="1"/>
  <c r="H759"/>
  <c r="I759" s="1"/>
  <c r="I786" l="1"/>
  <c r="I773"/>
  <c r="I768"/>
  <c r="I779"/>
  <c r="I795"/>
  <c r="F490" l="1"/>
  <c r="H489"/>
  <c r="I489" s="1"/>
  <c r="H634" i="2" l="1"/>
  <c r="I634" s="1"/>
  <c r="H633"/>
  <c r="I633" s="1"/>
  <c r="H632"/>
  <c r="I632" s="1"/>
  <c r="H628"/>
  <c r="I628" s="1"/>
  <c r="H624"/>
  <c r="I624" s="1"/>
  <c r="F427" l="1"/>
  <c r="H431"/>
  <c r="I431" s="1"/>
  <c r="H432"/>
  <c r="I432" s="1"/>
  <c r="H433"/>
  <c r="I433" s="1"/>
  <c r="H426"/>
  <c r="I426" s="1"/>
  <c r="H424"/>
  <c r="I424" s="1"/>
  <c r="H423"/>
  <c r="I423" s="1"/>
  <c r="H421"/>
  <c r="I421" s="1"/>
  <c r="H148" l="1"/>
  <c r="I148" s="1"/>
  <c r="H149"/>
  <c r="I149" s="1"/>
  <c r="H147"/>
  <c r="I147" s="1"/>
  <c r="F150"/>
  <c r="H362" l="1"/>
  <c r="I362" s="1"/>
  <c r="H361"/>
  <c r="I361" s="1"/>
  <c r="H360"/>
  <c r="I360" s="1"/>
  <c r="F356"/>
  <c r="H355"/>
  <c r="I355" s="1"/>
  <c r="H354"/>
  <c r="I354" s="1"/>
  <c r="H353"/>
  <c r="I353" s="1"/>
  <c r="H352"/>
  <c r="I352" s="1"/>
  <c r="H351"/>
  <c r="I351" s="1"/>
  <c r="H350"/>
  <c r="I350" s="1"/>
  <c r="I356" l="1"/>
  <c r="F14" l="1"/>
  <c r="F41" s="1"/>
  <c r="H19"/>
  <c r="I19" s="1"/>
  <c r="H18"/>
  <c r="I18" s="1"/>
  <c r="H17"/>
  <c r="I17" s="1"/>
  <c r="H16"/>
  <c r="I16" s="1"/>
  <c r="H13"/>
  <c r="I13" s="1"/>
  <c r="I21" l="1"/>
  <c r="F90" i="1" l="1"/>
  <c r="H83"/>
  <c r="I83" s="1"/>
  <c r="H80"/>
  <c r="I80" s="1"/>
  <c r="H79"/>
  <c r="I79" s="1"/>
  <c r="H894" i="6" l="1"/>
  <c r="I894" s="1"/>
  <c r="H826"/>
  <c r="I826" s="1"/>
  <c r="I959"/>
  <c r="B955"/>
  <c r="B954"/>
  <c r="I891"/>
  <c r="B887"/>
  <c r="B886"/>
  <c r="I823"/>
  <c r="B819"/>
  <c r="B818"/>
  <c r="B1" i="12" l="1"/>
  <c r="B2"/>
  <c r="H393" i="6" l="1"/>
  <c r="I393" s="1"/>
  <c r="H390"/>
  <c r="I390" s="1"/>
  <c r="H389"/>
  <c r="I389" s="1"/>
  <c r="H388"/>
  <c r="I388" s="1"/>
  <c r="H387"/>
  <c r="I387" s="1"/>
  <c r="H386"/>
  <c r="I386" s="1"/>
  <c r="H385"/>
  <c r="I385" s="1"/>
  <c r="F382"/>
  <c r="H381"/>
  <c r="I381" s="1"/>
  <c r="H380"/>
  <c r="I380" s="1"/>
  <c r="H379"/>
  <c r="I379" s="1"/>
  <c r="H378"/>
  <c r="I378" s="1"/>
  <c r="I375"/>
  <c r="F375"/>
  <c r="H360"/>
  <c r="I360" s="1"/>
  <c r="F358"/>
  <c r="H356"/>
  <c r="I356" s="1"/>
  <c r="F354"/>
  <c r="H353"/>
  <c r="I353" s="1"/>
  <c r="H352"/>
  <c r="I352" s="1"/>
  <c r="H351"/>
  <c r="I351" s="1"/>
  <c r="H349"/>
  <c r="I349" s="1"/>
  <c r="I346"/>
  <c r="F394" l="1"/>
  <c r="I382"/>
  <c r="I354"/>
  <c r="I391"/>
  <c r="H371" i="7" l="1"/>
  <c r="I371" s="1"/>
  <c r="H370"/>
  <c r="I370" s="1"/>
  <c r="H369"/>
  <c r="I369" s="1"/>
  <c r="H368"/>
  <c r="I368" s="1"/>
  <c r="H367"/>
  <c r="I367" s="1"/>
  <c r="H366"/>
  <c r="I366" s="1"/>
  <c r="H365"/>
  <c r="I365" s="1"/>
  <c r="H364"/>
  <c r="I364" s="1"/>
  <c r="H363"/>
  <c r="I363" s="1"/>
  <c r="H362"/>
  <c r="I362" s="1"/>
  <c r="H361"/>
  <c r="I361" s="1"/>
  <c r="H360"/>
  <c r="I360" s="1"/>
  <c r="H359"/>
  <c r="I359" s="1"/>
  <c r="H358"/>
  <c r="I358" s="1"/>
  <c r="H357"/>
  <c r="I357" s="1"/>
  <c r="H356"/>
  <c r="I356" s="1"/>
  <c r="F353"/>
  <c r="H352"/>
  <c r="I352" s="1"/>
  <c r="H351"/>
  <c r="I351" s="1"/>
  <c r="H350"/>
  <c r="I350" s="1"/>
  <c r="H349"/>
  <c r="I349" s="1"/>
  <c r="I346"/>
  <c r="I374" l="1"/>
  <c r="I353"/>
  <c r="F177" i="8" l="1"/>
  <c r="H176"/>
  <c r="I176" s="1"/>
  <c r="H175"/>
  <c r="I175" s="1"/>
  <c r="H174"/>
  <c r="I174" s="1"/>
  <c r="H173"/>
  <c r="I173" s="1"/>
  <c r="H172"/>
  <c r="I172" s="1"/>
  <c r="H171"/>
  <c r="I171" s="1"/>
  <c r="H170"/>
  <c r="I170" s="1"/>
  <c r="H169"/>
  <c r="I169" s="1"/>
  <c r="H168"/>
  <c r="I168" s="1"/>
  <c r="H167"/>
  <c r="I167" s="1"/>
  <c r="H166"/>
  <c r="I166" s="1"/>
  <c r="H152"/>
  <c r="I152" s="1"/>
  <c r="H150"/>
  <c r="I150" s="1"/>
  <c r="H149"/>
  <c r="I149" s="1"/>
  <c r="H148"/>
  <c r="I148" s="1"/>
  <c r="F238" l="1"/>
  <c r="H488" i="2"/>
  <c r="I488" s="1"/>
  <c r="H487"/>
  <c r="I487" s="1"/>
  <c r="H423" i="6" l="1"/>
  <c r="I423" s="1"/>
  <c r="H424"/>
  <c r="I424" s="1"/>
  <c r="F425"/>
  <c r="H428"/>
  <c r="I428" s="1"/>
  <c r="H431"/>
  <c r="I431" s="1"/>
  <c r="F420"/>
  <c r="H419"/>
  <c r="I419" s="1"/>
  <c r="I425" l="1"/>
  <c r="H215" i="1" l="1"/>
  <c r="I215" s="1"/>
  <c r="I239" s="1"/>
  <c r="I243" s="1"/>
  <c r="H282" l="1"/>
  <c r="I282" s="1"/>
  <c r="I279" l="1"/>
  <c r="B275"/>
  <c r="B274"/>
  <c r="H158" l="1"/>
  <c r="I158" s="1"/>
  <c r="H157"/>
  <c r="I157" s="1"/>
  <c r="F40" i="8" l="1"/>
  <c r="H30"/>
  <c r="I30" s="1"/>
  <c r="H31"/>
  <c r="I31" s="1"/>
  <c r="H32"/>
  <c r="I32" s="1"/>
  <c r="H33"/>
  <c r="I33" s="1"/>
  <c r="H34"/>
  <c r="I34" s="1"/>
  <c r="H35"/>
  <c r="I35" s="1"/>
  <c r="H36"/>
  <c r="I36" s="1"/>
  <c r="H37"/>
  <c r="I37" s="1"/>
  <c r="H38"/>
  <c r="I38" s="1"/>
  <c r="H39"/>
  <c r="I39" s="1"/>
  <c r="F100" l="1"/>
  <c r="H488" i="6"/>
  <c r="I488" s="1"/>
  <c r="H487"/>
  <c r="I487" s="1"/>
  <c r="H486"/>
  <c r="I486" s="1"/>
  <c r="I490" l="1"/>
  <c r="F148"/>
  <c r="H147"/>
  <c r="I147" s="1"/>
  <c r="H146"/>
  <c r="I146" s="1"/>
  <c r="I148" l="1"/>
  <c r="H153" i="1" l="1"/>
  <c r="I153" s="1"/>
  <c r="H626" i="6" l="1"/>
  <c r="I626" s="1"/>
  <c r="H622"/>
  <c r="I622" s="1"/>
  <c r="I619"/>
  <c r="B615"/>
  <c r="B614"/>
  <c r="I755" l="1"/>
  <c r="I687"/>
  <c r="I551"/>
  <c r="I483"/>
  <c r="I415"/>
  <c r="I279"/>
  <c r="I211"/>
  <c r="I143"/>
  <c r="I75"/>
  <c r="I7"/>
  <c r="I551" i="7"/>
  <c r="I483"/>
  <c r="I415"/>
  <c r="I211"/>
  <c r="I143"/>
  <c r="I75"/>
  <c r="I7"/>
  <c r="I211" i="8"/>
  <c r="I143"/>
  <c r="I75"/>
  <c r="I7"/>
  <c r="I143" i="4"/>
  <c r="I75"/>
  <c r="I7"/>
  <c r="I891" i="2"/>
  <c r="I823"/>
  <c r="I755"/>
  <c r="I687"/>
  <c r="I619"/>
  <c r="I551"/>
  <c r="I483"/>
  <c r="I415"/>
  <c r="I347"/>
  <c r="I279"/>
  <c r="I211"/>
  <c r="I143"/>
  <c r="I75"/>
  <c r="I7"/>
  <c r="I211" i="1"/>
  <c r="I143"/>
  <c r="I75"/>
  <c r="I7"/>
  <c r="H622" i="2"/>
  <c r="I622" s="1"/>
  <c r="B615"/>
  <c r="B614"/>
  <c r="H282"/>
  <c r="I282" s="1"/>
  <c r="H418"/>
  <c r="I418" s="1"/>
  <c r="H420"/>
  <c r="I420" s="1"/>
  <c r="I427" l="1"/>
  <c r="F24" i="1"/>
  <c r="I23"/>
  <c r="F17"/>
  <c r="H14"/>
  <c r="I14" s="1"/>
  <c r="H15"/>
  <c r="I15" s="1"/>
  <c r="H16"/>
  <c r="I16" s="1"/>
  <c r="I21"/>
  <c r="I22"/>
  <c r="I24" l="1"/>
  <c r="H758" i="6"/>
  <c r="H690"/>
  <c r="H555"/>
  <c r="H418"/>
  <c r="H288"/>
  <c r="H287"/>
  <c r="H286"/>
  <c r="H285"/>
  <c r="H284"/>
  <c r="H283"/>
  <c r="H282"/>
  <c r="H214"/>
  <c r="H82"/>
  <c r="I82" s="1"/>
  <c r="H79"/>
  <c r="H78"/>
  <c r="H10"/>
  <c r="H554" i="7"/>
  <c r="H487"/>
  <c r="H486"/>
  <c r="H214"/>
  <c r="H146"/>
  <c r="H78"/>
  <c r="H10"/>
  <c r="H229" i="8"/>
  <c r="H228"/>
  <c r="H227"/>
  <c r="H226"/>
  <c r="H225"/>
  <c r="H224"/>
  <c r="H223"/>
  <c r="H222"/>
  <c r="H221"/>
  <c r="H220"/>
  <c r="H219"/>
  <c r="H218"/>
  <c r="H217"/>
  <c r="H216"/>
  <c r="H215"/>
  <c r="H214"/>
  <c r="H147"/>
  <c r="H146"/>
  <c r="H85"/>
  <c r="H84"/>
  <c r="H83"/>
  <c r="H82"/>
  <c r="H81"/>
  <c r="H80"/>
  <c r="H79"/>
  <c r="H78"/>
  <c r="H16"/>
  <c r="H14"/>
  <c r="H13"/>
  <c r="H12"/>
  <c r="H11"/>
  <c r="H10"/>
  <c r="H146" i="4"/>
  <c r="H78"/>
  <c r="H43"/>
  <c r="H42"/>
  <c r="H41"/>
  <c r="H40"/>
  <c r="H39"/>
  <c r="H38"/>
  <c r="H37"/>
  <c r="H36"/>
  <c r="H31"/>
  <c r="H30"/>
  <c r="H29"/>
  <c r="H28"/>
  <c r="H24"/>
  <c r="H23"/>
  <c r="H22"/>
  <c r="H21"/>
  <c r="H20"/>
  <c r="H19"/>
  <c r="H14"/>
  <c r="H13"/>
  <c r="H12"/>
  <c r="H11"/>
  <c r="H562" i="2"/>
  <c r="H561"/>
  <c r="H560"/>
  <c r="H559"/>
  <c r="H558"/>
  <c r="H557"/>
  <c r="H556"/>
  <c r="H555"/>
  <c r="H554"/>
  <c r="H486"/>
  <c r="H218"/>
  <c r="H216"/>
  <c r="H214"/>
  <c r="H146"/>
  <c r="H12"/>
  <c r="H11"/>
  <c r="H10"/>
  <c r="H214" i="1"/>
  <c r="H152"/>
  <c r="H147"/>
  <c r="H146"/>
  <c r="H78"/>
  <c r="H13"/>
  <c r="H12"/>
  <c r="H11"/>
  <c r="H10"/>
  <c r="G209" i="12"/>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I206" l="1"/>
  <c r="N206"/>
  <c r="I204"/>
  <c r="N204"/>
  <c r="I202"/>
  <c r="N202"/>
  <c r="I198"/>
  <c r="N198"/>
  <c r="I190"/>
  <c r="N190"/>
  <c r="I186"/>
  <c r="N186"/>
  <c r="I178"/>
  <c r="N178"/>
  <c r="I174"/>
  <c r="N174"/>
  <c r="I172"/>
  <c r="N172"/>
  <c r="I209"/>
  <c r="N209"/>
  <c r="I207"/>
  <c r="N207"/>
  <c r="I205"/>
  <c r="N205"/>
  <c r="I203"/>
  <c r="N203"/>
  <c r="I201"/>
  <c r="N201"/>
  <c r="I199"/>
  <c r="N199"/>
  <c r="I197"/>
  <c r="N197"/>
  <c r="I195"/>
  <c r="N195"/>
  <c r="I193"/>
  <c r="N193"/>
  <c r="I191"/>
  <c r="N191"/>
  <c r="I189"/>
  <c r="N189"/>
  <c r="I187"/>
  <c r="N187"/>
  <c r="I185"/>
  <c r="N185"/>
  <c r="I183"/>
  <c r="N183"/>
  <c r="I181"/>
  <c r="N181"/>
  <c r="I179"/>
  <c r="N179"/>
  <c r="I177"/>
  <c r="N177"/>
  <c r="I175"/>
  <c r="N175"/>
  <c r="I173"/>
  <c r="N173"/>
  <c r="I171"/>
  <c r="N171"/>
  <c r="I169"/>
  <c r="N169"/>
  <c r="I167"/>
  <c r="N167"/>
  <c r="I165"/>
  <c r="N165"/>
  <c r="I163"/>
  <c r="N163"/>
  <c r="I161"/>
  <c r="N161"/>
  <c r="I159"/>
  <c r="N159"/>
  <c r="I157"/>
  <c r="N157"/>
  <c r="I155"/>
  <c r="N155"/>
  <c r="I153"/>
  <c r="N153"/>
  <c r="I151"/>
  <c r="N151"/>
  <c r="I149"/>
  <c r="N149"/>
  <c r="I147"/>
  <c r="N147"/>
  <c r="I145"/>
  <c r="N145"/>
  <c r="I143"/>
  <c r="N143"/>
  <c r="I141"/>
  <c r="N141"/>
  <c r="I139"/>
  <c r="N139"/>
  <c r="I137"/>
  <c r="N137"/>
  <c r="I135"/>
  <c r="N135"/>
  <c r="I133"/>
  <c r="N133"/>
  <c r="I131"/>
  <c r="N131"/>
  <c r="I129"/>
  <c r="N129"/>
  <c r="I127"/>
  <c r="N127"/>
  <c r="I125"/>
  <c r="N125"/>
  <c r="I123"/>
  <c r="N123"/>
  <c r="I121"/>
  <c r="N121"/>
  <c r="I119"/>
  <c r="N119"/>
  <c r="I117"/>
  <c r="N117"/>
  <c r="I115"/>
  <c r="N115"/>
  <c r="I113"/>
  <c r="N113"/>
  <c r="I111"/>
  <c r="N111"/>
  <c r="I109"/>
  <c r="N109"/>
  <c r="I107"/>
  <c r="N107"/>
  <c r="I105"/>
  <c r="N105"/>
  <c r="I103"/>
  <c r="N103"/>
  <c r="I101"/>
  <c r="N101"/>
  <c r="I99"/>
  <c r="N99"/>
  <c r="I97"/>
  <c r="N97"/>
  <c r="I95"/>
  <c r="N95"/>
  <c r="I93"/>
  <c r="N93"/>
  <c r="I91"/>
  <c r="N91"/>
  <c r="I89"/>
  <c r="N89"/>
  <c r="I87"/>
  <c r="N87"/>
  <c r="I85"/>
  <c r="N85"/>
  <c r="I83"/>
  <c r="N83"/>
  <c r="I81"/>
  <c r="N81"/>
  <c r="I79"/>
  <c r="N79"/>
  <c r="I77"/>
  <c r="N77"/>
  <c r="I75"/>
  <c r="N75"/>
  <c r="I73"/>
  <c r="N73"/>
  <c r="I71"/>
  <c r="N71"/>
  <c r="I69"/>
  <c r="N69"/>
  <c r="I67"/>
  <c r="N67"/>
  <c r="I65"/>
  <c r="N65"/>
  <c r="I63"/>
  <c r="N63"/>
  <c r="I61"/>
  <c r="N61"/>
  <c r="I59"/>
  <c r="N59"/>
  <c r="I57"/>
  <c r="N57"/>
  <c r="I55"/>
  <c r="N55"/>
  <c r="I53"/>
  <c r="N53"/>
  <c r="I51"/>
  <c r="N51"/>
  <c r="I49"/>
  <c r="N49"/>
  <c r="I47"/>
  <c r="N47"/>
  <c r="I45"/>
  <c r="N45"/>
  <c r="I43"/>
  <c r="N43"/>
  <c r="I41"/>
  <c r="N41"/>
  <c r="I39"/>
  <c r="N39"/>
  <c r="I37"/>
  <c r="N37"/>
  <c r="I35"/>
  <c r="N35"/>
  <c r="I33"/>
  <c r="N33"/>
  <c r="I31"/>
  <c r="N31"/>
  <c r="I29"/>
  <c r="N29"/>
  <c r="I27"/>
  <c r="N27"/>
  <c r="I25"/>
  <c r="N25"/>
  <c r="I23"/>
  <c r="N23"/>
  <c r="I21"/>
  <c r="N21"/>
  <c r="I19"/>
  <c r="N19"/>
  <c r="I17"/>
  <c r="N17"/>
  <c r="I15"/>
  <c r="N15"/>
  <c r="I13"/>
  <c r="N13"/>
  <c r="I11"/>
  <c r="N11"/>
  <c r="I9"/>
  <c r="N9"/>
  <c r="I208"/>
  <c r="N208"/>
  <c r="I200"/>
  <c r="N200"/>
  <c r="I196"/>
  <c r="N196"/>
  <c r="I194"/>
  <c r="N194"/>
  <c r="I192"/>
  <c r="N192"/>
  <c r="I188"/>
  <c r="N188"/>
  <c r="I184"/>
  <c r="N184"/>
  <c r="I182"/>
  <c r="N182"/>
  <c r="I180"/>
  <c r="N180"/>
  <c r="I176"/>
  <c r="N176"/>
  <c r="I170"/>
  <c r="N170"/>
  <c r="I168"/>
  <c r="N168"/>
  <c r="I166"/>
  <c r="N166"/>
  <c r="I164"/>
  <c r="N164"/>
  <c r="I162"/>
  <c r="N162"/>
  <c r="I160"/>
  <c r="N160"/>
  <c r="I158"/>
  <c r="N158"/>
  <c r="I156"/>
  <c r="N156"/>
  <c r="I154"/>
  <c r="N154"/>
  <c r="I152"/>
  <c r="N152"/>
  <c r="I150"/>
  <c r="N150"/>
  <c r="I148"/>
  <c r="N148"/>
  <c r="I146"/>
  <c r="N146"/>
  <c r="I144"/>
  <c r="N144"/>
  <c r="I142"/>
  <c r="N142"/>
  <c r="I140"/>
  <c r="N140"/>
  <c r="I138"/>
  <c r="N138"/>
  <c r="I136"/>
  <c r="N136"/>
  <c r="I134"/>
  <c r="N134"/>
  <c r="I132"/>
  <c r="N132"/>
  <c r="I130"/>
  <c r="N130"/>
  <c r="I128"/>
  <c r="N128"/>
  <c r="I126"/>
  <c r="N126"/>
  <c r="I124"/>
  <c r="N124"/>
  <c r="I122"/>
  <c r="N122"/>
  <c r="I120"/>
  <c r="N120"/>
  <c r="I118"/>
  <c r="N118"/>
  <c r="I116"/>
  <c r="N116"/>
  <c r="I114"/>
  <c r="N114"/>
  <c r="I112"/>
  <c r="N112"/>
  <c r="I110"/>
  <c r="N110"/>
  <c r="I108"/>
  <c r="N108"/>
  <c r="I106"/>
  <c r="N106"/>
  <c r="I104"/>
  <c r="N104"/>
  <c r="I102"/>
  <c r="N102"/>
  <c r="I100"/>
  <c r="N100"/>
  <c r="I98"/>
  <c r="N98"/>
  <c r="I96"/>
  <c r="N96"/>
  <c r="I94"/>
  <c r="N94"/>
  <c r="I92"/>
  <c r="N92"/>
  <c r="I90"/>
  <c r="N90"/>
  <c r="I88"/>
  <c r="N88"/>
  <c r="I86"/>
  <c r="N86"/>
  <c r="I84"/>
  <c r="N84"/>
  <c r="I82"/>
  <c r="N82"/>
  <c r="I80"/>
  <c r="N80"/>
  <c r="I78"/>
  <c r="N78"/>
  <c r="I76"/>
  <c r="N76"/>
  <c r="I74"/>
  <c r="N74"/>
  <c r="I72"/>
  <c r="N72"/>
  <c r="I70"/>
  <c r="N70"/>
  <c r="I68"/>
  <c r="N68"/>
  <c r="I66"/>
  <c r="N66"/>
  <c r="I64"/>
  <c r="N64"/>
  <c r="I62"/>
  <c r="N62"/>
  <c r="I60"/>
  <c r="N60"/>
  <c r="I58"/>
  <c r="N58"/>
  <c r="I56"/>
  <c r="N56"/>
  <c r="I54"/>
  <c r="N54"/>
  <c r="I52"/>
  <c r="N52"/>
  <c r="I50"/>
  <c r="N50"/>
  <c r="I48"/>
  <c r="N48"/>
  <c r="I46"/>
  <c r="N46"/>
  <c r="I44"/>
  <c r="N44"/>
  <c r="I42"/>
  <c r="N42"/>
  <c r="I40"/>
  <c r="N40"/>
  <c r="I38"/>
  <c r="N38"/>
  <c r="I36"/>
  <c r="N36"/>
  <c r="I34"/>
  <c r="N34"/>
  <c r="I32"/>
  <c r="N32"/>
  <c r="I30"/>
  <c r="N30"/>
  <c r="I28"/>
  <c r="N28"/>
  <c r="I26"/>
  <c r="N26"/>
  <c r="I24"/>
  <c r="N24"/>
  <c r="I22"/>
  <c r="N22"/>
  <c r="I20"/>
  <c r="N20"/>
  <c r="I18"/>
  <c r="N18"/>
  <c r="I16"/>
  <c r="N16"/>
  <c r="I14"/>
  <c r="N14"/>
  <c r="I12"/>
  <c r="N12"/>
  <c r="I10"/>
  <c r="N10"/>
  <c r="H8"/>
  <c r="I33" i="7"/>
  <c r="F33"/>
  <c r="F35" s="1"/>
  <c r="F44" i="4"/>
  <c r="I8" i="12" l="1"/>
  <c r="N8"/>
  <c r="N223" s="1"/>
  <c r="I35" i="7" l="1"/>
  <c r="B683" i="6" l="1"/>
  <c r="B682"/>
  <c r="F289" l="1"/>
  <c r="F25" i="4" l="1"/>
  <c r="I21" i="6" l="1"/>
  <c r="F21"/>
  <c r="I555" l="1"/>
  <c r="I562" i="2"/>
  <c r="I561"/>
  <c r="I559"/>
  <c r="I557"/>
  <c r="I555"/>
  <c r="I560"/>
  <c r="I558"/>
  <c r="I556"/>
  <c r="I758" i="6"/>
  <c r="I761" s="1"/>
  <c r="I288"/>
  <c r="I146" i="4"/>
  <c r="I216" i="2"/>
  <c r="I218"/>
  <c r="I214" i="1"/>
  <c r="F223" i="12" l="1"/>
  <c r="E223"/>
  <c r="C223"/>
  <c r="K220" l="1"/>
  <c r="L220" s="1"/>
  <c r="K218"/>
  <c r="L218" s="1"/>
  <c r="K216"/>
  <c r="L216" s="1"/>
  <c r="K214"/>
  <c r="L214" s="1"/>
  <c r="K212"/>
  <c r="L212" s="1"/>
  <c r="K210"/>
  <c r="L210" s="1"/>
  <c r="K221"/>
  <c r="L221" s="1"/>
  <c r="K219"/>
  <c r="L219" s="1"/>
  <c r="K217"/>
  <c r="L217" s="1"/>
  <c r="K215"/>
  <c r="L215" s="1"/>
  <c r="K213"/>
  <c r="L213" s="1"/>
  <c r="K211"/>
  <c r="L211" s="1"/>
  <c r="F78" i="2"/>
  <c r="F227" i="12"/>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L74" l="1"/>
  <c r="L204"/>
  <c r="L67"/>
  <c r="E227"/>
  <c r="K223"/>
  <c r="M100" i="5"/>
  <c r="L100"/>
  <c r="K100"/>
  <c r="J100"/>
  <c r="I100"/>
  <c r="H100"/>
  <c r="G100"/>
  <c r="F100"/>
  <c r="E100"/>
  <c r="D100"/>
  <c r="C100"/>
  <c r="H799" i="2" l="1"/>
  <c r="I799" s="1"/>
  <c r="H797"/>
  <c r="I797" s="1"/>
  <c r="H793"/>
  <c r="I793" s="1"/>
  <c r="H790"/>
  <c r="I790" s="1"/>
  <c r="H151" i="8"/>
  <c r="I151" s="1"/>
  <c r="H357" i="6"/>
  <c r="I357" s="1"/>
  <c r="I358" s="1"/>
  <c r="I394" s="1"/>
  <c r="H15" i="8"/>
  <c r="H563" i="2"/>
  <c r="I285" i="6"/>
  <c r="I12" i="2"/>
  <c r="C227" i="12" l="1"/>
  <c r="I283" i="6"/>
  <c r="L201" i="12"/>
  <c r="L131"/>
  <c r="L176"/>
  <c r="L102"/>
  <c r="L65"/>
  <c r="L207"/>
  <c r="I284" i="6"/>
  <c r="I11" i="2"/>
  <c r="I286" i="6"/>
  <c r="L138" i="12"/>
  <c r="I690" i="6"/>
  <c r="I287"/>
  <c r="L91" i="12"/>
  <c r="L184"/>
  <c r="L66"/>
  <c r="L166"/>
  <c r="L187"/>
  <c r="L95"/>
  <c r="L118"/>
  <c r="I563" i="2"/>
  <c r="I554"/>
  <c r="L197" i="12"/>
  <c r="L103"/>
  <c r="L151"/>
  <c r="L179"/>
  <c r="L198"/>
  <c r="L78"/>
  <c r="L110"/>
  <c r="L125"/>
  <c r="L159"/>
  <c r="L87"/>
  <c r="L142"/>
  <c r="L167"/>
  <c r="L71"/>
  <c r="L134"/>
  <c r="L173"/>
  <c r="L191"/>
  <c r="L170"/>
  <c r="L194"/>
  <c r="L82"/>
  <c r="L94"/>
  <c r="L117"/>
  <c r="L141"/>
  <c r="L77"/>
  <c r="L146"/>
  <c r="L9"/>
  <c r="L24"/>
  <c r="L36"/>
  <c r="L40"/>
  <c r="L29"/>
  <c r="L26"/>
  <c r="L30"/>
  <c r="L23"/>
  <c r="L33"/>
  <c r="L37"/>
  <c r="L10"/>
  <c r="L15"/>
  <c r="L19"/>
  <c r="L22"/>
  <c r="L43"/>
  <c r="L46"/>
  <c r="L50"/>
  <c r="L54"/>
  <c r="L58"/>
  <c r="L62"/>
  <c r="L13"/>
  <c r="L16"/>
  <c r="L20"/>
  <c r="L44"/>
  <c r="L48"/>
  <c r="L53"/>
  <c r="L57"/>
  <c r="L61"/>
  <c r="L203"/>
  <c r="L192"/>
  <c r="L202"/>
  <c r="L70"/>
  <c r="L86"/>
  <c r="L133"/>
  <c r="L124"/>
  <c r="L158"/>
  <c r="L11"/>
  <c r="L34"/>
  <c r="L38"/>
  <c r="L27"/>
  <c r="L31"/>
  <c r="L28"/>
  <c r="L32"/>
  <c r="L25"/>
  <c r="L35"/>
  <c r="L39"/>
  <c r="L12"/>
  <c r="L18"/>
  <c r="L21"/>
  <c r="L42"/>
  <c r="L45"/>
  <c r="L49"/>
  <c r="L52"/>
  <c r="L56"/>
  <c r="L60"/>
  <c r="L64"/>
  <c r="L8"/>
  <c r="L14"/>
  <c r="L17"/>
  <c r="L41"/>
  <c r="L47"/>
  <c r="L51"/>
  <c r="L55"/>
  <c r="L59"/>
  <c r="L63"/>
  <c r="I564" i="2" l="1"/>
  <c r="L208" i="12"/>
  <c r="L183"/>
  <c r="L175"/>
  <c r="L99"/>
  <c r="L121"/>
  <c r="L155"/>
  <c r="L129"/>
  <c r="L114"/>
  <c r="L83"/>
  <c r="L107"/>
  <c r="L193"/>
  <c r="L163"/>
  <c r="L148"/>
  <c r="L105"/>
  <c r="L174"/>
  <c r="L189"/>
  <c r="L73"/>
  <c r="L97"/>
  <c r="L120"/>
  <c r="L136"/>
  <c r="L147"/>
  <c r="L81"/>
  <c r="L113"/>
  <c r="L137"/>
  <c r="L162"/>
  <c r="L90"/>
  <c r="L154"/>
  <c r="L190"/>
  <c r="L79"/>
  <c r="L111"/>
  <c r="L126"/>
  <c r="L160"/>
  <c r="L104"/>
  <c r="L152"/>
  <c r="L180"/>
  <c r="L199"/>
  <c r="L84"/>
  <c r="L130"/>
  <c r="L149"/>
  <c r="L177"/>
  <c r="L68"/>
  <c r="L92"/>
  <c r="L115"/>
  <c r="L156"/>
  <c r="L195"/>
  <c r="L76"/>
  <c r="L109"/>
  <c r="L123"/>
  <c r="L157"/>
  <c r="L196"/>
  <c r="L85"/>
  <c r="L140"/>
  <c r="L165"/>
  <c r="L186"/>
  <c r="L89"/>
  <c r="L153"/>
  <c r="L181"/>
  <c r="L200"/>
  <c r="L80"/>
  <c r="L112"/>
  <c r="L127"/>
  <c r="L144"/>
  <c r="L161"/>
  <c r="L98"/>
  <c r="L128"/>
  <c r="L145"/>
  <c r="L169"/>
  <c r="L106"/>
  <c r="L182"/>
  <c r="L72"/>
  <c r="L96"/>
  <c r="L119"/>
  <c r="L135"/>
  <c r="L209"/>
  <c r="L88"/>
  <c r="L143"/>
  <c r="L168"/>
  <c r="L188"/>
  <c r="L100"/>
  <c r="L139"/>
  <c r="L164"/>
  <c r="L185"/>
  <c r="L75"/>
  <c r="L108"/>
  <c r="L122"/>
  <c r="L171"/>
  <c r="L205"/>
  <c r="L69"/>
  <c r="L93"/>
  <c r="L116"/>
  <c r="L132"/>
  <c r="L172"/>
  <c r="L206"/>
  <c r="L101"/>
  <c r="L150"/>
  <c r="L178"/>
  <c r="L223" l="1"/>
  <c r="I223"/>
  <c r="L224" l="1"/>
  <c r="L225" s="1"/>
  <c r="I224"/>
  <c r="B751" i="6" l="1"/>
  <c r="B750"/>
  <c r="B547" l="1"/>
  <c r="B546"/>
  <c r="B479" l="1"/>
  <c r="B478"/>
  <c r="B411"/>
  <c r="B410"/>
  <c r="I418" l="1"/>
  <c r="I420" s="1"/>
  <c r="B343" l="1"/>
  <c r="B342"/>
  <c r="B275"/>
  <c r="B274"/>
  <c r="I282" l="1"/>
  <c r="I289" s="1"/>
  <c r="B207" l="1"/>
  <c r="B206"/>
  <c r="I214" l="1"/>
  <c r="B139"/>
  <c r="B138"/>
  <c r="F80" l="1"/>
  <c r="B71"/>
  <c r="B70"/>
  <c r="B3"/>
  <c r="B2"/>
  <c r="F10" l="1"/>
  <c r="I10" s="1"/>
  <c r="I78"/>
  <c r="I79"/>
  <c r="I80" l="1"/>
  <c r="I554" i="7"/>
  <c r="B547"/>
  <c r="B546"/>
  <c r="B479" l="1"/>
  <c r="B478"/>
  <c r="I487" l="1"/>
  <c r="I493" s="1"/>
  <c r="B411" l="1"/>
  <c r="B410"/>
  <c r="B343"/>
  <c r="B342"/>
  <c r="B275" l="1"/>
  <c r="B274"/>
  <c r="B207"/>
  <c r="B206"/>
  <c r="I214" l="1"/>
  <c r="I146"/>
  <c r="B139"/>
  <c r="B138"/>
  <c r="B71"/>
  <c r="B70"/>
  <c r="I78" l="1"/>
  <c r="F23" l="1"/>
  <c r="I23"/>
  <c r="B3"/>
  <c r="B2"/>
  <c r="F10" l="1"/>
  <c r="I10" s="1"/>
  <c r="B207" i="8" l="1"/>
  <c r="B206"/>
  <c r="I214" l="1"/>
  <c r="I215"/>
  <c r="I216"/>
  <c r="I217"/>
  <c r="I218"/>
  <c r="I219"/>
  <c r="I220"/>
  <c r="I221"/>
  <c r="I222"/>
  <c r="I223"/>
  <c r="I224"/>
  <c r="I225"/>
  <c r="I226"/>
  <c r="I227"/>
  <c r="I228"/>
  <c r="I229"/>
  <c r="B139"/>
  <c r="B138"/>
  <c r="I236" l="1"/>
  <c r="I146"/>
  <c r="I147"/>
  <c r="B71"/>
  <c r="B70"/>
  <c r="B3"/>
  <c r="B2"/>
  <c r="B139" i="4"/>
  <c r="B138"/>
  <c r="I177" i="8" l="1"/>
  <c r="I238" s="1"/>
  <c r="I11"/>
  <c r="I12"/>
  <c r="I13"/>
  <c r="I14"/>
  <c r="I15"/>
  <c r="I16"/>
  <c r="I10"/>
  <c r="I78"/>
  <c r="I79"/>
  <c r="I80"/>
  <c r="I81"/>
  <c r="I82"/>
  <c r="I83"/>
  <c r="I84"/>
  <c r="I85"/>
  <c r="B71" i="4"/>
  <c r="B70"/>
  <c r="I98" i="8" l="1"/>
  <c r="I40"/>
  <c r="I78" i="4"/>
  <c r="F32"/>
  <c r="I100" i="8" l="1"/>
  <c r="I28" i="4"/>
  <c r="I29"/>
  <c r="I30"/>
  <c r="I31"/>
  <c r="I36"/>
  <c r="I37"/>
  <c r="I38"/>
  <c r="I39"/>
  <c r="I40"/>
  <c r="I41"/>
  <c r="F15"/>
  <c r="B3"/>
  <c r="B2"/>
  <c r="F46" l="1"/>
  <c r="I11"/>
  <c r="I12"/>
  <c r="I13"/>
  <c r="I14"/>
  <c r="I19"/>
  <c r="I20"/>
  <c r="I21"/>
  <c r="I22"/>
  <c r="I23"/>
  <c r="I24"/>
  <c r="I32"/>
  <c r="I25" l="1"/>
  <c r="I15"/>
  <c r="B887" i="2" l="1"/>
  <c r="B886"/>
  <c r="B819"/>
  <c r="B818"/>
  <c r="B751" l="1"/>
  <c r="B750"/>
  <c r="I805" l="1"/>
  <c r="I933" s="1"/>
  <c r="I936" s="1"/>
  <c r="I690" s="1"/>
  <c r="B683"/>
  <c r="B682"/>
  <c r="B547"/>
  <c r="B546"/>
  <c r="B479" l="1"/>
  <c r="B478"/>
  <c r="B411"/>
  <c r="B410"/>
  <c r="I486" l="1"/>
  <c r="I490" s="1"/>
  <c r="B275" l="1"/>
  <c r="B274"/>
  <c r="B343" l="1"/>
  <c r="B342"/>
  <c r="B207" l="1"/>
  <c r="B206"/>
  <c r="B139"/>
  <c r="B138"/>
  <c r="B71"/>
  <c r="J70"/>
  <c r="B70"/>
  <c r="B3"/>
  <c r="B2"/>
  <c r="I146" l="1"/>
  <c r="I150" s="1"/>
  <c r="I78"/>
  <c r="I10"/>
  <c r="I14" s="1"/>
  <c r="I41" s="1"/>
  <c r="I214"/>
  <c r="I225" s="1"/>
  <c r="B207" i="1"/>
  <c r="B206"/>
  <c r="F148"/>
  <c r="B139"/>
  <c r="B138"/>
  <c r="I146" l="1"/>
  <c r="I147"/>
  <c r="I152"/>
  <c r="B71"/>
  <c r="B70"/>
  <c r="I148" l="1"/>
  <c r="I78"/>
  <c r="I81" s="1"/>
  <c r="B3" l="1"/>
  <c r="B2"/>
  <c r="I10" l="1"/>
  <c r="I11"/>
  <c r="I12"/>
  <c r="I13"/>
  <c r="I17" l="1"/>
  <c r="I42" i="4" l="1"/>
  <c r="I43"/>
  <c r="I44" l="1"/>
  <c r="I46" s="1"/>
  <c r="D223" i="12" l="1"/>
  <c r="D227" s="1"/>
</calcChain>
</file>

<file path=xl/sharedStrings.xml><?xml version="1.0" encoding="utf-8"?>
<sst xmlns="http://schemas.openxmlformats.org/spreadsheetml/2006/main" count="3477" uniqueCount="1008">
  <si>
    <t>PAGE</t>
  </si>
  <si>
    <t>TOTAL</t>
  </si>
  <si>
    <t>ACCOUNT</t>
  </si>
  <si>
    <t>Type</t>
  </si>
  <si>
    <t>COMPANY</t>
  </si>
  <si>
    <t>FACTOR</t>
  </si>
  <si>
    <t>FACTOR %</t>
  </si>
  <si>
    <t>ALLOCATED</t>
  </si>
  <si>
    <t>REF#</t>
  </si>
  <si>
    <t>SE</t>
  </si>
  <si>
    <t>Adjustment to Rate Base:</t>
  </si>
  <si>
    <t>DIT Expense</t>
  </si>
  <si>
    <t>Description of Adjustment:</t>
  </si>
  <si>
    <t xml:space="preserve"> </t>
  </si>
  <si>
    <t>DESCRIPTION</t>
  </si>
  <si>
    <t xml:space="preserve">   California</t>
  </si>
  <si>
    <t xml:space="preserve">      Oregon</t>
  </si>
  <si>
    <t>Washington</t>
  </si>
  <si>
    <t xml:space="preserve">     Montana</t>
  </si>
  <si>
    <t>Wyo-PPL</t>
  </si>
  <si>
    <t xml:space="preserve">     Utah</t>
  </si>
  <si>
    <t>Idaho</t>
  </si>
  <si>
    <t xml:space="preserve"> Wyo-UPL</t>
  </si>
  <si>
    <t>FERC-UPL</t>
  </si>
  <si>
    <t>OTHER</t>
  </si>
  <si>
    <t>NON-UTILITY</t>
  </si>
  <si>
    <t>Situs</t>
  </si>
  <si>
    <t>System Generation</t>
  </si>
  <si>
    <t>SG</t>
  </si>
  <si>
    <t>System Generation (Pac. Power Costs on SG)</t>
  </si>
  <si>
    <t>SG-P</t>
  </si>
  <si>
    <t>System Generation (R.M.P. Costs on SG)</t>
  </si>
  <si>
    <t>SG-U</t>
  </si>
  <si>
    <t>Divisional Generation - Pac. Power</t>
  </si>
  <si>
    <t>DGP</t>
  </si>
  <si>
    <t>Divisional Generation - R.M.P.</t>
  </si>
  <si>
    <t>DGU</t>
  </si>
  <si>
    <t>System Capacity</t>
  </si>
  <si>
    <t>SC</t>
  </si>
  <si>
    <t>System Energy</t>
  </si>
  <si>
    <t>System Energy (Pac. Power Costs on SE)</t>
  </si>
  <si>
    <t>SE-P</t>
  </si>
  <si>
    <t>System Energy (R.M.P. Costs on SE)</t>
  </si>
  <si>
    <t>SE-U</t>
  </si>
  <si>
    <t>Divisional Energy - Pac. Power</t>
  </si>
  <si>
    <t>DEP</t>
  </si>
  <si>
    <t>Divisional Energy - R.M.P.</t>
  </si>
  <si>
    <t>DEU</t>
  </si>
  <si>
    <t>System Overhead</t>
  </si>
  <si>
    <t>SO</t>
  </si>
  <si>
    <t>System Overhead (Pac. Power Costs on SO)</t>
  </si>
  <si>
    <t>SO-P</t>
  </si>
  <si>
    <t>System Overhead (R.M.P. Costs on SO)</t>
  </si>
  <si>
    <t>SO-U</t>
  </si>
  <si>
    <t>Divisional Overhead - Pac. Power</t>
  </si>
  <si>
    <t>DOP</t>
  </si>
  <si>
    <t>DOU</t>
  </si>
  <si>
    <t>Gross Plant-System</t>
  </si>
  <si>
    <t>GPS</t>
  </si>
  <si>
    <t>System Gross Plant - Pac. Power</t>
  </si>
  <si>
    <t>SGPP</t>
  </si>
  <si>
    <t>System Gross Plant - R.M.P.</t>
  </si>
  <si>
    <t>SGPU</t>
  </si>
  <si>
    <t>System Net Plant</t>
  </si>
  <si>
    <t>SNP</t>
  </si>
  <si>
    <t>Total</t>
  </si>
  <si>
    <t>Seasonal System Capacity Combustion Turbine</t>
  </si>
  <si>
    <t>SSCCT</t>
  </si>
  <si>
    <t>Seasonal System Energy Combustion Turbine</t>
  </si>
  <si>
    <t>SSECT</t>
  </si>
  <si>
    <t>Seasonal System Capacity Cholla</t>
  </si>
  <si>
    <t>SSCCH</t>
  </si>
  <si>
    <t>Seasonal System Energy Cholla</t>
  </si>
  <si>
    <t>SSECH</t>
  </si>
  <si>
    <t>Seasonal System Generation Cholla</t>
  </si>
  <si>
    <t>SSGCH</t>
  </si>
  <si>
    <t>Seasonal System Capacity Purchases</t>
  </si>
  <si>
    <t>SSCP</t>
  </si>
  <si>
    <t>Seasonal System Energy Purchases</t>
  </si>
  <si>
    <t>SSEP</t>
  </si>
  <si>
    <t>Seasonal System Generation Contracts</t>
  </si>
  <si>
    <t>SSGC</t>
  </si>
  <si>
    <t>Seasonal System Generation Combustion Turbine</t>
  </si>
  <si>
    <t>SSGCT</t>
  </si>
  <si>
    <t xml:space="preserve">Mid-Columbia </t>
  </si>
  <si>
    <t>MC</t>
  </si>
  <si>
    <t>Division Net Plant Distribution</t>
  </si>
  <si>
    <t>SNPD</t>
  </si>
  <si>
    <t>Divisional Generation - Huntington</t>
  </si>
  <si>
    <t>DGUH</t>
  </si>
  <si>
    <t>Divisional Energy - Huntington</t>
  </si>
  <si>
    <t>DEUH</t>
  </si>
  <si>
    <t>Division Net Plant General-Mine - Pac. Power</t>
  </si>
  <si>
    <t>DNPGMP</t>
  </si>
  <si>
    <t>Division Net Plant General-Mine - R.M.P.</t>
  </si>
  <si>
    <t>DNPGMU</t>
  </si>
  <si>
    <t>Division Net Plant Intangible - Pac. Power</t>
  </si>
  <si>
    <t>DNPIP</t>
  </si>
  <si>
    <t>Division Net Plant Intangible - R.M.P.</t>
  </si>
  <si>
    <t>DNPIU</t>
  </si>
  <si>
    <t>Division Net Plant Steam - Pac. Power</t>
  </si>
  <si>
    <t>DNPPSP</t>
  </si>
  <si>
    <t>Division Net Plant Steam - R.M.P.</t>
  </si>
  <si>
    <t>DNPPSU</t>
  </si>
  <si>
    <t>Division Net Plant Hydro - Pac. Power</t>
  </si>
  <si>
    <t>DNPPHP</t>
  </si>
  <si>
    <t>Division Net Plant Hydro - R.M.P.</t>
  </si>
  <si>
    <t>DNPPHU</t>
  </si>
  <si>
    <t>System Net Hydro Plant-Pac. Power</t>
  </si>
  <si>
    <t>SNPPH-P</t>
  </si>
  <si>
    <t>System Net Hydro Plant-R.M.P.</t>
  </si>
  <si>
    <t>SNPPH-U</t>
  </si>
  <si>
    <t>Customer - System</t>
  </si>
  <si>
    <t>CN</t>
  </si>
  <si>
    <t>Customer - Pac. Power</t>
  </si>
  <si>
    <t>CNP</t>
  </si>
  <si>
    <t>Customer - R.M.P.</t>
  </si>
  <si>
    <t>CNU</t>
  </si>
  <si>
    <t>Washington Business Tax</t>
  </si>
  <si>
    <t>WBTAX</t>
  </si>
  <si>
    <t>Operating Revenue - Idaho</t>
  </si>
  <si>
    <t>OPRV-ID</t>
  </si>
  <si>
    <t>Operating Revenue - Wyoming</t>
  </si>
  <si>
    <t>OPRVWY</t>
  </si>
  <si>
    <t>Excise Tax - superfund</t>
  </si>
  <si>
    <t>EXCTAX</t>
  </si>
  <si>
    <t>Interest</t>
  </si>
  <si>
    <t>INT</t>
  </si>
  <si>
    <t>CIAC</t>
  </si>
  <si>
    <t>Idaho State Income Tax</t>
  </si>
  <si>
    <t>IDSIT</t>
  </si>
  <si>
    <t>Blank</t>
  </si>
  <si>
    <t>DONOTUSE</t>
  </si>
  <si>
    <t>Bad Debt Expense</t>
  </si>
  <si>
    <t>BADDEBT</t>
  </si>
  <si>
    <t>WYP</t>
  </si>
  <si>
    <t>Accumulated Investment Tax Credit 1984</t>
  </si>
  <si>
    <t>ITC84</t>
  </si>
  <si>
    <t>Accumulated Investment Tax Credit 1985</t>
  </si>
  <si>
    <t>ITC85</t>
  </si>
  <si>
    <t>Accumulated Investment Tax Credit 1986</t>
  </si>
  <si>
    <t>ITC86</t>
  </si>
  <si>
    <t>Accumulated Investment Tax Credit 1988</t>
  </si>
  <si>
    <t>ITC88</t>
  </si>
  <si>
    <t>Accumulated Investment Tax Credit 1989</t>
  </si>
  <si>
    <t>ITC89</t>
  </si>
  <si>
    <t>Accumulated Investment Tax Credit 1990</t>
  </si>
  <si>
    <t>ITC90</t>
  </si>
  <si>
    <t>Other Electric</t>
  </si>
  <si>
    <t>Non-Utility</t>
  </si>
  <si>
    <t>NUTIL</t>
  </si>
  <si>
    <t>System Net Steam Plant</t>
  </si>
  <si>
    <t>SNPPS</t>
  </si>
  <si>
    <t>System Net Transmission Plant</t>
  </si>
  <si>
    <t>SNPT</t>
  </si>
  <si>
    <t>System Net Production Plant</t>
  </si>
  <si>
    <t>SNPP</t>
  </si>
  <si>
    <t>System Net Hydro Plant</t>
  </si>
  <si>
    <t>SNPPH</t>
  </si>
  <si>
    <t>System Net Nuclear Plant</t>
  </si>
  <si>
    <t>SNPPN</t>
  </si>
  <si>
    <t>System Net Other Production Plant</t>
  </si>
  <si>
    <t>SNPPO</t>
  </si>
  <si>
    <t>System Net General Plant</t>
  </si>
  <si>
    <t>SNPG</t>
  </si>
  <si>
    <t>System Net Intangible Plant</t>
  </si>
  <si>
    <t>SNPI</t>
  </si>
  <si>
    <t>Trojan Plant Allocator</t>
  </si>
  <si>
    <t>TROJP</t>
  </si>
  <si>
    <t>Trojan Decommissioning Allocator</t>
  </si>
  <si>
    <t>TROJD</t>
  </si>
  <si>
    <t>Income Before Taxes</t>
  </si>
  <si>
    <t>IBT</t>
  </si>
  <si>
    <t>DITEXP</t>
  </si>
  <si>
    <t>DIT Balance</t>
  </si>
  <si>
    <t>DITBAL</t>
  </si>
  <si>
    <t>Tax Depreciation</t>
  </si>
  <si>
    <t>TAXDEPR</t>
  </si>
  <si>
    <t>SCHMAT Depreciation Expense</t>
  </si>
  <si>
    <t>SCHMDEXP</t>
  </si>
  <si>
    <t>SCHMDT Amortization Expense</t>
  </si>
  <si>
    <t>SCHMAEXP</t>
  </si>
  <si>
    <t>System Generation Cholla Transaction</t>
  </si>
  <si>
    <t>SGCT</t>
  </si>
  <si>
    <t>Rocky Mountain Power</t>
  </si>
  <si>
    <t>WY-ALL</t>
  </si>
  <si>
    <t>Adjustment to Revenue:</t>
  </si>
  <si>
    <t>UT</t>
  </si>
  <si>
    <t>CA</t>
  </si>
  <si>
    <t>OR</t>
  </si>
  <si>
    <t>WA</t>
  </si>
  <si>
    <t>ID</t>
  </si>
  <si>
    <t>Adjustment to Expense:</t>
  </si>
  <si>
    <t>Miscellaneous General Expense</t>
  </si>
  <si>
    <t xml:space="preserve">Adjustment to Rate Base: </t>
  </si>
  <si>
    <t>Company Name:</t>
  </si>
  <si>
    <t>File Name:</t>
  </si>
  <si>
    <t>Wage and Employee Benefit Adjustment</t>
  </si>
  <si>
    <t>6.1.1</t>
  </si>
  <si>
    <t>6.2.1</t>
  </si>
  <si>
    <t>WYU</t>
  </si>
  <si>
    <t>Generation Overhaul Expense</t>
  </si>
  <si>
    <t>Multiple</t>
  </si>
  <si>
    <t>Steam Operations</t>
  </si>
  <si>
    <t>Steam Maintenance</t>
  </si>
  <si>
    <t>Hydro Operations</t>
  </si>
  <si>
    <t>Hydro Maintenance</t>
  </si>
  <si>
    <t>Other Operations</t>
  </si>
  <si>
    <t>Other Maintenance</t>
  </si>
  <si>
    <t>Transmission Operations</t>
  </si>
  <si>
    <t>Transmission Maintenance</t>
  </si>
  <si>
    <t>Distribution Operations</t>
  </si>
  <si>
    <t>Distribution Maintenance</t>
  </si>
  <si>
    <t>Customer Accounts Operations</t>
  </si>
  <si>
    <t>Customer Service Operations</t>
  </si>
  <si>
    <t>A&amp;G Operations</t>
  </si>
  <si>
    <t>FERC</t>
  </si>
  <si>
    <t>501SE</t>
  </si>
  <si>
    <t>557SG</t>
  </si>
  <si>
    <t>580SNPD</t>
  </si>
  <si>
    <t>593SNPD</t>
  </si>
  <si>
    <t>903CN</t>
  </si>
  <si>
    <t>908CN</t>
  </si>
  <si>
    <t>908OTHER</t>
  </si>
  <si>
    <t>920SO</t>
  </si>
  <si>
    <t>935SO</t>
  </si>
  <si>
    <t>Pro Forma Revenue</t>
  </si>
  <si>
    <t>Wheeling Revenue</t>
  </si>
  <si>
    <t>SO2 Emission Allowances</t>
  </si>
  <si>
    <t>500SG</t>
  </si>
  <si>
    <t>512SG</t>
  </si>
  <si>
    <t>535SG-P</t>
  </si>
  <si>
    <t>535SG-U</t>
  </si>
  <si>
    <t>545SG-P</t>
  </si>
  <si>
    <t>545SG-U</t>
  </si>
  <si>
    <t>548SG</t>
  </si>
  <si>
    <t>553SG</t>
  </si>
  <si>
    <t>560SG</t>
  </si>
  <si>
    <t>571SG</t>
  </si>
  <si>
    <t>Utility Labor</t>
  </si>
  <si>
    <t>Non-Utility/Capital</t>
  </si>
  <si>
    <t>Insurance Expense</t>
  </si>
  <si>
    <t>Customer Advances for Construction</t>
  </si>
  <si>
    <t>Miscellaneous Rate Base</t>
  </si>
  <si>
    <t>Powerdale Hydro Removal</t>
  </si>
  <si>
    <t>4.3.1</t>
  </si>
  <si>
    <t>Remove Non-Recurring Entries</t>
  </si>
  <si>
    <t xml:space="preserve">Net Power Cost Study </t>
  </si>
  <si>
    <t>Wage and Employee Benefits</t>
  </si>
  <si>
    <t>O&amp;M Expense Escalation</t>
  </si>
  <si>
    <t>Interest True-Up</t>
  </si>
  <si>
    <t xml:space="preserve">Property Tax Expense </t>
  </si>
  <si>
    <t>Renewable Energy Tax Credit</t>
  </si>
  <si>
    <t>Trapper Mine Rate Base</t>
  </si>
  <si>
    <t>Bridger Mine Rate Base</t>
  </si>
  <si>
    <t>Other Electric Revenues</t>
  </si>
  <si>
    <t>Gain From Sale of Allowances</t>
  </si>
  <si>
    <t>Allowed Gain From Sale of Allowances</t>
  </si>
  <si>
    <t>Accumulated Deferred Income Taxes</t>
  </si>
  <si>
    <t>Regulatory Deferred Sales</t>
  </si>
  <si>
    <t>SCHMAT</t>
  </si>
  <si>
    <t>Schedule M Deduction</t>
  </si>
  <si>
    <t>SCHMDT</t>
  </si>
  <si>
    <t>Below</t>
  </si>
  <si>
    <t>Above</t>
  </si>
  <si>
    <t>182M</t>
  </si>
  <si>
    <t>Generation Overhaul Expense - Steam</t>
  </si>
  <si>
    <t>Generation Overhaul Expense - Other</t>
  </si>
  <si>
    <t>SCHMAP</t>
  </si>
  <si>
    <t>SCHMDP</t>
  </si>
  <si>
    <t>555NPC</t>
  </si>
  <si>
    <t>108HP</t>
  </si>
  <si>
    <t>Customer Advance</t>
  </si>
  <si>
    <t>8.5.1</t>
  </si>
  <si>
    <t>404IP</t>
  </si>
  <si>
    <t>8.8.1</t>
  </si>
  <si>
    <t>108TP</t>
  </si>
  <si>
    <t>Wheeling Imbalance Expense</t>
  </si>
  <si>
    <t>Adjustment Detail:</t>
  </si>
  <si>
    <t xml:space="preserve">Total Adjustments </t>
  </si>
  <si>
    <t>Residential</t>
  </si>
  <si>
    <t>Commercial</t>
  </si>
  <si>
    <t>Industrial</t>
  </si>
  <si>
    <t>3.1.1</t>
  </si>
  <si>
    <t>500-935</t>
  </si>
  <si>
    <t>4.2.2</t>
  </si>
  <si>
    <t>Total O&amp;M Expense Adjustment</t>
  </si>
  <si>
    <t>% Of Total</t>
  </si>
  <si>
    <t>Ref 4.2.2</t>
  </si>
  <si>
    <t>Check</t>
  </si>
  <si>
    <t>4.6.1</t>
  </si>
  <si>
    <t>Other Purchased Power</t>
  </si>
  <si>
    <t>4.5.1</t>
  </si>
  <si>
    <t>4.1.1</t>
  </si>
  <si>
    <t>4.9.1</t>
  </si>
  <si>
    <t>Sales for Resale (Account 447)</t>
  </si>
  <si>
    <t>Existing Firm PPL</t>
  </si>
  <si>
    <t>Existing Firm UPL</t>
  </si>
  <si>
    <t>Post-Merger Firm</t>
  </si>
  <si>
    <t>Non-Firm</t>
  </si>
  <si>
    <t>Total Sales for Resale</t>
  </si>
  <si>
    <t>Purchased Power (Account 555)</t>
  </si>
  <si>
    <t>Existing Firm Demand PPL</t>
  </si>
  <si>
    <t>Existing Firm Demand UPL</t>
  </si>
  <si>
    <t>Existing Firm Energy</t>
  </si>
  <si>
    <t>Post-merger Firm</t>
  </si>
  <si>
    <t xml:space="preserve">Secondary Purchases </t>
  </si>
  <si>
    <t>Total Purchased Power Adjustments:</t>
  </si>
  <si>
    <t>Wheeling Expense (Account 565)</t>
  </si>
  <si>
    <t>Total Wheeling Expense Adjustments:</t>
  </si>
  <si>
    <t>Fuel Expense (Accounts 501, 503, 547)</t>
  </si>
  <si>
    <t>Fuel Consumed - Coal</t>
  </si>
  <si>
    <t>Fuel Consumed - Gas</t>
  </si>
  <si>
    <t>Steam from Other Sources</t>
  </si>
  <si>
    <t>Natural Gas Consumed</t>
  </si>
  <si>
    <t>Simple Cycle Combustion Turbines</t>
  </si>
  <si>
    <t>Cholla / APS Exchange</t>
  </si>
  <si>
    <t>Total Fuel Expense Adjustments:</t>
  </si>
  <si>
    <t>Total Power Cost Adjustment</t>
  </si>
  <si>
    <t>Remove Power Cost Deferrals</t>
  </si>
  <si>
    <t>5.1.1</t>
  </si>
  <si>
    <t>Other Electric Revenue</t>
  </si>
  <si>
    <t>5.3.1</t>
  </si>
  <si>
    <t>Steam Depreciation Expense</t>
  </si>
  <si>
    <t>403SP</t>
  </si>
  <si>
    <t>Hydro Depreciation Expense</t>
  </si>
  <si>
    <t>403HP</t>
  </si>
  <si>
    <t>Other Depreciation Expense</t>
  </si>
  <si>
    <t>403OP</t>
  </si>
  <si>
    <t>Transmission Depreciation Expense</t>
  </si>
  <si>
    <t>403TP</t>
  </si>
  <si>
    <t>Distribution Depreciation Expense</t>
  </si>
  <si>
    <t>General Depreciation Expense</t>
  </si>
  <si>
    <t>403GP</t>
  </si>
  <si>
    <t>6.1.2</t>
  </si>
  <si>
    <t>Intangible Amortization</t>
  </si>
  <si>
    <t>Hydro Amortization</t>
  </si>
  <si>
    <t>404HP</t>
  </si>
  <si>
    <t>General Amortization</t>
  </si>
  <si>
    <t>404GP</t>
  </si>
  <si>
    <t>6.1.3</t>
  </si>
  <si>
    <t>Steam Depreciation Reserve</t>
  </si>
  <si>
    <t>108SP</t>
  </si>
  <si>
    <t>Hydro Depreciation Reserve</t>
  </si>
  <si>
    <t>Other Depreciation Reserve</t>
  </si>
  <si>
    <t>108OP</t>
  </si>
  <si>
    <t>Transmission Depreciation Reserve</t>
  </si>
  <si>
    <t>Distribution Depreciation Reserve</t>
  </si>
  <si>
    <t>General Depreciation Reserve</t>
  </si>
  <si>
    <t>108GP</t>
  </si>
  <si>
    <t>Mining Depreciation Reserve</t>
  </si>
  <si>
    <t>108MP</t>
  </si>
  <si>
    <t>Intangible Amortization Reserve</t>
  </si>
  <si>
    <t>111IP</t>
  </si>
  <si>
    <t>Hydro Amortization Reserve</t>
  </si>
  <si>
    <t>111HP</t>
  </si>
  <si>
    <t>General Amortization Reserve</t>
  </si>
  <si>
    <t>111GP</t>
  </si>
  <si>
    <t>6.2.2</t>
  </si>
  <si>
    <t>6.2.3</t>
  </si>
  <si>
    <t>Other Tangible Property</t>
  </si>
  <si>
    <t>8.3.1</t>
  </si>
  <si>
    <t>Steam Plant Additions</t>
  </si>
  <si>
    <t>Hydro Plant Additions</t>
  </si>
  <si>
    <t>Other Plant Additions</t>
  </si>
  <si>
    <t>Transmission Plant Additions</t>
  </si>
  <si>
    <t>Distribution Plant Additions</t>
  </si>
  <si>
    <t>General Plant Additions</t>
  </si>
  <si>
    <t>Intangible Plant Additions</t>
  </si>
  <si>
    <t>Mining Plant Additions</t>
  </si>
  <si>
    <t>Total Plant Additions</t>
  </si>
  <si>
    <t>186M</t>
  </si>
  <si>
    <t>8.2.1</t>
  </si>
  <si>
    <t>Wind Integration</t>
  </si>
  <si>
    <t>WY</t>
  </si>
  <si>
    <t>O&amp;M Expense Escalation (Non-NPC, Non-Labor)</t>
  </si>
  <si>
    <t>447NPC</t>
  </si>
  <si>
    <t>565NPC</t>
  </si>
  <si>
    <t>501NPC</t>
  </si>
  <si>
    <t>503NPC</t>
  </si>
  <si>
    <t>547NPC</t>
  </si>
  <si>
    <t>182W</t>
  </si>
  <si>
    <t>8.9.1</t>
  </si>
  <si>
    <t>4.4.1</t>
  </si>
  <si>
    <t>FED Renewable Energy Tax Credit</t>
  </si>
  <si>
    <t>Taxes Other Than Income</t>
  </si>
  <si>
    <t>7.2.1</t>
  </si>
  <si>
    <t>7.3.1</t>
  </si>
  <si>
    <t>SCHMAP-Permanent Additions</t>
  </si>
  <si>
    <t>SCHMAT-Temporary Additions</t>
  </si>
  <si>
    <t>SCHMDP-Permanent Deductions</t>
  </si>
  <si>
    <t>SCHMDT-Temporary Deductions</t>
  </si>
  <si>
    <t>Deferred Income Tax Expense - Debit</t>
  </si>
  <si>
    <t>Deferred Income Tax Expense - Credit</t>
  </si>
  <si>
    <t>Cash Working Capital</t>
  </si>
  <si>
    <t>CWC</t>
  </si>
  <si>
    <t>Total Company</t>
  </si>
  <si>
    <t>8.1.1</t>
  </si>
  <si>
    <t>Adjustment:</t>
  </si>
  <si>
    <t>Rate Base</t>
  </si>
  <si>
    <t>Adjusted Rate Base</t>
  </si>
  <si>
    <t>Weighted Cost of Debt</t>
  </si>
  <si>
    <t>Allocation %</t>
  </si>
  <si>
    <t>MT</t>
  </si>
  <si>
    <t>Adjustment % of Total Adjustment</t>
  </si>
  <si>
    <t>3.2.2</t>
  </si>
  <si>
    <t>REC Revenue</t>
  </si>
  <si>
    <t>3.3.1</t>
  </si>
  <si>
    <t>AFUDC Equity</t>
  </si>
  <si>
    <t>Adjustment to Tax:</t>
  </si>
  <si>
    <t>Remove DSM Expense</t>
  </si>
  <si>
    <t>SG-W</t>
  </si>
  <si>
    <t>Divisional Overhead - R.M.P. Power</t>
  </si>
  <si>
    <t>Total Depreciation and Amortization Expense</t>
  </si>
  <si>
    <t>Fuel - Overburden Amortization - Idaho</t>
  </si>
  <si>
    <t>Fuel - Overburden Amortization - Wyoming</t>
  </si>
  <si>
    <t>Final Reclamation Liability</t>
  </si>
  <si>
    <t>8.2.2</t>
  </si>
  <si>
    <t>Amortization sub-total</t>
  </si>
  <si>
    <t>Depreciation sub-total</t>
  </si>
  <si>
    <t>Total Depreciation and Amortization Reserve</t>
  </si>
  <si>
    <t>8.10.1</t>
  </si>
  <si>
    <t>Adjustment to Depreciation Expense:</t>
  </si>
  <si>
    <t>Adjustment to Depreciation Reserve:</t>
  </si>
  <si>
    <t>Regulatory Asset - Weatherization</t>
  </si>
  <si>
    <t>Operation &amp; Maintenance</t>
  </si>
  <si>
    <t>Average Accumulated Deferred Tax</t>
  </si>
  <si>
    <t>AFUDC - Equity</t>
  </si>
  <si>
    <t>ADIT Balance 190</t>
  </si>
  <si>
    <t>ADIT Balance 281</t>
  </si>
  <si>
    <t>ADIT Balance 282</t>
  </si>
  <si>
    <t>ADIT Balance 283</t>
  </si>
  <si>
    <t>8.11.1</t>
  </si>
  <si>
    <t>1- Fuel Stock</t>
  </si>
  <si>
    <t>1 - Working Capital Deposit</t>
  </si>
  <si>
    <t>2 - Prepaid Overhauls</t>
  </si>
  <si>
    <t>AVERAGE FACTORS</t>
  </si>
  <si>
    <t>7.5.1</t>
  </si>
  <si>
    <t>8.12.1</t>
  </si>
  <si>
    <t>ITC Balance 255</t>
  </si>
  <si>
    <t>3.4.1</t>
  </si>
  <si>
    <t>3.5.1</t>
  </si>
  <si>
    <t>Loss on Property Sales</t>
  </si>
  <si>
    <t>557SE</t>
  </si>
  <si>
    <t>502SG</t>
  </si>
  <si>
    <t>505SG</t>
  </si>
  <si>
    <t>506SG</t>
  </si>
  <si>
    <t>510SG</t>
  </si>
  <si>
    <t>511SG</t>
  </si>
  <si>
    <t>513SG</t>
  </si>
  <si>
    <t>514SG</t>
  </si>
  <si>
    <t>536SG-P</t>
  </si>
  <si>
    <t>537SG-P</t>
  </si>
  <si>
    <t>537SG-U</t>
  </si>
  <si>
    <t>539SG-P</t>
  </si>
  <si>
    <t>539SG-U</t>
  </si>
  <si>
    <t>540SG-P</t>
  </si>
  <si>
    <t>542SG-P</t>
  </si>
  <si>
    <t>542SG-U</t>
  </si>
  <si>
    <t>543SG-P</t>
  </si>
  <si>
    <t>543SG-U</t>
  </si>
  <si>
    <t>544SG-P</t>
  </si>
  <si>
    <t>544SG-U</t>
  </si>
  <si>
    <t>549SG</t>
  </si>
  <si>
    <t>552SG</t>
  </si>
  <si>
    <t>554SG</t>
  </si>
  <si>
    <t>556SG</t>
  </si>
  <si>
    <t>561SG</t>
  </si>
  <si>
    <t>562SG</t>
  </si>
  <si>
    <t>563SG</t>
  </si>
  <si>
    <t>566SG</t>
  </si>
  <si>
    <t>567SG</t>
  </si>
  <si>
    <t>568SG</t>
  </si>
  <si>
    <t>569SG</t>
  </si>
  <si>
    <t>570SG</t>
  </si>
  <si>
    <t>572SG</t>
  </si>
  <si>
    <t>573SG</t>
  </si>
  <si>
    <t>580CA</t>
  </si>
  <si>
    <t>580OR</t>
  </si>
  <si>
    <t>580WA</t>
  </si>
  <si>
    <t>581OR</t>
  </si>
  <si>
    <t>581SNPD</t>
  </si>
  <si>
    <t>582CA</t>
  </si>
  <si>
    <t>582OR</t>
  </si>
  <si>
    <t>582SNPD</t>
  </si>
  <si>
    <t>582UT</t>
  </si>
  <si>
    <t>582WA</t>
  </si>
  <si>
    <t>582WYP</t>
  </si>
  <si>
    <t>583CA</t>
  </si>
  <si>
    <t>583OR</t>
  </si>
  <si>
    <t>583SNPD</t>
  </si>
  <si>
    <t>583UT</t>
  </si>
  <si>
    <t>583WA</t>
  </si>
  <si>
    <t>583WYP</t>
  </si>
  <si>
    <t>583WYU</t>
  </si>
  <si>
    <t>585SNPD</t>
  </si>
  <si>
    <t>586CA</t>
  </si>
  <si>
    <t>586OR</t>
  </si>
  <si>
    <t>586SNPD</t>
  </si>
  <si>
    <t>586UT</t>
  </si>
  <si>
    <t>586WA</t>
  </si>
  <si>
    <t>586WYP</t>
  </si>
  <si>
    <t>586WYU</t>
  </si>
  <si>
    <t>587CA</t>
  </si>
  <si>
    <t>587OR</t>
  </si>
  <si>
    <t>587UT</t>
  </si>
  <si>
    <t>587WA</t>
  </si>
  <si>
    <t>587WYP</t>
  </si>
  <si>
    <t>587WYU</t>
  </si>
  <si>
    <t>588CA</t>
  </si>
  <si>
    <t>588OR</t>
  </si>
  <si>
    <t>588SNPD</t>
  </si>
  <si>
    <t>588UT</t>
  </si>
  <si>
    <t>588WA</t>
  </si>
  <si>
    <t>588WYP</t>
  </si>
  <si>
    <t>588WYU</t>
  </si>
  <si>
    <t>589CA</t>
  </si>
  <si>
    <t>589OR</t>
  </si>
  <si>
    <t>589UT</t>
  </si>
  <si>
    <t>589WA</t>
  </si>
  <si>
    <t>589WYP</t>
  </si>
  <si>
    <t>589WYU</t>
  </si>
  <si>
    <t>590CA</t>
  </si>
  <si>
    <t>590OR</t>
  </si>
  <si>
    <t>590SNPD</t>
  </si>
  <si>
    <t>590UT</t>
  </si>
  <si>
    <t>590WA</t>
  </si>
  <si>
    <t>590WYP</t>
  </si>
  <si>
    <t>592CA</t>
  </si>
  <si>
    <t>592OR</t>
  </si>
  <si>
    <t>592SNPD</t>
  </si>
  <si>
    <t>592UT</t>
  </si>
  <si>
    <t>592WA</t>
  </si>
  <si>
    <t>592WYP</t>
  </si>
  <si>
    <t>592WYU</t>
  </si>
  <si>
    <t>593CA</t>
  </si>
  <si>
    <t>593OR</t>
  </si>
  <si>
    <t>593UT</t>
  </si>
  <si>
    <t>593WA</t>
  </si>
  <si>
    <t>593WYP</t>
  </si>
  <si>
    <t>593WYU</t>
  </si>
  <si>
    <t>594CA</t>
  </si>
  <si>
    <t>594OR</t>
  </si>
  <si>
    <t>594UT</t>
  </si>
  <si>
    <t>594WA</t>
  </si>
  <si>
    <t>594WYP</t>
  </si>
  <si>
    <t>594WYU</t>
  </si>
  <si>
    <t>595SNPD</t>
  </si>
  <si>
    <t>596CA</t>
  </si>
  <si>
    <t>596OR</t>
  </si>
  <si>
    <t>596UT</t>
  </si>
  <si>
    <t>596WA</t>
  </si>
  <si>
    <t>596WYP</t>
  </si>
  <si>
    <t>596WYU</t>
  </si>
  <si>
    <t>597CA</t>
  </si>
  <si>
    <t>597OR</t>
  </si>
  <si>
    <t>597SNPD</t>
  </si>
  <si>
    <t>597UT</t>
  </si>
  <si>
    <t>597WA</t>
  </si>
  <si>
    <t>597WYP</t>
  </si>
  <si>
    <t>597WYU</t>
  </si>
  <si>
    <t>598CA</t>
  </si>
  <si>
    <t>598OR</t>
  </si>
  <si>
    <t>598SNPD</t>
  </si>
  <si>
    <t>598UT</t>
  </si>
  <si>
    <t>598WA</t>
  </si>
  <si>
    <t>901CN</t>
  </si>
  <si>
    <t>901OR</t>
  </si>
  <si>
    <t>902CA</t>
  </si>
  <si>
    <t>902CN</t>
  </si>
  <si>
    <t>902OR</t>
  </si>
  <si>
    <t>902UT</t>
  </si>
  <si>
    <t>902WA</t>
  </si>
  <si>
    <t>902WYP</t>
  </si>
  <si>
    <t>902WYU</t>
  </si>
  <si>
    <t>903CA</t>
  </si>
  <si>
    <t>903OR</t>
  </si>
  <si>
    <t>903UT</t>
  </si>
  <si>
    <t>903WA</t>
  </si>
  <si>
    <t>903WYP</t>
  </si>
  <si>
    <t>903WYU</t>
  </si>
  <si>
    <t>905CN</t>
  </si>
  <si>
    <t>907CN</t>
  </si>
  <si>
    <t>908CA</t>
  </si>
  <si>
    <t>908OR</t>
  </si>
  <si>
    <t>908UT</t>
  </si>
  <si>
    <t>908WA</t>
  </si>
  <si>
    <t>908WYP</t>
  </si>
  <si>
    <t>909CN</t>
  </si>
  <si>
    <t>910CN</t>
  </si>
  <si>
    <t>920CA</t>
  </si>
  <si>
    <t>920OR</t>
  </si>
  <si>
    <t>920UT</t>
  </si>
  <si>
    <t>920WA</t>
  </si>
  <si>
    <t>921SO</t>
  </si>
  <si>
    <t>922SO</t>
  </si>
  <si>
    <t>928CA</t>
  </si>
  <si>
    <t>928OR</t>
  </si>
  <si>
    <t>928SO</t>
  </si>
  <si>
    <t>928UT</t>
  </si>
  <si>
    <t>928WA</t>
  </si>
  <si>
    <t>928WYP</t>
  </si>
  <si>
    <t>929SO</t>
  </si>
  <si>
    <t>935CA</t>
  </si>
  <si>
    <t>935OR</t>
  </si>
  <si>
    <t>935WA</t>
  </si>
  <si>
    <t>928ID</t>
  </si>
  <si>
    <t>908ID</t>
  </si>
  <si>
    <t>902ID</t>
  </si>
  <si>
    <t>903ID</t>
  </si>
  <si>
    <t>597ID</t>
  </si>
  <si>
    <t>596ID</t>
  </si>
  <si>
    <t>593ID</t>
  </si>
  <si>
    <t>594ID</t>
  </si>
  <si>
    <t>590ID</t>
  </si>
  <si>
    <t>592ID</t>
  </si>
  <si>
    <t>587ID</t>
  </si>
  <si>
    <t>588ID</t>
  </si>
  <si>
    <t>582ID</t>
  </si>
  <si>
    <t>583ID</t>
  </si>
  <si>
    <t>586ID</t>
  </si>
  <si>
    <t>Customer Assistance</t>
  </si>
  <si>
    <t>Total Non-Recurring Entries</t>
  </si>
  <si>
    <t>Deferred Tax Expense</t>
  </si>
  <si>
    <t>4.7.1</t>
  </si>
  <si>
    <t>4.8.1</t>
  </si>
  <si>
    <t>Generation Overhaul Expense - Cholla</t>
  </si>
  <si>
    <t>James River Royalty Offset</t>
  </si>
  <si>
    <t>Little Mountain</t>
  </si>
  <si>
    <t>Adjustment To Revenue:</t>
  </si>
  <si>
    <t>Adjustment To Expense:</t>
  </si>
  <si>
    <t>Wyoming Wind Generation Tax</t>
  </si>
  <si>
    <t>Remove O&amp;M Expense</t>
  </si>
  <si>
    <t>Regulatory Asset Amortization</t>
  </si>
  <si>
    <t>Misc. Asset Sales and Removals</t>
  </si>
  <si>
    <t>Repairs Deduction Deferred Accounting</t>
  </si>
  <si>
    <t>3 - Cottonwood Coal Lease</t>
  </si>
  <si>
    <t>Incremental O&amp;M</t>
  </si>
  <si>
    <t>Idaho Irrigation Load Control Program</t>
  </si>
  <si>
    <t>Schedule M Addition</t>
  </si>
  <si>
    <t>Customer Service Deposits</t>
  </si>
  <si>
    <t>Coal Fired Generation</t>
  </si>
  <si>
    <t>Gas Generation</t>
  </si>
  <si>
    <t>Partner Operated Generation - Steam</t>
  </si>
  <si>
    <t>Partner Operated Generation - Other</t>
  </si>
  <si>
    <t>Partner Operated Generation - Cholla</t>
  </si>
  <si>
    <t>Hydro - West</t>
  </si>
  <si>
    <t>Hydro - East</t>
  </si>
  <si>
    <t>Wind Generation</t>
  </si>
  <si>
    <t>Pro Forma Deferred Income Tax Expense</t>
  </si>
  <si>
    <t>7.9.1</t>
  </si>
  <si>
    <t>Current Tax Credits</t>
  </si>
  <si>
    <t>Uncollectible Accounts</t>
  </si>
  <si>
    <t>4.11.1</t>
  </si>
  <si>
    <t>8.11.2</t>
  </si>
  <si>
    <t>(1)</t>
  </si>
  <si>
    <t>7.4.1</t>
  </si>
  <si>
    <t>Normalized Wheeling Revenues</t>
  </si>
  <si>
    <t>UT-Allocated</t>
  </si>
  <si>
    <t>Utah % of Adjustment Total</t>
  </si>
  <si>
    <t>3.1.2</t>
  </si>
  <si>
    <t>Situs Contracts</t>
  </si>
  <si>
    <t>Irrigation</t>
  </si>
  <si>
    <t>4.7.2</t>
  </si>
  <si>
    <t>4.7.3</t>
  </si>
  <si>
    <t>4.7.4</t>
  </si>
  <si>
    <t>UTAH</t>
  </si>
  <si>
    <t>500</t>
  </si>
  <si>
    <t>501</t>
  </si>
  <si>
    <t>502</t>
  </si>
  <si>
    <t>505</t>
  </si>
  <si>
    <t>506</t>
  </si>
  <si>
    <t>507</t>
  </si>
  <si>
    <t>510</t>
  </si>
  <si>
    <t>511</t>
  </si>
  <si>
    <t>512</t>
  </si>
  <si>
    <t>513</t>
  </si>
  <si>
    <t>514</t>
  </si>
  <si>
    <t>535</t>
  </si>
  <si>
    <t>536</t>
  </si>
  <si>
    <t>537</t>
  </si>
  <si>
    <t>539</t>
  </si>
  <si>
    <t>540</t>
  </si>
  <si>
    <t>541</t>
  </si>
  <si>
    <t>542</t>
  </si>
  <si>
    <t>543</t>
  </si>
  <si>
    <t>544</t>
  </si>
  <si>
    <t>545</t>
  </si>
  <si>
    <t>546</t>
  </si>
  <si>
    <t>548</t>
  </si>
  <si>
    <t>549</t>
  </si>
  <si>
    <t>550</t>
  </si>
  <si>
    <t>552</t>
  </si>
  <si>
    <t>553</t>
  </si>
  <si>
    <t>554</t>
  </si>
  <si>
    <t>556</t>
  </si>
  <si>
    <t>557</t>
  </si>
  <si>
    <t>560</t>
  </si>
  <si>
    <t>561</t>
  </si>
  <si>
    <t>562</t>
  </si>
  <si>
    <t>563</t>
  </si>
  <si>
    <t>566</t>
  </si>
  <si>
    <t>567</t>
  </si>
  <si>
    <t>568</t>
  </si>
  <si>
    <t>569</t>
  </si>
  <si>
    <t>570</t>
  </si>
  <si>
    <t>571</t>
  </si>
  <si>
    <t>572</t>
  </si>
  <si>
    <t>573</t>
  </si>
  <si>
    <t>580</t>
  </si>
  <si>
    <t>581</t>
  </si>
  <si>
    <t>582</t>
  </si>
  <si>
    <t>583</t>
  </si>
  <si>
    <t>584</t>
  </si>
  <si>
    <t>585</t>
  </si>
  <si>
    <t>586</t>
  </si>
  <si>
    <t>587</t>
  </si>
  <si>
    <t>588</t>
  </si>
  <si>
    <t>589</t>
  </si>
  <si>
    <t>590</t>
  </si>
  <si>
    <t>591</t>
  </si>
  <si>
    <t>592</t>
  </si>
  <si>
    <t>593</t>
  </si>
  <si>
    <t>594</t>
  </si>
  <si>
    <t>595</t>
  </si>
  <si>
    <t>596</t>
  </si>
  <si>
    <t>597</t>
  </si>
  <si>
    <t>598</t>
  </si>
  <si>
    <t>901</t>
  </si>
  <si>
    <t>902</t>
  </si>
  <si>
    <t>903</t>
  </si>
  <si>
    <t>904</t>
  </si>
  <si>
    <t>905</t>
  </si>
  <si>
    <t>907</t>
  </si>
  <si>
    <t>908</t>
  </si>
  <si>
    <t>909</t>
  </si>
  <si>
    <t>910</t>
  </si>
  <si>
    <t>920</t>
  </si>
  <si>
    <t>921</t>
  </si>
  <si>
    <t>922</t>
  </si>
  <si>
    <t>923</t>
  </si>
  <si>
    <t>928</t>
  </si>
  <si>
    <t>929</t>
  </si>
  <si>
    <t>930</t>
  </si>
  <si>
    <t>931</t>
  </si>
  <si>
    <t>935</t>
  </si>
  <si>
    <t>8.7.1</t>
  </si>
  <si>
    <t>8.9.4</t>
  </si>
  <si>
    <t>8.9.6</t>
  </si>
  <si>
    <t>8.9.10</t>
  </si>
  <si>
    <t>8.9.8</t>
  </si>
  <si>
    <t xml:space="preserve">Existing Klamath: Remove Accelerated </t>
  </si>
  <si>
    <t>Adjust Injuries &amp; Damages to 3-year average</t>
  </si>
  <si>
    <t>Pro Forma Plant Additions and Retirements</t>
  </si>
  <si>
    <t>Accumulated Deferred Tax Balance</t>
  </si>
  <si>
    <t>Joint Use Revenue</t>
  </si>
  <si>
    <t xml:space="preserve">Joint Use Revenue </t>
  </si>
  <si>
    <t>Depreciation and Amortization Expense</t>
  </si>
  <si>
    <t>Depreciation and Amortization Reserve</t>
  </si>
  <si>
    <t>Pro Forma ADIT Balance</t>
  </si>
  <si>
    <t>OR/CA/WA RPS Eligible:</t>
  </si>
  <si>
    <t>Adjustment for CA RPS Banking</t>
  </si>
  <si>
    <t>Adjustment for OR RPS Banking</t>
  </si>
  <si>
    <t>Adjustment for WA RPS Banking</t>
  </si>
  <si>
    <t>OR/CA RPS Eligible</t>
  </si>
  <si>
    <t>CA RPS Eligible</t>
  </si>
  <si>
    <t>Adjustment for OR RPS - Ineligible Wind</t>
  </si>
  <si>
    <t>3.4.2</t>
  </si>
  <si>
    <t>Reallocate Increm. Rev. - Non-RPS States</t>
  </si>
  <si>
    <t>Klamath Hydroelectric Settlement Agreement</t>
  </si>
  <si>
    <t>Utah Customer Service Deposit Interest</t>
  </si>
  <si>
    <t xml:space="preserve">Utah Customer Service Deposits </t>
  </si>
  <si>
    <t xml:space="preserve">Remove Entries for CA CEMA Reg. Asset </t>
  </si>
  <si>
    <t>Regulatory Liability - Tax Rev Req Adj.</t>
  </si>
  <si>
    <t>2010 PROTOCOL</t>
  </si>
  <si>
    <t>Adjustment by FERC Account and 2010 Protocol Factor</t>
  </si>
  <si>
    <t>2010 Protocol  Factor</t>
  </si>
  <si>
    <t>Jurisdiction:</t>
  </si>
  <si>
    <t>Plant Held For Future Use</t>
  </si>
  <si>
    <t>500SNPPS</t>
  </si>
  <si>
    <t>502SNPPS</t>
  </si>
  <si>
    <t>505SNPPS</t>
  </si>
  <si>
    <t>506SNPPS</t>
  </si>
  <si>
    <t>510SNPPS</t>
  </si>
  <si>
    <t>511SNPPS</t>
  </si>
  <si>
    <t>512SNPPS</t>
  </si>
  <si>
    <t>513SNPPS</t>
  </si>
  <si>
    <t>514SNPPS</t>
  </si>
  <si>
    <t>535SNPPH-P</t>
  </si>
  <si>
    <t>535SNPPH-U</t>
  </si>
  <si>
    <t>536SNPPH-P</t>
  </si>
  <si>
    <t>537SNPPH-P</t>
  </si>
  <si>
    <t>537SNPPH-U</t>
  </si>
  <si>
    <t>539SNPPH-P</t>
  </si>
  <si>
    <t>539SNPPH-U</t>
  </si>
  <si>
    <t>540SNPPH-P</t>
  </si>
  <si>
    <t>542SNPPH-P</t>
  </si>
  <si>
    <t>542SNPPH-U</t>
  </si>
  <si>
    <t>543SNPPH-P</t>
  </si>
  <si>
    <t>543SNPPH-U</t>
  </si>
  <si>
    <t>544SNPPH-P</t>
  </si>
  <si>
    <t>544SNPPH-U</t>
  </si>
  <si>
    <t>545SNPPH-P</t>
  </si>
  <si>
    <t>545SNPPH-U</t>
  </si>
  <si>
    <t>548SNPPO</t>
  </si>
  <si>
    <t>549OR</t>
  </si>
  <si>
    <t>549SNPPO</t>
  </si>
  <si>
    <t>552SNPPO</t>
  </si>
  <si>
    <t>553SNPPO</t>
  </si>
  <si>
    <t>554SNPPO</t>
  </si>
  <si>
    <t>560SNPT</t>
  </si>
  <si>
    <t>561SNPT</t>
  </si>
  <si>
    <t>562SNPT</t>
  </si>
  <si>
    <t>563SNPT</t>
  </si>
  <si>
    <t>566SNPT</t>
  </si>
  <si>
    <t>567SNPT</t>
  </si>
  <si>
    <t>568SNPT</t>
  </si>
  <si>
    <t>569SNPT</t>
  </si>
  <si>
    <t>570SNPT</t>
  </si>
  <si>
    <t>571SNPT</t>
  </si>
  <si>
    <t>572SNPT</t>
  </si>
  <si>
    <t>573SNPT</t>
  </si>
  <si>
    <t>580ID</t>
  </si>
  <si>
    <t>580UT</t>
  </si>
  <si>
    <t>580WYP</t>
  </si>
  <si>
    <t>580WYU</t>
  </si>
  <si>
    <t>589ID</t>
  </si>
  <si>
    <t>594SNPD</t>
  </si>
  <si>
    <t>595WYP</t>
  </si>
  <si>
    <t>598WYU</t>
  </si>
  <si>
    <t>905OR</t>
  </si>
  <si>
    <t>907OR</t>
  </si>
  <si>
    <t>909UT</t>
  </si>
  <si>
    <t>909WA</t>
  </si>
  <si>
    <t>935ID</t>
  </si>
  <si>
    <t>935WYU</t>
  </si>
  <si>
    <t>Utah General Rate Case - June 2015</t>
  </si>
  <si>
    <t>Actuals
12 Months Ended
June 2013</t>
  </si>
  <si>
    <t xml:space="preserve">
12 Months Ending June 2015</t>
  </si>
  <si>
    <t>Adjustment to June 2015</t>
  </si>
  <si>
    <t>Bridger and Naughton Liquidated Damages</t>
  </si>
  <si>
    <t>Naughton Write-off</t>
  </si>
  <si>
    <t>Cash Working Capital June 2013</t>
  </si>
  <si>
    <t>Cash Working Capital June 2015</t>
  </si>
  <si>
    <t>Plant Held For Future Use (PHFU)</t>
  </si>
  <si>
    <t>Carbon Plant</t>
  </si>
  <si>
    <t>Miscellaneous Expense</t>
  </si>
  <si>
    <t>Actual Wheeling Revenues 12 ME June 2013</t>
  </si>
  <si>
    <t>Adjustment to Revenue - All States Other Than Utah</t>
  </si>
  <si>
    <t>Customer Records and Collection</t>
  </si>
  <si>
    <t>Office Supplies &amp; Expenses</t>
  </si>
  <si>
    <t>Duplicate Charges</t>
  </si>
  <si>
    <t>Information &amp; Instructional Advertising</t>
  </si>
  <si>
    <t>Other Expense</t>
  </si>
  <si>
    <t>2) Jim Bridger Notice of Violation</t>
  </si>
  <si>
    <t xml:space="preserve">Remove out of period correction </t>
  </si>
  <si>
    <t>Regulatory Asset</t>
  </si>
  <si>
    <t>Write Off to Expense</t>
  </si>
  <si>
    <t>4.10.1</t>
  </si>
  <si>
    <t>4.10.2</t>
  </si>
  <si>
    <t>June 2013 13-Month Average Balance</t>
  </si>
  <si>
    <t>June 2015 13-Month Average Balance</t>
  </si>
  <si>
    <t>Adjust to June 2015 13-Month Avg Balance</t>
  </si>
  <si>
    <t>Remove Return Liability as Booked</t>
  </si>
  <si>
    <t>Schedule M Addition - Decommissioning</t>
  </si>
  <si>
    <t>Schedule M Deduction - Unrecovered Plant</t>
  </si>
  <si>
    <t>Tab B-15</t>
  </si>
  <si>
    <t>Remove Condit O&amp;M Expense</t>
  </si>
  <si>
    <t>Remove Snake Creek O&amp;M Expense</t>
  </si>
  <si>
    <t>Remove St. Anthony O&amp;M Expense</t>
  </si>
  <si>
    <t>Remove Deseret Depr Exp - Steam</t>
  </si>
  <si>
    <t>Remove Condit Depr Exp - Hydro</t>
  </si>
  <si>
    <t>Remove Condit Depr Exp - Trans</t>
  </si>
  <si>
    <t>Remove St. Anthony Depr Exp - Hydro</t>
  </si>
  <si>
    <t>Remove St. Anthony Depr Exp - Trans</t>
  </si>
  <si>
    <t>Remove St. Anthony Depr Exp - Dist</t>
  </si>
  <si>
    <t>Remove Deseret Power:</t>
  </si>
  <si>
    <t xml:space="preserve">   Steam Plant In Service</t>
  </si>
  <si>
    <t xml:space="preserve">   Depreciation Reserve - Steam</t>
  </si>
  <si>
    <t>Remove Condit Hydroelectric:</t>
  </si>
  <si>
    <t xml:space="preserve">  Hydro Plant In Service</t>
  </si>
  <si>
    <t xml:space="preserve">  Transmission Plant In Service</t>
  </si>
  <si>
    <t xml:space="preserve">  Depreciation Reserve - Hydro </t>
  </si>
  <si>
    <t xml:space="preserve">  Depreciation Reserve - Trans</t>
  </si>
  <si>
    <t>Remove St. Anthony Hydro:</t>
  </si>
  <si>
    <t xml:space="preserve">  Distribution Plant In Service</t>
  </si>
  <si>
    <t xml:space="preserve">  Depreciation Reserve - Dist</t>
  </si>
  <si>
    <t>Net Prepaid Balance</t>
  </si>
  <si>
    <t>8.14.1</t>
  </si>
  <si>
    <t>Amortization Expense</t>
  </si>
  <si>
    <t>8.15.1</t>
  </si>
  <si>
    <t>Geothermal Generation - Blundell</t>
  </si>
  <si>
    <t>Gas Generation - Gadsby Plant</t>
  </si>
  <si>
    <t>8.11.3</t>
  </si>
  <si>
    <t>Remove Klamath Relicensing Process Costs</t>
  </si>
  <si>
    <t>Adjustment to Amortization Expense:</t>
  </si>
  <si>
    <t>Adjustment to Amortization Reserve:</t>
  </si>
  <si>
    <t>Adjust amortization expense from base period to pro forma period</t>
  </si>
  <si>
    <t>Cholla Transaction Cost</t>
  </si>
  <si>
    <t>Pension Measurement Date - Utah</t>
  </si>
  <si>
    <t xml:space="preserve">Utah Independent Evaluator Fee </t>
  </si>
  <si>
    <t>Adjust rate base from base period to pro forma period</t>
  </si>
  <si>
    <t>Cholla Transaction Costs</t>
  </si>
  <si>
    <t>Regulatory Asset-Weatherization Amort.</t>
  </si>
  <si>
    <t>Electric Plant Acquisition</t>
  </si>
  <si>
    <t>Electric Plant Acquisition-Accum. Amort.</t>
  </si>
  <si>
    <t>Accum. Deferred Tax - Pension MMT</t>
  </si>
  <si>
    <t>Accum. Deferred Tax - CIC Severance</t>
  </si>
  <si>
    <t>Accum. Deferred Tax - UT Evaluator Fee</t>
  </si>
  <si>
    <t>Deferred ITC Amortization</t>
  </si>
  <si>
    <t>592MT</t>
  </si>
  <si>
    <t>595OR</t>
  </si>
  <si>
    <t>Check Total</t>
  </si>
  <si>
    <t>JAM Input</t>
  </si>
  <si>
    <t>2010P Indicator</t>
  </si>
  <si>
    <t>1) Boilermaker Pension Reserve</t>
  </si>
  <si>
    <t>Adjust Liability Insur. Prem. to expected level</t>
  </si>
  <si>
    <t>Period:</t>
  </si>
  <si>
    <t>Historical = 12 ME June 2013; Forecast 12 ME June 2015</t>
  </si>
  <si>
    <t>8.4.1</t>
  </si>
  <si>
    <t>Remove 12 ME June 2013 Revenue</t>
  </si>
  <si>
    <t>Labor Generation Expenses</t>
  </si>
  <si>
    <t>Non-Labor Generation Expenses</t>
  </si>
  <si>
    <t>Adjustment To Depreciation Expense:</t>
  </si>
  <si>
    <t>Depreciation Expense - Other Plant</t>
  </si>
  <si>
    <t>Adjustment To Rate Base:</t>
  </si>
  <si>
    <t>EPIS - Other Plants</t>
  </si>
  <si>
    <t>Depreciation Reserve - Other Plants</t>
  </si>
  <si>
    <t>Pro Forma
12 Months Ending
June 2015 Utah Allocated</t>
  </si>
  <si>
    <t>(1) See detail pages 4.2.9 through 4.2.11</t>
  </si>
  <si>
    <t>3.2.1</t>
  </si>
  <si>
    <t>4.11.3</t>
  </si>
  <si>
    <t>4.11.2</t>
  </si>
  <si>
    <t>Ref 4.11</t>
  </si>
  <si>
    <t>Add REC Revenue 12 ME June 2015</t>
  </si>
  <si>
    <t>Remove June 2013 REC Deferrals</t>
  </si>
  <si>
    <t>Add Back Base Period Klamath Relicensing</t>
  </si>
  <si>
    <t>Add Increm. Pro Forma Klamath Relicensing</t>
  </si>
  <si>
    <t>Interest June 2015</t>
  </si>
  <si>
    <t>Interest June 2013</t>
  </si>
  <si>
    <t xml:space="preserve">Uncollectible Accounts </t>
  </si>
  <si>
    <t>Adjust Property Insur. Prem. to expected level</t>
  </si>
  <si>
    <t>Depreciation Study</t>
  </si>
  <si>
    <t>3) Utah Solar Incentive Program Expenses</t>
  </si>
  <si>
    <t>3.4.3</t>
  </si>
  <si>
    <t>Add Leaning Juniper Indemnity Revenue</t>
  </si>
  <si>
    <t>Re-allocate June 2015 REC Revenues According to RPS Eligibility:</t>
  </si>
  <si>
    <t>6.3.1</t>
  </si>
  <si>
    <t>Amortization Deferred Expense</t>
  </si>
  <si>
    <t>Reserve Giveback</t>
  </si>
  <si>
    <t xml:space="preserve">  Idaho Distribution</t>
  </si>
  <si>
    <t xml:space="preserve">  Utah Distribution</t>
  </si>
  <si>
    <t xml:space="preserve">  Wyoming Distribution</t>
  </si>
  <si>
    <t xml:space="preserve">  Blundell Geothermal Plant</t>
  </si>
  <si>
    <t xml:space="preserve">  Gadsby Steam Plant </t>
  </si>
  <si>
    <t xml:space="preserve">  Hunter Steam Plant </t>
  </si>
  <si>
    <t xml:space="preserve">  Colstrip Steam Plant</t>
  </si>
  <si>
    <t>6.3.2</t>
  </si>
  <si>
    <t>Fuel Related - Non-NPC</t>
  </si>
  <si>
    <t>Other Expenses</t>
  </si>
  <si>
    <t>Customer Accounts</t>
  </si>
  <si>
    <t>Customer Services</t>
  </si>
  <si>
    <t>Administrative &amp; General</t>
  </si>
  <si>
    <t>Total Vehicle Depreciation</t>
  </si>
  <si>
    <t>6.3.7</t>
  </si>
  <si>
    <t>Total Test Period Revenue 12 ME June 2015</t>
  </si>
  <si>
    <t>Total Test Period Re-allocated Revenue</t>
  </si>
  <si>
    <t>8.13.1</t>
  </si>
  <si>
    <t>Remove Accelerated Depreciation Expense</t>
  </si>
  <si>
    <t>Remove Accelerated Depreciation Expense:</t>
  </si>
  <si>
    <t>Carbon Unrecovered Plant:</t>
  </si>
  <si>
    <t>Add Carbon Reg. Asset Amort. Expense</t>
  </si>
  <si>
    <t>Add Carbon Unrecovered Plant Reg Asset</t>
  </si>
  <si>
    <t>Add Excess Depreciation Reserve</t>
  </si>
  <si>
    <t>Pension and Post-Retirement Welfare Plan</t>
  </si>
  <si>
    <t>Accum. Deferred Tax - Post - Ret MMT</t>
  </si>
  <si>
    <t>Schedule M Deduction - UT Evaluator Fee</t>
  </si>
  <si>
    <t>Deferred Tax Expense - UT Evaluator Fee</t>
  </si>
  <si>
    <t>3.3.2</t>
  </si>
  <si>
    <t>Public Street &amp; Highway</t>
  </si>
  <si>
    <t>Other Sales Public Authority</t>
  </si>
  <si>
    <t>Commercial and Industrial</t>
  </si>
  <si>
    <t>4) Bureau of Indian Affairs - Expired Easements Accruals:</t>
  </si>
  <si>
    <t>Misc. Transmission Expense</t>
  </si>
  <si>
    <t>Rents</t>
  </si>
  <si>
    <t>Ancillary Services</t>
  </si>
  <si>
    <t>3.6.1</t>
  </si>
  <si>
    <t>8.6.2</t>
  </si>
  <si>
    <t xml:space="preserve">DSM Expense </t>
  </si>
  <si>
    <t>Depreciation Study - Vehicle</t>
  </si>
  <si>
    <t>5.2.1</t>
  </si>
  <si>
    <t xml:space="preserve">Base Period Depreciation - West </t>
  </si>
  <si>
    <t>Test Period Depreciation - West</t>
  </si>
  <si>
    <t>Base Period Depreciation - East</t>
  </si>
  <si>
    <t>Test Period Depreciation - East</t>
  </si>
  <si>
    <t>Klamath Relicensing Process Costs</t>
  </si>
  <si>
    <t>Klamath Existing Plant</t>
  </si>
  <si>
    <t>Other</t>
  </si>
  <si>
    <t>6.3.8</t>
  </si>
  <si>
    <t>Pro Forma Schedule Ms</t>
  </si>
  <si>
    <t>6.3.9</t>
  </si>
  <si>
    <t>Ancillary Service Revenue</t>
  </si>
  <si>
    <t>Depreciation Reserve Adjustment Detail:</t>
  </si>
  <si>
    <t xml:space="preserve">  West Side Accrual</t>
  </si>
  <si>
    <t>3.2.3</t>
  </si>
  <si>
    <t>Gain on Property Sales</t>
  </si>
  <si>
    <t>System Generation-Wind</t>
  </si>
  <si>
    <t>TEST</t>
  </si>
</sst>
</file>

<file path=xl/styles.xml><?xml version="1.0" encoding="utf-8"?>
<styleSheet xmlns="http://schemas.openxmlformats.org/spreadsheetml/2006/main">
  <numFmts count="2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quot;$&quot;* #,##0_);_(&quot;$&quot;* \(#,##0\);_(&quot;$&quot;* &quot;-&quot;??_);_(@_)"/>
    <numFmt numFmtId="168" formatCode="0.000%"/>
    <numFmt numFmtId="169" formatCode="_(* #,##0.000000000_);_(* \(#,##0.000000000\);_(* &quot;-&quot;??_);_(@_)"/>
    <numFmt numFmtId="170" formatCode="0.0000000000%"/>
    <numFmt numFmtId="171" formatCode="General_)"/>
    <numFmt numFmtId="172" formatCode="&quot;$&quot;#,##0\ ;\(&quot;$&quot;#,##0\)"/>
    <numFmt numFmtId="173" formatCode="_-* #,##0\ &quot;F&quot;_-;\-* #,##0\ &quot;F&quot;_-;_-* &quot;-&quot;\ &quot;F&quot;_-;_-@_-"/>
    <numFmt numFmtId="174" formatCode="#,##0.000;[Red]\-#,##0.000"/>
    <numFmt numFmtId="175" formatCode="#,##0.0_);\(#,##0.0\);\-\ ;"/>
    <numFmt numFmtId="176" formatCode="&quot;$&quot;###0;[Red]\(&quot;$&quot;###0\)"/>
    <numFmt numFmtId="177" formatCode="########\-###\-###"/>
    <numFmt numFmtId="178" formatCode="#,##0.0000"/>
    <numFmt numFmtId="179" formatCode="mmmm\ d\,\ yyyy"/>
    <numFmt numFmtId="180" formatCode="mmm\ dd\,\ yyyy"/>
    <numFmt numFmtId="181" formatCode="_(* #,##0.0_);_(* \(#,##0.0\);_(* &quot;-&quot;??_);_(@_)"/>
    <numFmt numFmtId="182" formatCode="0.00000000000000%"/>
    <numFmt numFmtId="183" formatCode="_(* #,##0.00_);_(* \(#,##0.00\);_(* &quot;-&quot;_);_(@_)"/>
    <numFmt numFmtId="184" formatCode="0.0000000000000%"/>
    <numFmt numFmtId="185" formatCode="0.00000000%"/>
  </numFmts>
  <fonts count="66">
    <font>
      <sz val="10"/>
      <name val="Arial"/>
    </font>
    <font>
      <sz val="10"/>
      <name val="Arial"/>
      <family val="2"/>
    </font>
    <font>
      <sz val="8"/>
      <name val="Arial"/>
      <family val="2"/>
    </font>
    <font>
      <b/>
      <sz val="10"/>
      <name val="Arial"/>
      <family val="2"/>
    </font>
    <font>
      <b/>
      <u/>
      <sz val="10"/>
      <name val="Arial"/>
      <family val="2"/>
    </font>
    <font>
      <sz val="10"/>
      <name val="Arial"/>
      <family val="2"/>
    </font>
    <font>
      <sz val="12"/>
      <name val="Times New Roman"/>
      <family val="1"/>
    </font>
    <font>
      <u/>
      <sz val="10"/>
      <name val="Arial"/>
      <family val="2"/>
    </font>
    <font>
      <sz val="10"/>
      <color indexed="8"/>
      <name val="Arial"/>
      <family val="2"/>
    </font>
    <font>
      <b/>
      <sz val="10"/>
      <color indexed="8"/>
      <name val="Arial"/>
      <family val="2"/>
    </font>
    <font>
      <sz val="10"/>
      <color indexed="10"/>
      <name val="Arial"/>
      <family val="2"/>
    </font>
    <font>
      <i/>
      <sz val="10"/>
      <name val="Arial"/>
      <family val="2"/>
    </font>
    <font>
      <strike/>
      <sz val="10"/>
      <name val="Arial"/>
      <family val="2"/>
    </font>
    <font>
      <u/>
      <sz val="6"/>
      <color indexed="12"/>
      <name val="Arial"/>
      <family val="2"/>
    </font>
    <font>
      <b/>
      <sz val="18"/>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7"/>
      <name val="Arial"/>
      <family val="2"/>
    </font>
    <font>
      <sz val="12"/>
      <color indexed="12"/>
      <name val="Times New Roman"/>
      <family val="1"/>
    </font>
    <font>
      <sz val="10"/>
      <name val="LinePrinter"/>
    </font>
    <font>
      <sz val="10"/>
      <color indexed="24"/>
      <name val="Courier New"/>
      <family val="3"/>
    </font>
    <font>
      <b/>
      <sz val="16"/>
      <name val="Times New Roman"/>
      <family val="1"/>
    </font>
    <font>
      <b/>
      <sz val="12"/>
      <name val="Arial"/>
      <family val="2"/>
    </font>
    <font>
      <b/>
      <sz val="12"/>
      <color indexed="24"/>
      <name val="Times New Roman"/>
      <family val="1"/>
    </font>
    <font>
      <sz val="10"/>
      <color indexed="24"/>
      <name val="Times New Roman"/>
      <family val="1"/>
    </font>
    <font>
      <b/>
      <i/>
      <sz val="8"/>
      <color indexed="18"/>
      <name val="Helv"/>
    </font>
    <font>
      <b/>
      <sz val="12"/>
      <color indexed="8"/>
      <name val="Arial"/>
      <family val="2"/>
    </font>
    <font>
      <sz val="10"/>
      <name val="Courier"/>
      <family val="3"/>
    </font>
    <font>
      <sz val="10"/>
      <color indexed="8"/>
      <name val="Helv"/>
    </font>
    <font>
      <sz val="10"/>
      <name val="Helv"/>
    </font>
    <font>
      <sz val="8"/>
      <name val="Helv"/>
    </font>
    <font>
      <b/>
      <sz val="8"/>
      <name val="Arial"/>
      <family val="2"/>
    </font>
    <font>
      <sz val="10"/>
      <color indexed="11"/>
      <name val="Geneva"/>
    </font>
    <font>
      <b/>
      <sz val="10"/>
      <color indexed="39"/>
      <name val="Arial"/>
      <family val="2"/>
    </font>
    <font>
      <sz val="8"/>
      <color indexed="18"/>
      <name val="Arial"/>
      <family val="2"/>
    </font>
    <font>
      <b/>
      <sz val="8"/>
      <color indexed="8"/>
      <name val="Arial"/>
      <family val="2"/>
    </font>
    <font>
      <sz val="10"/>
      <color indexed="39"/>
      <name val="Arial"/>
      <family val="2"/>
    </font>
    <font>
      <b/>
      <sz val="14"/>
      <name val="Arial"/>
      <family val="2"/>
    </font>
    <font>
      <sz val="12"/>
      <name val="Arial MT"/>
    </font>
    <font>
      <sz val="8"/>
      <color indexed="12"/>
      <name val="Arial"/>
      <family val="2"/>
    </font>
    <font>
      <sz val="10"/>
      <name val="Arial"/>
      <family val="2"/>
    </font>
    <font>
      <sz val="8"/>
      <color indexed="62"/>
      <name val="Arial"/>
      <family val="2"/>
    </font>
    <font>
      <sz val="12"/>
      <color indexed="24"/>
      <name val="Arial"/>
      <family val="2"/>
    </font>
    <font>
      <sz val="11"/>
      <color indexed="8"/>
      <name val="TimesNewRomanPS"/>
    </font>
    <font>
      <sz val="10"/>
      <color theme="4" tint="-0.249977111117893"/>
      <name val="Arial"/>
      <family val="2"/>
    </font>
    <font>
      <b/>
      <sz val="10"/>
      <color rgb="FF0000FF"/>
      <name val="Arial"/>
      <family val="2"/>
    </font>
    <font>
      <sz val="10"/>
      <color rgb="FF0000FF"/>
      <name val="Arial"/>
      <family val="2"/>
    </font>
    <font>
      <sz val="11"/>
      <color theme="1"/>
      <name val="Calibri"/>
      <family val="2"/>
      <scheme val="minor"/>
    </font>
    <font>
      <sz val="10"/>
      <color rgb="FFC00000"/>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style="thin">
        <color indexed="64"/>
      </top>
      <bottom/>
      <diagonal/>
    </border>
  </borders>
  <cellStyleXfs count="475">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44" fillId="0" borderId="0"/>
    <xf numFmtId="43" fontId="1" fillId="0" borderId="0" applyFont="0" applyFill="0" applyBorder="0" applyAlignment="0" applyProtection="0"/>
    <xf numFmtId="173" fontId="5" fillId="0" borderId="0"/>
    <xf numFmtId="173" fontId="57" fillId="0" borderId="0"/>
    <xf numFmtId="173" fontId="57" fillId="0" borderId="0"/>
    <xf numFmtId="173" fontId="57" fillId="0" borderId="0"/>
    <xf numFmtId="173" fontId="57" fillId="0" borderId="0"/>
    <xf numFmtId="173" fontId="5" fillId="0" borderId="0"/>
    <xf numFmtId="173" fontId="57" fillId="0" borderId="0"/>
    <xf numFmtId="173" fontId="57" fillId="0" borderId="0"/>
    <xf numFmtId="173" fontId="57" fillId="0" borderId="0"/>
    <xf numFmtId="173" fontId="57" fillId="0" borderId="0"/>
    <xf numFmtId="173" fontId="5" fillId="0" borderId="0"/>
    <xf numFmtId="173" fontId="57" fillId="0" borderId="0"/>
    <xf numFmtId="173" fontId="57" fillId="0" borderId="0"/>
    <xf numFmtId="173" fontId="57" fillId="0" borderId="0"/>
    <xf numFmtId="173" fontId="57" fillId="0" borderId="0"/>
    <xf numFmtId="173" fontId="5" fillId="0" borderId="0"/>
    <xf numFmtId="173" fontId="57" fillId="0" borderId="0"/>
    <xf numFmtId="173" fontId="57" fillId="0" borderId="0"/>
    <xf numFmtId="173" fontId="57" fillId="0" borderId="0"/>
    <xf numFmtId="173" fontId="57" fillId="0" borderId="0"/>
    <xf numFmtId="173" fontId="5" fillId="0" borderId="0"/>
    <xf numFmtId="173" fontId="57" fillId="0" borderId="0"/>
    <xf numFmtId="173" fontId="57" fillId="0" borderId="0"/>
    <xf numFmtId="173" fontId="57" fillId="0" borderId="0"/>
    <xf numFmtId="173" fontId="57" fillId="0" borderId="0"/>
    <xf numFmtId="173" fontId="5" fillId="0" borderId="0"/>
    <xf numFmtId="173" fontId="57" fillId="0" borderId="0"/>
    <xf numFmtId="173" fontId="57" fillId="0" borderId="0"/>
    <xf numFmtId="173" fontId="57" fillId="0" borderId="0"/>
    <xf numFmtId="173" fontId="57" fillId="0" borderId="0"/>
    <xf numFmtId="173" fontId="5" fillId="0" borderId="0"/>
    <xf numFmtId="173" fontId="57" fillId="0" borderId="0"/>
    <xf numFmtId="173" fontId="57" fillId="0" borderId="0"/>
    <xf numFmtId="173" fontId="57" fillId="0" borderId="0"/>
    <xf numFmtId="173" fontId="57" fillId="0" borderId="0"/>
    <xf numFmtId="173" fontId="5" fillId="0" borderId="0"/>
    <xf numFmtId="173" fontId="57" fillId="0" borderId="0"/>
    <xf numFmtId="173" fontId="57" fillId="0" borderId="0"/>
    <xf numFmtId="173" fontId="57" fillId="0" borderId="0"/>
    <xf numFmtId="173" fontId="57" fillId="0" borderId="0"/>
    <xf numFmtId="1" fontId="45" fillId="0" borderId="0"/>
    <xf numFmtId="41" fontId="1" fillId="0" borderId="0" applyFont="0" applyFill="0" applyBorder="0" applyAlignment="0" applyProtection="0"/>
    <xf numFmtId="41"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37" fillId="0" borderId="0" applyFont="0" applyFill="0" applyBorder="0" applyAlignment="0" applyProtection="0"/>
    <xf numFmtId="0" fontId="46" fillId="0" borderId="0"/>
    <xf numFmtId="0" fontId="46" fillId="0" borderId="0"/>
    <xf numFmtId="3" fontId="59" fillId="0" borderId="0" applyFont="0" applyFill="0" applyBorder="0" applyAlignment="0" applyProtection="0"/>
    <xf numFmtId="37" fontId="57" fillId="0" borderId="0" applyFill="0" applyBorder="0" applyAlignment="0" applyProtection="0"/>
    <xf numFmtId="37" fontId="57" fillId="0" borderId="0" applyFill="0" applyBorder="0" applyAlignment="0" applyProtection="0"/>
    <xf numFmtId="37" fontId="57"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0" fontId="46" fillId="0" borderId="0"/>
    <xf numFmtId="44" fontId="1" fillId="0" borderId="0" applyFont="0" applyFill="0" applyBorder="0" applyAlignment="0" applyProtection="0"/>
    <xf numFmtId="176" fontId="47" fillId="0" borderId="0" applyFont="0" applyFill="0" applyBorder="0" applyProtection="0">
      <alignment horizontal="right"/>
    </xf>
    <xf numFmtId="5" fontId="46" fillId="0" borderId="0"/>
    <xf numFmtId="172" fontId="37" fillId="0" borderId="0" applyFont="0" applyFill="0" applyBorder="0" applyAlignment="0" applyProtection="0"/>
    <xf numFmtId="172" fontId="59" fillId="0" borderId="0" applyFont="0" applyFill="0" applyBorder="0" applyAlignment="0" applyProtection="0"/>
    <xf numFmtId="5" fontId="57" fillId="0" borderId="0" applyFill="0" applyBorder="0" applyAlignment="0" applyProtection="0"/>
    <xf numFmtId="5" fontId="57" fillId="0" borderId="0" applyFill="0" applyBorder="0" applyAlignment="0" applyProtection="0"/>
    <xf numFmtId="5" fontId="57"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0" fontId="37" fillId="0" borderId="0" applyFont="0" applyFill="0" applyBorder="0" applyAlignment="0" applyProtection="0"/>
    <xf numFmtId="0" fontId="46" fillId="0" borderId="0"/>
    <xf numFmtId="0" fontId="59" fillId="0" borderId="0" applyFont="0" applyFill="0" applyBorder="0" applyAlignment="0" applyProtection="0"/>
    <xf numFmtId="179" fontId="57" fillId="0" borderId="0" applyFill="0" applyBorder="0" applyAlignment="0" applyProtection="0"/>
    <xf numFmtId="179" fontId="57" fillId="0" borderId="0" applyFill="0" applyBorder="0" applyAlignment="0" applyProtection="0"/>
    <xf numFmtId="179" fontId="57"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179" fontId="5" fillId="0" borderId="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2" fontId="37" fillId="0" borderId="0" applyFont="0" applyFill="0" applyBorder="0" applyAlignment="0" applyProtection="0"/>
    <xf numFmtId="2" fontId="59" fillId="0" borderId="0" applyFont="0" applyFill="0" applyBorder="0" applyAlignment="0" applyProtection="0"/>
    <xf numFmtId="2" fontId="57" fillId="0" borderId="0" applyFill="0" applyBorder="0" applyAlignment="0" applyProtection="0"/>
    <xf numFmtId="2" fontId="57" fillId="0" borderId="0" applyFill="0" applyBorder="0" applyAlignment="0" applyProtection="0"/>
    <xf numFmtId="2" fontId="57"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0" fontId="34" fillId="0" borderId="0" applyFont="0" applyFill="0" applyBorder="0" applyAlignment="0" applyProtection="0">
      <alignment horizontal="left"/>
    </xf>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38" fontId="2" fillId="22" borderId="0" applyNumberFormat="0" applyBorder="0" applyAlignment="0" applyProtection="0"/>
    <xf numFmtId="0" fontId="38" fillId="0" borderId="0"/>
    <xf numFmtId="0" fontId="39" fillId="0" borderId="3" applyNumberFormat="0" applyAlignment="0" applyProtection="0">
      <alignment horizontal="left" vertical="center"/>
    </xf>
    <xf numFmtId="0" fontId="39" fillId="0" borderId="4">
      <alignment horizontal="left" vertic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3" fillId="0" borderId="5" applyNumberFormat="0" applyFill="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4" fillId="0" borderId="6" applyNumberFormat="0" applyFill="0" applyAlignment="0" applyProtection="0"/>
    <xf numFmtId="0" fontId="41" fillId="0" borderId="0" applyNumberFormat="0" applyFill="0" applyBorder="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alignment vertical="top"/>
      <protection locked="0"/>
    </xf>
    <xf numFmtId="10" fontId="2" fillId="23" borderId="8" applyNumberFormat="0" applyBorder="0" applyAlignment="0" applyProtection="0"/>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26" fillId="7" borderId="1" applyNumberFormat="0" applyAlignment="0" applyProtection="0"/>
    <xf numFmtId="0" fontId="42" fillId="0" borderId="0" applyNumberFormat="0" applyFill="0" applyBorder="0" applyAlignment="0">
      <protection locked="0"/>
    </xf>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177" fontId="5" fillId="0" borderId="0"/>
    <xf numFmtId="177" fontId="57" fillId="0" borderId="0"/>
    <xf numFmtId="165" fontId="48" fillId="0" borderId="0" applyNumberFormat="0" applyFill="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164" fontId="35" fillId="0" borderId="0" applyFont="0" applyAlignment="0" applyProtection="0"/>
    <xf numFmtId="37" fontId="60" fillId="0" borderId="0" applyNumberFormat="0" applyFill="0" applyBorder="0"/>
    <xf numFmtId="37" fontId="60" fillId="0" borderId="0" applyNumberFormat="0" applyFill="0" applyBorder="0"/>
    <xf numFmtId="37" fontId="60" fillId="0" borderId="0" applyNumberFormat="0" applyFill="0" applyBorder="0"/>
    <xf numFmtId="37" fontId="60" fillId="0" borderId="0" applyNumberFormat="0" applyFill="0" applyBorder="0"/>
    <xf numFmtId="37" fontId="60" fillId="0" borderId="0" applyNumberFormat="0" applyFill="0" applyBorder="0"/>
    <xf numFmtId="37" fontId="60" fillId="0" borderId="0" applyNumberFormat="0" applyFill="0" applyBorder="0"/>
    <xf numFmtId="37" fontId="60" fillId="0" borderId="0" applyNumberFormat="0" applyFill="0" applyBorder="0"/>
    <xf numFmtId="0" fontId="2" fillId="0" borderId="10" applyNumberFormat="0" applyBorder="0" applyAlignment="0"/>
    <xf numFmtId="174" fontId="5" fillId="0" borderId="0"/>
    <xf numFmtId="174" fontId="57" fillId="0" borderId="0"/>
    <xf numFmtId="174" fontId="57" fillId="0" borderId="0"/>
    <xf numFmtId="174" fontId="57" fillId="0" borderId="0"/>
    <xf numFmtId="174" fontId="57" fillId="0" borderId="0"/>
    <xf numFmtId="0" fontId="5" fillId="0" borderId="0"/>
    <xf numFmtId="0" fontId="33"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37" fontId="46" fillId="0" borderId="0"/>
    <xf numFmtId="0" fontId="15"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5" fillId="25" borderId="11" applyNumberFormat="0" applyFont="0" applyAlignment="0" applyProtection="0"/>
    <xf numFmtId="0" fontId="5" fillId="25" borderId="11" applyNumberFormat="0" applyFont="0" applyAlignment="0" applyProtection="0"/>
    <xf numFmtId="0" fontId="57" fillId="25" borderId="11" applyNumberFormat="0" applyFont="0" applyAlignment="0" applyProtection="0"/>
    <xf numFmtId="0" fontId="5" fillId="25" borderId="11" applyNumberFormat="0" applyFont="0" applyAlignment="0" applyProtection="0"/>
    <xf numFmtId="175" fontId="33" fillId="0" borderId="0" applyFont="0" applyFill="0" applyBorder="0" applyProtection="0"/>
    <xf numFmtId="175" fontId="6" fillId="0" borderId="0" applyFont="0" applyFill="0" applyBorder="0" applyProtection="0"/>
    <xf numFmtId="175" fontId="6" fillId="0" borderId="0" applyFont="0" applyFill="0" applyBorder="0" applyProtection="0"/>
    <xf numFmtId="0" fontId="29" fillId="20" borderId="12" applyNumberFormat="0" applyAlignment="0" applyProtection="0"/>
    <xf numFmtId="0" fontId="29" fillId="20" borderId="12" applyNumberFormat="0" applyAlignment="0" applyProtection="0"/>
    <xf numFmtId="0" fontId="29" fillId="20" borderId="12" applyNumberFormat="0" applyAlignment="0" applyProtection="0"/>
    <xf numFmtId="0" fontId="29" fillId="20" borderId="12" applyNumberFormat="0" applyAlignment="0" applyProtection="0"/>
    <xf numFmtId="12" fontId="39" fillId="26" borderId="13">
      <alignment horizontal="left"/>
    </xf>
    <xf numFmtId="0" fontId="46" fillId="0" borderId="0"/>
    <xf numFmtId="0" fontId="46" fillId="0" borderId="0"/>
    <xf numFmtId="9" fontId="1" fillId="0" borderId="0" applyFont="0" applyFill="0" applyBorder="0" applyAlignment="0" applyProtection="0"/>
    <xf numFmtId="10" fontId="5" fillId="0" borderId="0" applyFont="0" applyFill="0" applyBorder="0" applyAlignment="0" applyProtection="0"/>
    <xf numFmtId="10" fontId="57" fillId="0" borderId="0" applyFont="0" applyFill="0" applyBorder="0" applyAlignment="0" applyProtection="0"/>
    <xf numFmtId="10" fontId="57" fillId="0" borderId="0" applyFont="0" applyFill="0" applyBorder="0" applyAlignment="0" applyProtection="0"/>
    <xf numFmtId="10" fontId="57" fillId="0" borderId="0" applyFont="0" applyFill="0" applyBorder="0" applyAlignment="0" applyProtection="0"/>
    <xf numFmtId="10" fontId="5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49" fillId="0" borderId="0"/>
    <xf numFmtId="4" fontId="9" fillId="24" borderId="14" applyNumberFormat="0" applyProtection="0">
      <alignment vertical="center"/>
    </xf>
    <xf numFmtId="4" fontId="50" fillId="27" borderId="14" applyNumberFormat="0" applyProtection="0">
      <alignment vertical="center"/>
    </xf>
    <xf numFmtId="4" fontId="9" fillId="27" borderId="14" applyNumberFormat="0" applyProtection="0">
      <alignment horizontal="left" vertical="center" indent="1"/>
    </xf>
    <xf numFmtId="4" fontId="9" fillId="27" borderId="14" applyNumberFormat="0" applyProtection="0">
      <alignment vertical="center"/>
    </xf>
    <xf numFmtId="4" fontId="9" fillId="27" borderId="14" applyNumberFormat="0" applyProtection="0">
      <alignment vertical="center"/>
    </xf>
    <xf numFmtId="4" fontId="8" fillId="27" borderId="12" applyNumberFormat="0" applyProtection="0">
      <alignment horizontal="left" vertical="center" indent="1"/>
    </xf>
    <xf numFmtId="0" fontId="9" fillId="27" borderId="14" applyNumberFormat="0" applyProtection="0">
      <alignment horizontal="left" vertical="top" indent="1"/>
    </xf>
    <xf numFmtId="4" fontId="9" fillId="28" borderId="0" applyNumberFormat="0" applyProtection="0">
      <alignment horizontal="left" vertical="center" indent="1"/>
    </xf>
    <xf numFmtId="4" fontId="9" fillId="28" borderId="14" applyNumberFormat="0" applyProtection="0"/>
    <xf numFmtId="4" fontId="9" fillId="28" borderId="14" applyNumberFormat="0" applyProtection="0"/>
    <xf numFmtId="4" fontId="9" fillId="28" borderId="14" applyNumberFormat="0" applyProtection="0"/>
    <xf numFmtId="4" fontId="9" fillId="28" borderId="15" applyNumberFormat="0" applyProtection="0">
      <alignment vertical="center"/>
    </xf>
    <xf numFmtId="4" fontId="9" fillId="28" borderId="15" applyNumberFormat="0" applyProtection="0">
      <alignment vertical="center"/>
    </xf>
    <xf numFmtId="4" fontId="9" fillId="28" borderId="14" applyNumberFormat="0" applyProtection="0"/>
    <xf numFmtId="4" fontId="9" fillId="28" borderId="14" applyNumberFormat="0" applyProtection="0"/>
    <xf numFmtId="4" fontId="9" fillId="28" borderId="14" applyNumberFormat="0" applyProtection="0"/>
    <xf numFmtId="4" fontId="9" fillId="28" borderId="14" applyNumberFormat="0" applyProtection="0"/>
    <xf numFmtId="4" fontId="9" fillId="28" borderId="14" applyNumberFormat="0" applyProtection="0"/>
    <xf numFmtId="4" fontId="9" fillId="28" borderId="14" applyNumberFormat="0" applyProtection="0"/>
    <xf numFmtId="4" fontId="8" fillId="3" borderId="14" applyNumberFormat="0" applyProtection="0">
      <alignment horizontal="right" vertical="center"/>
    </xf>
    <xf numFmtId="4" fontId="8" fillId="9" borderId="14" applyNumberFormat="0" applyProtection="0">
      <alignment horizontal="right" vertical="center"/>
    </xf>
    <xf numFmtId="4" fontId="8" fillId="17" borderId="14" applyNumberFormat="0" applyProtection="0">
      <alignment horizontal="right" vertical="center"/>
    </xf>
    <xf numFmtId="4" fontId="8" fillId="11" borderId="14" applyNumberFormat="0" applyProtection="0">
      <alignment horizontal="right" vertical="center"/>
    </xf>
    <xf numFmtId="4" fontId="8" fillId="15" borderId="14" applyNumberFormat="0" applyProtection="0">
      <alignment horizontal="right" vertical="center"/>
    </xf>
    <xf numFmtId="4" fontId="8" fillId="19" borderId="14" applyNumberFormat="0" applyProtection="0">
      <alignment horizontal="right" vertical="center"/>
    </xf>
    <xf numFmtId="4" fontId="8" fillId="18" borderId="14" applyNumberFormat="0" applyProtection="0">
      <alignment horizontal="right" vertical="center"/>
    </xf>
    <xf numFmtId="4" fontId="8" fillId="29" borderId="14" applyNumberFormat="0" applyProtection="0">
      <alignment horizontal="right" vertical="center"/>
    </xf>
    <xf numFmtId="4" fontId="8" fillId="10" borderId="14" applyNumberFormat="0" applyProtection="0">
      <alignment horizontal="right" vertical="center"/>
    </xf>
    <xf numFmtId="4" fontId="9" fillId="30" borderId="16" applyNumberFormat="0" applyProtection="0">
      <alignment horizontal="left" vertical="center" indent="1"/>
    </xf>
    <xf numFmtId="4" fontId="8" fillId="31" borderId="0" applyNumberFormat="0" applyProtection="0">
      <alignment horizontal="left" indent="1"/>
    </xf>
    <xf numFmtId="4" fontId="8" fillId="31" borderId="0" applyNumberFormat="0" applyProtection="0">
      <alignment horizontal="left" vertical="center" indent="1"/>
    </xf>
    <xf numFmtId="4" fontId="8" fillId="31" borderId="0" applyNumberFormat="0" applyProtection="0">
      <alignment horizontal="left" indent="1"/>
    </xf>
    <xf numFmtId="4" fontId="8" fillId="31" borderId="0" applyNumberFormat="0" applyProtection="0">
      <alignment horizontal="left" vertical="center" indent="1"/>
    </xf>
    <xf numFmtId="4" fontId="8" fillId="31" borderId="0" applyNumberFormat="0" applyProtection="0">
      <alignment horizontal="left" indent="1"/>
    </xf>
    <xf numFmtId="4" fontId="43" fillId="32" borderId="0" applyNumberFormat="0" applyProtection="0">
      <alignment horizontal="left" vertical="center" indent="1"/>
    </xf>
    <xf numFmtId="4" fontId="8" fillId="33" borderId="14" applyNumberFormat="0" applyProtection="0">
      <alignment horizontal="right" vertical="center"/>
    </xf>
    <xf numFmtId="4" fontId="51" fillId="34" borderId="0" applyNumberFormat="0" applyProtection="0">
      <alignment horizontal="left" indent="1"/>
    </xf>
    <xf numFmtId="4" fontId="58" fillId="0" borderId="0" applyNumberFormat="0" applyProtection="0">
      <alignment horizontal="left" vertical="center" indent="1"/>
    </xf>
    <xf numFmtId="4" fontId="51" fillId="34" borderId="0" applyNumberFormat="0" applyProtection="0">
      <alignment horizontal="left" indent="1"/>
    </xf>
    <xf numFmtId="4" fontId="58" fillId="0" borderId="0" applyNumberFormat="0" applyProtection="0">
      <alignment horizontal="left" vertical="center" indent="1"/>
    </xf>
    <xf numFmtId="4" fontId="51" fillId="34" borderId="0" applyNumberFormat="0" applyProtection="0">
      <alignment horizontal="left" indent="1"/>
    </xf>
    <xf numFmtId="4" fontId="52" fillId="35" borderId="0" applyNumberFormat="0" applyProtection="0"/>
    <xf numFmtId="4" fontId="52" fillId="0" borderId="0" applyNumberFormat="0" applyProtection="0">
      <alignment horizontal="left" vertical="center" indent="1"/>
    </xf>
    <xf numFmtId="4" fontId="52" fillId="35" borderId="0" applyNumberFormat="0" applyProtection="0"/>
    <xf numFmtId="4" fontId="52" fillId="0" borderId="0" applyNumberFormat="0" applyProtection="0">
      <alignment horizontal="left" vertical="center" indent="1"/>
    </xf>
    <xf numFmtId="4" fontId="52" fillId="35" borderId="0" applyNumberFormat="0" applyProtection="0"/>
    <xf numFmtId="0" fontId="5" fillId="32" borderId="14" applyNumberFormat="0" applyProtection="0">
      <alignment horizontal="left" vertical="center" indent="1"/>
    </xf>
    <xf numFmtId="0" fontId="57" fillId="32" borderId="14" applyNumberFormat="0" applyProtection="0">
      <alignment horizontal="left" vertical="center" indent="1"/>
    </xf>
    <xf numFmtId="0" fontId="5" fillId="32" borderId="14" applyNumberFormat="0" applyProtection="0">
      <alignment horizontal="left" vertical="top" indent="1"/>
    </xf>
    <xf numFmtId="0" fontId="57" fillId="32" borderId="14" applyNumberFormat="0" applyProtection="0">
      <alignment horizontal="left" vertical="top" indent="1"/>
    </xf>
    <xf numFmtId="0" fontId="5" fillId="28" borderId="14" applyNumberFormat="0" applyProtection="0">
      <alignment horizontal="left" vertical="center" indent="1"/>
    </xf>
    <xf numFmtId="0" fontId="57" fillId="28" borderId="14" applyNumberFormat="0" applyProtection="0">
      <alignment horizontal="left" vertical="center" indent="1"/>
    </xf>
    <xf numFmtId="0" fontId="5" fillId="28" borderId="14" applyNumberFormat="0" applyProtection="0">
      <alignment horizontal="left" vertical="top" indent="1"/>
    </xf>
    <xf numFmtId="0" fontId="57" fillId="28" borderId="14" applyNumberFormat="0" applyProtection="0">
      <alignment horizontal="left" vertical="top" indent="1"/>
    </xf>
    <xf numFmtId="0" fontId="5" fillId="36" borderId="14" applyNumberFormat="0" applyProtection="0">
      <alignment horizontal="left" vertical="center" indent="1"/>
    </xf>
    <xf numFmtId="0" fontId="57" fillId="36" borderId="14" applyNumberFormat="0" applyProtection="0">
      <alignment horizontal="left" vertical="center" indent="1"/>
    </xf>
    <xf numFmtId="0" fontId="5" fillId="36" borderId="14" applyNumberFormat="0" applyProtection="0">
      <alignment horizontal="left" vertical="top" indent="1"/>
    </xf>
    <xf numFmtId="0" fontId="57" fillId="36" borderId="14" applyNumberFormat="0" applyProtection="0">
      <alignment horizontal="left" vertical="top" indent="1"/>
    </xf>
    <xf numFmtId="0" fontId="5" fillId="37" borderId="14" applyNumberFormat="0" applyProtection="0">
      <alignment horizontal="left" vertical="center" indent="1"/>
    </xf>
    <xf numFmtId="0" fontId="57" fillId="37" borderId="14" applyNumberFormat="0" applyProtection="0">
      <alignment horizontal="left" vertical="center" indent="1"/>
    </xf>
    <xf numFmtId="0" fontId="5" fillId="37" borderId="14" applyNumberFormat="0" applyProtection="0">
      <alignment horizontal="left" vertical="top" indent="1"/>
    </xf>
    <xf numFmtId="0" fontId="57" fillId="37" borderId="14" applyNumberFormat="0" applyProtection="0">
      <alignment horizontal="left" vertical="top" indent="1"/>
    </xf>
    <xf numFmtId="4" fontId="8" fillId="23" borderId="14" applyNumberFormat="0" applyProtection="0">
      <alignment vertical="center"/>
    </xf>
    <xf numFmtId="4" fontId="53" fillId="23" borderId="14" applyNumberFormat="0" applyProtection="0">
      <alignment vertical="center"/>
    </xf>
    <xf numFmtId="4" fontId="8" fillId="23" borderId="14" applyNumberFormat="0" applyProtection="0">
      <alignment horizontal="left" vertical="center" indent="1"/>
    </xf>
    <xf numFmtId="0" fontId="8" fillId="23" borderId="14" applyNumberFormat="0" applyProtection="0">
      <alignment horizontal="left" vertical="top" indent="1"/>
    </xf>
    <xf numFmtId="4" fontId="8" fillId="0" borderId="14" applyNumberFormat="0" applyProtection="0">
      <alignment horizontal="right" vertical="center"/>
    </xf>
    <xf numFmtId="4" fontId="8" fillId="38" borderId="17" applyNumberFormat="0" applyProtection="0">
      <alignment horizontal="right" vertical="center"/>
    </xf>
    <xf numFmtId="4" fontId="8" fillId="0" borderId="14" applyNumberFormat="0" applyProtection="0">
      <alignment horizontal="right" vertical="center"/>
    </xf>
    <xf numFmtId="4" fontId="8" fillId="38" borderId="17" applyNumberFormat="0" applyProtection="0">
      <alignment horizontal="right" vertical="center"/>
    </xf>
    <xf numFmtId="4" fontId="8" fillId="0" borderId="14" applyNumberFormat="0" applyProtection="0">
      <alignment horizontal="right" vertical="center"/>
    </xf>
    <xf numFmtId="4" fontId="53" fillId="31" borderId="14" applyNumberFormat="0" applyProtection="0">
      <alignment horizontal="right" vertical="center"/>
    </xf>
    <xf numFmtId="4" fontId="8" fillId="38"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0" fontId="8" fillId="28" borderId="14" applyNumberFormat="0" applyProtection="0">
      <alignment horizontal="left" vertical="top"/>
    </xf>
    <xf numFmtId="0" fontId="8" fillId="28" borderId="14" applyNumberFormat="0" applyProtection="0">
      <alignment horizontal="center" vertical="top"/>
    </xf>
    <xf numFmtId="0" fontId="8" fillId="28" borderId="14" applyNumberFormat="0" applyProtection="0">
      <alignment horizontal="left" vertical="top"/>
    </xf>
    <xf numFmtId="0" fontId="8" fillId="28" borderId="14" applyNumberFormat="0" applyProtection="0">
      <alignment horizontal="center" vertical="top"/>
    </xf>
    <xf numFmtId="0" fontId="8" fillId="28" borderId="14" applyNumberFormat="0" applyProtection="0">
      <alignment horizontal="left" vertical="top"/>
    </xf>
    <xf numFmtId="4" fontId="14" fillId="0" borderId="0" applyNumberFormat="0" applyProtection="0">
      <alignment horizontal="left" vertical="center"/>
    </xf>
    <xf numFmtId="4" fontId="54" fillId="39" borderId="0" applyNumberFormat="0" applyProtection="0">
      <alignment horizontal="left"/>
    </xf>
    <xf numFmtId="4" fontId="54" fillId="39" borderId="0" applyNumberFormat="0" applyProtection="0">
      <alignment horizontal="left"/>
    </xf>
    <xf numFmtId="4" fontId="54" fillId="39" borderId="0" applyNumberFormat="0" applyProtection="0">
      <alignment horizontal="left"/>
    </xf>
    <xf numFmtId="4" fontId="54" fillId="39" borderId="0" applyNumberFormat="0" applyProtection="0">
      <alignment horizontal="left"/>
    </xf>
    <xf numFmtId="4" fontId="54" fillId="39" borderId="0" applyNumberFormat="0" applyProtection="0">
      <alignment horizontal="left"/>
    </xf>
    <xf numFmtId="4" fontId="54" fillId="39" borderId="0" applyNumberFormat="0" applyProtection="0">
      <alignment horizontal="left"/>
    </xf>
    <xf numFmtId="4" fontId="54" fillId="39" borderId="0" applyNumberFormat="0" applyProtection="0">
      <alignment horizontal="left"/>
    </xf>
    <xf numFmtId="4" fontId="54" fillId="39" borderId="0" applyNumberFormat="0" applyProtection="0">
      <alignment horizontal="left"/>
    </xf>
    <xf numFmtId="4" fontId="10" fillId="31" borderId="14" applyNumberFormat="0" applyProtection="0">
      <alignment horizontal="right" vertical="center"/>
    </xf>
    <xf numFmtId="37" fontId="55" fillId="40" borderId="0" applyNumberFormat="0" applyFont="0" applyBorder="0" applyAlignment="0" applyProtection="0"/>
    <xf numFmtId="178" fontId="5" fillId="0" borderId="18">
      <alignment horizontal="justify" vertical="top" wrapText="1"/>
    </xf>
    <xf numFmtId="178" fontId="57" fillId="0" borderId="18">
      <alignment horizontal="justify" vertical="top" wrapText="1"/>
    </xf>
    <xf numFmtId="178" fontId="57" fillId="0" borderId="18">
      <alignment horizontal="justify" vertical="top" wrapText="1"/>
    </xf>
    <xf numFmtId="178" fontId="57" fillId="0" borderId="18">
      <alignment horizontal="justify" vertical="top" wrapText="1"/>
    </xf>
    <xf numFmtId="0" fontId="5" fillId="0" borderId="0">
      <alignment horizontal="left" wrapText="1"/>
    </xf>
    <xf numFmtId="0" fontId="57" fillId="0" borderId="0">
      <alignment horizontal="left" wrapText="1"/>
    </xf>
    <xf numFmtId="180" fontId="5"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8">
      <alignment horizontal="center" vertical="center" wrapText="1"/>
    </xf>
    <xf numFmtId="0" fontId="5" fillId="0" borderId="20" applyNumberFormat="0" applyFill="0" applyAlignment="0" applyProtection="0"/>
    <xf numFmtId="0" fontId="5" fillId="0" borderId="20" applyNumberFormat="0" applyFill="0" applyAlignment="0" applyProtection="0"/>
    <xf numFmtId="0" fontId="5" fillId="0" borderId="20" applyNumberFormat="0" applyFill="0" applyAlignment="0" applyProtection="0"/>
    <xf numFmtId="0" fontId="37" fillId="0" borderId="20" applyNumberFormat="0" applyFont="0" applyFill="0" applyAlignment="0" applyProtection="0"/>
    <xf numFmtId="0" fontId="37" fillId="0" borderId="20" applyNumberFormat="0" applyFont="0" applyFill="0" applyAlignment="0" applyProtection="0"/>
    <xf numFmtId="0" fontId="37" fillId="0" borderId="20" applyNumberFormat="0" applyFont="0" applyFill="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31" fillId="0" borderId="19" applyNumberFormat="0" applyFill="0" applyAlignment="0" applyProtection="0"/>
    <xf numFmtId="0" fontId="37" fillId="0" borderId="20" applyNumberFormat="0" applyFont="0" applyFill="0" applyAlignment="0" applyProtection="0"/>
    <xf numFmtId="0" fontId="46" fillId="0" borderId="21"/>
    <xf numFmtId="171" fontId="36" fillId="0" borderId="0">
      <alignment horizontal="left"/>
    </xf>
    <xf numFmtId="0" fontId="46" fillId="0" borderId="22"/>
    <xf numFmtId="37" fontId="2" fillId="27" borderId="0" applyNumberFormat="0" applyBorder="0" applyAlignment="0" applyProtection="0"/>
    <xf numFmtId="37" fontId="2" fillId="0" borderId="0"/>
    <xf numFmtId="3" fontId="56" fillId="41" borderId="23"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 fillId="0" borderId="0"/>
    <xf numFmtId="0" fontId="6" fillId="0" borderId="0"/>
    <xf numFmtId="0" fontId="6" fillId="0" borderId="0"/>
    <xf numFmtId="0" fontId="64" fillId="0" borderId="0"/>
    <xf numFmtId="0" fontId="6" fillId="0" borderId="0"/>
    <xf numFmtId="0" fontId="1" fillId="0" borderId="0"/>
  </cellStyleXfs>
  <cellXfs count="511">
    <xf numFmtId="0" fontId="0" fillId="0" borderId="0" xfId="0"/>
    <xf numFmtId="0" fontId="3" fillId="0" borderId="0" xfId="0" applyFont="1"/>
    <xf numFmtId="0" fontId="3" fillId="0" borderId="24" xfId="0" applyFont="1" applyBorder="1"/>
    <xf numFmtId="0" fontId="3" fillId="0" borderId="24" xfId="0" applyFont="1" applyBorder="1" applyAlignment="1">
      <alignment horizontal="right"/>
    </xf>
    <xf numFmtId="0" fontId="5" fillId="0" borderId="0" xfId="0" applyFont="1"/>
    <xf numFmtId="0" fontId="5" fillId="0" borderId="0" xfId="0" applyFont="1" applyAlignment="1">
      <alignment horizontal="left"/>
    </xf>
    <xf numFmtId="0" fontId="5" fillId="0" borderId="0" xfId="303" applyFont="1" applyBorder="1" applyAlignment="1">
      <alignment horizontal="left"/>
    </xf>
    <xf numFmtId="0" fontId="3" fillId="0" borderId="0" xfId="0" quotePrefix="1" applyFont="1" applyFill="1" applyAlignment="1">
      <alignment horizontal="left"/>
    </xf>
    <xf numFmtId="164" fontId="3" fillId="0" borderId="0" xfId="110" applyNumberFormat="1" applyFont="1" applyFill="1" applyBorder="1"/>
    <xf numFmtId="0" fontId="3" fillId="0" borderId="0" xfId="0" applyFont="1" applyFill="1" applyBorder="1" applyProtection="1">
      <protection locked="0"/>
    </xf>
    <xf numFmtId="0" fontId="3" fillId="0" borderId="0" xfId="0" applyFont="1" applyFill="1" applyBorder="1" applyAlignment="1" applyProtection="1">
      <alignment horizontal="left"/>
      <protection locked="0"/>
    </xf>
    <xf numFmtId="164" fontId="3" fillId="0" borderId="0" xfId="11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41" fontId="3" fillId="0" borderId="0" xfId="0" applyNumberFormat="1" applyFont="1" applyFill="1" applyBorder="1" applyAlignment="1" applyProtection="1">
      <alignment horizontal="center"/>
      <protection locked="0"/>
    </xf>
    <xf numFmtId="41" fontId="3" fillId="0" borderId="0" xfId="0" applyNumberFormat="1" applyFont="1" applyFill="1" applyBorder="1" applyProtection="1">
      <protection locked="0"/>
    </xf>
    <xf numFmtId="0" fontId="3" fillId="0" borderId="0" xfId="0" applyFont="1" applyFill="1" applyBorder="1" applyAlignment="1">
      <alignment horizontal="center"/>
    </xf>
    <xf numFmtId="41" fontId="3" fillId="0" borderId="0" xfId="110" applyNumberFormat="1" applyFont="1" applyFill="1" applyBorder="1" applyAlignment="1" applyProtection="1">
      <alignment horizontal="center"/>
      <protection locked="0"/>
    </xf>
    <xf numFmtId="0" fontId="3" fillId="0" borderId="0" xfId="310" applyFont="1" applyFill="1" applyBorder="1" applyAlignment="1">
      <alignment horizontal="left"/>
    </xf>
    <xf numFmtId="17" fontId="3" fillId="0" borderId="0" xfId="310" quotePrefix="1" applyNumberFormat="1" applyFont="1" applyFill="1" applyBorder="1" applyAlignment="1">
      <alignment horizontal="left"/>
    </xf>
    <xf numFmtId="0" fontId="3" fillId="0" borderId="0" xfId="0" applyFont="1" applyFill="1" applyProtection="1">
      <protection locked="0"/>
    </xf>
    <xf numFmtId="0" fontId="3" fillId="0" borderId="0" xfId="0" quotePrefix="1" applyFont="1" applyFill="1" applyBorder="1" applyAlignment="1" applyProtection="1">
      <alignment horizontal="left"/>
      <protection locked="0"/>
    </xf>
    <xf numFmtId="168" fontId="3" fillId="0" borderId="0" xfId="325" applyNumberFormat="1" applyFont="1" applyFill="1" applyBorder="1" applyAlignment="1" applyProtection="1">
      <alignment horizontal="center"/>
      <protection locked="0"/>
    </xf>
    <xf numFmtId="0" fontId="3" fillId="0" borderId="0" xfId="0" applyFont="1" applyFill="1" applyBorder="1"/>
    <xf numFmtId="164" fontId="3" fillId="0" borderId="0" xfId="309" applyNumberFormat="1" applyFont="1" applyFill="1" applyBorder="1"/>
    <xf numFmtId="166" fontId="3" fillId="0" borderId="0" xfId="325" applyNumberFormat="1" applyFont="1" applyFill="1" applyBorder="1" applyAlignment="1" applyProtection="1">
      <alignment horizontal="center"/>
      <protection locked="0"/>
    </xf>
    <xf numFmtId="164" fontId="3" fillId="0" borderId="0" xfId="0" applyNumberFormat="1" applyFont="1" applyFill="1" applyBorder="1" applyProtection="1">
      <protection locked="0"/>
    </xf>
    <xf numFmtId="0" fontId="7" fillId="0" borderId="0" xfId="0" applyFont="1" applyFill="1" applyBorder="1" applyAlignment="1" applyProtection="1">
      <alignment horizontal="center"/>
      <protection locked="0"/>
    </xf>
    <xf numFmtId="164" fontId="7" fillId="0" borderId="0" xfId="110" applyNumberFormat="1" applyFont="1" applyFill="1" applyBorder="1" applyAlignment="1" applyProtection="1">
      <alignment horizontal="center"/>
      <protection locked="0"/>
    </xf>
    <xf numFmtId="41" fontId="3" fillId="0" borderId="0" xfId="110" applyNumberFormat="1" applyFont="1" applyFill="1" applyBorder="1" applyProtection="1">
      <protection locked="0"/>
    </xf>
    <xf numFmtId="0" fontId="3" fillId="0" borderId="0" xfId="303" applyFont="1" applyFill="1" applyBorder="1" applyProtection="1">
      <protection locked="0"/>
    </xf>
    <xf numFmtId="164" fontId="3" fillId="0" borderId="0" xfId="110" applyNumberFormat="1" applyFont="1" applyFill="1" applyBorder="1" applyProtection="1">
      <protection locked="0"/>
    </xf>
    <xf numFmtId="0" fontId="3" fillId="0" borderId="0" xfId="0" applyFont="1" applyFill="1"/>
    <xf numFmtId="0" fontId="5" fillId="0" borderId="0" xfId="0" applyFont="1" applyFill="1"/>
    <xf numFmtId="0" fontId="3" fillId="0" borderId="0" xfId="309" applyFont="1" applyFill="1" applyBorder="1" applyAlignment="1">
      <alignment horizontal="left"/>
    </xf>
    <xf numFmtId="0" fontId="3" fillId="0" borderId="25" xfId="0" applyFont="1" applyFill="1" applyBorder="1" applyProtection="1">
      <protection locked="0"/>
    </xf>
    <xf numFmtId="41" fontId="3" fillId="0" borderId="0" xfId="110" applyNumberFormat="1" applyFont="1" applyFill="1" applyBorder="1" applyAlignment="1">
      <alignment horizontal="center"/>
    </xf>
    <xf numFmtId="0" fontId="3" fillId="0" borderId="0" xfId="304" applyFont="1" applyFill="1" applyBorder="1" applyAlignment="1">
      <alignment horizontal="left"/>
    </xf>
    <xf numFmtId="0" fontId="3" fillId="0" borderId="0" xfId="309" applyFont="1" applyFill="1" applyBorder="1" applyAlignment="1">
      <alignment horizontal="left" indent="1"/>
    </xf>
    <xf numFmtId="17" fontId="3" fillId="0" borderId="0" xfId="0" applyNumberFormat="1" applyFont="1" applyFill="1" applyBorder="1" applyAlignment="1">
      <alignment horizontal="center" wrapText="1"/>
    </xf>
    <xf numFmtId="0" fontId="3" fillId="0" borderId="0" xfId="0" applyFont="1" applyFill="1" applyBorder="1" applyAlignment="1">
      <alignment horizontal="left"/>
    </xf>
    <xf numFmtId="0" fontId="3" fillId="0" borderId="0" xfId="303" applyFont="1" applyFill="1" applyBorder="1" applyAlignment="1">
      <alignment horizontal="center"/>
    </xf>
    <xf numFmtId="0" fontId="7" fillId="0" borderId="0" xfId="306" applyFont="1" applyFill="1" applyBorder="1" applyAlignment="1">
      <alignment horizontal="center"/>
    </xf>
    <xf numFmtId="164" fontId="7" fillId="0" borderId="0" xfId="110" applyNumberFormat="1" applyFont="1" applyFill="1" applyAlignment="1">
      <alignment horizontal="center"/>
    </xf>
    <xf numFmtId="0" fontId="11" fillId="0" borderId="0" xfId="0" applyFont="1" applyFill="1" applyBorder="1"/>
    <xf numFmtId="0" fontId="3" fillId="0" borderId="4" xfId="0" applyFont="1" applyBorder="1"/>
    <xf numFmtId="164" fontId="3" fillId="0" borderId="4" xfId="0" applyNumberFormat="1" applyFont="1" applyBorder="1"/>
    <xf numFmtId="0" fontId="7" fillId="0" borderId="0" xfId="0" applyFont="1" applyFill="1" applyAlignment="1">
      <alignment horizontal="center"/>
    </xf>
    <xf numFmtId="164" fontId="7" fillId="0" borderId="0" xfId="0" applyNumberFormat="1" applyFont="1" applyFill="1" applyAlignment="1">
      <alignment horizontal="center"/>
    </xf>
    <xf numFmtId="167" fontId="3" fillId="0" borderId="0" xfId="180" applyNumberFormat="1" applyFont="1" applyFill="1" applyBorder="1"/>
    <xf numFmtId="0" fontId="3" fillId="0" borderId="0" xfId="0" applyFont="1" applyFill="1" applyAlignment="1">
      <alignment horizontal="center"/>
    </xf>
    <xf numFmtId="0" fontId="3" fillId="0" borderId="0" xfId="304" applyFont="1" applyFill="1" applyBorder="1"/>
    <xf numFmtId="37" fontId="3" fillId="0" borderId="0" xfId="110" applyNumberFormat="1" applyFont="1" applyFill="1" applyBorder="1" applyProtection="1">
      <protection locked="0"/>
    </xf>
    <xf numFmtId="0" fontId="3" fillId="0" borderId="0" xfId="303" applyFont="1" applyFill="1" applyBorder="1" applyAlignment="1">
      <alignment horizontal="left"/>
    </xf>
    <xf numFmtId="164" fontId="7" fillId="0" borderId="0" xfId="0" applyNumberFormat="1" applyFont="1" applyFill="1" applyBorder="1" applyAlignment="1" applyProtection="1">
      <alignment horizontal="center"/>
      <protection locked="0"/>
    </xf>
    <xf numFmtId="41" fontId="7" fillId="0" borderId="0" xfId="0" applyNumberFormat="1" applyFont="1" applyFill="1" applyAlignment="1">
      <alignment horizontal="center"/>
    </xf>
    <xf numFmtId="0" fontId="7" fillId="0" borderId="0" xfId="0" quotePrefix="1" applyFont="1" applyFill="1" applyAlignment="1">
      <alignment horizontal="center"/>
    </xf>
    <xf numFmtId="0" fontId="3" fillId="0" borderId="0" xfId="0" applyFont="1" applyFill="1" applyBorder="1" applyAlignment="1"/>
    <xf numFmtId="41" fontId="3" fillId="0" borderId="0" xfId="0" applyNumberFormat="1" applyFont="1" applyFill="1" applyBorder="1"/>
    <xf numFmtId="0" fontId="3" fillId="0" borderId="0" xfId="309" applyFont="1" applyFill="1" applyBorder="1"/>
    <xf numFmtId="0" fontId="3" fillId="0" borderId="0" xfId="309" quotePrefix="1" applyFont="1" applyFill="1" applyBorder="1" applyAlignment="1">
      <alignment horizontal="center"/>
    </xf>
    <xf numFmtId="0" fontId="3" fillId="0" borderId="0" xfId="309" applyFont="1" applyFill="1" applyBorder="1" applyAlignment="1">
      <alignment horizontal="center"/>
    </xf>
    <xf numFmtId="0" fontId="3" fillId="0" borderId="0" xfId="0" applyFont="1" applyFill="1" applyBorder="1" applyAlignment="1">
      <alignment horizontal="left" indent="2"/>
    </xf>
    <xf numFmtId="0" fontId="3" fillId="0" borderId="0" xfId="110" applyNumberFormat="1" applyFont="1" applyFill="1" applyBorder="1" applyAlignment="1">
      <alignment horizontal="center"/>
    </xf>
    <xf numFmtId="0" fontId="3" fillId="0" borderId="0" xfId="110" applyNumberFormat="1" applyFont="1" applyFill="1" applyBorder="1"/>
    <xf numFmtId="0" fontId="3" fillId="0" borderId="0" xfId="0" applyFont="1" applyFill="1" applyBorder="1" applyProtection="1"/>
    <xf numFmtId="0" fontId="7" fillId="0" borderId="0" xfId="0" applyFont="1" applyFill="1" applyAlignment="1" applyProtection="1">
      <alignment horizontal="center"/>
    </xf>
    <xf numFmtId="164" fontId="7" fillId="0" borderId="0" xfId="110" applyNumberFormat="1" applyFont="1" applyFill="1" applyAlignment="1" applyProtection="1">
      <alignment horizontal="center"/>
    </xf>
    <xf numFmtId="164" fontId="7" fillId="0" borderId="0" xfId="0" applyNumberFormat="1" applyFont="1" applyFill="1" applyAlignment="1" applyProtection="1">
      <alignment horizontal="center"/>
    </xf>
    <xf numFmtId="166" fontId="3" fillId="0" borderId="0" xfId="110" applyNumberFormat="1" applyFont="1" applyFill="1" applyBorder="1" applyAlignment="1">
      <alignment horizontal="center"/>
    </xf>
    <xf numFmtId="0" fontId="4" fillId="0" borderId="0" xfId="0" applyFont="1" applyFill="1"/>
    <xf numFmtId="17" fontId="3" fillId="0" borderId="24" xfId="0" applyNumberFormat="1" applyFont="1" applyBorder="1" applyAlignment="1">
      <alignment horizontal="center" wrapText="1"/>
    </xf>
    <xf numFmtId="10" fontId="3" fillId="0" borderId="4" xfId="325" applyNumberFormat="1" applyFont="1" applyBorder="1"/>
    <xf numFmtId="0" fontId="3" fillId="0" borderId="24" xfId="0" applyFont="1" applyBorder="1" applyAlignment="1">
      <alignment horizontal="center" wrapText="1"/>
    </xf>
    <xf numFmtId="168" fontId="7" fillId="0" borderId="0" xfId="0" applyNumberFormat="1" applyFont="1" applyFill="1" applyAlignment="1">
      <alignment horizontal="center"/>
    </xf>
    <xf numFmtId="0" fontId="5" fillId="0" borderId="0" xfId="0" quotePrefix="1" applyFont="1" applyAlignment="1">
      <alignment horizontal="left"/>
    </xf>
    <xf numFmtId="0" fontId="3" fillId="0" borderId="0" xfId="303" applyFont="1" applyFill="1" applyBorder="1"/>
    <xf numFmtId="168" fontId="3" fillId="0" borderId="0" xfId="331" applyNumberFormat="1" applyFont="1" applyFill="1" applyBorder="1" applyAlignment="1" applyProtection="1">
      <alignment horizontal="center"/>
      <protection locked="0"/>
    </xf>
    <xf numFmtId="0" fontId="3" fillId="0" borderId="13" xfId="0" applyFont="1" applyFill="1" applyBorder="1"/>
    <xf numFmtId="0" fontId="0" fillId="0" borderId="0" xfId="0" applyAlignment="1">
      <alignment horizontal="center"/>
    </xf>
    <xf numFmtId="0" fontId="1" fillId="0" borderId="0" xfId="0" applyFont="1" applyFill="1"/>
    <xf numFmtId="164" fontId="1" fillId="0" borderId="0" xfId="0" applyNumberFormat="1" applyFont="1" applyFill="1"/>
    <xf numFmtId="0" fontId="1" fillId="0" borderId="0" xfId="0" applyFont="1"/>
    <xf numFmtId="166" fontId="61" fillId="0" borderId="0" xfId="0" applyNumberFormat="1" applyFont="1"/>
    <xf numFmtId="0" fontId="61" fillId="0" borderId="0" xfId="0" applyFont="1" applyFill="1"/>
    <xf numFmtId="0" fontId="1" fillId="0" borderId="0" xfId="0" applyFont="1" applyFill="1" applyAlignment="1">
      <alignment horizontal="center"/>
    </xf>
    <xf numFmtId="164" fontId="1" fillId="0" borderId="0" xfId="110" applyNumberFormat="1" applyFont="1" applyFill="1"/>
    <xf numFmtId="0" fontId="1" fillId="0" borderId="0" xfId="0" applyFont="1" applyFill="1" applyBorder="1" applyAlignment="1">
      <alignment horizontal="center"/>
    </xf>
    <xf numFmtId="168" fontId="1" fillId="0" borderId="0" xfId="325" applyNumberFormat="1" applyFont="1" applyFill="1" applyBorder="1" applyAlignment="1" applyProtection="1">
      <alignment horizontal="center"/>
      <protection locked="0"/>
    </xf>
    <xf numFmtId="164" fontId="1" fillId="0" borderId="0" xfId="110" applyNumberFormat="1" applyFont="1" applyFill="1" applyBorder="1" applyAlignment="1" applyProtection="1">
      <alignment horizontal="center"/>
      <protection locked="0"/>
    </xf>
    <xf numFmtId="0" fontId="1" fillId="0" borderId="0" xfId="303" applyFont="1" applyFill="1" applyBorder="1" applyAlignment="1">
      <alignment horizontal="center"/>
    </xf>
    <xf numFmtId="168" fontId="1" fillId="0" borderId="0" xfId="325" applyNumberFormat="1" applyFont="1" applyFill="1" applyAlignment="1">
      <alignment horizontal="center"/>
    </xf>
    <xf numFmtId="164" fontId="1" fillId="0" borderId="0" xfId="110" applyNumberFormat="1" applyFont="1" applyFill="1" applyBorder="1" applyAlignment="1">
      <alignment horizontal="center"/>
    </xf>
    <xf numFmtId="164" fontId="1" fillId="0" borderId="0" xfId="0" applyNumberFormat="1" applyFont="1" applyFill="1" applyAlignment="1">
      <alignment horizontal="right"/>
    </xf>
    <xf numFmtId="0" fontId="1" fillId="0" borderId="0" xfId="0" applyFont="1" applyFill="1" applyAlignment="1" applyProtection="1">
      <alignment horizontal="center"/>
      <protection locked="0"/>
    </xf>
    <xf numFmtId="164" fontId="1" fillId="0" borderId="0" xfId="110" applyNumberFormat="1" applyFont="1" applyFill="1" applyAlignment="1">
      <alignment horizontal="center"/>
    </xf>
    <xf numFmtId="164" fontId="1" fillId="0" borderId="0" xfId="0" applyNumberFormat="1" applyFont="1" applyFill="1" applyAlignment="1">
      <alignment horizontal="center"/>
    </xf>
    <xf numFmtId="0" fontId="1" fillId="0" borderId="0" xfId="0" applyFont="1" applyFill="1" applyProtection="1">
      <protection locked="0"/>
    </xf>
    <xf numFmtId="0" fontId="1" fillId="0" borderId="0" xfId="0" applyFont="1" applyFill="1" applyBorder="1"/>
    <xf numFmtId="0" fontId="1" fillId="0" borderId="0" xfId="0" applyFont="1" applyFill="1" applyBorder="1" applyAlignment="1" applyProtection="1">
      <alignment horizontal="center"/>
      <protection locked="0"/>
    </xf>
    <xf numFmtId="0" fontId="1" fillId="0" borderId="0" xfId="110" applyNumberFormat="1" applyFont="1" applyFill="1" applyBorder="1" applyAlignment="1" applyProtection="1">
      <alignment horizontal="center"/>
      <protection locked="0"/>
    </xf>
    <xf numFmtId="0"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NumberFormat="1" applyFont="1" applyFill="1" applyAlignment="1">
      <alignment horizontal="center"/>
    </xf>
    <xf numFmtId="41" fontId="1" fillId="0" borderId="0" xfId="110" applyNumberFormat="1" applyFont="1" applyFill="1" applyBorder="1" applyAlignment="1">
      <alignment horizontal="center"/>
    </xf>
    <xf numFmtId="0" fontId="1" fillId="0" borderId="0" xfId="309" applyFont="1" applyFill="1" applyBorder="1" applyAlignment="1">
      <alignment horizontal="left"/>
    </xf>
    <xf numFmtId="0" fontId="1" fillId="0" borderId="0" xfId="309" applyFont="1" applyFill="1" applyBorder="1" applyAlignment="1">
      <alignment horizontal="center"/>
    </xf>
    <xf numFmtId="3" fontId="1" fillId="0" borderId="0" xfId="309" applyNumberFormat="1" applyFont="1" applyFill="1" applyBorder="1" applyAlignment="1">
      <alignment horizontal="center"/>
    </xf>
    <xf numFmtId="0" fontId="1" fillId="0" borderId="0" xfId="309" quotePrefix="1" applyFont="1" applyFill="1" applyBorder="1" applyAlignment="1">
      <alignment horizontal="center"/>
    </xf>
    <xf numFmtId="167" fontId="1" fillId="0" borderId="0" xfId="180" applyNumberFormat="1" applyFont="1" applyFill="1" applyBorder="1"/>
    <xf numFmtId="167" fontId="1" fillId="0" borderId="0" xfId="180" applyNumberFormat="1" applyFont="1" applyFill="1" applyBorder="1" applyAlignment="1">
      <alignment horizontal="center"/>
    </xf>
    <xf numFmtId="0" fontId="1" fillId="0" borderId="0" xfId="309" applyFont="1" applyFill="1" applyBorder="1"/>
    <xf numFmtId="0" fontId="1" fillId="0" borderId="0" xfId="0" applyFont="1" applyFill="1" applyBorder="1" applyProtection="1">
      <protection locked="0"/>
    </xf>
    <xf numFmtId="164" fontId="1" fillId="0" borderId="0" xfId="0" applyNumberFormat="1" applyFont="1" applyFill="1" applyBorder="1" applyProtection="1">
      <protection locked="0"/>
    </xf>
    <xf numFmtId="164" fontId="1" fillId="0" borderId="0" xfId="110" applyNumberFormat="1" applyFont="1" applyFill="1" applyBorder="1" applyAlignment="1">
      <alignment horizontal="left"/>
    </xf>
    <xf numFmtId="164" fontId="1" fillId="0" borderId="0" xfId="110" applyNumberFormat="1" applyFont="1" applyFill="1" applyBorder="1"/>
    <xf numFmtId="0" fontId="1" fillId="0" borderId="0" xfId="309" applyFont="1" applyFill="1" applyBorder="1" applyAlignment="1">
      <alignment horizontal="left" indent="1"/>
    </xf>
    <xf numFmtId="0" fontId="1" fillId="0" borderId="28" xfId="0" applyFont="1" applyFill="1" applyBorder="1" applyProtection="1">
      <protection locked="0"/>
    </xf>
    <xf numFmtId="0" fontId="1" fillId="0" borderId="25" xfId="0" applyFont="1" applyFill="1" applyBorder="1" applyProtection="1">
      <protection locked="0"/>
    </xf>
    <xf numFmtId="0" fontId="1" fillId="0" borderId="25" xfId="0" applyFont="1" applyFill="1" applyBorder="1" applyAlignment="1" applyProtection="1">
      <alignment horizontal="center"/>
      <protection locked="0"/>
    </xf>
    <xf numFmtId="164" fontId="1" fillId="0" borderId="25" xfId="110" applyNumberFormat="1" applyFont="1" applyFill="1" applyBorder="1" applyProtection="1">
      <protection locked="0"/>
    </xf>
    <xf numFmtId="164" fontId="1" fillId="0" borderId="25" xfId="0" applyNumberFormat="1" applyFont="1" applyFill="1" applyBorder="1" applyProtection="1">
      <protection locked="0"/>
    </xf>
    <xf numFmtId="164" fontId="1" fillId="0" borderId="26" xfId="110" applyNumberFormat="1" applyFont="1" applyFill="1" applyBorder="1" applyAlignment="1" applyProtection="1">
      <alignment horizontal="center"/>
      <protection locked="0"/>
    </xf>
    <xf numFmtId="0" fontId="1" fillId="0" borderId="29" xfId="0" applyFont="1" applyFill="1" applyBorder="1" applyProtection="1">
      <protection locked="0"/>
    </xf>
    <xf numFmtId="164" fontId="1" fillId="0" borderId="0" xfId="110" applyNumberFormat="1" applyFont="1" applyFill="1" applyBorder="1" applyProtection="1">
      <protection locked="0"/>
    </xf>
    <xf numFmtId="164" fontId="1" fillId="0" borderId="27" xfId="110" applyNumberFormat="1" applyFont="1" applyFill="1" applyBorder="1" applyAlignment="1" applyProtection="1">
      <alignment horizontal="center"/>
      <protection locked="0"/>
    </xf>
    <xf numFmtId="0" fontId="1" fillId="0" borderId="0" xfId="0" quotePrefix="1" applyFont="1" applyFill="1" applyBorder="1" applyAlignment="1" applyProtection="1">
      <alignment horizontal="left"/>
      <protection locked="0"/>
    </xf>
    <xf numFmtId="0" fontId="1" fillId="0" borderId="30" xfId="0" applyFont="1" applyFill="1" applyBorder="1"/>
    <xf numFmtId="0" fontId="1" fillId="0" borderId="13" xfId="0" applyFont="1" applyFill="1" applyBorder="1"/>
    <xf numFmtId="0" fontId="1" fillId="0" borderId="13" xfId="0" applyFont="1" applyFill="1" applyBorder="1" applyAlignment="1">
      <alignment horizontal="center"/>
    </xf>
    <xf numFmtId="164" fontId="1" fillId="0" borderId="13" xfId="110" applyNumberFormat="1" applyFont="1" applyFill="1" applyBorder="1"/>
    <xf numFmtId="164" fontId="1" fillId="0" borderId="13" xfId="0" applyNumberFormat="1" applyFont="1" applyFill="1" applyBorder="1"/>
    <xf numFmtId="164" fontId="1" fillId="0" borderId="31" xfId="110" applyNumberFormat="1" applyFont="1" applyFill="1" applyBorder="1" applyAlignment="1">
      <alignment horizontal="center"/>
    </xf>
    <xf numFmtId="0" fontId="1" fillId="0" borderId="0" xfId="310" applyFont="1" applyFill="1" applyBorder="1"/>
    <xf numFmtId="0" fontId="1" fillId="0" borderId="0" xfId="310" applyFont="1" applyFill="1" applyBorder="1" applyAlignment="1">
      <alignment horizontal="center"/>
    </xf>
    <xf numFmtId="164" fontId="1" fillId="0" borderId="0" xfId="110" applyNumberFormat="1" applyFont="1" applyFill="1" applyProtection="1">
      <protection locked="0"/>
    </xf>
    <xf numFmtId="0" fontId="1" fillId="0" borderId="0" xfId="310" applyNumberFormat="1" applyFont="1" applyFill="1" applyBorder="1" applyAlignment="1">
      <alignment horizontal="center"/>
    </xf>
    <xf numFmtId="0" fontId="1" fillId="0" borderId="0" xfId="0" applyFont="1" applyFill="1" applyBorder="1" applyAlignment="1" applyProtection="1">
      <alignment horizontal="left"/>
      <protection locked="0"/>
    </xf>
    <xf numFmtId="166" fontId="1" fillId="0" borderId="0" xfId="325" applyNumberFormat="1" applyFont="1" applyFill="1" applyBorder="1" applyAlignment="1" applyProtection="1">
      <alignment horizontal="center"/>
      <protection locked="0"/>
    </xf>
    <xf numFmtId="0" fontId="1" fillId="0" borderId="0" xfId="0" applyFont="1" applyFill="1" applyBorder="1" applyAlignment="1" applyProtection="1">
      <alignment horizontal="left" indent="1"/>
      <protection locked="0"/>
    </xf>
    <xf numFmtId="164" fontId="1" fillId="0" borderId="0" xfId="309" applyNumberFormat="1" applyFont="1" applyFill="1" applyBorder="1"/>
    <xf numFmtId="164" fontId="1" fillId="0" borderId="0" xfId="0" applyNumberFormat="1" applyFont="1" applyFill="1" applyBorder="1"/>
    <xf numFmtId="164" fontId="1" fillId="0" borderId="0" xfId="0" applyNumberFormat="1" applyFont="1" applyFill="1" applyProtection="1">
      <protection locked="0"/>
    </xf>
    <xf numFmtId="0" fontId="1" fillId="0" borderId="0" xfId="310" applyFont="1" applyFill="1" applyBorder="1" applyAlignment="1">
      <alignment horizontal="left"/>
    </xf>
    <xf numFmtId="0" fontId="1" fillId="0" borderId="0" xfId="310" applyFont="1" applyFill="1" applyBorder="1" applyAlignment="1">
      <alignment horizontal="left" indent="1"/>
    </xf>
    <xf numFmtId="41" fontId="1" fillId="0" borderId="0" xfId="110" applyNumberFormat="1" applyFont="1" applyFill="1" applyBorder="1" applyProtection="1">
      <protection locked="0"/>
    </xf>
    <xf numFmtId="0" fontId="1" fillId="0" borderId="0" xfId="0" quotePrefix="1" applyFont="1" applyFill="1" applyBorder="1" applyAlignment="1">
      <alignment horizontal="left"/>
    </xf>
    <xf numFmtId="41" fontId="1" fillId="0" borderId="0" xfId="0" applyNumberFormat="1" applyFont="1" applyFill="1" applyBorder="1" applyAlignment="1" applyProtection="1">
      <alignment horizontal="center"/>
      <protection locked="0"/>
    </xf>
    <xf numFmtId="41" fontId="1" fillId="0" borderId="0" xfId="0" applyNumberFormat="1" applyFont="1" applyFill="1" applyAlignment="1" applyProtection="1">
      <alignment horizontal="center"/>
      <protection locked="0"/>
    </xf>
    <xf numFmtId="164" fontId="1" fillId="0" borderId="0" xfId="110" applyNumberFormat="1" applyFont="1" applyFill="1" applyAlignment="1" applyProtection="1">
      <alignment horizontal="center"/>
      <protection locked="0"/>
    </xf>
    <xf numFmtId="0" fontId="1" fillId="0" borderId="30" xfId="0" applyFont="1" applyFill="1" applyBorder="1" applyProtection="1">
      <protection locked="0"/>
    </xf>
    <xf numFmtId="0" fontId="1" fillId="0" borderId="13" xfId="0" applyFont="1" applyFill="1" applyBorder="1" applyProtection="1">
      <protection locked="0"/>
    </xf>
    <xf numFmtId="0" fontId="1" fillId="0" borderId="13" xfId="0" applyFont="1" applyFill="1" applyBorder="1" applyAlignment="1" applyProtection="1">
      <alignment horizontal="center"/>
      <protection locked="0"/>
    </xf>
    <xf numFmtId="164" fontId="1" fillId="0" borderId="13" xfId="110" applyNumberFormat="1" applyFont="1" applyFill="1" applyBorder="1" applyProtection="1">
      <protection locked="0"/>
    </xf>
    <xf numFmtId="164" fontId="1" fillId="0" borderId="13" xfId="0" applyNumberFormat="1" applyFont="1" applyFill="1" applyBorder="1" applyProtection="1">
      <protection locked="0"/>
    </xf>
    <xf numFmtId="164" fontId="1" fillId="0" borderId="31" xfId="110" applyNumberFormat="1" applyFont="1" applyFill="1" applyBorder="1" applyAlignment="1" applyProtection="1">
      <alignment horizontal="center"/>
      <protection locked="0"/>
    </xf>
    <xf numFmtId="0" fontId="1" fillId="0" borderId="0" xfId="304" applyFont="1" applyFill="1" applyBorder="1"/>
    <xf numFmtId="0" fontId="1" fillId="0" borderId="0" xfId="304" applyFont="1" applyFill="1" applyBorder="1" applyAlignment="1">
      <alignment horizontal="center"/>
    </xf>
    <xf numFmtId="0" fontId="1" fillId="0" borderId="0" xfId="301" applyFont="1" applyFill="1" applyBorder="1" applyAlignment="1">
      <alignment horizontal="center"/>
    </xf>
    <xf numFmtId="0" fontId="1" fillId="0" borderId="0" xfId="304" applyNumberFormat="1" applyFont="1" applyFill="1" applyBorder="1" applyAlignment="1">
      <alignment horizontal="center"/>
    </xf>
    <xf numFmtId="0" fontId="1" fillId="0" borderId="0" xfId="304" applyFont="1" applyFill="1" applyBorder="1" applyAlignment="1">
      <alignment horizontal="left"/>
    </xf>
    <xf numFmtId="41" fontId="1" fillId="0" borderId="0" xfId="110" applyNumberFormat="1" applyFont="1" applyFill="1" applyBorder="1" applyAlignment="1" applyProtection="1">
      <alignment horizontal="center"/>
      <protection locked="0"/>
    </xf>
    <xf numFmtId="41" fontId="1" fillId="0" borderId="0" xfId="0" quotePrefix="1" applyNumberFormat="1" applyFont="1" applyFill="1" applyBorder="1" applyAlignment="1" applyProtection="1">
      <alignment horizontal="center"/>
      <protection locked="0"/>
    </xf>
    <xf numFmtId="37" fontId="1" fillId="0" borderId="0" xfId="110" applyNumberFormat="1" applyFont="1" applyFill="1" applyBorder="1" applyProtection="1">
      <protection locked="0"/>
    </xf>
    <xf numFmtId="164" fontId="1" fillId="0" borderId="0" xfId="0" applyNumberFormat="1" applyFont="1" applyFill="1" applyBorder="1" applyAlignment="1" applyProtection="1">
      <alignment horizontal="center"/>
      <protection locked="0"/>
    </xf>
    <xf numFmtId="164" fontId="1" fillId="0" borderId="25" xfId="0" applyNumberFormat="1" applyFont="1" applyFill="1" applyBorder="1" applyAlignment="1" applyProtection="1">
      <alignment horizontal="center"/>
      <protection locked="0"/>
    </xf>
    <xf numFmtId="0" fontId="1" fillId="0" borderId="0" xfId="303" applyFont="1" applyFill="1"/>
    <xf numFmtId="0" fontId="1" fillId="0" borderId="0" xfId="303" applyFont="1" applyFill="1" applyBorder="1"/>
    <xf numFmtId="0" fontId="1" fillId="0" borderId="0" xfId="303" applyNumberFormat="1" applyFont="1" applyFill="1" applyBorder="1" applyAlignment="1" applyProtection="1">
      <alignment horizontal="center"/>
      <protection locked="0"/>
    </xf>
    <xf numFmtId="0" fontId="1" fillId="0" borderId="0" xfId="303" applyNumberFormat="1" applyFont="1" applyFill="1" applyBorder="1" applyAlignment="1">
      <alignment horizontal="center"/>
    </xf>
    <xf numFmtId="0" fontId="1" fillId="0" borderId="0" xfId="303" applyFont="1" applyFill="1" applyBorder="1" applyAlignment="1">
      <alignment horizontal="left"/>
    </xf>
    <xf numFmtId="3" fontId="1" fillId="0" borderId="0" xfId="0" applyNumberFormat="1" applyFont="1" applyFill="1" applyBorder="1" applyAlignment="1" applyProtection="1">
      <alignment horizontal="center"/>
      <protection locked="0"/>
    </xf>
    <xf numFmtId="0" fontId="1" fillId="0" borderId="25" xfId="0" applyFont="1" applyFill="1" applyBorder="1"/>
    <xf numFmtId="0" fontId="1" fillId="0" borderId="27" xfId="0" applyFont="1" applyFill="1" applyBorder="1" applyAlignment="1" applyProtection="1">
      <alignment horizontal="center"/>
      <protection locked="0"/>
    </xf>
    <xf numFmtId="0" fontId="1" fillId="0" borderId="13" xfId="0" quotePrefix="1" applyFont="1" applyFill="1" applyBorder="1" applyAlignment="1" applyProtection="1">
      <alignment horizontal="left"/>
      <protection locked="0"/>
    </xf>
    <xf numFmtId="0" fontId="1" fillId="0" borderId="0" xfId="303" applyFont="1" applyFill="1" applyBorder="1" applyAlignment="1" applyProtection="1">
      <alignment horizontal="center"/>
      <protection locked="0"/>
    </xf>
    <xf numFmtId="0" fontId="1" fillId="0" borderId="26" xfId="0" applyFont="1" applyFill="1" applyBorder="1" applyAlignment="1" applyProtection="1">
      <alignment horizontal="center"/>
      <protection locked="0"/>
    </xf>
    <xf numFmtId="168" fontId="1" fillId="0" borderId="0" xfId="325" applyNumberFormat="1" applyFont="1" applyFill="1" applyAlignment="1" applyProtection="1">
      <alignment horizontal="center"/>
      <protection locked="0"/>
    </xf>
    <xf numFmtId="0" fontId="1" fillId="0" borderId="0" xfId="309" applyFont="1" applyFill="1"/>
    <xf numFmtId="0" fontId="1" fillId="0" borderId="0" xfId="309" applyFont="1" applyFill="1" applyAlignment="1">
      <alignment horizontal="center"/>
    </xf>
    <xf numFmtId="41" fontId="1" fillId="0" borderId="0" xfId="0" applyNumberFormat="1" applyFont="1" applyFill="1"/>
    <xf numFmtId="41" fontId="1" fillId="0" borderId="0" xfId="0" applyNumberFormat="1" applyFont="1" applyFill="1" applyAlignment="1">
      <alignment horizontal="center"/>
    </xf>
    <xf numFmtId="0" fontId="1" fillId="0" borderId="0" xfId="0" applyFont="1" applyFill="1" applyBorder="1" applyAlignment="1" applyProtection="1">
      <alignment horizontal="center"/>
    </xf>
    <xf numFmtId="0" fontId="1" fillId="0" borderId="0" xfId="0" applyFont="1" applyFill="1" applyProtection="1"/>
    <xf numFmtId="0" fontId="1" fillId="0" borderId="0" xfId="0" applyFont="1" applyFill="1" applyAlignment="1" applyProtection="1">
      <alignment horizontal="center"/>
    </xf>
    <xf numFmtId="41" fontId="1" fillId="0" borderId="0" xfId="0" applyNumberFormat="1" applyFont="1" applyFill="1" applyProtection="1"/>
    <xf numFmtId="164" fontId="1" fillId="0" borderId="0" xfId="0" applyNumberFormat="1" applyFont="1" applyFill="1" applyProtection="1"/>
    <xf numFmtId="37" fontId="1" fillId="0" borderId="0" xfId="0" applyNumberFormat="1" applyFont="1" applyFill="1" applyBorder="1" applyAlignment="1" applyProtection="1">
      <alignment horizontal="center"/>
      <protection locked="0"/>
    </xf>
    <xf numFmtId="41" fontId="1" fillId="0" borderId="25" xfId="0" applyNumberFormat="1" applyFont="1" applyFill="1" applyBorder="1" applyProtection="1">
      <protection locked="0"/>
    </xf>
    <xf numFmtId="41" fontId="1" fillId="0" borderId="0" xfId="0" applyNumberFormat="1" applyFont="1" applyFill="1" applyBorder="1" applyProtection="1">
      <protection locked="0"/>
    </xf>
    <xf numFmtId="41" fontId="1" fillId="0" borderId="13" xfId="0" applyNumberFormat="1" applyFont="1" applyFill="1" applyBorder="1" applyProtection="1">
      <protection locked="0"/>
    </xf>
    <xf numFmtId="0" fontId="1" fillId="0" borderId="0" xfId="0" applyFont="1" applyFill="1" applyAlignment="1">
      <alignment horizontal="left" indent="1"/>
    </xf>
    <xf numFmtId="0" fontId="1" fillId="0" borderId="0" xfId="307" applyFont="1" applyFill="1" applyBorder="1" applyAlignment="1">
      <alignment horizontal="center"/>
    </xf>
    <xf numFmtId="0" fontId="1" fillId="0" borderId="0" xfId="307" applyFont="1" applyFill="1" applyBorder="1"/>
    <xf numFmtId="0" fontId="1" fillId="0" borderId="0" xfId="302" applyFont="1" applyFill="1" applyBorder="1"/>
    <xf numFmtId="0" fontId="1" fillId="0" borderId="0" xfId="302" applyFont="1" applyFill="1" applyBorder="1" applyAlignment="1">
      <alignment horizontal="center"/>
    </xf>
    <xf numFmtId="0" fontId="1" fillId="0" borderId="0" xfId="307" applyFont="1" applyFill="1" applyBorder="1" applyAlignment="1">
      <alignment horizontal="left"/>
    </xf>
    <xf numFmtId="0" fontId="1" fillId="0" borderId="0" xfId="307" applyFont="1" applyFill="1" applyBorder="1" applyAlignment="1"/>
    <xf numFmtId="41" fontId="1" fillId="0" borderId="0" xfId="0" applyNumberFormat="1" applyFont="1" applyFill="1" applyBorder="1" applyProtection="1"/>
    <xf numFmtId="41" fontId="1" fillId="0" borderId="0" xfId="325" applyNumberFormat="1" applyFont="1" applyFill="1" applyBorder="1" applyProtection="1">
      <protection locked="0"/>
    </xf>
    <xf numFmtId="10" fontId="1" fillId="0" borderId="0" xfId="325" applyNumberFormat="1" applyFont="1" applyFill="1" applyBorder="1" applyProtection="1">
      <protection locked="0"/>
    </xf>
    <xf numFmtId="43" fontId="1" fillId="0" borderId="0" xfId="0" applyNumberFormat="1" applyFont="1" applyFill="1" applyBorder="1" applyProtection="1">
      <protection locked="0"/>
    </xf>
    <xf numFmtId="41" fontId="1" fillId="0" borderId="0" xfId="0" applyNumberFormat="1" applyFont="1" applyFill="1" applyProtection="1">
      <protection locked="0"/>
    </xf>
    <xf numFmtId="41" fontId="1" fillId="0" borderId="0" xfId="0" applyNumberFormat="1" applyFont="1" applyFill="1" applyBorder="1"/>
    <xf numFmtId="0" fontId="1" fillId="0" borderId="29" xfId="0" applyFont="1" applyFill="1" applyBorder="1"/>
    <xf numFmtId="164" fontId="1" fillId="0" borderId="27" xfId="110" applyNumberFormat="1" applyFont="1" applyFill="1" applyBorder="1" applyAlignment="1">
      <alignment horizontal="center"/>
    </xf>
    <xf numFmtId="0" fontId="1" fillId="0" borderId="0" xfId="305" applyFont="1" applyFill="1" applyBorder="1" applyAlignment="1">
      <alignment horizontal="center"/>
    </xf>
    <xf numFmtId="10" fontId="1" fillId="0" borderId="0" xfId="325" applyNumberFormat="1" applyFont="1" applyFill="1" applyBorder="1"/>
    <xf numFmtId="0" fontId="1" fillId="0" borderId="0" xfId="304" applyFont="1" applyFill="1" applyAlignment="1">
      <alignment horizontal="center"/>
    </xf>
    <xf numFmtId="166" fontId="1" fillId="0" borderId="0" xfId="325" applyNumberFormat="1" applyFont="1" applyFill="1" applyBorder="1" applyAlignment="1">
      <alignment horizontal="center"/>
    </xf>
    <xf numFmtId="0" fontId="1" fillId="0" borderId="0" xfId="304" applyFont="1" applyFill="1"/>
    <xf numFmtId="0" fontId="1" fillId="0" borderId="0" xfId="0" applyFont="1" applyFill="1" applyBorder="1" applyProtection="1"/>
    <xf numFmtId="164" fontId="1" fillId="0" borderId="0" xfId="0" applyNumberFormat="1" applyFont="1" applyFill="1" applyBorder="1" applyProtection="1"/>
    <xf numFmtId="0" fontId="1" fillId="0" borderId="0" xfId="110" applyNumberFormat="1" applyFont="1" applyFill="1" applyBorder="1" applyProtection="1">
      <protection locked="0"/>
    </xf>
    <xf numFmtId="0" fontId="1" fillId="0" borderId="0" xfId="0" applyNumberFormat="1" applyFont="1" applyFill="1" applyBorder="1" applyAlignment="1" applyProtection="1">
      <alignment horizontal="center"/>
      <protection locked="0"/>
    </xf>
    <xf numFmtId="164" fontId="1" fillId="0" borderId="0" xfId="0" applyNumberFormat="1" applyFont="1" applyFill="1" applyBorder="1" applyAlignment="1">
      <alignment horizontal="center"/>
    </xf>
    <xf numFmtId="0" fontId="1" fillId="0" borderId="0" xfId="0" applyFont="1" applyFill="1" applyBorder="1" applyAlignment="1"/>
    <xf numFmtId="41" fontId="1" fillId="0" borderId="0" xfId="152" applyNumberFormat="1" applyFont="1" applyFill="1" applyBorder="1" applyProtection="1">
      <protection locked="0"/>
    </xf>
    <xf numFmtId="0" fontId="1" fillId="0" borderId="25" xfId="0" applyNumberFormat="1" applyFont="1" applyFill="1" applyBorder="1" applyAlignment="1" applyProtection="1">
      <alignment horizontal="center"/>
      <protection locked="0"/>
    </xf>
    <xf numFmtId="0" fontId="1" fillId="0" borderId="13" xfId="0" applyNumberFormat="1" applyFont="1" applyFill="1" applyBorder="1" applyAlignment="1" applyProtection="1">
      <alignment horizontal="center"/>
      <protection locked="0"/>
    </xf>
    <xf numFmtId="0" fontId="1" fillId="0" borderId="0" xfId="306" applyFont="1" applyFill="1" applyAlignment="1">
      <alignment horizontal="center"/>
    </xf>
    <xf numFmtId="0" fontId="1" fillId="0" borderId="0" xfId="306" applyFont="1" applyFill="1" applyBorder="1"/>
    <xf numFmtId="164" fontId="1" fillId="0" borderId="0" xfId="110" quotePrefix="1" applyNumberFormat="1" applyFont="1" applyFill="1" applyBorder="1" applyAlignment="1" applyProtection="1">
      <alignment horizontal="center"/>
      <protection locked="0"/>
    </xf>
    <xf numFmtId="165" fontId="1" fillId="0" borderId="0" xfId="0" applyNumberFormat="1" applyFont="1" applyFill="1" applyAlignment="1" applyProtection="1">
      <alignment horizontal="center"/>
      <protection locked="0"/>
    </xf>
    <xf numFmtId="0" fontId="1" fillId="0" borderId="0" xfId="0" quotePrefix="1" applyFont="1" applyFill="1" applyBorder="1" applyAlignment="1" applyProtection="1">
      <alignment horizontal="center"/>
      <protection locked="0"/>
    </xf>
    <xf numFmtId="0" fontId="1" fillId="0" borderId="0" xfId="0" applyFont="1" applyFill="1" applyBorder="1" applyAlignment="1">
      <alignment horizontal="left" indent="1"/>
    </xf>
    <xf numFmtId="164" fontId="1" fillId="0" borderId="0" xfId="110" applyNumberFormat="1" applyFont="1" applyFill="1" applyBorder="1" applyAlignment="1"/>
    <xf numFmtId="168" fontId="1" fillId="0" borderId="0" xfId="325" applyNumberFormat="1" applyFont="1" applyFill="1" applyBorder="1" applyAlignment="1">
      <alignment horizontal="center"/>
    </xf>
    <xf numFmtId="42" fontId="1" fillId="0" borderId="0" xfId="0" applyNumberFormat="1" applyFont="1" applyFill="1" applyBorder="1"/>
    <xf numFmtId="0" fontId="1" fillId="0" borderId="0" xfId="0" quotePrefix="1" applyFont="1" applyFill="1" applyBorder="1" applyAlignment="1">
      <alignment horizontal="center"/>
    </xf>
    <xf numFmtId="2" fontId="1" fillId="0" borderId="0" xfId="0" applyNumberFormat="1" applyFont="1" applyFill="1" applyAlignment="1" applyProtection="1">
      <alignment horizontal="center"/>
      <protection locked="0"/>
    </xf>
    <xf numFmtId="0" fontId="1" fillId="0" borderId="0" xfId="0" applyFont="1" applyFill="1" applyBorder="1" applyAlignment="1" applyProtection="1">
      <protection locked="0"/>
    </xf>
    <xf numFmtId="0" fontId="1" fillId="0" borderId="0" xfId="110" applyNumberFormat="1" applyFont="1" applyFill="1" applyBorder="1" applyAlignment="1">
      <alignment horizontal="center"/>
    </xf>
    <xf numFmtId="41" fontId="1" fillId="0" borderId="0" xfId="110" applyNumberFormat="1" applyFont="1" applyFill="1" applyBorder="1" applyAlignment="1">
      <alignment horizontal="right"/>
    </xf>
    <xf numFmtId="10" fontId="1" fillId="0" borderId="0" xfId="0" quotePrefix="1" applyNumberFormat="1" applyFont="1" applyFill="1" applyBorder="1" applyAlignment="1" applyProtection="1">
      <protection locked="0"/>
    </xf>
    <xf numFmtId="10" fontId="1" fillId="0" borderId="0" xfId="0" applyNumberFormat="1" applyFont="1" applyFill="1" applyBorder="1" applyAlignment="1" applyProtection="1">
      <protection locked="0"/>
    </xf>
    <xf numFmtId="37" fontId="1" fillId="0" borderId="0" xfId="0" applyNumberFormat="1" applyFont="1" applyFill="1" applyBorder="1" applyProtection="1">
      <protection locked="0"/>
    </xf>
    <xf numFmtId="0" fontId="1" fillId="0" borderId="25" xfId="0" quotePrefix="1" applyFont="1" applyFill="1" applyBorder="1" applyAlignment="1" applyProtection="1">
      <alignment horizontal="left"/>
      <protection locked="0"/>
    </xf>
    <xf numFmtId="3" fontId="1" fillId="0" borderId="0" xfId="0" applyNumberFormat="1" applyFont="1" applyFill="1" applyBorder="1"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left" indent="2"/>
    </xf>
    <xf numFmtId="168" fontId="1" fillId="0" borderId="0" xfId="0" applyNumberFormat="1" applyFont="1" applyFill="1"/>
    <xf numFmtId="168" fontId="1" fillId="0" borderId="0" xfId="0" applyNumberFormat="1" applyFont="1" applyFill="1" applyAlignment="1">
      <alignment horizontal="center"/>
    </xf>
    <xf numFmtId="168" fontId="1" fillId="0" borderId="0" xfId="0" applyNumberFormat="1" applyFont="1" applyFill="1" applyBorder="1" applyProtection="1">
      <protection locked="0"/>
    </xf>
    <xf numFmtId="168" fontId="1" fillId="0" borderId="25" xfId="0" applyNumberFormat="1" applyFont="1" applyFill="1" applyBorder="1" applyProtection="1">
      <protection locked="0"/>
    </xf>
    <xf numFmtId="168" fontId="1" fillId="0" borderId="13" xfId="0" applyNumberFormat="1" applyFont="1" applyFill="1" applyBorder="1"/>
    <xf numFmtId="168" fontId="1" fillId="0" borderId="0" xfId="0" applyNumberFormat="1" applyFont="1" applyFill="1" applyProtection="1">
      <protection locked="0"/>
    </xf>
    <xf numFmtId="168" fontId="1" fillId="0" borderId="13" xfId="0" applyNumberFormat="1" applyFont="1" applyFill="1" applyBorder="1" applyProtection="1">
      <protection locked="0"/>
    </xf>
    <xf numFmtId="168" fontId="1" fillId="0" borderId="0" xfId="0" applyNumberFormat="1" applyFont="1" applyFill="1" applyBorder="1" applyAlignment="1" applyProtection="1">
      <alignment horizontal="center"/>
      <protection locked="0"/>
    </xf>
    <xf numFmtId="168" fontId="1" fillId="0" borderId="25" xfId="0" applyNumberFormat="1" applyFont="1" applyFill="1" applyBorder="1" applyAlignment="1" applyProtection="1">
      <alignment horizontal="center"/>
      <protection locked="0"/>
    </xf>
    <xf numFmtId="164" fontId="1" fillId="0" borderId="0" xfId="155" applyNumberFormat="1" applyFont="1" applyFill="1" applyBorder="1" applyAlignment="1" applyProtection="1">
      <alignment horizontal="center"/>
      <protection locked="0"/>
    </xf>
    <xf numFmtId="164" fontId="1" fillId="0" borderId="0" xfId="309" applyNumberFormat="1" applyFont="1" applyFill="1" applyBorder="1" applyAlignment="1">
      <alignment horizontal="left"/>
    </xf>
    <xf numFmtId="164" fontId="1" fillId="0" borderId="0" xfId="155" applyNumberFormat="1" applyFont="1" applyFill="1" applyBorder="1"/>
    <xf numFmtId="0" fontId="1" fillId="0" borderId="0" xfId="155" applyNumberFormat="1" applyFont="1" applyFill="1" applyBorder="1" applyAlignment="1" applyProtection="1">
      <alignment horizontal="center"/>
      <protection locked="0"/>
    </xf>
    <xf numFmtId="1" fontId="1" fillId="0" borderId="0" xfId="0" applyNumberFormat="1" applyFont="1" applyFill="1" applyBorder="1" applyAlignment="1">
      <alignment horizontal="center"/>
    </xf>
    <xf numFmtId="168" fontId="1" fillId="0" borderId="0" xfId="110" applyNumberFormat="1" applyFont="1" applyFill="1" applyBorder="1" applyProtection="1">
      <protection locked="0"/>
    </xf>
    <xf numFmtId="2" fontId="1" fillId="0" borderId="0"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right"/>
      <protection locked="0"/>
    </xf>
    <xf numFmtId="2" fontId="1" fillId="0" borderId="0" xfId="0" applyNumberFormat="1" applyFont="1" applyFill="1" applyBorder="1" applyAlignment="1">
      <alignment horizontal="right"/>
    </xf>
    <xf numFmtId="164" fontId="1" fillId="0" borderId="0" xfId="110" quotePrefix="1" applyNumberFormat="1" applyFont="1" applyFill="1" applyBorder="1" applyAlignment="1"/>
    <xf numFmtId="164" fontId="1" fillId="0" borderId="0" xfId="110" quotePrefix="1" applyNumberFormat="1" applyFont="1" applyFill="1" applyBorder="1" applyAlignment="1">
      <alignment horizontal="center"/>
    </xf>
    <xf numFmtId="0" fontId="1" fillId="0" borderId="0" xfId="110" quotePrefix="1" applyNumberFormat="1" applyFont="1" applyFill="1" applyBorder="1" applyAlignment="1">
      <alignment horizontal="right"/>
    </xf>
    <xf numFmtId="164" fontId="1" fillId="0" borderId="0" xfId="0" quotePrefix="1" applyNumberFormat="1" applyFont="1" applyFill="1" applyBorder="1" applyAlignment="1"/>
    <xf numFmtId="164" fontId="1" fillId="0" borderId="0" xfId="0" quotePrefix="1" applyNumberFormat="1" applyFont="1" applyFill="1" applyBorder="1" applyAlignment="1">
      <alignment horizontal="center"/>
    </xf>
    <xf numFmtId="0" fontId="1" fillId="0" borderId="27" xfId="110" applyNumberFormat="1" applyFont="1" applyFill="1" applyBorder="1" applyAlignment="1" applyProtection="1">
      <alignment horizontal="center"/>
      <protection locked="0"/>
    </xf>
    <xf numFmtId="0" fontId="1" fillId="0" borderId="0" xfId="303" applyFont="1" applyFill="1" applyBorder="1" applyProtection="1">
      <protection locked="0"/>
    </xf>
    <xf numFmtId="0" fontId="1" fillId="0" borderId="25" xfId="303" applyFont="1" applyFill="1" applyBorder="1" applyProtection="1">
      <protection locked="0"/>
    </xf>
    <xf numFmtId="0" fontId="1" fillId="0" borderId="25" xfId="303" applyFont="1" applyFill="1" applyBorder="1" applyAlignment="1" applyProtection="1">
      <alignment horizontal="center"/>
      <protection locked="0"/>
    </xf>
    <xf numFmtId="168" fontId="1" fillId="0" borderId="25" xfId="325" applyNumberFormat="1" applyFont="1" applyFill="1" applyBorder="1" applyAlignment="1" applyProtection="1">
      <alignment horizontal="center"/>
      <protection locked="0"/>
    </xf>
    <xf numFmtId="164" fontId="1" fillId="0" borderId="25" xfId="110" applyNumberFormat="1" applyFont="1" applyFill="1" applyBorder="1" applyAlignment="1" applyProtection="1">
      <alignment horizontal="center"/>
      <protection locked="0"/>
    </xf>
    <xf numFmtId="0" fontId="1" fillId="0" borderId="26" xfId="110" applyNumberFormat="1" applyFont="1" applyFill="1" applyBorder="1" applyAlignment="1" applyProtection="1">
      <alignment horizontal="center"/>
      <protection locked="0"/>
    </xf>
    <xf numFmtId="164" fontId="1" fillId="0" borderId="0" xfId="110" applyNumberFormat="1" applyFont="1" applyFill="1" applyBorder="1" applyProtection="1"/>
    <xf numFmtId="164" fontId="1" fillId="0" borderId="0" xfId="110" applyNumberFormat="1" applyFont="1" applyFill="1" applyBorder="1" applyAlignment="1" applyProtection="1">
      <alignment horizontal="center"/>
    </xf>
    <xf numFmtId="164" fontId="1" fillId="0" borderId="0" xfId="110" applyNumberFormat="1" applyFont="1" applyFill="1" applyAlignment="1" applyProtection="1">
      <alignment horizontal="center"/>
    </xf>
    <xf numFmtId="164" fontId="1" fillId="0" borderId="0" xfId="0" applyNumberFormat="1" applyFont="1" applyFill="1" applyAlignment="1" applyProtection="1">
      <alignment horizontal="center"/>
    </xf>
    <xf numFmtId="41" fontId="1" fillId="0" borderId="0" xfId="158" applyNumberFormat="1" applyFont="1" applyFill="1" applyBorder="1" applyAlignment="1">
      <alignment horizontal="center"/>
    </xf>
    <xf numFmtId="164" fontId="1" fillId="0" borderId="0" xfId="158" applyNumberFormat="1" applyFont="1" applyFill="1" applyBorder="1" applyAlignment="1">
      <alignment horizontal="center"/>
    </xf>
    <xf numFmtId="168" fontId="1" fillId="0" borderId="0" xfId="325" applyNumberFormat="1" applyFont="1" applyFill="1" applyBorder="1" applyAlignment="1" applyProtection="1">
      <alignment horizontal="right"/>
      <protection locked="0"/>
    </xf>
    <xf numFmtId="164" fontId="1" fillId="0" borderId="0" xfId="110" applyNumberFormat="1" applyFont="1" applyFill="1" applyBorder="1" applyAlignment="1" applyProtection="1">
      <alignment horizontal="right"/>
      <protection locked="0"/>
    </xf>
    <xf numFmtId="164" fontId="1" fillId="0" borderId="4" xfId="0" applyNumberFormat="1" applyFont="1" applyFill="1" applyBorder="1"/>
    <xf numFmtId="164" fontId="1" fillId="0" borderId="4" xfId="0" applyNumberFormat="1" applyFont="1" applyFill="1" applyBorder="1" applyAlignment="1">
      <alignment horizontal="center"/>
    </xf>
    <xf numFmtId="41" fontId="1" fillId="0" borderId="0" xfId="163" applyNumberFormat="1" applyFont="1" applyFill="1" applyBorder="1" applyAlignment="1">
      <alignment horizontal="center"/>
    </xf>
    <xf numFmtId="37" fontId="1" fillId="0" borderId="0" xfId="304" applyNumberFormat="1" applyFont="1" applyFill="1" applyBorder="1" applyAlignment="1">
      <alignment horizontal="left" indent="1"/>
    </xf>
    <xf numFmtId="37" fontId="1" fillId="0" borderId="0" xfId="304" applyNumberFormat="1" applyFont="1" applyFill="1" applyBorder="1"/>
    <xf numFmtId="41" fontId="1" fillId="0" borderId="4" xfId="0" applyNumberFormat="1" applyFont="1" applyFill="1" applyBorder="1" applyProtection="1">
      <protection locked="0"/>
    </xf>
    <xf numFmtId="39" fontId="1" fillId="0" borderId="0" xfId="0" applyNumberFormat="1" applyFont="1" applyFill="1" applyAlignment="1" applyProtection="1">
      <alignment horizontal="center"/>
      <protection locked="0"/>
    </xf>
    <xf numFmtId="0" fontId="1" fillId="0" borderId="0" xfId="0" applyFont="1" applyFill="1" applyAlignment="1">
      <alignment horizontal="left"/>
    </xf>
    <xf numFmtId="181" fontId="3" fillId="0" borderId="0" xfId="110" applyNumberFormat="1" applyFont="1" applyFill="1" applyBorder="1" applyAlignment="1" applyProtection="1">
      <alignment horizontal="center"/>
      <protection locked="0"/>
    </xf>
    <xf numFmtId="5" fontId="1" fillId="0" borderId="0" xfId="167" applyNumberFormat="1" applyFont="1" applyFill="1" applyBorder="1" applyAlignment="1">
      <alignment horizontal="right"/>
    </xf>
    <xf numFmtId="0" fontId="1" fillId="0" borderId="0" xfId="300" applyFont="1" applyFill="1" applyBorder="1" applyAlignment="1">
      <alignment horizontal="center"/>
    </xf>
    <xf numFmtId="166" fontId="1" fillId="0" borderId="0" xfId="325" applyNumberFormat="1" applyFont="1" applyFill="1" applyAlignment="1">
      <alignment horizontal="center"/>
    </xf>
    <xf numFmtId="41" fontId="1" fillId="0" borderId="0" xfId="110" applyNumberFormat="1" applyFont="1" applyFill="1" applyAlignment="1">
      <alignment horizontal="center"/>
    </xf>
    <xf numFmtId="0" fontId="1" fillId="0" borderId="0" xfId="0" applyNumberFormat="1" applyFont="1" applyFill="1" applyAlignment="1">
      <alignment horizontal="left"/>
    </xf>
    <xf numFmtId="0" fontId="1" fillId="0" borderId="0" xfId="303" applyFont="1" applyFill="1" applyBorder="1" applyAlignment="1">
      <alignment horizontal="left" indent="1"/>
    </xf>
    <xf numFmtId="0" fontId="1" fillId="0" borderId="0" xfId="303" applyFont="1" applyFill="1" applyAlignment="1">
      <alignment horizontal="center"/>
    </xf>
    <xf numFmtId="41" fontId="1" fillId="0" borderId="0" xfId="152" applyFont="1" applyFill="1"/>
    <xf numFmtId="0" fontId="1" fillId="0" borderId="0" xfId="304" applyNumberFormat="1" applyFont="1" applyFill="1" applyAlignment="1">
      <alignment horizontal="center"/>
    </xf>
    <xf numFmtId="41" fontId="1" fillId="0" borderId="0" xfId="155" applyNumberFormat="1" applyFont="1" applyFill="1" applyBorder="1" applyAlignment="1">
      <alignment horizontal="center"/>
    </xf>
    <xf numFmtId="164" fontId="1" fillId="0" borderId="0" xfId="155" applyNumberFormat="1" applyFont="1" applyFill="1" applyBorder="1" applyAlignment="1">
      <alignment horizontal="center"/>
    </xf>
    <xf numFmtId="41" fontId="1" fillId="0" borderId="0" xfId="154" applyNumberFormat="1" applyFont="1" applyFill="1" applyBorder="1" applyAlignment="1">
      <alignment horizontal="center"/>
    </xf>
    <xf numFmtId="0" fontId="1" fillId="0" borderId="0" xfId="305" applyFont="1" applyFill="1" applyBorder="1"/>
    <xf numFmtId="0" fontId="1" fillId="0" borderId="0" xfId="305" applyFont="1" applyFill="1" applyBorder="1" applyAlignment="1">
      <alignment horizontal="left"/>
    </xf>
    <xf numFmtId="41" fontId="1" fillId="0" borderId="4" xfId="110" applyNumberFormat="1" applyFont="1" applyFill="1" applyBorder="1" applyAlignment="1">
      <alignment horizontal="center"/>
    </xf>
    <xf numFmtId="164" fontId="1" fillId="0" borderId="4" xfId="110" applyNumberFormat="1" applyFont="1" applyFill="1" applyBorder="1" applyAlignment="1" applyProtection="1">
      <alignment horizontal="center"/>
      <protection locked="0"/>
    </xf>
    <xf numFmtId="9" fontId="1" fillId="0" borderId="0" xfId="325" applyFont="1" applyFill="1" applyBorder="1" applyAlignment="1" applyProtection="1">
      <alignment horizontal="center"/>
      <protection locked="0"/>
    </xf>
    <xf numFmtId="164" fontId="1" fillId="0" borderId="0" xfId="180" applyNumberFormat="1" applyFont="1" applyFill="1" applyBorder="1"/>
    <xf numFmtId="0" fontId="3" fillId="0" borderId="0" xfId="291" applyFont="1" applyFill="1" applyBorder="1" applyAlignment="1">
      <alignment horizontal="left"/>
    </xf>
    <xf numFmtId="0" fontId="1" fillId="0" borderId="0" xfId="291" applyFont="1" applyFill="1" applyBorder="1"/>
    <xf numFmtId="0" fontId="1" fillId="0" borderId="0" xfId="291" applyFont="1" applyFill="1" applyBorder="1" applyAlignment="1">
      <alignment horizontal="center"/>
    </xf>
    <xf numFmtId="41" fontId="1" fillId="0" borderId="0" xfId="157" applyNumberFormat="1" applyFont="1" applyFill="1" applyBorder="1" applyAlignment="1">
      <alignment horizontal="center"/>
    </xf>
    <xf numFmtId="0" fontId="1" fillId="0" borderId="0" xfId="310" applyFont="1" applyFill="1" applyAlignment="1">
      <alignment horizontal="left"/>
    </xf>
    <xf numFmtId="0" fontId="1" fillId="0" borderId="0" xfId="310" applyNumberFormat="1" applyFont="1" applyFill="1" applyAlignment="1">
      <alignment horizontal="center"/>
    </xf>
    <xf numFmtId="41" fontId="1" fillId="0" borderId="0" xfId="309" applyNumberFormat="1" applyFont="1" applyFill="1" applyBorder="1"/>
    <xf numFmtId="0" fontId="1" fillId="0" borderId="0" xfId="303" applyNumberFormat="1" applyFont="1" applyFill="1" applyAlignment="1">
      <alignment horizontal="center"/>
    </xf>
    <xf numFmtId="0" fontId="1" fillId="0" borderId="0" xfId="307" applyFont="1" applyFill="1"/>
    <xf numFmtId="0" fontId="1" fillId="0" borderId="0" xfId="307" applyNumberFormat="1" applyFont="1" applyFill="1" applyAlignment="1">
      <alignment horizontal="center"/>
    </xf>
    <xf numFmtId="0" fontId="1" fillId="0" borderId="0" xfId="307" applyFont="1" applyFill="1" applyBorder="1" applyAlignment="1">
      <alignment horizontal="left" indent="1"/>
    </xf>
    <xf numFmtId="0" fontId="1" fillId="0" borderId="0" xfId="306" applyFont="1" applyFill="1"/>
    <xf numFmtId="0" fontId="1" fillId="0" borderId="0" xfId="306" applyFont="1" applyFill="1" applyBorder="1" applyAlignment="1">
      <alignment horizontal="center"/>
    </xf>
    <xf numFmtId="0" fontId="3" fillId="0" borderId="0" xfId="294" applyFont="1" applyFill="1"/>
    <xf numFmtId="164" fontId="1" fillId="0" borderId="0" xfId="110" applyNumberFormat="1" applyFont="1" applyFill="1" applyBorder="1" applyAlignment="1">
      <alignment horizontal="right"/>
    </xf>
    <xf numFmtId="166" fontId="1" fillId="0" borderId="0" xfId="325" applyNumberFormat="1" applyFont="1" applyFill="1" applyBorder="1" applyAlignment="1">
      <alignment horizontal="right"/>
    </xf>
    <xf numFmtId="164" fontId="1" fillId="0" borderId="0" xfId="303" applyNumberFormat="1" applyFont="1" applyFill="1" applyBorder="1" applyAlignment="1" applyProtection="1">
      <alignment horizontal="center"/>
      <protection locked="0"/>
    </xf>
    <xf numFmtId="0" fontId="1" fillId="0" borderId="0" xfId="305" applyFont="1" applyFill="1" applyAlignment="1">
      <alignment horizontal="center"/>
    </xf>
    <xf numFmtId="0" fontId="1" fillId="0" borderId="0" xfId="305" quotePrefix="1" applyFont="1" applyFill="1" applyBorder="1" applyAlignment="1">
      <alignment horizontal="left"/>
    </xf>
    <xf numFmtId="0" fontId="3" fillId="0" borderId="0" xfId="303" applyFont="1" applyFill="1" applyAlignment="1">
      <alignment horizontal="left"/>
    </xf>
    <xf numFmtId="0" fontId="1" fillId="0" borderId="0" xfId="303" applyFont="1" applyFill="1" applyAlignment="1">
      <alignment horizontal="left" indent="1"/>
    </xf>
    <xf numFmtId="0" fontId="1" fillId="0" borderId="0" xfId="303" quotePrefix="1" applyFont="1" applyFill="1" applyBorder="1" applyAlignment="1">
      <alignment horizontal="left" indent="1"/>
    </xf>
    <xf numFmtId="0" fontId="1" fillId="0" borderId="0" xfId="303" quotePrefix="1" applyFont="1" applyFill="1" applyBorder="1" applyAlignment="1">
      <alignment horizontal="left"/>
    </xf>
    <xf numFmtId="0" fontId="3" fillId="0" borderId="0" xfId="303" quotePrefix="1" applyFont="1" applyFill="1" applyBorder="1" applyAlignment="1">
      <alignment horizontal="left"/>
    </xf>
    <xf numFmtId="41" fontId="1" fillId="0" borderId="32" xfId="110" applyNumberFormat="1" applyFont="1" applyFill="1" applyBorder="1" applyAlignment="1">
      <alignment horizontal="center"/>
    </xf>
    <xf numFmtId="37" fontId="1" fillId="0" borderId="0" xfId="167" applyNumberFormat="1" applyFont="1" applyFill="1" applyBorder="1" applyAlignment="1">
      <alignment horizontal="right"/>
    </xf>
    <xf numFmtId="0" fontId="1" fillId="0" borderId="0" xfId="308" applyFont="1" applyFill="1" applyBorder="1" applyAlignment="1">
      <alignment horizontal="left"/>
    </xf>
    <xf numFmtId="0" fontId="7" fillId="0" borderId="0" xfId="303" applyFont="1" applyFill="1" applyBorder="1"/>
    <xf numFmtId="41" fontId="1" fillId="0" borderId="0" xfId="167" applyNumberFormat="1" applyFont="1" applyFill="1" applyBorder="1" applyAlignment="1">
      <alignment horizontal="center"/>
    </xf>
    <xf numFmtId="5" fontId="1" fillId="0" borderId="0" xfId="0" applyNumberFormat="1" applyFont="1" applyFill="1" applyBorder="1"/>
    <xf numFmtId="37" fontId="1" fillId="0" borderId="0" xfId="303" applyNumberFormat="1" applyFont="1" applyFill="1" applyBorder="1"/>
    <xf numFmtId="0" fontId="1" fillId="0" borderId="0" xfId="297" applyFont="1" applyFill="1"/>
    <xf numFmtId="0" fontId="1" fillId="0" borderId="0" xfId="297" applyFont="1" applyFill="1" applyBorder="1"/>
    <xf numFmtId="0" fontId="1" fillId="0" borderId="0" xfId="297" applyFont="1" applyFill="1" applyBorder="1" applyAlignment="1">
      <alignment horizontal="center"/>
    </xf>
    <xf numFmtId="164" fontId="1" fillId="0" borderId="0" xfId="165" applyNumberFormat="1" applyFont="1" applyFill="1"/>
    <xf numFmtId="164" fontId="1" fillId="0" borderId="0" xfId="165" applyNumberFormat="1" applyFont="1" applyFill="1" applyBorder="1" applyAlignment="1">
      <alignment horizontal="center"/>
    </xf>
    <xf numFmtId="0" fontId="1" fillId="0" borderId="0" xfId="297" applyFont="1" applyFill="1" applyBorder="1" applyAlignment="1">
      <alignment horizontal="left" indent="1"/>
    </xf>
    <xf numFmtId="164" fontId="1" fillId="0" borderId="0" xfId="165" applyNumberFormat="1" applyFont="1" applyFill="1" applyBorder="1"/>
    <xf numFmtId="164" fontId="1" fillId="0" borderId="0" xfId="157" applyNumberFormat="1" applyFont="1" applyFill="1" applyBorder="1" applyAlignment="1">
      <alignment horizontal="center"/>
    </xf>
    <xf numFmtId="41" fontId="1" fillId="0" borderId="4" xfId="154" applyNumberFormat="1" applyFont="1" applyFill="1" applyBorder="1" applyAlignment="1">
      <alignment horizontal="center"/>
    </xf>
    <xf numFmtId="0" fontId="3" fillId="0" borderId="0" xfId="306" applyFont="1" applyFill="1"/>
    <xf numFmtId="43" fontId="1" fillId="0" borderId="0" xfId="110" applyFont="1" applyFill="1" applyBorder="1" applyAlignment="1">
      <alignment horizontal="center"/>
    </xf>
    <xf numFmtId="1" fontId="1" fillId="0" borderId="0" xfId="0" applyNumberFormat="1" applyFont="1" applyFill="1" applyBorder="1" applyAlignment="1" applyProtection="1">
      <alignment horizontal="center"/>
      <protection locked="0"/>
    </xf>
    <xf numFmtId="0" fontId="1" fillId="0" borderId="0" xfId="0" applyFont="1" applyFill="1" applyBorder="1" applyAlignment="1">
      <alignment horizontal="left" indent="3"/>
    </xf>
    <xf numFmtId="0" fontId="3" fillId="0" borderId="0" xfId="0" applyFont="1" applyFill="1" applyBorder="1" applyAlignment="1">
      <alignment horizontal="left" indent="1"/>
    </xf>
    <xf numFmtId="168" fontId="1" fillId="0" borderId="0" xfId="325" applyNumberFormat="1" applyFont="1" applyFill="1" applyBorder="1" applyAlignment="1" applyProtection="1">
      <protection locked="0"/>
    </xf>
    <xf numFmtId="9" fontId="1" fillId="0" borderId="0" xfId="325" applyFont="1" applyFill="1" applyBorder="1" applyAlignment="1"/>
    <xf numFmtId="0" fontId="1" fillId="0" borderId="0" xfId="0" quotePrefix="1" applyFont="1" applyFill="1" applyBorder="1" applyAlignment="1" applyProtection="1">
      <alignment horizontal="left" indent="2"/>
      <protection locked="0"/>
    </xf>
    <xf numFmtId="0" fontId="1" fillId="0" borderId="0" xfId="305" quotePrefix="1" applyFont="1" applyFill="1" applyBorder="1" applyAlignment="1">
      <alignment horizontal="left" indent="1"/>
    </xf>
    <xf numFmtId="0" fontId="1" fillId="0" borderId="0" xfId="305" applyFont="1" applyFill="1" applyBorder="1" applyAlignment="1">
      <alignment horizontal="left" indent="1"/>
    </xf>
    <xf numFmtId="0" fontId="1" fillId="0" borderId="0" xfId="305" applyFont="1" applyFill="1" applyBorder="1" applyAlignment="1">
      <alignment horizontal="left" indent="3"/>
    </xf>
    <xf numFmtId="164" fontId="3" fillId="0" borderId="0" xfId="110" applyNumberFormat="1" applyFont="1" applyFill="1" applyBorder="1" applyAlignment="1">
      <alignment horizontal="center"/>
    </xf>
    <xf numFmtId="168" fontId="1" fillId="0" borderId="0" xfId="331" applyNumberFormat="1" applyFont="1" applyFill="1" applyAlignment="1" applyProtection="1">
      <alignment horizontal="center"/>
      <protection locked="0"/>
    </xf>
    <xf numFmtId="37" fontId="1" fillId="0" borderId="0" xfId="0" applyNumberFormat="1" applyFont="1" applyFill="1" applyBorder="1"/>
    <xf numFmtId="168" fontId="1" fillId="0" borderId="0" xfId="331" applyNumberFormat="1" applyFont="1" applyFill="1" applyBorder="1" applyAlignment="1" applyProtection="1">
      <alignment horizontal="center"/>
      <protection locked="0"/>
    </xf>
    <xf numFmtId="3" fontId="1" fillId="0" borderId="0" xfId="155" applyNumberFormat="1" applyFont="1" applyFill="1" applyBorder="1" applyProtection="1">
      <protection locked="0"/>
    </xf>
    <xf numFmtId="168" fontId="1" fillId="0" borderId="0" xfId="155" applyNumberFormat="1" applyFont="1" applyFill="1" applyBorder="1" applyProtection="1">
      <protection locked="0"/>
    </xf>
    <xf numFmtId="41" fontId="1" fillId="0" borderId="0" xfId="155" applyNumberFormat="1" applyFont="1" applyFill="1" applyBorder="1" applyProtection="1">
      <protection locked="0"/>
    </xf>
    <xf numFmtId="164" fontId="3" fillId="0" borderId="0" xfId="155" applyNumberFormat="1" applyFont="1" applyFill="1" applyBorder="1" applyAlignment="1" applyProtection="1">
      <alignment horizontal="center"/>
      <protection locked="0"/>
    </xf>
    <xf numFmtId="0" fontId="3" fillId="0" borderId="0" xfId="309" applyFont="1" applyFill="1" applyBorder="1" applyAlignment="1">
      <alignment horizontal="right"/>
    </xf>
    <xf numFmtId="164" fontId="1" fillId="0" borderId="0" xfId="155" applyNumberFormat="1" applyFont="1" applyFill="1" applyAlignment="1" applyProtection="1">
      <alignment horizontal="center"/>
      <protection locked="0"/>
    </xf>
    <xf numFmtId="37" fontId="1" fillId="0" borderId="0" xfId="155" applyNumberFormat="1" applyFont="1" applyFill="1"/>
    <xf numFmtId="164" fontId="1" fillId="0" borderId="0" xfId="155" applyNumberFormat="1" applyFont="1" applyFill="1"/>
    <xf numFmtId="0" fontId="1" fillId="0" borderId="0" xfId="0" applyFont="1" applyFill="1" applyBorder="1" applyAlignment="1" applyProtection="1">
      <alignment horizontal="right"/>
      <protection locked="0"/>
    </xf>
    <xf numFmtId="37" fontId="1" fillId="0" borderId="0" xfId="0" applyNumberFormat="1" applyFont="1" applyFill="1" applyBorder="1" applyAlignment="1" applyProtection="1">
      <alignment horizontal="right"/>
      <protection locked="0"/>
    </xf>
    <xf numFmtId="0" fontId="1" fillId="0" borderId="0" xfId="155" quotePrefix="1" applyNumberFormat="1" applyFont="1" applyFill="1" applyAlignment="1" applyProtection="1">
      <alignment horizontal="center"/>
      <protection locked="0"/>
    </xf>
    <xf numFmtId="168" fontId="1" fillId="0" borderId="0" xfId="331" applyNumberFormat="1" applyFont="1" applyFill="1" applyBorder="1" applyAlignment="1" applyProtection="1">
      <alignment horizontal="right"/>
      <protection locked="0"/>
    </xf>
    <xf numFmtId="164" fontId="3" fillId="0" borderId="0" xfId="309" applyNumberFormat="1" applyFont="1" applyFill="1" applyBorder="1" applyAlignment="1">
      <alignment horizontal="center"/>
    </xf>
    <xf numFmtId="164" fontId="3" fillId="0" borderId="0" xfId="110" quotePrefix="1" applyNumberFormat="1" applyFont="1" applyFill="1" applyBorder="1" applyAlignment="1">
      <alignment horizontal="center"/>
    </xf>
    <xf numFmtId="164" fontId="3" fillId="0" borderId="0" xfId="0" applyNumberFormat="1" applyFont="1" applyFill="1" applyBorder="1"/>
    <xf numFmtId="164" fontId="1" fillId="0" borderId="0" xfId="110" quotePrefix="1" applyNumberFormat="1" applyFont="1" applyFill="1" applyBorder="1" applyAlignment="1">
      <alignment horizontal="right"/>
    </xf>
    <xf numFmtId="0" fontId="1" fillId="0" borderId="0" xfId="110" quotePrefix="1" applyNumberFormat="1" applyFont="1" applyFill="1" applyBorder="1" applyAlignment="1">
      <alignment horizontal="center"/>
    </xf>
    <xf numFmtId="0" fontId="3" fillId="0" borderId="0" xfId="294" applyFont="1" applyFill="1" applyBorder="1"/>
    <xf numFmtId="0" fontId="1" fillId="0" borderId="0" xfId="310" applyFont="1" applyFill="1"/>
    <xf numFmtId="41" fontId="1" fillId="0" borderId="0" xfId="161" applyNumberFormat="1" applyFont="1" applyFill="1" applyBorder="1" applyAlignment="1">
      <alignment horizontal="center"/>
    </xf>
    <xf numFmtId="0" fontId="1" fillId="0" borderId="0" xfId="0" applyFont="1" applyAlignment="1">
      <alignment horizontal="right"/>
    </xf>
    <xf numFmtId="169" fontId="3" fillId="0" borderId="24" xfId="110" applyNumberFormat="1" applyFont="1" applyBorder="1" applyAlignment="1">
      <alignment horizontal="center" wrapText="1"/>
    </xf>
    <xf numFmtId="0" fontId="5" fillId="0" borderId="0" xfId="0" applyFont="1" applyAlignment="1">
      <alignment horizontal="center" wrapText="1"/>
    </xf>
    <xf numFmtId="10" fontId="1" fillId="0" borderId="0" xfId="0" applyNumberFormat="1" applyFont="1"/>
    <xf numFmtId="0" fontId="1" fillId="0" borderId="0" xfId="469" applyFont="1" applyFill="1" applyBorder="1"/>
    <xf numFmtId="0" fontId="7" fillId="0" borderId="0" xfId="0" applyFont="1" applyFill="1" applyBorder="1"/>
    <xf numFmtId="0" fontId="3" fillId="0" borderId="0" xfId="304" applyFont="1" applyFill="1" applyBorder="1" applyAlignment="1"/>
    <xf numFmtId="0" fontId="1" fillId="0" borderId="0" xfId="305" applyNumberFormat="1" applyFont="1" applyFill="1" applyBorder="1" applyAlignment="1">
      <alignment horizontal="center"/>
    </xf>
    <xf numFmtId="41" fontId="1" fillId="0" borderId="33" xfId="0" applyNumberFormat="1" applyFont="1" applyFill="1" applyBorder="1" applyProtection="1"/>
    <xf numFmtId="166" fontId="1" fillId="0" borderId="0" xfId="0" applyNumberFormat="1" applyFont="1"/>
    <xf numFmtId="41" fontId="1" fillId="0" borderId="4" xfId="0" applyNumberFormat="1" applyFont="1" applyFill="1" applyBorder="1" applyProtection="1"/>
    <xf numFmtId="0" fontId="1" fillId="0" borderId="0" xfId="0" applyFont="1" applyFill="1" applyAlignment="1"/>
    <xf numFmtId="0" fontId="1" fillId="0" borderId="0" xfId="302" quotePrefix="1" applyFont="1" applyFill="1" applyBorder="1" applyAlignment="1">
      <alignment horizontal="center"/>
    </xf>
    <xf numFmtId="168" fontId="1" fillId="0" borderId="0" xfId="325" quotePrefix="1" applyNumberFormat="1" applyFont="1" applyFill="1" applyBorder="1" applyAlignment="1" applyProtection="1">
      <alignment horizontal="center"/>
      <protection locked="0"/>
    </xf>
    <xf numFmtId="166" fontId="61" fillId="0" borderId="0" xfId="0" applyNumberFormat="1" applyFont="1" applyFill="1"/>
    <xf numFmtId="166" fontId="1" fillId="0" borderId="0" xfId="0" applyNumberFormat="1" applyFont="1" applyFill="1"/>
    <xf numFmtId="0" fontId="1" fillId="0" borderId="0" xfId="0" applyFont="1" applyFill="1" applyAlignment="1" applyProtection="1">
      <alignment horizontal="left"/>
      <protection locked="0"/>
    </xf>
    <xf numFmtId="168" fontId="3" fillId="0" borderId="4" xfId="325" applyNumberFormat="1" applyFont="1" applyBorder="1"/>
    <xf numFmtId="164" fontId="3" fillId="0" borderId="0" xfId="154" applyNumberFormat="1" applyFont="1" applyFill="1" applyBorder="1"/>
    <xf numFmtId="0" fontId="12" fillId="0" borderId="0" xfId="304" applyNumberFormat="1" applyFont="1" applyFill="1" applyBorder="1" applyAlignment="1">
      <alignment horizontal="center"/>
    </xf>
    <xf numFmtId="0" fontId="1" fillId="0" borderId="0" xfId="304" applyFont="1" applyFill="1" applyBorder="1" applyAlignment="1"/>
    <xf numFmtId="164" fontId="1" fillId="0" borderId="0" xfId="0" applyNumberFormat="1" applyFont="1" applyFill="1" applyBorder="1" applyAlignment="1" applyProtection="1">
      <alignment horizontal="right"/>
      <protection locked="0"/>
    </xf>
    <xf numFmtId="0" fontId="1" fillId="0" borderId="0" xfId="304" applyFont="1" applyFill="1" applyBorder="1" applyAlignment="1">
      <alignment horizontal="left" indent="1"/>
    </xf>
    <xf numFmtId="0" fontId="1" fillId="0" borderId="0" xfId="407" applyNumberFormat="1" applyFont="1" applyFill="1" applyBorder="1" applyAlignment="1" applyProtection="1">
      <alignment horizontal="center" vertical="center"/>
      <protection locked="0"/>
    </xf>
    <xf numFmtId="0" fontId="1" fillId="0" borderId="0" xfId="407" quotePrefix="1" applyNumberFormat="1" applyFont="1" applyFill="1" applyBorder="1" applyAlignment="1" applyProtection="1">
      <alignment horizontal="center" vertical="center"/>
      <protection locked="0"/>
    </xf>
    <xf numFmtId="0" fontId="1" fillId="0" borderId="0" xfId="0" applyFont="1" applyFill="1" applyAlignment="1" applyProtection="1">
      <protection locked="0"/>
    </xf>
    <xf numFmtId="41" fontId="1" fillId="0" borderId="0" xfId="110" applyNumberFormat="1" applyFont="1" applyFill="1" applyBorder="1"/>
    <xf numFmtId="164" fontId="1" fillId="0" borderId="0" xfId="306" applyNumberFormat="1" applyFont="1" applyFill="1"/>
    <xf numFmtId="43" fontId="1" fillId="0" borderId="0" xfId="304" applyNumberFormat="1" applyFont="1" applyFill="1" applyBorder="1"/>
    <xf numFmtId="43" fontId="3" fillId="0" borderId="24" xfId="110" applyNumberFormat="1" applyFont="1" applyBorder="1" applyAlignment="1">
      <alignment horizontal="center" wrapText="1"/>
    </xf>
    <xf numFmtId="164" fontId="1" fillId="0" borderId="4" xfId="110" applyNumberFormat="1" applyFont="1" applyFill="1" applyBorder="1" applyAlignment="1">
      <alignment horizontal="center"/>
    </xf>
    <xf numFmtId="183" fontId="1" fillId="0" borderId="0" xfId="163" applyNumberFormat="1" applyFont="1" applyFill="1" applyBorder="1" applyAlignment="1">
      <alignment horizontal="center"/>
    </xf>
    <xf numFmtId="183" fontId="1" fillId="0" borderId="0" xfId="304" applyNumberFormat="1" applyFont="1" applyFill="1"/>
    <xf numFmtId="164" fontId="1" fillId="0" borderId="4" xfId="110" applyNumberFormat="1" applyFont="1" applyFill="1" applyBorder="1" applyAlignment="1">
      <alignment horizontal="right"/>
    </xf>
    <xf numFmtId="167" fontId="1" fillId="0" borderId="0" xfId="180" applyNumberFormat="1" applyFont="1" applyFill="1" applyBorder="1" applyAlignment="1"/>
    <xf numFmtId="42" fontId="1" fillId="0" borderId="0" xfId="110" applyNumberFormat="1" applyFont="1" applyFill="1" applyBorder="1"/>
    <xf numFmtId="5" fontId="1" fillId="0" borderId="0" xfId="167" applyNumberFormat="1" applyFont="1" applyFill="1" applyBorder="1" applyAlignment="1">
      <alignment horizontal="center"/>
    </xf>
    <xf numFmtId="164" fontId="1" fillId="0" borderId="4" xfId="110" applyNumberFormat="1" applyFont="1" applyFill="1" applyBorder="1"/>
    <xf numFmtId="41" fontId="1" fillId="0" borderId="4" xfId="110" applyNumberFormat="1" applyFont="1" applyFill="1" applyBorder="1" applyProtection="1">
      <protection locked="0"/>
    </xf>
    <xf numFmtId="164" fontId="1" fillId="0" borderId="4" xfId="0" applyNumberFormat="1" applyFont="1" applyFill="1" applyBorder="1" applyProtection="1">
      <protection locked="0"/>
    </xf>
    <xf numFmtId="164" fontId="1" fillId="0" borderId="4" xfId="304" applyNumberFormat="1" applyFont="1" applyFill="1" applyBorder="1" applyAlignment="1">
      <alignment horizontal="center"/>
    </xf>
    <xf numFmtId="164" fontId="1" fillId="0" borderId="4" xfId="155" applyNumberFormat="1" applyFont="1" applyFill="1" applyBorder="1"/>
    <xf numFmtId="164" fontId="1" fillId="0" borderId="4" xfId="306" applyNumberFormat="1" applyFont="1" applyFill="1" applyBorder="1"/>
    <xf numFmtId="164" fontId="1" fillId="0" borderId="4" xfId="110" applyNumberFormat="1" applyFont="1" applyFill="1" applyBorder="1" applyProtection="1">
      <protection locked="0"/>
    </xf>
    <xf numFmtId="43" fontId="1" fillId="0" borderId="0" xfId="155" applyNumberFormat="1" applyFont="1" applyFill="1" applyBorder="1"/>
    <xf numFmtId="168" fontId="1" fillId="0" borderId="4" xfId="309" applyNumberFormat="1" applyFont="1" applyFill="1" applyBorder="1" applyAlignment="1">
      <alignment horizontal="right"/>
    </xf>
    <xf numFmtId="0" fontId="3" fillId="0" borderId="0" xfId="0" applyFont="1" applyFill="1" applyAlignment="1">
      <alignment horizontal="left"/>
    </xf>
    <xf numFmtId="0" fontId="1" fillId="0" borderId="0" xfId="469" applyFont="1" applyFill="1"/>
    <xf numFmtId="0" fontId="1" fillId="0" borderId="0" xfId="469" applyFont="1" applyFill="1" applyBorder="1" applyAlignment="1">
      <alignment horizontal="left"/>
    </xf>
    <xf numFmtId="2" fontId="1" fillId="0" borderId="0" xfId="304" applyNumberFormat="1" applyFont="1" applyFill="1" applyAlignment="1">
      <alignment horizontal="center"/>
    </xf>
    <xf numFmtId="17" fontId="1" fillId="0" borderId="0" xfId="309" quotePrefix="1" applyNumberFormat="1" applyFont="1" applyFill="1" applyBorder="1" applyAlignment="1">
      <alignment horizontal="left" indent="1"/>
    </xf>
    <xf numFmtId="0" fontId="1" fillId="0" borderId="0" xfId="0" quotePrefix="1" applyFont="1" applyFill="1" applyBorder="1" applyAlignment="1" applyProtection="1">
      <alignment horizontal="left" indent="1"/>
      <protection locked="0"/>
    </xf>
    <xf numFmtId="17" fontId="1" fillId="0" borderId="0" xfId="0" quotePrefix="1" applyNumberFormat="1" applyFont="1" applyFill="1" applyBorder="1" applyAlignment="1" applyProtection="1">
      <alignment horizontal="left" indent="1"/>
      <protection locked="0"/>
    </xf>
    <xf numFmtId="10" fontId="1" fillId="0" borderId="0" xfId="325" applyNumberFormat="1" applyFont="1" applyFill="1" applyBorder="1" applyAlignment="1">
      <alignment horizontal="left"/>
    </xf>
    <xf numFmtId="0" fontId="7" fillId="0" borderId="0" xfId="252" applyFont="1" applyFill="1" applyAlignment="1" applyProtection="1">
      <alignment horizontal="center"/>
    </xf>
    <xf numFmtId="0" fontId="3" fillId="0" borderId="0" xfId="0" applyFont="1" applyAlignment="1">
      <alignment horizontal="center"/>
    </xf>
    <xf numFmtId="0" fontId="63" fillId="0" borderId="0" xfId="0" applyFont="1"/>
    <xf numFmtId="0" fontId="65" fillId="0" borderId="0" xfId="0" applyFont="1"/>
    <xf numFmtId="0" fontId="5" fillId="0" borderId="0" xfId="0" applyFont="1" applyAlignment="1">
      <alignment horizontal="center"/>
    </xf>
    <xf numFmtId="42" fontId="3" fillId="0" borderId="0" xfId="110" applyNumberFormat="1" applyFont="1" applyFill="1" applyBorder="1"/>
    <xf numFmtId="164" fontId="1" fillId="0" borderId="4" xfId="166" applyNumberFormat="1" applyFont="1" applyFill="1" applyBorder="1" applyProtection="1">
      <protection locked="0"/>
    </xf>
    <xf numFmtId="0" fontId="1" fillId="0" borderId="0" xfId="474" applyFont="1" applyFill="1" applyBorder="1" applyAlignment="1">
      <alignment horizontal="left"/>
    </xf>
    <xf numFmtId="164" fontId="1" fillId="0" borderId="4" xfId="110" applyNumberFormat="1" applyFont="1" applyFill="1" applyBorder="1" applyAlignment="1"/>
    <xf numFmtId="164" fontId="1" fillId="0" borderId="0" xfId="304" applyNumberFormat="1" applyFont="1" applyFill="1" applyBorder="1" applyAlignment="1">
      <alignment horizontal="center"/>
    </xf>
    <xf numFmtId="0" fontId="7" fillId="0" borderId="0" xfId="0" applyFont="1" applyFill="1" applyBorder="1" applyAlignment="1">
      <alignment horizontal="left"/>
    </xf>
    <xf numFmtId="0" fontId="7" fillId="0" borderId="0" xfId="0" applyFont="1" applyFill="1"/>
    <xf numFmtId="0" fontId="3" fillId="0" borderId="0" xfId="0" applyFont="1" applyAlignment="1">
      <alignment horizontal="center" wrapText="1"/>
    </xf>
    <xf numFmtId="0" fontId="63" fillId="0" borderId="0" xfId="0" applyFont="1" applyAlignment="1"/>
    <xf numFmtId="164" fontId="1" fillId="0" borderId="4" xfId="309" applyNumberFormat="1" applyFont="1" applyFill="1" applyBorder="1"/>
    <xf numFmtId="41" fontId="1" fillId="0" borderId="24" xfId="110" applyNumberFormat="1" applyFont="1" applyFill="1" applyBorder="1" applyAlignment="1">
      <alignment horizontal="center"/>
    </xf>
    <xf numFmtId="164" fontId="1" fillId="0" borderId="0" xfId="154" applyNumberFormat="1" applyFont="1" applyFill="1"/>
    <xf numFmtId="164" fontId="1" fillId="0" borderId="0" xfId="154" applyNumberFormat="1" applyFont="1" applyFill="1" applyBorder="1" applyAlignment="1">
      <alignment horizontal="center"/>
    </xf>
    <xf numFmtId="164" fontId="7" fillId="0" borderId="4" xfId="0" applyNumberFormat="1" applyFont="1" applyFill="1" applyBorder="1" applyAlignment="1">
      <alignment horizontal="center"/>
    </xf>
    <xf numFmtId="164" fontId="1" fillId="0" borderId="0" xfId="166" applyNumberFormat="1" applyFont="1" applyFill="1" applyBorder="1" applyProtection="1">
      <protection locked="0"/>
    </xf>
    <xf numFmtId="164" fontId="1" fillId="0" borderId="24" xfId="0" applyNumberFormat="1" applyFont="1" applyFill="1" applyBorder="1"/>
    <xf numFmtId="0" fontId="1" fillId="0" borderId="0" xfId="0" applyFont="1" applyAlignment="1">
      <alignment horizontal="center"/>
    </xf>
    <xf numFmtId="168" fontId="1" fillId="0" borderId="0" xfId="325" applyNumberFormat="1" applyFont="1" applyAlignment="1">
      <alignment horizontal="center"/>
    </xf>
    <xf numFmtId="17" fontId="3" fillId="0" borderId="24" xfId="0" applyNumberFormat="1" applyFont="1" applyFill="1" applyBorder="1" applyAlignment="1">
      <alignment horizontal="center" wrapText="1"/>
    </xf>
    <xf numFmtId="164" fontId="1" fillId="0" borderId="0" xfId="155" applyNumberFormat="1" applyFont="1" applyFill="1" applyBorder="1" applyAlignment="1">
      <alignment horizontal="left"/>
    </xf>
    <xf numFmtId="0" fontId="1" fillId="0" borderId="25" xfId="304" applyFont="1" applyFill="1" applyBorder="1"/>
    <xf numFmtId="164" fontId="1" fillId="0" borderId="25" xfId="110" applyNumberFormat="1" applyFont="1" applyFill="1" applyBorder="1"/>
    <xf numFmtId="0" fontId="1" fillId="0" borderId="25" xfId="0" applyFont="1" applyFill="1" applyBorder="1" applyAlignment="1">
      <alignment horizontal="center"/>
    </xf>
    <xf numFmtId="164" fontId="1" fillId="0" borderId="32" xfId="110" applyNumberFormat="1" applyFont="1" applyFill="1" applyBorder="1" applyProtection="1">
      <protection locked="0"/>
    </xf>
    <xf numFmtId="164" fontId="1" fillId="0" borderId="0" xfId="110" applyNumberFormat="1" applyFont="1" applyFill="1" applyBorder="1" applyAlignment="1" applyProtection="1">
      <alignment horizontal="center" vertical="center"/>
      <protection locked="0"/>
    </xf>
    <xf numFmtId="164" fontId="1" fillId="0" borderId="0" xfId="110" quotePrefix="1" applyNumberFormat="1" applyFont="1" applyFill="1" applyBorder="1" applyAlignment="1" applyProtection="1">
      <alignment horizontal="center" vertical="center"/>
      <protection locked="0"/>
    </xf>
    <xf numFmtId="181" fontId="1" fillId="0" borderId="0" xfId="110" applyNumberFormat="1" applyFont="1" applyFill="1" applyBorder="1" applyAlignment="1" applyProtection="1">
      <alignment horizontal="center"/>
      <protection locked="0"/>
    </xf>
    <xf numFmtId="0" fontId="7" fillId="0" borderId="0" xfId="304" applyFont="1" applyFill="1" applyBorder="1" applyAlignment="1">
      <alignment horizontal="left"/>
    </xf>
    <xf numFmtId="0" fontId="3" fillId="0" borderId="0" xfId="0" applyFont="1" applyFill="1" applyProtection="1"/>
    <xf numFmtId="164" fontId="1" fillId="0" borderId="0" xfId="304" applyNumberFormat="1" applyFont="1" applyFill="1"/>
    <xf numFmtId="17" fontId="1" fillId="0" borderId="0" xfId="167" quotePrefix="1" applyNumberFormat="1" applyFont="1" applyFill="1" applyBorder="1" applyAlignment="1">
      <alignment horizontal="center"/>
    </xf>
    <xf numFmtId="164" fontId="1" fillId="0" borderId="24" xfId="110" applyNumberFormat="1" applyFont="1" applyFill="1" applyBorder="1" applyProtection="1">
      <protection locked="0"/>
    </xf>
    <xf numFmtId="0" fontId="1" fillId="0" borderId="0" xfId="0" applyFont="1" applyFill="1" applyAlignment="1" applyProtection="1">
      <alignment horizontal="left" indent="1"/>
      <protection locked="0"/>
    </xf>
    <xf numFmtId="0" fontId="4" fillId="0" borderId="0" xfId="0" applyFont="1" applyFill="1" applyBorder="1" applyAlignment="1">
      <alignment horizontal="left"/>
    </xf>
    <xf numFmtId="164" fontId="3" fillId="0" borderId="25" xfId="110" applyNumberFormat="1" applyFont="1" applyFill="1" applyBorder="1" applyProtection="1">
      <protection locked="0"/>
    </xf>
    <xf numFmtId="0" fontId="1" fillId="0" borderId="0" xfId="473" applyFont="1" applyFill="1" applyBorder="1" applyAlignment="1">
      <alignment horizontal="left"/>
    </xf>
    <xf numFmtId="164" fontId="1" fillId="0" borderId="24" xfId="309" applyNumberFormat="1" applyFont="1" applyFill="1" applyBorder="1" applyAlignment="1">
      <alignment horizontal="left"/>
    </xf>
    <xf numFmtId="164" fontId="1" fillId="0" borderId="24" xfId="155" applyNumberFormat="1" applyFont="1" applyFill="1" applyBorder="1"/>
    <xf numFmtId="164" fontId="1" fillId="0" borderId="24" xfId="110" applyNumberFormat="1" applyFont="1" applyFill="1" applyBorder="1" applyAlignment="1">
      <alignment horizontal="right"/>
    </xf>
    <xf numFmtId="164" fontId="1" fillId="0" borderId="24" xfId="110" quotePrefix="1" applyNumberFormat="1" applyFont="1" applyFill="1" applyBorder="1" applyAlignment="1"/>
    <xf numFmtId="164" fontId="3" fillId="0" borderId="4" xfId="0" applyNumberFormat="1" applyFont="1" applyFill="1" applyBorder="1"/>
    <xf numFmtId="0" fontId="62" fillId="42" borderId="0" xfId="0" applyFont="1" applyFill="1" applyAlignment="1">
      <alignment horizontal="left"/>
    </xf>
    <xf numFmtId="0" fontId="62" fillId="42" borderId="0" xfId="0" applyFont="1" applyFill="1" applyAlignment="1"/>
    <xf numFmtId="9" fontId="1" fillId="0" borderId="0" xfId="325" applyFont="1" applyFill="1"/>
    <xf numFmtId="166" fontId="1" fillId="0" borderId="0" xfId="325" applyNumberFormat="1" applyFont="1" applyFill="1"/>
    <xf numFmtId="170" fontId="1" fillId="0" borderId="0" xfId="0" applyNumberFormat="1" applyFont="1" applyFill="1"/>
    <xf numFmtId="10" fontId="1" fillId="0" borderId="0" xfId="0" applyNumberFormat="1" applyFont="1" applyFill="1"/>
    <xf numFmtId="0" fontId="1" fillId="0" borderId="0" xfId="303" applyFont="1" applyBorder="1" applyAlignment="1">
      <alignment horizontal="left"/>
    </xf>
    <xf numFmtId="0" fontId="1" fillId="0" borderId="0" xfId="0" quotePrefix="1" applyFont="1" applyAlignment="1">
      <alignment horizontal="left"/>
    </xf>
    <xf numFmtId="0" fontId="1" fillId="0" borderId="0" xfId="0" applyFont="1" applyAlignment="1">
      <alignment horizontal="left"/>
    </xf>
    <xf numFmtId="10" fontId="5" fillId="0" borderId="0" xfId="325" applyNumberFormat="1" applyFont="1"/>
    <xf numFmtId="43" fontId="1" fillId="0" borderId="0" xfId="110" applyNumberFormat="1" applyFont="1"/>
    <xf numFmtId="169" fontId="1" fillId="0" borderId="0" xfId="110" applyNumberFormat="1" applyFont="1" applyAlignment="1">
      <alignment horizontal="center"/>
    </xf>
    <xf numFmtId="0" fontId="1" fillId="0" borderId="0" xfId="0" applyFont="1" applyAlignment="1">
      <alignment horizontal="center" wrapText="1"/>
    </xf>
    <xf numFmtId="164" fontId="1" fillId="0" borderId="0" xfId="110" applyNumberFormat="1" applyFont="1"/>
    <xf numFmtId="10" fontId="1" fillId="0" borderId="0" xfId="325" applyNumberFormat="1" applyFont="1"/>
    <xf numFmtId="164" fontId="1" fillId="0" borderId="0" xfId="0" applyNumberFormat="1" applyFont="1"/>
    <xf numFmtId="43" fontId="1" fillId="0" borderId="0" xfId="0" applyNumberFormat="1" applyFont="1"/>
    <xf numFmtId="169" fontId="1" fillId="0" borderId="0" xfId="110" applyNumberFormat="1" applyFont="1" applyFill="1" applyAlignment="1">
      <alignment horizontal="center"/>
    </xf>
    <xf numFmtId="164" fontId="1" fillId="0" borderId="4" xfId="0" applyNumberFormat="1" applyFont="1" applyBorder="1"/>
    <xf numFmtId="168" fontId="1" fillId="0" borderId="0" xfId="325" applyNumberFormat="1" applyFont="1" applyFill="1"/>
    <xf numFmtId="168" fontId="1" fillId="0" borderId="0" xfId="325" applyNumberFormat="1" applyFont="1"/>
    <xf numFmtId="0" fontId="3" fillId="0" borderId="24" xfId="0" applyFont="1" applyFill="1" applyBorder="1" applyAlignment="1">
      <alignment horizontal="center" wrapText="1"/>
    </xf>
    <xf numFmtId="0" fontId="1" fillId="0" borderId="0" xfId="0" applyFont="1" applyFill="1" applyAlignment="1">
      <alignment horizontal="center" wrapText="1"/>
    </xf>
    <xf numFmtId="0" fontId="1" fillId="0" borderId="0" xfId="0" applyFont="1" applyFill="1" applyAlignment="1">
      <alignment horizontal="right"/>
    </xf>
    <xf numFmtId="185" fontId="1" fillId="0" borderId="0" xfId="325" applyNumberFormat="1" applyFont="1" applyFill="1"/>
    <xf numFmtId="184" fontId="1" fillId="0" borderId="0" xfId="0" applyNumberFormat="1" applyFont="1" applyFill="1"/>
    <xf numFmtId="168" fontId="1" fillId="0" borderId="0" xfId="325" applyNumberFormat="1" applyFont="1" applyFill="1" applyBorder="1"/>
    <xf numFmtId="182" fontId="1" fillId="0" borderId="0" xfId="0" applyNumberFormat="1" applyFont="1" applyFill="1" applyBorder="1"/>
    <xf numFmtId="182" fontId="1" fillId="0" borderId="0" xfId="325" applyNumberFormat="1" applyFont="1" applyFill="1" applyBorder="1"/>
    <xf numFmtId="168" fontId="1" fillId="0" borderId="4" xfId="0" applyNumberFormat="1" applyFont="1" applyFill="1" applyBorder="1"/>
    <xf numFmtId="182" fontId="1" fillId="0" borderId="4" xfId="0" applyNumberFormat="1" applyFont="1" applyFill="1" applyBorder="1"/>
  </cellXfs>
  <cellStyles count="475">
    <cellStyle name="20% - Accent1 2" xfId="1"/>
    <cellStyle name="20% - Accent1 3" xfId="2"/>
    <cellStyle name="20% - Accent1 4" xfId="3"/>
    <cellStyle name="20% - Accent1 5" xfId="4"/>
    <cellStyle name="20% - Accent2 2" xfId="5"/>
    <cellStyle name="20% - Accent2 3" xfId="6"/>
    <cellStyle name="20% - Accent2 4" xfId="7"/>
    <cellStyle name="20% - Accent2 5" xfId="8"/>
    <cellStyle name="20% - Accent3 2" xfId="9"/>
    <cellStyle name="20% - Accent3 3" xfId="10"/>
    <cellStyle name="20% - Accent3 4" xfId="11"/>
    <cellStyle name="20% - Accent3 5" xfId="12"/>
    <cellStyle name="20% - Accent4 2" xfId="13"/>
    <cellStyle name="20% - Accent4 3" xfId="14"/>
    <cellStyle name="20% - Accent4 4" xfId="15"/>
    <cellStyle name="20% - Accent4 5" xfId="16"/>
    <cellStyle name="20% - Accent5 2" xfId="17"/>
    <cellStyle name="20% - Accent5 3" xfId="18"/>
    <cellStyle name="20% - Accent5 4" xfId="19"/>
    <cellStyle name="20% - Accent5 5" xfId="20"/>
    <cellStyle name="20% - Accent6 2" xfId="21"/>
    <cellStyle name="20% - Accent6 3" xfId="22"/>
    <cellStyle name="20% - Accent6 4" xfId="23"/>
    <cellStyle name="20% - Accent6 5" xfId="24"/>
    <cellStyle name="40% - Accent1 2" xfId="25"/>
    <cellStyle name="40% - Accent1 3" xfId="26"/>
    <cellStyle name="40% - Accent1 4" xfId="27"/>
    <cellStyle name="40% - Accent1 5" xfId="28"/>
    <cellStyle name="40% - Accent2 2" xfId="29"/>
    <cellStyle name="40% - Accent2 3" xfId="30"/>
    <cellStyle name="40% - Accent2 4" xfId="31"/>
    <cellStyle name="40% - Accent2 5" xfId="32"/>
    <cellStyle name="40% - Accent3 2" xfId="33"/>
    <cellStyle name="40% - Accent3 3" xfId="34"/>
    <cellStyle name="40% - Accent3 4" xfId="35"/>
    <cellStyle name="40% - Accent3 5" xfId="36"/>
    <cellStyle name="40% - Accent4 2" xfId="37"/>
    <cellStyle name="40% - Accent4 3" xfId="38"/>
    <cellStyle name="40% - Accent4 4" xfId="39"/>
    <cellStyle name="40% - Accent4 5" xfId="40"/>
    <cellStyle name="40% - Accent5 2" xfId="41"/>
    <cellStyle name="40% - Accent5 3" xfId="42"/>
    <cellStyle name="40% - Accent5 4" xfId="43"/>
    <cellStyle name="40% - Accent5 5" xfId="44"/>
    <cellStyle name="40% - Accent6 2" xfId="45"/>
    <cellStyle name="40% - Accent6 3" xfId="46"/>
    <cellStyle name="40% - Accent6 4" xfId="47"/>
    <cellStyle name="40% - Accent6 5" xfId="48"/>
    <cellStyle name="60% - Accent1 2" xfId="49"/>
    <cellStyle name="60% - Accent1 3" xfId="50"/>
    <cellStyle name="60% - Accent1 4" xfId="51"/>
    <cellStyle name="60% - Accent1 5" xfId="52"/>
    <cellStyle name="60% - Accent2 2" xfId="53"/>
    <cellStyle name="60% - Accent2 3" xfId="54"/>
    <cellStyle name="60% - Accent2 4" xfId="55"/>
    <cellStyle name="60% - Accent2 5" xfId="56"/>
    <cellStyle name="60% - Accent3 2" xfId="57"/>
    <cellStyle name="60% - Accent3 3" xfId="58"/>
    <cellStyle name="60% - Accent3 4" xfId="59"/>
    <cellStyle name="60% - Accent3 5" xfId="60"/>
    <cellStyle name="60% - Accent4 2" xfId="61"/>
    <cellStyle name="60% - Accent4 3" xfId="62"/>
    <cellStyle name="60% - Accent4 4" xfId="63"/>
    <cellStyle name="60% - Accent4 5" xfId="64"/>
    <cellStyle name="60% - Accent5 2" xfId="65"/>
    <cellStyle name="60% - Accent5 3" xfId="66"/>
    <cellStyle name="60% - Accent5 4" xfId="67"/>
    <cellStyle name="60% - Accent5 5" xfId="68"/>
    <cellStyle name="60% - Accent6 2" xfId="69"/>
    <cellStyle name="60% - Accent6 3" xfId="70"/>
    <cellStyle name="60% - Accent6 4" xfId="71"/>
    <cellStyle name="60% - Accent6 5" xfId="72"/>
    <cellStyle name="Accent1 2" xfId="73"/>
    <cellStyle name="Accent1 3" xfId="74"/>
    <cellStyle name="Accent1 4" xfId="75"/>
    <cellStyle name="Accent1 5" xfId="76"/>
    <cellStyle name="Accent2 2" xfId="77"/>
    <cellStyle name="Accent2 3" xfId="78"/>
    <cellStyle name="Accent2 4" xfId="79"/>
    <cellStyle name="Accent2 5" xfId="80"/>
    <cellStyle name="Accent3 2" xfId="81"/>
    <cellStyle name="Accent3 3" xfId="82"/>
    <cellStyle name="Accent3 4" xfId="83"/>
    <cellStyle name="Accent3 5" xfId="84"/>
    <cellStyle name="Accent4 2" xfId="85"/>
    <cellStyle name="Accent4 3" xfId="86"/>
    <cellStyle name="Accent4 4" xfId="87"/>
    <cellStyle name="Accent4 5" xfId="88"/>
    <cellStyle name="Accent5 2" xfId="89"/>
    <cellStyle name="Accent5 3" xfId="90"/>
    <cellStyle name="Accent5 4" xfId="91"/>
    <cellStyle name="Accent5 5" xfId="92"/>
    <cellStyle name="Accent6 2" xfId="93"/>
    <cellStyle name="Accent6 3" xfId="94"/>
    <cellStyle name="Accent6 4" xfId="95"/>
    <cellStyle name="Accent6 5" xfId="96"/>
    <cellStyle name="Bad 2" xfId="97"/>
    <cellStyle name="Bad 3" xfId="98"/>
    <cellStyle name="Bad 4" xfId="99"/>
    <cellStyle name="Bad 5" xfId="100"/>
    <cellStyle name="Calculation 2" xfId="101"/>
    <cellStyle name="Calculation 3" xfId="102"/>
    <cellStyle name="Calculation 4" xfId="103"/>
    <cellStyle name="Calculation 5" xfId="104"/>
    <cellStyle name="Check Cell 2" xfId="105"/>
    <cellStyle name="Check Cell 3" xfId="106"/>
    <cellStyle name="Check Cell 4" xfId="107"/>
    <cellStyle name="Check Cell 5" xfId="108"/>
    <cellStyle name="Column total in dollars" xfId="109"/>
    <cellStyle name="Comma" xfId="110" builtinId="3"/>
    <cellStyle name="Comma  - Style1" xfId="111"/>
    <cellStyle name="Comma  - Style1 2" xfId="112"/>
    <cellStyle name="Comma  - Style1 3" xfId="113"/>
    <cellStyle name="Comma  - Style1 4" xfId="114"/>
    <cellStyle name="Comma  - Style1 5" xfId="115"/>
    <cellStyle name="Comma  - Style2" xfId="116"/>
    <cellStyle name="Comma  - Style2 2" xfId="117"/>
    <cellStyle name="Comma  - Style2 3" xfId="118"/>
    <cellStyle name="Comma  - Style2 4" xfId="119"/>
    <cellStyle name="Comma  - Style2 5" xfId="120"/>
    <cellStyle name="Comma  - Style3" xfId="121"/>
    <cellStyle name="Comma  - Style3 2" xfId="122"/>
    <cellStyle name="Comma  - Style3 3" xfId="123"/>
    <cellStyle name="Comma  - Style3 4" xfId="124"/>
    <cellStyle name="Comma  - Style3 5" xfId="125"/>
    <cellStyle name="Comma  - Style4" xfId="126"/>
    <cellStyle name="Comma  - Style4 2" xfId="127"/>
    <cellStyle name="Comma  - Style4 3" xfId="128"/>
    <cellStyle name="Comma  - Style4 4" xfId="129"/>
    <cellStyle name="Comma  - Style4 5" xfId="130"/>
    <cellStyle name="Comma  - Style5" xfId="131"/>
    <cellStyle name="Comma  - Style5 2" xfId="132"/>
    <cellStyle name="Comma  - Style5 3" xfId="133"/>
    <cellStyle name="Comma  - Style5 4" xfId="134"/>
    <cellStyle name="Comma  - Style5 5" xfId="135"/>
    <cellStyle name="Comma  - Style6" xfId="136"/>
    <cellStyle name="Comma  - Style6 2" xfId="137"/>
    <cellStyle name="Comma  - Style6 3" xfId="138"/>
    <cellStyle name="Comma  - Style6 4" xfId="139"/>
    <cellStyle name="Comma  - Style6 5" xfId="140"/>
    <cellStyle name="Comma  - Style7" xfId="141"/>
    <cellStyle name="Comma  - Style7 2" xfId="142"/>
    <cellStyle name="Comma  - Style7 3" xfId="143"/>
    <cellStyle name="Comma  - Style7 4" xfId="144"/>
    <cellStyle name="Comma  - Style7 5" xfId="145"/>
    <cellStyle name="Comma  - Style8" xfId="146"/>
    <cellStyle name="Comma  - Style8 2" xfId="147"/>
    <cellStyle name="Comma  - Style8 3" xfId="148"/>
    <cellStyle name="Comma  - Style8 4" xfId="149"/>
    <cellStyle name="Comma  - Style8 5" xfId="150"/>
    <cellStyle name="Comma (0)" xfId="151"/>
    <cellStyle name="Comma [0]" xfId="152" builtinId="6"/>
    <cellStyle name="Comma [0] 2" xfId="153"/>
    <cellStyle name="Comma 10" xfId="154"/>
    <cellStyle name="Comma 11" xfId="155"/>
    <cellStyle name="Comma 13" xfId="156"/>
    <cellStyle name="Comma 2" xfId="157"/>
    <cellStyle name="Comma 2 2" xfId="158"/>
    <cellStyle name="Comma 2 3" xfId="159"/>
    <cellStyle name="Comma 3" xfId="160"/>
    <cellStyle name="Comma 4" xfId="161"/>
    <cellStyle name="Comma 5" xfId="162"/>
    <cellStyle name="Comma 7" xfId="163"/>
    <cellStyle name="Comma 8" xfId="164"/>
    <cellStyle name="Comma 9" xfId="165"/>
    <cellStyle name="Comma_Book1" xfId="166"/>
    <cellStyle name="Comma_Sept 04_3.3 - CA Revenue Normalizing" xfId="167"/>
    <cellStyle name="Comma0" xfId="168"/>
    <cellStyle name="Comma0 - Style3" xfId="169"/>
    <cellStyle name="Comma0 - Style4" xfId="170"/>
    <cellStyle name="Comma0 2" xfId="171"/>
    <cellStyle name="Comma0 3" xfId="172"/>
    <cellStyle name="Comma0 4" xfId="173"/>
    <cellStyle name="Comma0 5" xfId="174"/>
    <cellStyle name="Comma0 6" xfId="175"/>
    <cellStyle name="Comma0 7" xfId="176"/>
    <cellStyle name="Comma0 8" xfId="177"/>
    <cellStyle name="Comma0_3Q 2008 Release10-27-08 - USE FOR UT DEC 2009 GRC (5)" xfId="178"/>
    <cellStyle name="Comma1 - Style1" xfId="179"/>
    <cellStyle name="Currency" xfId="180" builtinId="4"/>
    <cellStyle name="Currency No Comma" xfId="181"/>
    <cellStyle name="Currency(0)" xfId="182"/>
    <cellStyle name="Currency0" xfId="183"/>
    <cellStyle name="Currency0 2" xfId="184"/>
    <cellStyle name="Currency0 3" xfId="185"/>
    <cellStyle name="Currency0 4" xfId="186"/>
    <cellStyle name="Currency0 5" xfId="187"/>
    <cellStyle name="Currency0 6" xfId="188"/>
    <cellStyle name="Currency0 7" xfId="189"/>
    <cellStyle name="Currency0 8" xfId="190"/>
    <cellStyle name="Date" xfId="191"/>
    <cellStyle name="Date - Style3" xfId="192"/>
    <cellStyle name="Date 2" xfId="193"/>
    <cellStyle name="Date 3" xfId="194"/>
    <cellStyle name="Date 4" xfId="195"/>
    <cellStyle name="Date 5" xfId="196"/>
    <cellStyle name="Date 6" xfId="197"/>
    <cellStyle name="Date 7" xfId="198"/>
    <cellStyle name="Date 8" xfId="199"/>
    <cellStyle name="Date_3Q 2008 Release10-27-08 - USE FOR UT DEC 2009 GRC (5)" xfId="200"/>
    <cellStyle name="Explanatory Text 2" xfId="201"/>
    <cellStyle name="Explanatory Text 3" xfId="202"/>
    <cellStyle name="Explanatory Text 4" xfId="203"/>
    <cellStyle name="Explanatory Text 5" xfId="204"/>
    <cellStyle name="Fixed" xfId="205"/>
    <cellStyle name="Fixed 2" xfId="206"/>
    <cellStyle name="Fixed 3" xfId="207"/>
    <cellStyle name="Fixed 4" xfId="208"/>
    <cellStyle name="Fixed 5" xfId="209"/>
    <cellStyle name="Fixed 6" xfId="210"/>
    <cellStyle name="Fixed 7" xfId="211"/>
    <cellStyle name="Fixed 8" xfId="212"/>
    <cellStyle name="General" xfId="213"/>
    <cellStyle name="Good 2" xfId="214"/>
    <cellStyle name="Good 3" xfId="215"/>
    <cellStyle name="Good 4" xfId="216"/>
    <cellStyle name="Good 5" xfId="217"/>
    <cellStyle name="Grey" xfId="218"/>
    <cellStyle name="header" xfId="219"/>
    <cellStyle name="Header1" xfId="220"/>
    <cellStyle name="Header2" xfId="221"/>
    <cellStyle name="Heading 1 10" xfId="222"/>
    <cellStyle name="Heading 1 11" xfId="223"/>
    <cellStyle name="Heading 1 12" xfId="224"/>
    <cellStyle name="Heading 1 2" xfId="225"/>
    <cellStyle name="Heading 1 3" xfId="226"/>
    <cellStyle name="Heading 1 4" xfId="227"/>
    <cellStyle name="Heading 1 5" xfId="228"/>
    <cellStyle name="Heading 1 6" xfId="229"/>
    <cellStyle name="Heading 1 7" xfId="230"/>
    <cellStyle name="Heading 1 8" xfId="231"/>
    <cellStyle name="Heading 1 9" xfId="232"/>
    <cellStyle name="Heading 2 10" xfId="233"/>
    <cellStyle name="Heading 2 11" xfId="234"/>
    <cellStyle name="Heading 2 12" xfId="235"/>
    <cellStyle name="Heading 2 2" xfId="236"/>
    <cellStyle name="Heading 2 3" xfId="237"/>
    <cellStyle name="Heading 2 4" xfId="238"/>
    <cellStyle name="Heading 2 5" xfId="239"/>
    <cellStyle name="Heading 2 6" xfId="240"/>
    <cellStyle name="Heading 2 7" xfId="241"/>
    <cellStyle name="Heading 2 8" xfId="242"/>
    <cellStyle name="Heading 2 9" xfId="243"/>
    <cellStyle name="Heading 3 2" xfId="244"/>
    <cellStyle name="Heading 3 3" xfId="245"/>
    <cellStyle name="Heading 3 4" xfId="246"/>
    <cellStyle name="Heading 3 5" xfId="247"/>
    <cellStyle name="Heading 4 2" xfId="248"/>
    <cellStyle name="Heading 4 3" xfId="249"/>
    <cellStyle name="Heading 4 4" xfId="250"/>
    <cellStyle name="Heading 4 5" xfId="251"/>
    <cellStyle name="Hyperlink" xfId="252" builtinId="8"/>
    <cellStyle name="Input [yellow]" xfId="253"/>
    <cellStyle name="Input 10" xfId="254"/>
    <cellStyle name="Input 11" xfId="255"/>
    <cellStyle name="Input 12" xfId="256"/>
    <cellStyle name="Input 2" xfId="257"/>
    <cellStyle name="Input 3" xfId="258"/>
    <cellStyle name="Input 4" xfId="259"/>
    <cellStyle name="Input 5" xfId="260"/>
    <cellStyle name="Input 6" xfId="261"/>
    <cellStyle name="Input 7" xfId="262"/>
    <cellStyle name="Input 8" xfId="263"/>
    <cellStyle name="Input 9" xfId="264"/>
    <cellStyle name="Linked Cell 2" xfId="265"/>
    <cellStyle name="Linked Cell 3" xfId="266"/>
    <cellStyle name="Linked Cell 4" xfId="267"/>
    <cellStyle name="Linked Cell 5" xfId="268"/>
    <cellStyle name="Marathon" xfId="269"/>
    <cellStyle name="Marathon 2" xfId="270"/>
    <cellStyle name="MCP" xfId="271"/>
    <cellStyle name="Neutral 2" xfId="272"/>
    <cellStyle name="Neutral 3" xfId="273"/>
    <cellStyle name="Neutral 4" xfId="274"/>
    <cellStyle name="Neutral 5" xfId="275"/>
    <cellStyle name="nONE" xfId="276"/>
    <cellStyle name="nONE 2" xfId="277"/>
    <cellStyle name="nONE 3" xfId="278"/>
    <cellStyle name="nONE 4" xfId="279"/>
    <cellStyle name="nONE 5" xfId="280"/>
    <cellStyle name="nONE 6" xfId="281"/>
    <cellStyle name="nONE 7" xfId="282"/>
    <cellStyle name="nONE 8" xfId="283"/>
    <cellStyle name="noninput" xfId="284"/>
    <cellStyle name="Normal" xfId="0" builtinId="0"/>
    <cellStyle name="Normal - Style1" xfId="285"/>
    <cellStyle name="Normal - Style1 2" xfId="286"/>
    <cellStyle name="Normal - Style1 3" xfId="287"/>
    <cellStyle name="Normal - Style1 4" xfId="288"/>
    <cellStyle name="Normal - Style1 5" xfId="289"/>
    <cellStyle name="Normal 10" xfId="290"/>
    <cellStyle name="Normal 11" xfId="470"/>
    <cellStyle name="Normal 2" xfId="291"/>
    <cellStyle name="Normal 2 2" xfId="292"/>
    <cellStyle name="Normal 2 2 2" xfId="474"/>
    <cellStyle name="Normal 2 3" xfId="293"/>
    <cellStyle name="Normal 2 4" xfId="471"/>
    <cellStyle name="Normal 3" xfId="294"/>
    <cellStyle name="Normal 3 2" xfId="469"/>
    <cellStyle name="Normal 4" xfId="295"/>
    <cellStyle name="Normal 4 2" xfId="296"/>
    <cellStyle name="Normal 5" xfId="472"/>
    <cellStyle name="Normal 6" xfId="297"/>
    <cellStyle name="Normal 7" xfId="298"/>
    <cellStyle name="Normal(0)" xfId="299"/>
    <cellStyle name="Normal_151 - Fuel Stock Bal Dec07 Aug08" xfId="300"/>
    <cellStyle name="Normal_4.15 - DSM Amortization Removal" xfId="301"/>
    <cellStyle name="Normal_4.2 Misc General Expenses" xfId="302"/>
    <cellStyle name="Normal_Adjustment Template" xfId="303"/>
    <cellStyle name="Normal_Copy of File50007" xfId="304"/>
    <cellStyle name="Normal_Copy of File50007 (2)" xfId="473"/>
    <cellStyle name="Normal_Memberships and Subscriptions OR,ID Dec07" xfId="305"/>
    <cellStyle name="Normal_ProForma Major Plant Additions  Mar 2005" xfId="306"/>
    <cellStyle name="Normal_Remove Idaho Tax Payment Surcharge" xfId="307"/>
    <cellStyle name="Normal_Sept 04_3.3 - CA Revenue Normalizing" xfId="308"/>
    <cellStyle name="Normal_SO2 adjustment" xfId="309"/>
    <cellStyle name="Normal_Trapper Mine Adj Dec 2006" xfId="310"/>
    <cellStyle name="Note 2" xfId="311"/>
    <cellStyle name="Note 3" xfId="312"/>
    <cellStyle name="Note 4" xfId="313"/>
    <cellStyle name="Note 5" xfId="314"/>
    <cellStyle name="Number" xfId="315"/>
    <cellStyle name="Number 2" xfId="316"/>
    <cellStyle name="Number 3" xfId="317"/>
    <cellStyle name="Output 2" xfId="318"/>
    <cellStyle name="Output 3" xfId="319"/>
    <cellStyle name="Output 4" xfId="320"/>
    <cellStyle name="Output 5" xfId="321"/>
    <cellStyle name="Password" xfId="322"/>
    <cellStyle name="Percen - Style1" xfId="323"/>
    <cellStyle name="Percen - Style2" xfId="324"/>
    <cellStyle name="Percent" xfId="325" builtinId="5"/>
    <cellStyle name="Percent [2]" xfId="326"/>
    <cellStyle name="Percent [2] 2" xfId="327"/>
    <cellStyle name="Percent [2] 3" xfId="328"/>
    <cellStyle name="Percent [2] 4" xfId="329"/>
    <cellStyle name="Percent [2] 5" xfId="330"/>
    <cellStyle name="Percent 10" xfId="331"/>
    <cellStyle name="Percent 2 2" xfId="332"/>
    <cellStyle name="Percent 2 3" xfId="333"/>
    <cellStyle name="Percent(0)" xfId="334"/>
    <cellStyle name="SAPBEXaggData" xfId="335"/>
    <cellStyle name="SAPBEXaggDataEmph" xfId="336"/>
    <cellStyle name="SAPBEXaggItem" xfId="337"/>
    <cellStyle name="SAPBEXaggItem 2" xfId="338"/>
    <cellStyle name="SAPBEXaggItem 3" xfId="339"/>
    <cellStyle name="SAPBEXaggItem_Dec 2008 Acct 557 BW PA Detail" xfId="340"/>
    <cellStyle name="SAPBEXaggItemX" xfId="341"/>
    <cellStyle name="SAPBEXchaText" xfId="342"/>
    <cellStyle name="SAPBEXchaText 10" xfId="343"/>
    <cellStyle name="SAPBEXchaText 11" xfId="344"/>
    <cellStyle name="SAPBEXchaText 2" xfId="345"/>
    <cellStyle name="SAPBEXchaText 3" xfId="346"/>
    <cellStyle name="SAPBEXchaText 4" xfId="347"/>
    <cellStyle name="SAPBEXchaText 5" xfId="348"/>
    <cellStyle name="SAPBEXchaText 6" xfId="349"/>
    <cellStyle name="SAPBEXchaText 7" xfId="350"/>
    <cellStyle name="SAPBEXchaText 8" xfId="351"/>
    <cellStyle name="SAPBEXchaText 9" xfId="352"/>
    <cellStyle name="SAPBEXchaText_BW Prepaid - Actuals" xfId="353"/>
    <cellStyle name="SAPBEXexcBad7" xfId="354"/>
    <cellStyle name="SAPBEXexcBad8" xfId="355"/>
    <cellStyle name="SAPBEXexcBad9" xfId="356"/>
    <cellStyle name="SAPBEXexcCritical4" xfId="357"/>
    <cellStyle name="SAPBEXexcCritical5" xfId="358"/>
    <cellStyle name="SAPBEXexcCritical6" xfId="359"/>
    <cellStyle name="SAPBEXexcGood1" xfId="360"/>
    <cellStyle name="SAPBEXexcGood2" xfId="361"/>
    <cellStyle name="SAPBEXexcGood3" xfId="362"/>
    <cellStyle name="SAPBEXfilterDrill" xfId="363"/>
    <cellStyle name="SAPBEXfilterItem" xfId="364"/>
    <cellStyle name="SAPBEXfilterItem 2" xfId="365"/>
    <cellStyle name="SAPBEXfilterItem 2 2" xfId="366"/>
    <cellStyle name="SAPBEXfilterItem 3" xfId="367"/>
    <cellStyle name="SAPBEXfilterItem_BW Prepaid - Actuals" xfId="368"/>
    <cellStyle name="SAPBEXfilterText" xfId="369"/>
    <cellStyle name="SAPBEXformats" xfId="370"/>
    <cellStyle name="SAPBEXheaderItem" xfId="371"/>
    <cellStyle name="SAPBEXheaderItem 2" xfId="372"/>
    <cellStyle name="SAPBEXheaderItem 2 2" xfId="373"/>
    <cellStyle name="SAPBEXheaderItem 3" xfId="374"/>
    <cellStyle name="SAPBEXheaderItem_BW Prepaid - Actuals" xfId="375"/>
    <cellStyle name="SAPBEXheaderText" xfId="376"/>
    <cellStyle name="SAPBEXheaderText 2" xfId="377"/>
    <cellStyle name="SAPBEXheaderText 2 2" xfId="378"/>
    <cellStyle name="SAPBEXheaderText 3" xfId="379"/>
    <cellStyle name="SAPBEXheaderText_BW Prepaid - Actuals" xfId="380"/>
    <cellStyle name="SAPBEXHLevel0" xfId="381"/>
    <cellStyle name="SAPBEXHLevel0 2" xfId="382"/>
    <cellStyle name="SAPBEXHLevel0X" xfId="383"/>
    <cellStyle name="SAPBEXHLevel0X 2" xfId="384"/>
    <cellStyle name="SAPBEXHLevel1" xfId="385"/>
    <cellStyle name="SAPBEXHLevel1 2" xfId="386"/>
    <cellStyle name="SAPBEXHLevel1X" xfId="387"/>
    <cellStyle name="SAPBEXHLevel1X 2" xfId="388"/>
    <cellStyle name="SAPBEXHLevel2" xfId="389"/>
    <cellStyle name="SAPBEXHLevel2 2" xfId="390"/>
    <cellStyle name="SAPBEXHLevel2X" xfId="391"/>
    <cellStyle name="SAPBEXHLevel2X 2" xfId="392"/>
    <cellStyle name="SAPBEXHLevel3" xfId="393"/>
    <cellStyle name="SAPBEXHLevel3 2" xfId="394"/>
    <cellStyle name="SAPBEXHLevel3X" xfId="395"/>
    <cellStyle name="SAPBEXHLevel3X 2" xfId="396"/>
    <cellStyle name="SAPBEXresData" xfId="397"/>
    <cellStyle name="SAPBEXresDataEmph" xfId="398"/>
    <cellStyle name="SAPBEXresItem" xfId="399"/>
    <cellStyle name="SAPBEXresItemX" xfId="400"/>
    <cellStyle name="SAPBEXstdData" xfId="401"/>
    <cellStyle name="SAPBEXstdData 2" xfId="402"/>
    <cellStyle name="SAPBEXstdData 2 2" xfId="403"/>
    <cellStyle name="SAPBEXstdData 3" xfId="404"/>
    <cellStyle name="SAPBEXstdData_BW Prepaid - Actuals" xfId="405"/>
    <cellStyle name="SAPBEXstdDataEmph" xfId="406"/>
    <cellStyle name="SAPBEXstdItem" xfId="407"/>
    <cellStyle name="SAPBEXstdItem 10" xfId="408"/>
    <cellStyle name="SAPBEXstdItem 2" xfId="409"/>
    <cellStyle name="SAPBEXstdItem 3" xfId="410"/>
    <cellStyle name="SAPBEXstdItem 4" xfId="411"/>
    <cellStyle name="SAPBEXstdItem 5" xfId="412"/>
    <cellStyle name="SAPBEXstdItem 6" xfId="413"/>
    <cellStyle name="SAPBEXstdItem 7" xfId="414"/>
    <cellStyle name="SAPBEXstdItem 8" xfId="415"/>
    <cellStyle name="SAPBEXstdItem 9" xfId="416"/>
    <cellStyle name="SAPBEXstdItem_BW Prepaid - Actuals" xfId="417"/>
    <cellStyle name="SAPBEXstdItemX" xfId="418"/>
    <cellStyle name="SAPBEXstdItemX 2" xfId="419"/>
    <cellStyle name="SAPBEXstdItemX 2 2" xfId="420"/>
    <cellStyle name="SAPBEXstdItemX 3" xfId="421"/>
    <cellStyle name="SAPBEXstdItemX_BW Prepaid - Actuals" xfId="422"/>
    <cellStyle name="SAPBEXtitle" xfId="423"/>
    <cellStyle name="SAPBEXtitle 2" xfId="424"/>
    <cellStyle name="SAPBEXtitle 3" xfId="425"/>
    <cellStyle name="SAPBEXtitle 4" xfId="426"/>
    <cellStyle name="SAPBEXtitle 5" xfId="427"/>
    <cellStyle name="SAPBEXtitle 6" xfId="428"/>
    <cellStyle name="SAPBEXtitle 7" xfId="429"/>
    <cellStyle name="SAPBEXtitle 8" xfId="430"/>
    <cellStyle name="SAPBEXtitle_BW Extract" xfId="431"/>
    <cellStyle name="SAPBEXundefined" xfId="432"/>
    <cellStyle name="Shade" xfId="433"/>
    <cellStyle name="Special" xfId="434"/>
    <cellStyle name="Special 2" xfId="435"/>
    <cellStyle name="Special 3" xfId="436"/>
    <cellStyle name="Special 4" xfId="437"/>
    <cellStyle name="Style 1" xfId="438"/>
    <cellStyle name="Style 1 2" xfId="439"/>
    <cellStyle name="Style 27" xfId="440"/>
    <cellStyle name="Style 35" xfId="441"/>
    <cellStyle name="Style 36" xfId="442"/>
    <cellStyle name="Title 2" xfId="443"/>
    <cellStyle name="Title 3" xfId="444"/>
    <cellStyle name="Title 4" xfId="445"/>
    <cellStyle name="Title 5" xfId="446"/>
    <cellStyle name="Titles" xfId="447"/>
    <cellStyle name="Total 10" xfId="448"/>
    <cellStyle name="Total 11" xfId="449"/>
    <cellStyle name="Total 12" xfId="450"/>
    <cellStyle name="Total 2" xfId="451"/>
    <cellStyle name="Total 3" xfId="452"/>
    <cellStyle name="Total 4" xfId="453"/>
    <cellStyle name="Total 5" xfId="454"/>
    <cellStyle name="Total 6" xfId="455"/>
    <cellStyle name="Total 7" xfId="456"/>
    <cellStyle name="Total 8" xfId="457"/>
    <cellStyle name="Total 9" xfId="458"/>
    <cellStyle name="Total2 - Style2" xfId="459"/>
    <cellStyle name="TRANSMISSION RELIABILITY PORTION OF PROJECT" xfId="460"/>
    <cellStyle name="Underl - Style4" xfId="461"/>
    <cellStyle name="Unprot" xfId="462"/>
    <cellStyle name="Unprot$" xfId="463"/>
    <cellStyle name="Unprotect" xfId="464"/>
    <cellStyle name="Warning Text 2" xfId="465"/>
    <cellStyle name="Warning Text 3" xfId="466"/>
    <cellStyle name="Warning Text 4" xfId="467"/>
    <cellStyle name="Warning Text 5" xfId="468"/>
  </cellStyles>
  <dxfs count="1819">
    <dxf>
      <font>
        <condense val="0"/>
        <extend val="0"/>
        <color auto="1"/>
      </font>
    </dxf>
    <dxf>
      <font>
        <condense val="0"/>
        <extend val="0"/>
        <color indexed="10"/>
      </font>
    </dxf>
    <dxf>
      <font>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CC"/>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180975</xdr:colOff>
      <xdr:row>58</xdr:row>
      <xdr:rowOff>71437</xdr:rowOff>
    </xdr:from>
    <xdr:to>
      <xdr:col>9</xdr:col>
      <xdr:colOff>361950</xdr:colOff>
      <xdr:row>67</xdr:row>
      <xdr:rowOff>66675</xdr:rowOff>
    </xdr:to>
    <xdr:sp macro="" textlink="">
      <xdr:nvSpPr>
        <xdr:cNvPr id="1055" name="Text 1"/>
        <xdr:cNvSpPr txBox="1">
          <a:spLocks noChangeArrowheads="1"/>
        </xdr:cNvSpPr>
      </xdr:nvSpPr>
      <xdr:spPr bwMode="auto">
        <a:xfrm>
          <a:off x="180975" y="9203531"/>
          <a:ext cx="7419975" cy="1388269"/>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Arial" panose="020B0604020202020204" pitchFamily="34" charset="0"/>
              <a:ea typeface="+mn-ea"/>
              <a:cs typeface="Arial" panose="020B0604020202020204" pitchFamily="34" charset="0"/>
            </a:rPr>
            <a:t>This adjustment restates June 2013 general business revenues to the pro forma level for the 12 months ending June 2015 based on forecast test period loads.</a:t>
          </a:r>
          <a:endParaRPr lang="en-US">
            <a:effectLst/>
            <a:latin typeface="Arial" panose="020B0604020202020204" pitchFamily="34" charset="0"/>
            <a:cs typeface="Arial" panose="020B0604020202020204" pitchFamily="34" charset="0"/>
          </a:endParaRPr>
        </a:p>
      </xdr:txBody>
    </xdr:sp>
    <xdr:clientData/>
  </xdr:twoCellAnchor>
  <xdr:twoCellAnchor>
    <xdr:from>
      <xdr:col>0</xdr:col>
      <xdr:colOff>83344</xdr:colOff>
      <xdr:row>126</xdr:row>
      <xdr:rowOff>47625</xdr:rowOff>
    </xdr:from>
    <xdr:to>
      <xdr:col>9</xdr:col>
      <xdr:colOff>250032</xdr:colOff>
      <xdr:row>135</xdr:row>
      <xdr:rowOff>66675</xdr:rowOff>
    </xdr:to>
    <xdr:sp macro="" textlink="">
      <xdr:nvSpPr>
        <xdr:cNvPr id="1068" name="Text 1"/>
        <xdr:cNvSpPr txBox="1">
          <a:spLocks noChangeArrowheads="1"/>
        </xdr:cNvSpPr>
      </xdr:nvSpPr>
      <xdr:spPr bwMode="auto">
        <a:xfrm>
          <a:off x="83344" y="19704844"/>
          <a:ext cx="7405688" cy="141208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Arial" panose="020B0604020202020204" pitchFamily="34" charset="0"/>
              <a:ea typeface="+mn-ea"/>
              <a:cs typeface="Arial" panose="020B0604020202020204" pitchFamily="34" charset="0"/>
            </a:rPr>
            <a:t>This adjustment reflects the level of wheeling revenues for the 12 months ending June 30, 2015, by restating the actual revenues for the 12 months ended June 30, 2013, for normalizing, annualizing and pro forma changes.  Imbalance penalty revenue and expense is removed to avoid any impact on regulated results. This adjustment reflects the impact of the FERC rate case, </a:t>
          </a:r>
          <a:r>
            <a:rPr lang="en-US" sz="1000">
              <a:effectLst/>
              <a:latin typeface="Arial" panose="020B0604020202020204" pitchFamily="34" charset="0"/>
              <a:ea typeface="+mn-ea"/>
              <a:cs typeface="Arial" panose="020B0604020202020204" pitchFamily="34" charset="0"/>
            </a:rPr>
            <a:t>FERC Docket No. ER 11-3643.</a:t>
          </a:r>
          <a:endParaRPr lang="en-US">
            <a:effectLst/>
            <a:latin typeface="Arial" panose="020B0604020202020204" pitchFamily="34" charset="0"/>
            <a:cs typeface="Arial" panose="020B0604020202020204" pitchFamily="34" charset="0"/>
          </a:endParaRPr>
        </a:p>
      </xdr:txBody>
    </xdr:sp>
    <xdr:clientData/>
  </xdr:twoCellAnchor>
  <xdr:twoCellAnchor>
    <xdr:from>
      <xdr:col>0</xdr:col>
      <xdr:colOff>166688</xdr:colOff>
      <xdr:row>194</xdr:row>
      <xdr:rowOff>71437</xdr:rowOff>
    </xdr:from>
    <xdr:to>
      <xdr:col>9</xdr:col>
      <xdr:colOff>238126</xdr:colOff>
      <xdr:row>202</xdr:row>
      <xdr:rowOff>130969</xdr:rowOff>
    </xdr:to>
    <xdr:sp macro="" textlink="">
      <xdr:nvSpPr>
        <xdr:cNvPr id="1070" name="Text 1"/>
        <xdr:cNvSpPr txBox="1">
          <a:spLocks noChangeArrowheads="1"/>
        </xdr:cNvSpPr>
      </xdr:nvSpPr>
      <xdr:spPr bwMode="auto">
        <a:xfrm>
          <a:off x="166688" y="30253781"/>
          <a:ext cx="7310438" cy="1297782"/>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000" b="0" i="0" baseline="0">
              <a:latin typeface="Arial" pitchFamily="34" charset="0"/>
              <a:ea typeface="+mn-ea"/>
              <a:cs typeface="Arial" pitchFamily="34" charset="0"/>
            </a:rPr>
            <a:t>The Environmental Protection Agency has established guidelines that govern the volume of sulfur dioxide (SO2) that can be emitted from the power plants and granted the issuance of SO2 emission allowances to cover each ton emitted. Plants that are not in compliance with EPA guidelines may purchase emission allowances from other companies that have excess allowances.  The Utah Commission ruled in Docket No. 97-035-01 that all proceeds from the sale of these allowances should be amortized over four years.  This adjustment replaces the sales from the 12 months ended June 2013 with the annual 12 months ending June 2015 amortization amount. </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baseline="0">
            <a:latin typeface="Arial" pitchFamily="34" charset="0"/>
            <a:ea typeface="+mn-ea"/>
            <a:cs typeface="Arial" pitchFamily="34" charset="0"/>
          </a:endParaRPr>
        </a:p>
      </xdr:txBody>
    </xdr:sp>
    <xdr:clientData/>
  </xdr:twoCellAnchor>
  <xdr:twoCellAnchor>
    <xdr:from>
      <xdr:col>0</xdr:col>
      <xdr:colOff>83345</xdr:colOff>
      <xdr:row>258</xdr:row>
      <xdr:rowOff>47624</xdr:rowOff>
    </xdr:from>
    <xdr:to>
      <xdr:col>9</xdr:col>
      <xdr:colOff>285751</xdr:colOff>
      <xdr:row>271</xdr:row>
      <xdr:rowOff>71438</xdr:rowOff>
    </xdr:to>
    <xdr:sp macro="" textlink="">
      <xdr:nvSpPr>
        <xdr:cNvPr id="1071" name="Text 1"/>
        <xdr:cNvSpPr txBox="1">
          <a:spLocks noChangeArrowheads="1"/>
        </xdr:cNvSpPr>
      </xdr:nvSpPr>
      <xdr:spPr bwMode="auto">
        <a:xfrm>
          <a:off x="83345" y="40135968"/>
          <a:ext cx="7441406" cy="2035970"/>
        </a:xfrm>
        <a:prstGeom prst="rect">
          <a:avLst/>
        </a:prstGeom>
        <a:solidFill>
          <a:srgbClr val="FFFFFF"/>
        </a:solidFill>
        <a:ln w="1">
          <a:noFill/>
          <a:miter lim="800000"/>
          <a:headEnd/>
          <a:tailEnd/>
        </a:ln>
      </xdr:spPr>
      <xdr:txBody>
        <a:bodyPr vertOverflow="clip" wrap="square" lIns="27432" tIns="22860" rIns="0" bIns="0" anchor="t" upright="1"/>
        <a:lstStyle/>
        <a:p>
          <a:r>
            <a:rPr lang="en-US" sz="1000">
              <a:effectLst/>
              <a:latin typeface="Arial" panose="020B0604020202020204" pitchFamily="34" charset="0"/>
              <a:ea typeface="+mn-ea"/>
              <a:cs typeface="Arial" panose="020B0604020202020204" pitchFamily="34" charset="0"/>
            </a:rPr>
            <a:t>Renewable energy credits (RECs) represent the environmental attributes of power produced from renewable energy facilities. RECs can be detached and sold separately from the electricity commodity. RECs may also be applied to meet renewable portfolio standards (RPS) in various states. Currently, California (CA), Oregon (OR), and Washington (WA) have renewable portfolio standards. As such, the Company does not sell RECs that are eligible for CA, OR, or WA RPS compliance. Instead, the Company uses these RECs to comply with current year or future year RPS requirements. This adjustment restates REC revenues to projected test period levels and reallocates OR, CA, and WA SG factor amounts for the 12 months ended June 2015 to the Company's other jurisdictions, consistent with the agreement with the Multi-State Process (MSP) standing committee. </a:t>
          </a:r>
        </a:p>
        <a:p>
          <a:r>
            <a:rPr lang="en-US" sz="1000">
              <a:effectLst/>
              <a:latin typeface="Arial" panose="020B0604020202020204" pitchFamily="34" charset="0"/>
              <a:ea typeface="+mn-ea"/>
              <a:cs typeface="Arial" panose="020B0604020202020204" pitchFamily="34" charset="0"/>
            </a:rPr>
            <a:t>This adjustment reflects all projected REC revenue for the test period and does not exclude the ten percent incentive addressed in Docket No. 11-035-200. The ten percent incentive will be accounted for in the REC Balancing Account (RBA) pursuant to the stipulation in Docket No. 11-035-200. Additionally, this adjustment adds to results revenue associated with Leaning Juniper. REC deferrals are also removed consistent with adjustment 5.1, which removes NPC deferrals included in unadjusted results. Please see the testimony of Ms. Stacey J. Kusters for details supporting the projected level of REC sales in the test period. </a:t>
          </a:r>
        </a:p>
        <a:p>
          <a:pPr marL="0" marR="0" indent="0" defTabSz="914400" rtl="0" eaLnBrk="1" fontAlgn="auto" latinLnBrk="0" hangingPunct="1">
            <a:lnSpc>
              <a:spcPct val="100000"/>
            </a:lnSpc>
            <a:spcBef>
              <a:spcPts val="0"/>
            </a:spcBef>
            <a:spcAft>
              <a:spcPts val="0"/>
            </a:spcAft>
            <a:buClrTx/>
            <a:buSzTx/>
            <a:buFontTx/>
            <a:buNone/>
            <a:tabLst/>
            <a:defRPr/>
          </a:pPr>
          <a:endParaRPr lang="en-US" sz="1000" b="0" i="0">
            <a:latin typeface="Arial" pitchFamily="34" charset="0"/>
            <a:ea typeface="+mn-ea"/>
            <a:cs typeface="Arial" pitchFamily="34" charset="0"/>
          </a:endParaRPr>
        </a:p>
      </xdr:txBody>
    </xdr:sp>
    <xdr:clientData/>
  </xdr:twoCellAnchor>
  <xdr:twoCellAnchor>
    <xdr:from>
      <xdr:col>0</xdr:col>
      <xdr:colOff>90101</xdr:colOff>
      <xdr:row>330</xdr:row>
      <xdr:rowOff>47625</xdr:rowOff>
    </xdr:from>
    <xdr:to>
      <xdr:col>9</xdr:col>
      <xdr:colOff>270305</xdr:colOff>
      <xdr:row>339</xdr:row>
      <xdr:rowOff>77229</xdr:rowOff>
    </xdr:to>
    <xdr:sp macro="" textlink="">
      <xdr:nvSpPr>
        <xdr:cNvPr id="8" name="Text 1"/>
        <xdr:cNvSpPr txBox="1">
          <a:spLocks noChangeArrowheads="1"/>
        </xdr:cNvSpPr>
      </xdr:nvSpPr>
      <xdr:spPr bwMode="auto">
        <a:xfrm>
          <a:off x="90101" y="51280219"/>
          <a:ext cx="7419204" cy="1422635"/>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latin typeface="Arial" pitchFamily="34" charset="0"/>
              <a:ea typeface="+mn-ea"/>
              <a:cs typeface="Arial" pitchFamily="34" charset="0"/>
            </a:rPr>
            <a:t>This adjustment reflects a change to Joint Use Revenue - Schedule 4 resulting from a proposed decrease in the per pole attachment rate from $6.33 to $5.76. </a:t>
          </a:r>
          <a:r>
            <a:rPr lang="en-US" sz="1000">
              <a:latin typeface="Arial" pitchFamily="34" charset="0"/>
              <a:ea typeface="+mn-ea"/>
              <a:cs typeface="Arial" pitchFamily="34" charset="0"/>
            </a:rPr>
            <a:t>The amount proposed by the Company is calculated in accordance with Commission Rule R746-345-5. See the testimony of Mr. Jeffery M. Kent</a:t>
          </a:r>
          <a:r>
            <a:rPr lang="en-US" sz="1000">
              <a:solidFill>
                <a:srgbClr val="FF0000"/>
              </a:solidFill>
              <a:latin typeface="Arial" pitchFamily="34" charset="0"/>
              <a:ea typeface="+mn-ea"/>
              <a:cs typeface="Arial" pitchFamily="34" charset="0"/>
            </a:rPr>
            <a:t> </a:t>
          </a:r>
          <a:r>
            <a:rPr lang="en-US" sz="1000">
              <a:latin typeface="Arial" pitchFamily="34" charset="0"/>
              <a:ea typeface="+mn-ea"/>
              <a:cs typeface="Arial" pitchFamily="34" charset="0"/>
            </a:rPr>
            <a:t>for additional details.</a:t>
          </a:r>
          <a:endParaRPr lang="en-US" sz="1000" b="0" i="0">
            <a:latin typeface="Arial" pitchFamily="34" charset="0"/>
            <a:ea typeface="+mn-ea"/>
            <a:cs typeface="Arial" pitchFamily="34" charset="0"/>
          </a:endParaRPr>
        </a:p>
        <a:p>
          <a:pPr rtl="0"/>
          <a:endParaRPr lang="en-US" sz="1000" b="0" i="0">
            <a:latin typeface="Arial" pitchFamily="34" charset="0"/>
            <a:ea typeface="+mn-ea"/>
            <a:cs typeface="Arial" pitchFamily="34" charset="0"/>
          </a:endParaRPr>
        </a:p>
      </xdr:txBody>
    </xdr:sp>
    <xdr:clientData/>
  </xdr:twoCellAnchor>
  <xdr:twoCellAnchor>
    <xdr:from>
      <xdr:col>0</xdr:col>
      <xdr:colOff>90101</xdr:colOff>
      <xdr:row>398</xdr:row>
      <xdr:rowOff>47625</xdr:rowOff>
    </xdr:from>
    <xdr:to>
      <xdr:col>9</xdr:col>
      <xdr:colOff>270305</xdr:colOff>
      <xdr:row>407</xdr:row>
      <xdr:rowOff>77229</xdr:rowOff>
    </xdr:to>
    <xdr:sp macro="" textlink="">
      <xdr:nvSpPr>
        <xdr:cNvPr id="7" name="Text 1"/>
        <xdr:cNvSpPr txBox="1">
          <a:spLocks noChangeArrowheads="1"/>
        </xdr:cNvSpPr>
      </xdr:nvSpPr>
      <xdr:spPr bwMode="auto">
        <a:xfrm>
          <a:off x="90101" y="51280219"/>
          <a:ext cx="7419204" cy="1422635"/>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000">
              <a:effectLst/>
              <a:latin typeface="Arial" panose="020B0604020202020204" pitchFamily="34" charset="0"/>
              <a:ea typeface="+mn-ea"/>
              <a:cs typeface="Arial" panose="020B0604020202020204" pitchFamily="34" charset="0"/>
            </a:rPr>
            <a:t>This adjusts revenue to account for the expiring contracts of Foote Creek 2 and 3 ancillary services. The Foote Creek 2 contract expires before the beginning of the test period July 2014. The Foote Creek 3 contract expires one month into the test period beginning July 2014.</a:t>
          </a:r>
        </a:p>
        <a:p>
          <a:pPr marL="0" marR="0" indent="0" defTabSz="914400" rtl="0" eaLnBrk="1" fontAlgn="auto" latinLnBrk="0" hangingPunct="1">
            <a:lnSpc>
              <a:spcPct val="100000"/>
            </a:lnSpc>
            <a:spcBef>
              <a:spcPts val="0"/>
            </a:spcBef>
            <a:spcAft>
              <a:spcPts val="0"/>
            </a:spcAft>
            <a:buClrTx/>
            <a:buSzTx/>
            <a:buFontTx/>
            <a:buNone/>
            <a:tabLst/>
            <a:defRPr/>
          </a:pPr>
          <a:endParaRPr lang="en-US" sz="1000" b="0" i="0" baseline="0">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58</xdr:row>
      <xdr:rowOff>104775</xdr:rowOff>
    </xdr:from>
    <xdr:to>
      <xdr:col>9</xdr:col>
      <xdr:colOff>295275</xdr:colOff>
      <xdr:row>67</xdr:row>
      <xdr:rowOff>66675</xdr:rowOff>
    </xdr:to>
    <xdr:sp macro="" textlink="">
      <xdr:nvSpPr>
        <xdr:cNvPr id="10184" name="Text 1"/>
        <xdr:cNvSpPr txBox="1">
          <a:spLocks noChangeArrowheads="1"/>
        </xdr:cNvSpPr>
      </xdr:nvSpPr>
      <xdr:spPr bwMode="auto">
        <a:xfrm>
          <a:off x="152400" y="9248775"/>
          <a:ext cx="7262813"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Arial" panose="020B0604020202020204" pitchFamily="34" charset="0"/>
              <a:ea typeface="+mn-ea"/>
              <a:cs typeface="Arial" panose="020B0604020202020204" pitchFamily="34" charset="0"/>
            </a:rPr>
            <a:t>This adjustment removes from results certain miscellaneous expenses that should not be reflected in regulated results. It also reallocates gains and losses on property sales to reflect the appropriate allocation.</a:t>
          </a:r>
          <a:endParaRPr lang="en-US" sz="1000">
            <a:effectLst/>
            <a:latin typeface="Arial" panose="020B0604020202020204" pitchFamily="34" charset="0"/>
            <a:cs typeface="Arial" panose="020B0604020202020204" pitchFamily="34" charset="0"/>
          </a:endParaRPr>
        </a:p>
      </xdr:txBody>
    </xdr:sp>
    <xdr:clientData/>
  </xdr:twoCellAnchor>
  <xdr:twoCellAnchor>
    <xdr:from>
      <xdr:col>1</xdr:col>
      <xdr:colOff>4762</xdr:colOff>
      <xdr:row>126</xdr:row>
      <xdr:rowOff>95250</xdr:rowOff>
    </xdr:from>
    <xdr:to>
      <xdr:col>9</xdr:col>
      <xdr:colOff>276225</xdr:colOff>
      <xdr:row>135</xdr:row>
      <xdr:rowOff>57150</xdr:rowOff>
    </xdr:to>
    <xdr:sp macro="" textlink="">
      <xdr:nvSpPr>
        <xdr:cNvPr id="10185" name="Text 1"/>
        <xdr:cNvSpPr txBox="1">
          <a:spLocks noChangeArrowheads="1"/>
        </xdr:cNvSpPr>
      </xdr:nvSpPr>
      <xdr:spPr bwMode="auto">
        <a:xfrm>
          <a:off x="171450" y="19764375"/>
          <a:ext cx="7224713"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a:latin typeface="Arial" pitchFamily="34" charset="0"/>
              <a:ea typeface="+mn-ea"/>
              <a:cs typeface="Arial" pitchFamily="34" charset="0"/>
            </a:rPr>
            <a:t>The Company has several labor groups, each with different effective contract renewal dates.  The Company negotiates wage increases with each of these groups throughout the year. This adjustment recognizes these increases prospectively and adds them to operation and maintenance accounts.  It also normalizes employee benefits and incentive compensation to levels the Company will incur for the 12 months ending</a:t>
          </a:r>
          <a:r>
            <a:rPr lang="en-US" sz="1000" b="0" i="0" baseline="0">
              <a:latin typeface="Arial" pitchFamily="34" charset="0"/>
              <a:ea typeface="+mn-ea"/>
              <a:cs typeface="Arial" pitchFamily="34" charset="0"/>
            </a:rPr>
            <a:t> June 2015</a:t>
          </a:r>
          <a:r>
            <a:rPr lang="en-US" sz="1000" b="0" i="0">
              <a:latin typeface="Arial" pitchFamily="34" charset="0"/>
              <a:ea typeface="+mn-ea"/>
              <a:cs typeface="Arial" pitchFamily="34" charset="0"/>
            </a:rPr>
            <a:t>.  See page 4.2.1 for more information on how this adjustment was calculated.</a:t>
          </a:r>
          <a:endParaRPr lang="en-US" sz="1000">
            <a:latin typeface="Arial" pitchFamily="34" charset="0"/>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194</xdr:row>
      <xdr:rowOff>95250</xdr:rowOff>
    </xdr:from>
    <xdr:to>
      <xdr:col>9</xdr:col>
      <xdr:colOff>428625</xdr:colOff>
      <xdr:row>203</xdr:row>
      <xdr:rowOff>57150</xdr:rowOff>
    </xdr:to>
    <xdr:sp macro="" textlink="">
      <xdr:nvSpPr>
        <xdr:cNvPr id="10188" name="Text 1"/>
        <xdr:cNvSpPr txBox="1">
          <a:spLocks noChangeArrowheads="1"/>
        </xdr:cNvSpPr>
      </xdr:nvSpPr>
      <xdr:spPr bwMode="auto">
        <a:xfrm>
          <a:off x="171450" y="30289500"/>
          <a:ext cx="7662863" cy="1354931"/>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000" b="0" i="0" baseline="0">
              <a:latin typeface="Arial" pitchFamily="34" charset="0"/>
              <a:ea typeface="+mn-ea"/>
              <a:cs typeface="Arial" pitchFamily="34" charset="0"/>
            </a:rPr>
            <a:t>Payments made to Idaho irrigators as part of the Idaho Irrigation Load Control Program and a portion of the program's administrative costs are system allocated in the unadjusted data. This adjustment situs assigns the payments to Idaho. Demand-side Management (DSM) costs are currently situs assigned to the states in which the costs are incurred to match the benefit of reduced load reflected in allocation factors. </a:t>
          </a:r>
        </a:p>
      </xdr:txBody>
    </xdr:sp>
    <xdr:clientData/>
  </xdr:twoCellAnchor>
  <xdr:twoCellAnchor>
    <xdr:from>
      <xdr:col>1</xdr:col>
      <xdr:colOff>4762</xdr:colOff>
      <xdr:row>738</xdr:row>
      <xdr:rowOff>95250</xdr:rowOff>
    </xdr:from>
    <xdr:to>
      <xdr:col>9</xdr:col>
      <xdr:colOff>104775</xdr:colOff>
      <xdr:row>747</xdr:row>
      <xdr:rowOff>57150</xdr:rowOff>
    </xdr:to>
    <xdr:sp macro="" textlink="">
      <xdr:nvSpPr>
        <xdr:cNvPr id="10189" name="Text 1"/>
        <xdr:cNvSpPr txBox="1">
          <a:spLocks noChangeArrowheads="1"/>
        </xdr:cNvSpPr>
      </xdr:nvSpPr>
      <xdr:spPr bwMode="auto">
        <a:xfrm>
          <a:off x="171450" y="125098969"/>
          <a:ext cx="7053263"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This adjustment calculates the non-labor O&amp;M escalation from June 2013 to June 2015 for accounts 500 to 935 , excluding NPC and property and liability insurance amounts, using industry specific escalation indices. Before escalation indices were applied, June 2013 actual data was separated into labor and non-labor components and costs that should not be included in June 2013 actual data were removed. Detail supporting specific FERC accounts is provided in the electronic work papers along with the Company's filing.   </a:t>
          </a:r>
          <a:endParaRPr lang="en-US" sz="1000">
            <a:latin typeface="Arial" pitchFamily="34" charset="0"/>
            <a:ea typeface="+mn-ea"/>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262</xdr:row>
      <xdr:rowOff>95250</xdr:rowOff>
    </xdr:from>
    <xdr:to>
      <xdr:col>9</xdr:col>
      <xdr:colOff>392906</xdr:colOff>
      <xdr:row>271</xdr:row>
      <xdr:rowOff>57150</xdr:rowOff>
    </xdr:to>
    <xdr:sp macro="" textlink="">
      <xdr:nvSpPr>
        <xdr:cNvPr id="10191" name="Text 1"/>
        <xdr:cNvSpPr txBox="1">
          <a:spLocks noChangeArrowheads="1"/>
        </xdr:cNvSpPr>
      </xdr:nvSpPr>
      <xdr:spPr bwMode="auto">
        <a:xfrm>
          <a:off x="171450" y="40814625"/>
          <a:ext cx="7627144" cy="1354931"/>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000" b="0" i="0">
              <a:effectLst/>
              <a:latin typeface="Arial" panose="020B0604020202020204" pitchFamily="34" charset="0"/>
              <a:ea typeface="+mn-ea"/>
              <a:cs typeface="Arial" panose="020B0604020202020204" pitchFamily="34" charset="0"/>
            </a:rPr>
            <a:t>Certain accounting entries were made to expense accounts during the 12 months ended June 2013 that are non-recurring in nature or relate to a prior period. These transactions are removed from results to normalize test period results. A description of each item is provided on page 4.4.1.</a:t>
          </a:r>
        </a:p>
        <a:p>
          <a:pPr rtl="0"/>
          <a:endParaRPr lang="en-US" sz="1000">
            <a:effectLst/>
            <a:latin typeface="Arial" panose="020B0604020202020204" pitchFamily="34" charset="0"/>
            <a:cs typeface="Arial" panose="020B0604020202020204" pitchFamily="34" charset="0"/>
          </a:endParaRPr>
        </a:p>
        <a:p>
          <a:pPr rtl="0" eaLnBrk="1" fontAlgn="auto" latinLnBrk="0" hangingPunct="1"/>
          <a:r>
            <a:rPr lang="en-US" sz="1000" b="0" i="0">
              <a:effectLst/>
              <a:latin typeface="Arial" panose="020B0604020202020204" pitchFamily="34" charset="0"/>
              <a:ea typeface="+mn-ea"/>
              <a:cs typeface="Arial" panose="020B0604020202020204" pitchFamily="34" charset="0"/>
            </a:rPr>
            <a:t>This adjustment also removes from unadjusted results amounts related to the</a:t>
          </a:r>
          <a:r>
            <a:rPr lang="en-US" sz="1000" b="0" i="0" baseline="0">
              <a:effectLst/>
              <a:latin typeface="Arial" panose="020B0604020202020204" pitchFamily="34" charset="0"/>
              <a:ea typeface="+mn-ea"/>
              <a:cs typeface="Arial" panose="020B0604020202020204" pitchFamily="34" charset="0"/>
            </a:rPr>
            <a:t> Pilot S</a:t>
          </a:r>
          <a:r>
            <a:rPr lang="en-US" sz="1000" b="0" i="0">
              <a:effectLst/>
              <a:latin typeface="Arial" panose="020B0604020202020204" pitchFamily="34" charset="0"/>
              <a:ea typeface="+mn-ea"/>
              <a:cs typeface="Arial" panose="020B0604020202020204" pitchFamily="34" charset="0"/>
            </a:rPr>
            <a:t>olar Incentive Program (CY 2007 through 2012) that was approved in</a:t>
          </a:r>
          <a:r>
            <a:rPr lang="en-US" sz="1000" b="0" i="0" baseline="0">
              <a:effectLst/>
              <a:latin typeface="Arial" panose="020B0604020202020204" pitchFamily="34" charset="0"/>
              <a:ea typeface="+mn-ea"/>
              <a:cs typeface="Arial" panose="020B0604020202020204" pitchFamily="34" charset="0"/>
            </a:rPr>
            <a:t> Docket No. 07-035-T14 and extended through 2012 in Docket No.11-035-104. </a:t>
          </a:r>
          <a:endParaRPr lang="en-US" sz="100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398</xdr:row>
      <xdr:rowOff>95250</xdr:rowOff>
    </xdr:from>
    <xdr:to>
      <xdr:col>9</xdr:col>
      <xdr:colOff>104775</xdr:colOff>
      <xdr:row>407</xdr:row>
      <xdr:rowOff>57150</xdr:rowOff>
    </xdr:to>
    <xdr:sp macro="" textlink="">
      <xdr:nvSpPr>
        <xdr:cNvPr id="10196" name="Text 1"/>
        <xdr:cNvSpPr txBox="1">
          <a:spLocks noChangeArrowheads="1"/>
        </xdr:cNvSpPr>
      </xdr:nvSpPr>
      <xdr:spPr bwMode="auto">
        <a:xfrm>
          <a:off x="171450" y="61864875"/>
          <a:ext cx="7053263"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latin typeface="Arial" pitchFamily="34" charset="0"/>
              <a:ea typeface="+mn-ea"/>
              <a:cs typeface="Arial" pitchFamily="34" charset="0"/>
            </a:rPr>
            <a:t>This adjustment removes 12 months ended June 2013 amortization expense associated with the Company's Demand-side Management (DSM) programs consistent with the Order in Docket No. 09-035-27. The 12 months ended June 2013 revenues are removed through adjustment no. 3.1. DSM program costs are recovered in each state through separate tariff riders.</a:t>
          </a:r>
        </a:p>
      </xdr:txBody>
    </xdr:sp>
    <xdr:clientData/>
  </xdr:twoCellAnchor>
  <xdr:twoCellAnchor>
    <xdr:from>
      <xdr:col>1</xdr:col>
      <xdr:colOff>4762</xdr:colOff>
      <xdr:row>534</xdr:row>
      <xdr:rowOff>95250</xdr:rowOff>
    </xdr:from>
    <xdr:to>
      <xdr:col>9</xdr:col>
      <xdr:colOff>104775</xdr:colOff>
      <xdr:row>543</xdr:row>
      <xdr:rowOff>57150</xdr:rowOff>
    </xdr:to>
    <xdr:sp macro="" textlink="">
      <xdr:nvSpPr>
        <xdr:cNvPr id="10198" name="Text 1"/>
        <xdr:cNvSpPr txBox="1">
          <a:spLocks noChangeArrowheads="1"/>
        </xdr:cNvSpPr>
      </xdr:nvSpPr>
      <xdr:spPr bwMode="auto">
        <a:xfrm>
          <a:off x="171450" y="82927031"/>
          <a:ext cx="7053263" cy="1354932"/>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rtl="0" eaLnBrk="1" fontAlgn="base" latinLnBrk="0" hangingPunct="1">
            <a:lnSpc>
              <a:spcPct val="100000"/>
            </a:lnSpc>
            <a:spcBef>
              <a:spcPts val="0"/>
            </a:spcBef>
            <a:spcAft>
              <a:spcPts val="0"/>
            </a:spcAft>
            <a:buClrTx/>
            <a:buSzTx/>
            <a:buFontTx/>
            <a:buNone/>
            <a:tabLst/>
            <a:defRPr/>
          </a:pPr>
          <a:r>
            <a:rPr lang="en-US" sz="1000" b="0" i="0" baseline="0">
              <a:effectLst/>
              <a:latin typeface="Arial" panose="020B0604020202020204" pitchFamily="34" charset="0"/>
              <a:ea typeface="+mn-ea"/>
              <a:cs typeface="Arial" panose="020B0604020202020204" pitchFamily="34" charset="0"/>
            </a:rPr>
            <a:t>This adjustment normalizes generation overhaul expenses in the 12 months ended June 2013 using a four-year average methodology. For the new Lake Side 2 generating unit scheduled to go into service in June 2014, the four-year average is comprised of the pro forma overhaul expense for the first four full years the plant is operational. Annual expenses are restated to June 2013 dollars prior to averaging consistent with the Company's rebuttal filing in Docket No. 10-035-124 and  the Company's initial filing in Docket No. 11-035-200. The actual overhaul costs for the year ended June 2013 are subtracted from the four-year average which results in this adjustment.</a:t>
          </a:r>
          <a:endParaRPr lang="en-US" sz="1000">
            <a:effectLst/>
            <a:latin typeface="Arial" panose="020B0604020202020204" pitchFamily="34" charset="0"/>
            <a:cs typeface="Arial" panose="020B0604020202020204" pitchFamily="34" charset="0"/>
          </a:endParaRPr>
        </a:p>
        <a:p>
          <a:pPr rtl="0" fontAlgn="base"/>
          <a:endParaRPr lang="en-US" sz="1000" b="0" i="0" baseline="0">
            <a:latin typeface="Arial" pitchFamily="34" charset="0"/>
            <a:ea typeface="+mn-ea"/>
            <a:cs typeface="Arial" pitchFamily="34" charset="0"/>
          </a:endParaRPr>
        </a:p>
      </xdr:txBody>
    </xdr:sp>
    <xdr:clientData/>
  </xdr:twoCellAnchor>
  <xdr:twoCellAnchor>
    <xdr:from>
      <xdr:col>1</xdr:col>
      <xdr:colOff>4761</xdr:colOff>
      <xdr:row>602</xdr:row>
      <xdr:rowOff>95250</xdr:rowOff>
    </xdr:from>
    <xdr:to>
      <xdr:col>9</xdr:col>
      <xdr:colOff>464343</xdr:colOff>
      <xdr:row>611</xdr:row>
      <xdr:rowOff>57150</xdr:rowOff>
    </xdr:to>
    <xdr:sp macro="" textlink="">
      <xdr:nvSpPr>
        <xdr:cNvPr id="73" name="Text 1"/>
        <xdr:cNvSpPr txBox="1">
          <a:spLocks noChangeArrowheads="1"/>
        </xdr:cNvSpPr>
      </xdr:nvSpPr>
      <xdr:spPr bwMode="auto">
        <a:xfrm>
          <a:off x="171449" y="93464063"/>
          <a:ext cx="7698582" cy="1354931"/>
        </a:xfrm>
        <a:prstGeom prst="rect">
          <a:avLst/>
        </a:prstGeom>
        <a:solidFill>
          <a:srgbClr val="FFFFFF"/>
        </a:solidFill>
        <a:ln w="1">
          <a:noFill/>
          <a:miter lim="800000"/>
          <a:headEnd/>
          <a:tailEnd/>
        </a:ln>
      </xdr:spPr>
      <xdr:txBody>
        <a:bodyPr vertOverflow="clip" wrap="square" lIns="27432" tIns="22860" rIns="0" bIns="0" anchor="t" upright="1"/>
        <a:lstStyle/>
        <a:p>
          <a:r>
            <a:rPr lang="en-US" sz="1000">
              <a:latin typeface="Arial" pitchFamily="34" charset="0"/>
              <a:ea typeface="+mn-ea"/>
              <a:cs typeface="Arial" pitchFamily="34" charset="0"/>
            </a:rPr>
            <a:t>This adjustment adds incremental non-labor, non-overhaul O&amp;M to the 12 months ended June 2013 base period results to bring it to the projected O&amp;M level for the 12 months ending June 2015, after accounting for inflation escalation applied in adjustment 4.11. See also direct testimony of Company witness Mr. Dana M. Ralston</a:t>
          </a:r>
          <a:r>
            <a:rPr lang="en-US" sz="1000" baseline="0">
              <a:latin typeface="Arial" pitchFamily="34" charset="0"/>
              <a:ea typeface="+mn-ea"/>
              <a:cs typeface="Arial" pitchFamily="34" charset="0"/>
            </a:rPr>
            <a:t> for additional support for these projections.</a:t>
          </a:r>
          <a:r>
            <a:rPr lang="en-US" sz="1000">
              <a:latin typeface="Arial" pitchFamily="34" charset="0"/>
              <a:ea typeface="+mn-ea"/>
              <a:cs typeface="Arial" pitchFamily="34" charset="0"/>
            </a:rPr>
            <a:t> </a:t>
          </a:r>
        </a:p>
        <a:p>
          <a:r>
            <a:rPr lang="en-US" sz="1000">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a:solidFill>
              <a:sysClr val="windowText" lastClr="000000"/>
            </a:solidFill>
            <a:latin typeface="Arial" pitchFamily="34" charset="0"/>
            <a:ea typeface="+mn-ea"/>
            <a:cs typeface="Arial" pitchFamily="34" charset="0"/>
          </a:endParaRPr>
        </a:p>
      </xdr:txBody>
    </xdr:sp>
    <xdr:clientData/>
  </xdr:twoCellAnchor>
  <xdr:twoCellAnchor>
    <xdr:from>
      <xdr:col>0</xdr:col>
      <xdr:colOff>142875</xdr:colOff>
      <xdr:row>330</xdr:row>
      <xdr:rowOff>95250</xdr:rowOff>
    </xdr:from>
    <xdr:to>
      <xdr:col>9</xdr:col>
      <xdr:colOff>523876</xdr:colOff>
      <xdr:row>339</xdr:row>
      <xdr:rowOff>57150</xdr:rowOff>
    </xdr:to>
    <xdr:sp macro="" textlink="">
      <xdr:nvSpPr>
        <xdr:cNvPr id="77" name="Text 1"/>
        <xdr:cNvSpPr txBox="1">
          <a:spLocks noChangeArrowheads="1"/>
        </xdr:cNvSpPr>
      </xdr:nvSpPr>
      <xdr:spPr bwMode="auto">
        <a:xfrm>
          <a:off x="142875" y="51339750"/>
          <a:ext cx="7786689" cy="1354931"/>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000" b="0" i="0" baseline="0">
              <a:latin typeface="Arial" pitchFamily="34" charset="0"/>
              <a:ea typeface="+mn-ea"/>
              <a:cs typeface="Arial" pitchFamily="34" charset="0"/>
            </a:rPr>
            <a:t>This adjusts the Company's actual June 2013 uncollectible accounts expense to the June 2015 pro forma test period by applying the unadjusted uncollectible rate (unadjusted uncollectible accounts expense divided by unadjusted general business revenues) to the normalized level of general business revenues.  A similar adjustment was included in Docket No's. 10-035-124, and 11-035-200.</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algn="l" rtl="0">
            <a:defRPr sz="1000"/>
          </a:pPr>
          <a:endParaRPr lang="en-US" sz="1000" b="0" i="0">
            <a:latin typeface="Arial" pitchFamily="34" charset="0"/>
            <a:ea typeface="+mn-ea"/>
            <a:cs typeface="Arial" pitchFamily="34" charset="0"/>
          </a:endParaRPr>
        </a:p>
      </xdr:txBody>
    </xdr:sp>
    <xdr:clientData/>
  </xdr:twoCellAnchor>
  <xdr:twoCellAnchor>
    <xdr:from>
      <xdr:col>1</xdr:col>
      <xdr:colOff>2380</xdr:colOff>
      <xdr:row>466</xdr:row>
      <xdr:rowOff>119062</xdr:rowOff>
    </xdr:from>
    <xdr:to>
      <xdr:col>9</xdr:col>
      <xdr:colOff>404812</xdr:colOff>
      <xdr:row>475</xdr:row>
      <xdr:rowOff>80962</xdr:rowOff>
    </xdr:to>
    <xdr:sp macro="" textlink="">
      <xdr:nvSpPr>
        <xdr:cNvPr id="81" name="Text 1"/>
        <xdr:cNvSpPr txBox="1">
          <a:spLocks noChangeArrowheads="1"/>
        </xdr:cNvSpPr>
      </xdr:nvSpPr>
      <xdr:spPr bwMode="auto">
        <a:xfrm>
          <a:off x="169068" y="72413812"/>
          <a:ext cx="7641432" cy="1354931"/>
        </a:xfrm>
        <a:prstGeom prst="rect">
          <a:avLst/>
        </a:prstGeom>
        <a:solidFill>
          <a:srgbClr val="FFFFFF"/>
        </a:solidFill>
        <a:ln w="1">
          <a:noFill/>
          <a:miter lim="800000"/>
          <a:headEnd/>
          <a:tailEnd/>
        </a:ln>
      </xdr:spPr>
      <xdr:txBody>
        <a:bodyPr vertOverflow="clip" wrap="square" lIns="27432" tIns="22860" rIns="0" bIns="0" anchor="t" upright="1"/>
        <a:lstStyle/>
        <a:p>
          <a:pPr eaLnBrk="1" fontAlgn="auto" latinLnBrk="0" hangingPunct="1"/>
          <a:r>
            <a:rPr lang="en-US" sz="1000" b="0" i="0" baseline="0">
              <a:effectLst/>
              <a:latin typeface="Arial" panose="020B0604020202020204" pitchFamily="34" charset="0"/>
              <a:ea typeface="+mn-ea"/>
              <a:cs typeface="Arial" panose="020B0604020202020204" pitchFamily="34" charset="0"/>
            </a:rPr>
            <a:t>This adjustment normalizes injuries and damages expense to reflect a three year average of gross expense net of insurance using the cash method, consistent with the Utah Commission ruling in Docket No. 07-035-93.  </a:t>
          </a:r>
          <a:r>
            <a:rPr lang="en-US" sz="1000" b="0" i="0">
              <a:effectLst/>
              <a:latin typeface="Arial" panose="020B0604020202020204" pitchFamily="34" charset="0"/>
              <a:ea typeface="+mn-ea"/>
              <a:cs typeface="Arial" panose="020B0604020202020204" pitchFamily="34" charset="0"/>
            </a:rPr>
            <a:t>This adjustment</a:t>
          </a:r>
          <a:r>
            <a:rPr lang="en-US" sz="1000" b="0" i="0" baseline="0">
              <a:effectLst/>
              <a:latin typeface="Arial" panose="020B0604020202020204" pitchFamily="34" charset="0"/>
              <a:ea typeface="+mn-ea"/>
              <a:cs typeface="Arial" panose="020B0604020202020204" pitchFamily="34" charset="0"/>
            </a:rPr>
            <a:t> also removes expense entries related to the California Catastrophic Event Memorandum Account (CEMA) from results that are being recovered through a tariff rider in California.</a:t>
          </a:r>
          <a:r>
            <a:rPr lang="en-US" sz="1000">
              <a:effectLst/>
              <a:latin typeface="Arial" panose="020B0604020202020204" pitchFamily="34" charset="0"/>
              <a:ea typeface="+mn-ea"/>
              <a:cs typeface="Arial" panose="020B0604020202020204" pitchFamily="34" charset="0"/>
            </a:rPr>
            <a:t>  In addition, this adjustment removes</a:t>
          </a:r>
          <a:r>
            <a:rPr lang="en-US" sz="1000" baseline="0">
              <a:effectLst/>
              <a:latin typeface="Arial" panose="020B0604020202020204" pitchFamily="34" charset="0"/>
              <a:ea typeface="+mn-ea"/>
              <a:cs typeface="Arial" panose="020B0604020202020204" pitchFamily="34" charset="0"/>
            </a:rPr>
            <a:t> an out of period correction to injuries and damages expense from unadjusted results.  </a:t>
          </a:r>
          <a:r>
            <a:rPr lang="en-US" sz="1000">
              <a:effectLst/>
              <a:latin typeface="Arial" panose="020B0604020202020204" pitchFamily="34" charset="0"/>
              <a:ea typeface="+mn-ea"/>
              <a:cs typeface="Arial" panose="020B0604020202020204" pitchFamily="34" charset="0"/>
            </a:rPr>
            <a:t>During the 12 months ended June 2013, the Company</a:t>
          </a:r>
          <a:r>
            <a:rPr lang="en-US" sz="1000" baseline="0">
              <a:effectLst/>
              <a:latin typeface="Arial" panose="020B0604020202020204" pitchFamily="34" charset="0"/>
              <a:ea typeface="+mn-ea"/>
              <a:cs typeface="Arial" panose="020B0604020202020204" pitchFamily="34" charset="0"/>
            </a:rPr>
            <a:t> continued to accrue $179,353 per month for property damages, consistent with the amount included in the 11-035-200 filing.  In 2013, the 3rd Party Liability Insurance coverage was renewed with a deductible of $10 million with an upper limit of $425 million.</a:t>
          </a:r>
          <a:endParaRPr lang="en-US" sz="1000">
            <a:effectLst/>
            <a:latin typeface="Arial" panose="020B0604020202020204" pitchFamily="34" charset="0"/>
            <a:cs typeface="Arial" panose="020B0604020202020204" pitchFamily="34" charset="0"/>
          </a:endParaRPr>
        </a:p>
        <a:p>
          <a:r>
            <a:rPr lang="en-US" sz="1100">
              <a:effectLst/>
              <a:latin typeface="+mn-lt"/>
              <a:ea typeface="+mn-ea"/>
              <a:cs typeface="+mn-cs"/>
            </a:rPr>
            <a:t> </a:t>
          </a:r>
          <a:endParaRPr lang="en-US" sz="1000">
            <a:effectLst/>
          </a:endParaRPr>
        </a:p>
        <a:p>
          <a:pPr rtl="0"/>
          <a:endParaRPr lang="en-US" sz="1000" b="0" i="0">
            <a:latin typeface="Arial" pitchFamily="34" charset="0"/>
            <a:ea typeface="+mn-ea"/>
            <a:cs typeface="Arial" pitchFamily="34" charset="0"/>
          </a:endParaRPr>
        </a:p>
      </xdr:txBody>
    </xdr:sp>
    <xdr:clientData/>
  </xdr:twoCellAnchor>
  <xdr:twoCellAnchor>
    <xdr:from>
      <xdr:col>1</xdr:col>
      <xdr:colOff>95250</xdr:colOff>
      <xdr:row>670</xdr:row>
      <xdr:rowOff>95251</xdr:rowOff>
    </xdr:from>
    <xdr:to>
      <xdr:col>9</xdr:col>
      <xdr:colOff>319088</xdr:colOff>
      <xdr:row>679</xdr:row>
      <xdr:rowOff>104776</xdr:rowOff>
    </xdr:to>
    <xdr:sp macro="" textlink="">
      <xdr:nvSpPr>
        <xdr:cNvPr id="16" name="Text 1"/>
        <xdr:cNvSpPr txBox="1">
          <a:spLocks noChangeArrowheads="1"/>
        </xdr:cNvSpPr>
      </xdr:nvSpPr>
      <xdr:spPr bwMode="auto">
        <a:xfrm>
          <a:off x="261938" y="104001095"/>
          <a:ext cx="7177088" cy="1402556"/>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rtl="0" eaLnBrk="1" fontAlgn="base" latinLnBrk="0" hangingPunct="1">
            <a:lnSpc>
              <a:spcPct val="100000"/>
            </a:lnSpc>
            <a:spcBef>
              <a:spcPts val="0"/>
            </a:spcBef>
            <a:spcAft>
              <a:spcPts val="0"/>
            </a:spcAft>
            <a:buClrTx/>
            <a:buSzTx/>
            <a:buFontTx/>
            <a:buNone/>
            <a:tabLst/>
            <a:defRPr/>
          </a:pPr>
          <a:r>
            <a:rPr lang="en-US" sz="1000">
              <a:effectLst/>
              <a:latin typeface="Arial" panose="020B0604020202020204" pitchFamily="34" charset="0"/>
              <a:ea typeface="+mn-ea"/>
              <a:cs typeface="Arial" panose="020B0604020202020204" pitchFamily="34" charset="0"/>
            </a:rPr>
            <a:t>As</a:t>
          </a:r>
          <a:r>
            <a:rPr lang="en-US" sz="1000" baseline="0">
              <a:effectLst/>
              <a:latin typeface="Arial" panose="020B0604020202020204" pitchFamily="34" charset="0"/>
              <a:ea typeface="+mn-ea"/>
              <a:cs typeface="Arial" panose="020B0604020202020204" pitchFamily="34" charset="0"/>
            </a:rPr>
            <a:t> stipulated in Docket No. 11-035-200, recovery for Utah's allocated share of the Naughton unit 3 development cost is to be deferred and fully amortized by September 1, 2014, prior to the effective date of this general rate case. Therefore, this adjustment removes the regulatory asset, related amortization, and the write-off associated with this deferral occurring during the 12 months ended period June 2013</a:t>
          </a:r>
          <a:endParaRPr lang="en-US" sz="1000">
            <a:effectLst/>
            <a:latin typeface="Arial" panose="020B0604020202020204" pitchFamily="34" charset="0"/>
            <a:cs typeface="Arial" panose="020B0604020202020204" pitchFamily="34" charset="0"/>
          </a:endParaRPr>
        </a:p>
        <a:p>
          <a:pPr rtl="0" fontAlgn="base"/>
          <a:endParaRPr lang="en-US" sz="1000" b="0" i="0" baseline="0">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107156</xdr:colOff>
      <xdr:row>59</xdr:row>
      <xdr:rowOff>71439</xdr:rowOff>
    </xdr:from>
    <xdr:to>
      <xdr:col>9</xdr:col>
      <xdr:colOff>309562</xdr:colOff>
      <xdr:row>66</xdr:row>
      <xdr:rowOff>59531</xdr:rowOff>
    </xdr:to>
    <xdr:sp macro="" textlink="">
      <xdr:nvSpPr>
        <xdr:cNvPr id="2" name="Text 1"/>
        <xdr:cNvSpPr txBox="1">
          <a:spLocks noChangeArrowheads="1"/>
        </xdr:cNvSpPr>
      </xdr:nvSpPr>
      <xdr:spPr bwMode="auto">
        <a:xfrm>
          <a:off x="107156" y="9370220"/>
          <a:ext cx="7584281" cy="107156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The net power cost adjustment normalizes power costs by adjusting sales for resale, purchased power, wheeling and fuel in a manner consistent with the contractual terms of sales and purchase agreements, and normal hydro and weather conditions for the 12 month period ending June 2015. The GRID study for this adjustment is based on forecasted loads for the period.</a:t>
          </a: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1</xdr:colOff>
      <xdr:row>126</xdr:row>
      <xdr:rowOff>59531</xdr:rowOff>
    </xdr:from>
    <xdr:to>
      <xdr:col>9</xdr:col>
      <xdr:colOff>142876</xdr:colOff>
      <xdr:row>135</xdr:row>
      <xdr:rowOff>83344</xdr:rowOff>
    </xdr:to>
    <xdr:sp macro="" textlink="">
      <xdr:nvSpPr>
        <xdr:cNvPr id="3" name="Text 1"/>
        <xdr:cNvSpPr txBox="1">
          <a:spLocks noChangeArrowheads="1"/>
        </xdr:cNvSpPr>
      </xdr:nvSpPr>
      <xdr:spPr bwMode="auto">
        <a:xfrm>
          <a:off x="273845" y="19728656"/>
          <a:ext cx="7250906" cy="1416844"/>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On January 13, 1993, the Company executed a contract with James River Paper Company with respect to the Camas mill, later acquired by Georgia Pacific. Under the agreement, the Company built a steam turbine and is recovering the capital investment over the twenty-year operational term of the agreement as an offset to royalties paid to James River based on contract provisions. The contract costs of energy for the Camas unit are included in the Company’s net power costs as purchased power expense, but GRID does not include an offsetting revenue credit for the capital and maintenance cost recovery. This pro forma adjustment adds the royalty offset to FERC account 456, other electric revenue, for the 12 month period ending June 2015, the same period used in determining projected net power costs in this filing.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a:latin typeface="Arial" pitchFamily="34" charset="0"/>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0</xdr:col>
      <xdr:colOff>130969</xdr:colOff>
      <xdr:row>193</xdr:row>
      <xdr:rowOff>59531</xdr:rowOff>
    </xdr:from>
    <xdr:to>
      <xdr:col>9</xdr:col>
      <xdr:colOff>321469</xdr:colOff>
      <xdr:row>203</xdr:row>
      <xdr:rowOff>59531</xdr:rowOff>
    </xdr:to>
    <xdr:sp macro="" textlink="">
      <xdr:nvSpPr>
        <xdr:cNvPr id="4" name="Text 1"/>
        <xdr:cNvSpPr txBox="1">
          <a:spLocks noChangeArrowheads="1"/>
        </xdr:cNvSpPr>
      </xdr:nvSpPr>
      <xdr:spPr bwMode="auto">
        <a:xfrm>
          <a:off x="130969" y="30099000"/>
          <a:ext cx="7572375" cy="1547812"/>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000">
              <a:effectLst/>
              <a:latin typeface="Arial" panose="020B0604020202020204" pitchFamily="34" charset="0"/>
              <a:ea typeface="+mn-ea"/>
              <a:cs typeface="Arial" panose="020B0604020202020204" pitchFamily="34" charset="0"/>
            </a:rPr>
            <a:t>The Company has provided both electricity and steam from the Little Mountain plant to the Great Salt Lake Minerals Company (GSLM) since 1968. The Little Mountain Plant officially ceased operations May 31, 2013, and was producing steam for GSLM up to that point in time.  Demolition</a:t>
          </a:r>
          <a:r>
            <a:rPr lang="en-US" sz="1000" baseline="0">
              <a:effectLst/>
              <a:latin typeface="Arial" panose="020B0604020202020204" pitchFamily="34" charset="0"/>
              <a:ea typeface="+mn-ea"/>
              <a:cs typeface="Arial" panose="020B0604020202020204" pitchFamily="34" charset="0"/>
            </a:rPr>
            <a:t> of Little Mountain was completed in Novermber 2013.  All equipment and related building structures on-site were demolished and removed from the site.  </a:t>
          </a:r>
          <a:endParaRPr lang="en-US" sz="1000">
            <a:effectLst/>
            <a:latin typeface="Arial" panose="020B0604020202020204" pitchFamily="34" charset="0"/>
            <a:cs typeface="Arial" panose="020B0604020202020204" pitchFamily="34" charset="0"/>
          </a:endParaRPr>
        </a:p>
        <a:p>
          <a:pPr rtl="0" eaLnBrk="1" fontAlgn="auto" latinLnBrk="0" hangingPunct="1"/>
          <a:r>
            <a:rPr lang="en-US" sz="1000">
              <a:effectLst/>
              <a:latin typeface="Arial" panose="020B0604020202020204" pitchFamily="34" charset="0"/>
              <a:ea typeface="+mn-ea"/>
              <a:cs typeface="Arial" panose="020B0604020202020204" pitchFamily="34" charset="0"/>
            </a:rPr>
            <a:t> </a:t>
          </a:r>
          <a:endParaRPr lang="en-US" sz="1000">
            <a:effectLst/>
            <a:latin typeface="Arial" panose="020B0604020202020204" pitchFamily="34" charset="0"/>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This adjustment removes the steam revenue and related O&amp;M expense incurred</a:t>
          </a:r>
          <a:r>
            <a:rPr lang="en-US" sz="1000" baseline="0">
              <a:effectLst/>
              <a:latin typeface="Arial" panose="020B0604020202020204" pitchFamily="34" charset="0"/>
              <a:ea typeface="+mn-ea"/>
              <a:cs typeface="Arial" panose="020B0604020202020204" pitchFamily="34" charset="0"/>
            </a:rPr>
            <a:t> in the 12 months ended June 2013</a:t>
          </a:r>
          <a:r>
            <a:rPr lang="en-US" sz="1000">
              <a:effectLst/>
              <a:latin typeface="Arial" panose="020B0604020202020204" pitchFamily="34" charset="0"/>
              <a:ea typeface="+mn-ea"/>
              <a:cs typeface="Arial" panose="020B0604020202020204" pitchFamily="34" charset="0"/>
            </a:rPr>
            <a:t>. This also removes the plant and depreciation balances to reflect the retirement of the plant.</a:t>
          </a:r>
        </a:p>
        <a:p>
          <a:endParaRPr lang="en-US" sz="1000">
            <a:effectLst/>
            <a:latin typeface="Arial" panose="020B0604020202020204" pitchFamily="34" charset="0"/>
            <a:cs typeface="Arial" panose="020B0604020202020204" pitchFamily="34" charset="0"/>
          </a:endParaRPr>
        </a:p>
        <a:p>
          <a:r>
            <a:rPr lang="en-US" sz="1000" baseline="0">
              <a:effectLst/>
              <a:latin typeface="Arial" panose="020B0604020202020204" pitchFamily="34" charset="0"/>
              <a:ea typeface="+mn-ea"/>
              <a:cs typeface="Arial" panose="020B0604020202020204" pitchFamily="34" charset="0"/>
            </a:rPr>
            <a:t>T</a:t>
          </a:r>
          <a:r>
            <a:rPr lang="en-US" sz="1000">
              <a:effectLst/>
              <a:latin typeface="Arial" panose="020B0604020202020204" pitchFamily="34" charset="0"/>
              <a:ea typeface="+mn-ea"/>
              <a:cs typeface="Arial" panose="020B0604020202020204" pitchFamily="34" charset="0"/>
            </a:rPr>
            <a:t>he related tax impact of this adjustment is included</a:t>
          </a:r>
          <a:r>
            <a:rPr lang="en-US" sz="1000" baseline="0">
              <a:effectLst/>
              <a:latin typeface="Arial" panose="020B0604020202020204" pitchFamily="34" charset="0"/>
              <a:ea typeface="+mn-ea"/>
              <a:cs typeface="Arial" panose="020B0604020202020204" pitchFamily="34" charset="0"/>
            </a:rPr>
            <a:t> in adjustments 7.6, 7.7 and 7.8. </a:t>
          </a:r>
          <a:endParaRPr lang="en-US" sz="100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58</xdr:row>
      <xdr:rowOff>104775</xdr:rowOff>
    </xdr:from>
    <xdr:to>
      <xdr:col>9</xdr:col>
      <xdr:colOff>369094</xdr:colOff>
      <xdr:row>67</xdr:row>
      <xdr:rowOff>66675</xdr:rowOff>
    </xdr:to>
    <xdr:sp macro="" textlink="">
      <xdr:nvSpPr>
        <xdr:cNvPr id="4124" name="Text 1"/>
        <xdr:cNvSpPr txBox="1">
          <a:spLocks noChangeArrowheads="1"/>
        </xdr:cNvSpPr>
      </xdr:nvSpPr>
      <xdr:spPr bwMode="auto">
        <a:xfrm>
          <a:off x="180975" y="9236869"/>
          <a:ext cx="7427119"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a:effectLst/>
              <a:latin typeface="Arial" panose="020B0604020202020204" pitchFamily="34" charset="0"/>
              <a:ea typeface="+mn-ea"/>
              <a:cs typeface="Arial" panose="020B0604020202020204" pitchFamily="34" charset="0"/>
            </a:rPr>
            <a:t>Depreciation expense is walked forward to the test period ending June 2015. This adjustment reflects the incremental depreciation expense due to plant additions, net of retirements as reflected in adjustment no. 8.6.  The</a:t>
          </a:r>
          <a:r>
            <a:rPr lang="en-US" sz="1000" b="0" i="0" baseline="0">
              <a:effectLst/>
              <a:latin typeface="Arial" panose="020B0604020202020204" pitchFamily="34" charset="0"/>
              <a:ea typeface="+mn-ea"/>
              <a:cs typeface="Arial" panose="020B0604020202020204" pitchFamily="34" charset="0"/>
            </a:rPr>
            <a:t> new depreciation rates are reflected starting January 2014. This adjustment doesn't reflect the excess reserve giveback.</a:t>
          </a:r>
          <a:endParaRPr lang="en-US">
            <a:effectLst/>
            <a:latin typeface="Arial" panose="020B0604020202020204" pitchFamily="34" charset="0"/>
            <a:cs typeface="Arial" panose="020B0604020202020204" pitchFamily="34" charset="0"/>
          </a:endParaRPr>
        </a:p>
      </xdr:txBody>
    </xdr:sp>
    <xdr:clientData/>
  </xdr:twoCellAnchor>
  <xdr:twoCellAnchor>
    <xdr:from>
      <xdr:col>0</xdr:col>
      <xdr:colOff>180975</xdr:colOff>
      <xdr:row>126</xdr:row>
      <xdr:rowOff>104775</xdr:rowOff>
    </xdr:from>
    <xdr:to>
      <xdr:col>9</xdr:col>
      <xdr:colOff>239988</xdr:colOff>
      <xdr:row>135</xdr:row>
      <xdr:rowOff>66675</xdr:rowOff>
    </xdr:to>
    <xdr:sp macro="" textlink="">
      <xdr:nvSpPr>
        <xdr:cNvPr id="4125" name="Text 1"/>
        <xdr:cNvSpPr txBox="1">
          <a:spLocks noChangeArrowheads="1"/>
        </xdr:cNvSpPr>
      </xdr:nvSpPr>
      <xdr:spPr bwMode="auto">
        <a:xfrm>
          <a:off x="180975" y="19761994"/>
          <a:ext cx="7298013"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a:effectLst/>
              <a:latin typeface="Arial" panose="020B0604020202020204" pitchFamily="34" charset="0"/>
              <a:ea typeface="+mn-ea"/>
              <a:cs typeface="Arial" panose="020B0604020202020204" pitchFamily="34" charset="0"/>
            </a:rPr>
            <a:t>Amortization expense is walked forward to the test period ending June 2015. This adjustment reflects the incremental amortization expense due to plant additions, net of retirements as reflected in adjustment no. 8.6.    </a:t>
          </a:r>
          <a:endParaRPr lang="en-US">
            <a:effectLst/>
            <a:latin typeface="Arial" panose="020B0604020202020204" pitchFamily="34" charset="0"/>
            <a:cs typeface="Arial" panose="020B0604020202020204" pitchFamily="34" charset="0"/>
          </a:endParaRPr>
        </a:p>
      </xdr:txBody>
    </xdr:sp>
    <xdr:clientData/>
  </xdr:twoCellAnchor>
  <xdr:twoCellAnchor>
    <xdr:from>
      <xdr:col>0</xdr:col>
      <xdr:colOff>180975</xdr:colOff>
      <xdr:row>194</xdr:row>
      <xdr:rowOff>104775</xdr:rowOff>
    </xdr:from>
    <xdr:to>
      <xdr:col>9</xdr:col>
      <xdr:colOff>193040</xdr:colOff>
      <xdr:row>203</xdr:row>
      <xdr:rowOff>66675</xdr:rowOff>
    </xdr:to>
    <xdr:sp macro="" textlink="">
      <xdr:nvSpPr>
        <xdr:cNvPr id="4126" name="Text 1"/>
        <xdr:cNvSpPr txBox="1">
          <a:spLocks noChangeArrowheads="1"/>
        </xdr:cNvSpPr>
      </xdr:nvSpPr>
      <xdr:spPr bwMode="auto">
        <a:xfrm>
          <a:off x="180975" y="30287119"/>
          <a:ext cx="7251065"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a:latin typeface="Arial" pitchFamily="34" charset="0"/>
              <a:ea typeface="+mn-ea"/>
              <a:cs typeface="Arial" pitchFamily="34" charset="0"/>
            </a:rPr>
            <a:t>This adjustment steps forward the depreciation reserve through the test period using</a:t>
          </a:r>
          <a:r>
            <a:rPr lang="en-US" sz="1000" b="0" i="0" baseline="0">
              <a:latin typeface="Arial" pitchFamily="34" charset="0"/>
              <a:ea typeface="+mn-ea"/>
              <a:cs typeface="Arial" pitchFamily="34" charset="0"/>
            </a:rPr>
            <a:t> monthly depreciation expense and plant retirements</a:t>
          </a:r>
          <a:r>
            <a:rPr lang="en-US" sz="1000" b="0" i="0">
              <a:latin typeface="Arial" pitchFamily="34" charset="0"/>
              <a:ea typeface="+mn-ea"/>
              <a:cs typeface="Arial" pitchFamily="34" charset="0"/>
            </a:rPr>
            <a:t>. This adjustment reflects the 13 </a:t>
          </a:r>
          <a:r>
            <a:rPr lang="en-US" sz="1000" b="0" i="0" baseline="0">
              <a:latin typeface="Arial" pitchFamily="34" charset="0"/>
              <a:ea typeface="+mn-ea"/>
              <a:cs typeface="Arial" pitchFamily="34" charset="0"/>
            </a:rPr>
            <a:t>month average </a:t>
          </a:r>
          <a:r>
            <a:rPr lang="en-US" sz="1000" b="0" i="0">
              <a:latin typeface="Arial" pitchFamily="34" charset="0"/>
              <a:ea typeface="+mn-ea"/>
              <a:cs typeface="Arial" pitchFamily="34" charset="0"/>
            </a:rPr>
            <a:t>methodology used for including electric plant in service items in rate base. </a:t>
          </a:r>
          <a:endParaRPr lang="en-US">
            <a:latin typeface="Arial" pitchFamily="34" charset="0"/>
            <a:cs typeface="Arial" pitchFamily="34" charset="0"/>
          </a:endParaRPr>
        </a:p>
      </xdr:txBody>
    </xdr:sp>
    <xdr:clientData/>
  </xdr:twoCellAnchor>
  <xdr:twoCellAnchor>
    <xdr:from>
      <xdr:col>0</xdr:col>
      <xdr:colOff>216694</xdr:colOff>
      <xdr:row>262</xdr:row>
      <xdr:rowOff>116682</xdr:rowOff>
    </xdr:from>
    <xdr:to>
      <xdr:col>9</xdr:col>
      <xdr:colOff>134865</xdr:colOff>
      <xdr:row>270</xdr:row>
      <xdr:rowOff>83343</xdr:rowOff>
    </xdr:to>
    <xdr:sp macro="" textlink="">
      <xdr:nvSpPr>
        <xdr:cNvPr id="4127" name="Text 1"/>
        <xdr:cNvSpPr txBox="1">
          <a:spLocks noChangeArrowheads="1"/>
        </xdr:cNvSpPr>
      </xdr:nvSpPr>
      <xdr:spPr bwMode="auto">
        <a:xfrm>
          <a:off x="216694" y="40824151"/>
          <a:ext cx="7157171" cy="1204911"/>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000" b="0" i="0">
              <a:latin typeface="Arial" pitchFamily="34" charset="0"/>
              <a:ea typeface="+mn-ea"/>
              <a:cs typeface="Arial" pitchFamily="34" charset="0"/>
            </a:rPr>
            <a:t>This adjustment steps forward the amortization reserve through the test period using monthly amortization</a:t>
          </a:r>
          <a:r>
            <a:rPr lang="en-US" sz="1000" b="0" i="0" baseline="0">
              <a:latin typeface="Arial" pitchFamily="34" charset="0"/>
              <a:ea typeface="+mn-ea"/>
              <a:cs typeface="Arial" pitchFamily="34" charset="0"/>
            </a:rPr>
            <a:t> expense and plant retirements. </a:t>
          </a:r>
          <a:r>
            <a:rPr lang="en-US" sz="1000" b="0" i="0">
              <a:latin typeface="Arial" pitchFamily="34" charset="0"/>
              <a:ea typeface="+mn-ea"/>
              <a:cs typeface="Arial" pitchFamily="34" charset="0"/>
            </a:rPr>
            <a:t>This adjustment reflects the 13 month average methodology used for including electric plant in service items in rate base.</a:t>
          </a:r>
          <a:endParaRPr lang="en-US" sz="1000">
            <a:latin typeface="Arial" pitchFamily="34" charset="0"/>
            <a:cs typeface="Arial" pitchFamily="34" charset="0"/>
          </a:endParaRPr>
        </a:p>
        <a:p>
          <a:pPr rtl="0"/>
          <a:endParaRPr lang="en-US" sz="1100" b="0" i="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216694</xdr:colOff>
      <xdr:row>330</xdr:row>
      <xdr:rowOff>116682</xdr:rowOff>
    </xdr:from>
    <xdr:to>
      <xdr:col>9</xdr:col>
      <xdr:colOff>123128</xdr:colOff>
      <xdr:row>339</xdr:row>
      <xdr:rowOff>21432</xdr:rowOff>
    </xdr:to>
    <xdr:sp macro="" textlink="">
      <xdr:nvSpPr>
        <xdr:cNvPr id="73" name="Text 1"/>
        <xdr:cNvSpPr txBox="1">
          <a:spLocks noChangeArrowheads="1"/>
        </xdr:cNvSpPr>
      </xdr:nvSpPr>
      <xdr:spPr bwMode="auto">
        <a:xfrm>
          <a:off x="216694" y="51349276"/>
          <a:ext cx="7145434" cy="129778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This adjustment</a:t>
          </a:r>
          <a:r>
            <a:rPr lang="en-US" sz="1000" baseline="0">
              <a:effectLst/>
              <a:latin typeface="Arial" panose="020B0604020202020204" pitchFamily="34" charset="0"/>
              <a:ea typeface="+mn-ea"/>
              <a:cs typeface="Arial" panose="020B0604020202020204" pitchFamily="34" charset="0"/>
            </a:rPr>
            <a:t> incorporates items from the depreciation study stipulation in Utah Docket No. 13-035-02. The impact of the new rates from January 2014 to August 2014 are deferred and amortized until June 2031. This adjustment includes the amortization from September 2014 to June 2015. This adjustment also reflects the reserve giveback credit, the incremental change in vehicle depreciation expense in test period results and the test period change in hydro decommissioning accrual amounts.</a:t>
          </a:r>
          <a:endParaRPr lang="en-US">
            <a:effectLst/>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effectLst/>
              <a:latin typeface="Arial" panose="020B0604020202020204" pitchFamily="34" charset="0"/>
              <a:ea typeface="+mn-ea"/>
              <a:cs typeface="Arial" panose="020B0604020202020204" pitchFamily="34" charset="0"/>
            </a:rPr>
            <a:t>The related tax impact of this adjustment is included</a:t>
          </a:r>
          <a:r>
            <a:rPr lang="en-US" sz="1000" baseline="0">
              <a:effectLst/>
              <a:latin typeface="Arial" panose="020B0604020202020204" pitchFamily="34" charset="0"/>
              <a:ea typeface="+mn-ea"/>
              <a:cs typeface="Arial" panose="020B0604020202020204" pitchFamily="34" charset="0"/>
            </a:rPr>
            <a:t> in adjustments 7.6, 7.7, and 7.8. </a:t>
          </a:r>
          <a:endParaRPr lang="en-US" sz="100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119063</xdr:colOff>
      <xdr:row>58</xdr:row>
      <xdr:rowOff>107156</xdr:rowOff>
    </xdr:from>
    <xdr:to>
      <xdr:col>9</xdr:col>
      <xdr:colOff>238125</xdr:colOff>
      <xdr:row>67</xdr:row>
      <xdr:rowOff>59531</xdr:rowOff>
    </xdr:to>
    <xdr:sp macro="" textlink="">
      <xdr:nvSpPr>
        <xdr:cNvPr id="2" name="TextBox 1"/>
        <xdr:cNvSpPr txBox="1"/>
      </xdr:nvSpPr>
      <xdr:spPr>
        <a:xfrm>
          <a:off x="119063" y="9239250"/>
          <a:ext cx="7453312" cy="134540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a:solidFill>
                <a:schemeClr val="dk1"/>
              </a:solidFill>
              <a:effectLst/>
              <a:latin typeface="Arial" panose="020B0604020202020204" pitchFamily="34" charset="0"/>
              <a:ea typeface="+mn-ea"/>
              <a:cs typeface="Arial" panose="020B0604020202020204" pitchFamily="34" charset="0"/>
            </a:rPr>
            <a:t>This adjustment synchronizes interest expense with the jurisdictional allocated rate base.  This is calculated by multiplying net rate base by the Company’s weighted cost of debt.  A separate column is not shown for adjustment 7.1 on page 7.0.2 as the interest true-up component is calculated and shown on the adjustment summary pages for each of the adjustments individually.</a:t>
          </a:r>
          <a:endParaRPr lang="en-US" sz="1000">
            <a:effectLst/>
            <a:latin typeface="Arial" panose="020B0604020202020204" pitchFamily="34" charset="0"/>
            <a:cs typeface="Arial" panose="020B0604020202020204" pitchFamily="34" charset="0"/>
          </a:endParaRPr>
        </a:p>
        <a:p>
          <a:endParaRPr lang="en-US" sz="1100">
            <a:noFill/>
          </a:endParaRPr>
        </a:p>
      </xdr:txBody>
    </xdr:sp>
    <xdr:clientData/>
  </xdr:twoCellAnchor>
  <xdr:twoCellAnchor>
    <xdr:from>
      <xdr:col>0</xdr:col>
      <xdr:colOff>119063</xdr:colOff>
      <xdr:row>126</xdr:row>
      <xdr:rowOff>95250</xdr:rowOff>
    </xdr:from>
    <xdr:to>
      <xdr:col>9</xdr:col>
      <xdr:colOff>273844</xdr:colOff>
      <xdr:row>135</xdr:row>
      <xdr:rowOff>107156</xdr:rowOff>
    </xdr:to>
    <xdr:sp macro="" textlink="">
      <xdr:nvSpPr>
        <xdr:cNvPr id="14721" name="TextBox 14720"/>
        <xdr:cNvSpPr txBox="1"/>
      </xdr:nvSpPr>
      <xdr:spPr>
        <a:xfrm>
          <a:off x="119063" y="19752469"/>
          <a:ext cx="7489031" cy="140493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Arial" panose="020B0604020202020204" pitchFamily="34" charset="0"/>
              <a:ea typeface="+mn-ea"/>
              <a:cs typeface="Arial" panose="020B0604020202020204" pitchFamily="34" charset="0"/>
            </a:rPr>
            <a:t>This adjustment incorporates the difference between actual accrued property tax expense and forecasted property tax expense resulting from estimated capital additions. </a:t>
          </a:r>
          <a:endParaRPr lang="en-US" sz="1000">
            <a:effectLst/>
            <a:latin typeface="Arial" panose="020B0604020202020204" pitchFamily="34" charset="0"/>
            <a:cs typeface="Arial" panose="020B0604020202020204" pitchFamily="34" charset="0"/>
          </a:endParaRPr>
        </a:p>
        <a:p>
          <a:endParaRPr lang="en-US" sz="1100">
            <a:noFill/>
          </a:endParaRPr>
        </a:p>
      </xdr:txBody>
    </xdr:sp>
    <xdr:clientData/>
  </xdr:twoCellAnchor>
  <xdr:twoCellAnchor>
    <xdr:from>
      <xdr:col>0</xdr:col>
      <xdr:colOff>154781</xdr:colOff>
      <xdr:row>194</xdr:row>
      <xdr:rowOff>107157</xdr:rowOff>
    </xdr:from>
    <xdr:to>
      <xdr:col>9</xdr:col>
      <xdr:colOff>238126</xdr:colOff>
      <xdr:row>203</xdr:row>
      <xdr:rowOff>11906</xdr:rowOff>
    </xdr:to>
    <xdr:sp macro="" textlink="">
      <xdr:nvSpPr>
        <xdr:cNvPr id="14722" name="TextBox 14721"/>
        <xdr:cNvSpPr txBox="1"/>
      </xdr:nvSpPr>
      <xdr:spPr>
        <a:xfrm>
          <a:off x="154781" y="30289501"/>
          <a:ext cx="7417595" cy="12977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Arial" panose="020B0604020202020204" pitchFamily="34" charset="0"/>
              <a:ea typeface="+mn-ea"/>
              <a:cs typeface="Arial" panose="020B0604020202020204" pitchFamily="34" charset="0"/>
            </a:rPr>
            <a:t>This adjustment normalizes to test period levels federal renewable energy income tax credits the Company is eligible to take as a result of placing qualified generating plants into service. The federal tax credit is based on the generation of the plant, and the credit can be taken for ten years on qualifying property.  </a:t>
          </a:r>
          <a:endParaRPr lang="en-US" sz="1000">
            <a:noFill/>
            <a:latin typeface="Arial" panose="020B0604020202020204" pitchFamily="34" charset="0"/>
            <a:cs typeface="Arial" panose="020B0604020202020204" pitchFamily="34" charset="0"/>
          </a:endParaRPr>
        </a:p>
      </xdr:txBody>
    </xdr:sp>
    <xdr:clientData/>
  </xdr:twoCellAnchor>
  <xdr:twoCellAnchor>
    <xdr:from>
      <xdr:col>0</xdr:col>
      <xdr:colOff>166688</xdr:colOff>
      <xdr:row>262</xdr:row>
      <xdr:rowOff>119062</xdr:rowOff>
    </xdr:from>
    <xdr:to>
      <xdr:col>9</xdr:col>
      <xdr:colOff>273844</xdr:colOff>
      <xdr:row>271</xdr:row>
      <xdr:rowOff>59530</xdr:rowOff>
    </xdr:to>
    <xdr:sp macro="" textlink="">
      <xdr:nvSpPr>
        <xdr:cNvPr id="14723" name="TextBox 14722"/>
        <xdr:cNvSpPr txBox="1"/>
      </xdr:nvSpPr>
      <xdr:spPr>
        <a:xfrm>
          <a:off x="166688" y="40826531"/>
          <a:ext cx="7441406" cy="13334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Arial" panose="020B0604020202020204" pitchFamily="34" charset="0"/>
              <a:ea typeface="+mn-ea"/>
              <a:cs typeface="Arial" panose="020B0604020202020204" pitchFamily="34" charset="0"/>
            </a:rPr>
            <a:t>This adjustment reflects the appropriate level of AFUDC - Equity into test period results to align the tax Schedule M with regulatory income.</a:t>
          </a:r>
          <a:endParaRPr lang="en-US" sz="1000">
            <a:effectLst/>
            <a:latin typeface="Arial" panose="020B0604020202020204" pitchFamily="34" charset="0"/>
            <a:cs typeface="Arial" panose="020B0604020202020204" pitchFamily="34" charset="0"/>
          </a:endParaRPr>
        </a:p>
        <a:p>
          <a:endParaRPr lang="en-US" sz="1000">
            <a:noFill/>
            <a:latin typeface="Arial" panose="020B0604020202020204" pitchFamily="34" charset="0"/>
            <a:cs typeface="Arial" panose="020B0604020202020204" pitchFamily="34" charset="0"/>
          </a:endParaRPr>
        </a:p>
      </xdr:txBody>
    </xdr:sp>
    <xdr:clientData/>
  </xdr:twoCellAnchor>
  <xdr:twoCellAnchor>
    <xdr:from>
      <xdr:col>0</xdr:col>
      <xdr:colOff>178594</xdr:colOff>
      <xdr:row>330</xdr:row>
      <xdr:rowOff>107156</xdr:rowOff>
    </xdr:from>
    <xdr:to>
      <xdr:col>9</xdr:col>
      <xdr:colOff>309563</xdr:colOff>
      <xdr:row>339</xdr:row>
      <xdr:rowOff>71439</xdr:rowOff>
    </xdr:to>
    <xdr:sp macro="" textlink="">
      <xdr:nvSpPr>
        <xdr:cNvPr id="14724" name="TextBox 14723"/>
        <xdr:cNvSpPr txBox="1"/>
      </xdr:nvSpPr>
      <xdr:spPr>
        <a:xfrm>
          <a:off x="178594" y="51339750"/>
          <a:ext cx="7465219" cy="13573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As a result of a Utah regulatory order in Docket No.'s 09-035-03 and 09-035-23, a regulatory liability equal to the revenue requirement for the difference in the deduction for repairs recognized in regulatory results versus recognized for tax return purposes for 2009 and 2010 years will be included in rate base and amortized. Consistent with the Company's position in the 11-035-200 general rate case, this item is being amortized over one year beginning October 12, 2012, given its direction and amount.  The amortization completed in May 2013.  This adjustment reflects</a:t>
          </a:r>
          <a:r>
            <a:rPr lang="en-US" sz="1000" baseline="0">
              <a:solidFill>
                <a:schemeClr val="dk1"/>
              </a:solidFill>
              <a:effectLst/>
              <a:latin typeface="Arial" panose="020B0604020202020204" pitchFamily="34" charset="0"/>
              <a:ea typeface="+mn-ea"/>
              <a:cs typeface="Arial" panose="020B0604020202020204" pitchFamily="34" charset="0"/>
            </a:rPr>
            <a:t> the removal of the 13 month average balance at June 2013</a:t>
          </a:r>
          <a:endParaRPr lang="en-US" sz="1000">
            <a:effectLst/>
            <a:latin typeface="Arial" panose="020B0604020202020204" pitchFamily="34" charset="0"/>
            <a:cs typeface="Arial" panose="020B0604020202020204" pitchFamily="34" charset="0"/>
          </a:endParaRPr>
        </a:p>
        <a:p>
          <a:endParaRPr lang="en-US" sz="1000">
            <a:noFill/>
            <a:latin typeface="Arial" panose="020B0604020202020204" pitchFamily="34" charset="0"/>
            <a:cs typeface="Arial" panose="020B0604020202020204" pitchFamily="34" charset="0"/>
          </a:endParaRPr>
        </a:p>
      </xdr:txBody>
    </xdr:sp>
    <xdr:clientData/>
  </xdr:twoCellAnchor>
  <xdr:twoCellAnchor>
    <xdr:from>
      <xdr:col>0</xdr:col>
      <xdr:colOff>178594</xdr:colOff>
      <xdr:row>403</xdr:row>
      <xdr:rowOff>71438</xdr:rowOff>
    </xdr:from>
    <xdr:to>
      <xdr:col>9</xdr:col>
      <xdr:colOff>309563</xdr:colOff>
      <xdr:row>407</xdr:row>
      <xdr:rowOff>59530</xdr:rowOff>
    </xdr:to>
    <xdr:sp macro="" textlink="">
      <xdr:nvSpPr>
        <xdr:cNvPr id="14725" name="TextBox 14724"/>
        <xdr:cNvSpPr txBox="1"/>
      </xdr:nvSpPr>
      <xdr:spPr>
        <a:xfrm>
          <a:off x="178594" y="62603063"/>
          <a:ext cx="7465219" cy="60721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This adjustment normalizes the Schedule Ms and current income tax credits</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to an estimated pro forma level of expense for the June 2015 test period.  Additional line item detail is</a:t>
          </a:r>
          <a:r>
            <a:rPr lang="en-US" sz="1000" baseline="0">
              <a:solidFill>
                <a:schemeClr val="dk1"/>
              </a:solidFill>
              <a:effectLst/>
              <a:latin typeface="Arial" panose="020B0604020202020204" pitchFamily="34" charset="0"/>
              <a:ea typeface="+mn-ea"/>
              <a:cs typeface="Arial" panose="020B0604020202020204" pitchFamily="34" charset="0"/>
            </a:rPr>
            <a:t> included in the tax model which is </a:t>
          </a:r>
          <a:r>
            <a:rPr lang="en-US" sz="1000">
              <a:solidFill>
                <a:schemeClr val="dk1"/>
              </a:solidFill>
              <a:effectLst/>
              <a:latin typeface="Arial" panose="020B0604020202020204" pitchFamily="34" charset="0"/>
              <a:ea typeface="+mn-ea"/>
              <a:cs typeface="Arial" panose="020B0604020202020204" pitchFamily="34" charset="0"/>
            </a:rPr>
            <a:t>provided with the Company's electronic work papers. </a:t>
          </a:r>
          <a:endParaRPr lang="en-US" sz="1000">
            <a:effectLst/>
            <a:latin typeface="Arial" panose="020B0604020202020204" pitchFamily="34" charset="0"/>
            <a:cs typeface="Arial" panose="020B0604020202020204" pitchFamily="34" charset="0"/>
          </a:endParaRPr>
        </a:p>
        <a:p>
          <a:endParaRPr lang="en-US" sz="1000">
            <a:noFill/>
            <a:latin typeface="Arial" panose="020B0604020202020204" pitchFamily="34" charset="0"/>
            <a:cs typeface="Arial" panose="020B0604020202020204" pitchFamily="34" charset="0"/>
          </a:endParaRPr>
        </a:p>
      </xdr:txBody>
    </xdr:sp>
    <xdr:clientData/>
  </xdr:twoCellAnchor>
  <xdr:twoCellAnchor>
    <xdr:from>
      <xdr:col>0</xdr:col>
      <xdr:colOff>226220</xdr:colOff>
      <xdr:row>467</xdr:row>
      <xdr:rowOff>0</xdr:rowOff>
    </xdr:from>
    <xdr:to>
      <xdr:col>9</xdr:col>
      <xdr:colOff>309564</xdr:colOff>
      <xdr:row>475</xdr:row>
      <xdr:rowOff>47625</xdr:rowOff>
    </xdr:to>
    <xdr:sp macro="" textlink="">
      <xdr:nvSpPr>
        <xdr:cNvPr id="14726" name="TextBox 14725"/>
        <xdr:cNvSpPr txBox="1"/>
      </xdr:nvSpPr>
      <xdr:spPr>
        <a:xfrm>
          <a:off x="226220" y="72437625"/>
          <a:ext cx="7417594" cy="1285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baseline="0">
              <a:solidFill>
                <a:schemeClr val="dk1"/>
              </a:solidFill>
              <a:effectLst/>
              <a:latin typeface="Arial" panose="020B0604020202020204" pitchFamily="34" charset="0"/>
              <a:ea typeface="+mn-ea"/>
              <a:cs typeface="Arial" panose="020B0604020202020204" pitchFamily="34" charset="0"/>
            </a:rPr>
            <a:t>This adjustment normalizes the base period deferred tax expense to an estimated pro forma level of expense for the June 2015 test period.  Additional line item detail is included in the tax model which is provided with the Company's electronic work papers.</a:t>
          </a:r>
          <a:endParaRPr lang="en-US" sz="1000">
            <a:noFill/>
            <a:latin typeface="Arial" panose="020B0604020202020204" pitchFamily="34" charset="0"/>
            <a:cs typeface="Arial" panose="020B0604020202020204" pitchFamily="34" charset="0"/>
          </a:endParaRPr>
        </a:p>
      </xdr:txBody>
    </xdr:sp>
    <xdr:clientData/>
  </xdr:twoCellAnchor>
  <xdr:twoCellAnchor>
    <xdr:from>
      <xdr:col>0</xdr:col>
      <xdr:colOff>214313</xdr:colOff>
      <xdr:row>534</xdr:row>
      <xdr:rowOff>130969</xdr:rowOff>
    </xdr:from>
    <xdr:to>
      <xdr:col>9</xdr:col>
      <xdr:colOff>357188</xdr:colOff>
      <xdr:row>543</xdr:row>
      <xdr:rowOff>47625</xdr:rowOff>
    </xdr:to>
    <xdr:sp macro="" textlink="">
      <xdr:nvSpPr>
        <xdr:cNvPr id="14727" name="TextBox 14726"/>
        <xdr:cNvSpPr txBox="1"/>
      </xdr:nvSpPr>
      <xdr:spPr>
        <a:xfrm>
          <a:off x="214313" y="82938938"/>
          <a:ext cx="7477125" cy="130968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solidFill>
                <a:schemeClr val="dk1"/>
              </a:solidFill>
              <a:effectLst/>
              <a:latin typeface="Arial" panose="020B0604020202020204" pitchFamily="34" charset="0"/>
              <a:ea typeface="+mn-ea"/>
              <a:cs typeface="Arial" panose="020B0604020202020204" pitchFamily="34" charset="0"/>
            </a:rPr>
            <a:t>This adjustment normalizes the accumulated deferred income tax balances to an estimated pro forma level on a 13 month average basis for the June 2015 test period.  </a:t>
          </a:r>
          <a:r>
            <a:rPr lang="en-US" sz="1000">
              <a:solidFill>
                <a:schemeClr val="dk1"/>
              </a:solidFill>
              <a:effectLst/>
              <a:latin typeface="Arial" panose="020B0604020202020204" pitchFamily="34" charset="0"/>
              <a:ea typeface="+mn-ea"/>
              <a:cs typeface="Arial" panose="020B0604020202020204" pitchFamily="34" charset="0"/>
            </a:rPr>
            <a:t>Additional line item detail is</a:t>
          </a:r>
          <a:r>
            <a:rPr lang="en-US" sz="1000" baseline="0">
              <a:solidFill>
                <a:schemeClr val="dk1"/>
              </a:solidFill>
              <a:effectLst/>
              <a:latin typeface="Arial" panose="020B0604020202020204" pitchFamily="34" charset="0"/>
              <a:ea typeface="+mn-ea"/>
              <a:cs typeface="Arial" panose="020B0604020202020204" pitchFamily="34" charset="0"/>
            </a:rPr>
            <a:t> included in the tax model which is </a:t>
          </a:r>
          <a:r>
            <a:rPr lang="en-US" sz="1000">
              <a:solidFill>
                <a:schemeClr val="dk1"/>
              </a:solidFill>
              <a:effectLst/>
              <a:latin typeface="Arial" panose="020B0604020202020204" pitchFamily="34" charset="0"/>
              <a:ea typeface="+mn-ea"/>
              <a:cs typeface="Arial" panose="020B0604020202020204" pitchFamily="34" charset="0"/>
            </a:rPr>
            <a:t>provided with the Company's electronic work papers. </a:t>
          </a:r>
          <a:endParaRPr lang="en-US" sz="1000">
            <a:effectLst/>
            <a:latin typeface="Arial" panose="020B0604020202020204" pitchFamily="34" charset="0"/>
            <a:cs typeface="Arial" panose="020B0604020202020204" pitchFamily="34" charset="0"/>
          </a:endParaRPr>
        </a:p>
        <a:p>
          <a:endParaRPr lang="en-US" sz="1000">
            <a:noFill/>
            <a:latin typeface="Arial" panose="020B0604020202020204" pitchFamily="34" charset="0"/>
            <a:cs typeface="Arial" panose="020B0604020202020204" pitchFamily="34" charset="0"/>
          </a:endParaRPr>
        </a:p>
      </xdr:txBody>
    </xdr:sp>
    <xdr:clientData/>
  </xdr:twoCellAnchor>
  <xdr:twoCellAnchor>
    <xdr:from>
      <xdr:col>0</xdr:col>
      <xdr:colOff>190500</xdr:colOff>
      <xdr:row>602</xdr:row>
      <xdr:rowOff>47626</xdr:rowOff>
    </xdr:from>
    <xdr:to>
      <xdr:col>9</xdr:col>
      <xdr:colOff>226220</xdr:colOff>
      <xdr:row>611</xdr:row>
      <xdr:rowOff>23813</xdr:rowOff>
    </xdr:to>
    <xdr:sp macro="" textlink="">
      <xdr:nvSpPr>
        <xdr:cNvPr id="14728" name="TextBox 14727"/>
        <xdr:cNvSpPr txBox="1"/>
      </xdr:nvSpPr>
      <xdr:spPr>
        <a:xfrm>
          <a:off x="190500" y="93380720"/>
          <a:ext cx="7369970" cy="13692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The Wyoming legislature enacted W.S. 39-22-101 through 39-22-111, which imposes a tax on electricity produced from wind resources located within the state of Wyoming. Beginning in January 2012, a $1 per megawatt hour generation tax will become effective on all electricity the Company generates from its Wyoming wind resources, effective three years after the turbine first produces electricity.  This adjustment reflects </a:t>
          </a:r>
          <a:r>
            <a:rPr lang="en-US" sz="1000" baseline="0">
              <a:solidFill>
                <a:schemeClr val="dk1"/>
              </a:solidFill>
              <a:effectLst/>
              <a:latin typeface="Arial" panose="020B0604020202020204" pitchFamily="34" charset="0"/>
              <a:ea typeface="+mn-ea"/>
              <a:cs typeface="Arial" panose="020B0604020202020204" pitchFamily="34" charset="0"/>
            </a:rPr>
            <a:t>the impacts of this tax into results.</a:t>
          </a:r>
          <a:endParaRPr lang="en-US" sz="1000">
            <a:effectLst/>
            <a:latin typeface="Arial" panose="020B0604020202020204" pitchFamily="34" charset="0"/>
            <a:cs typeface="Arial" panose="020B0604020202020204" pitchFamily="34" charset="0"/>
          </a:endParaRPr>
        </a:p>
        <a:p>
          <a:endParaRPr lang="en-US" sz="1000">
            <a:no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58</xdr:row>
      <xdr:rowOff>84264</xdr:rowOff>
    </xdr:from>
    <xdr:to>
      <xdr:col>9</xdr:col>
      <xdr:colOff>361950</xdr:colOff>
      <xdr:row>67</xdr:row>
      <xdr:rowOff>34311</xdr:rowOff>
    </xdr:to>
    <xdr:sp macro="" textlink="">
      <xdr:nvSpPr>
        <xdr:cNvPr id="27929" name="Text 1"/>
        <xdr:cNvSpPr txBox="1">
          <a:spLocks noChangeArrowheads="1"/>
        </xdr:cNvSpPr>
      </xdr:nvSpPr>
      <xdr:spPr bwMode="auto">
        <a:xfrm>
          <a:off x="180975" y="9216358"/>
          <a:ext cx="7693819" cy="1343078"/>
        </a:xfrm>
        <a:prstGeom prst="rect">
          <a:avLst/>
        </a:prstGeom>
        <a:solidFill>
          <a:srgbClr val="FFFFFF"/>
        </a:solidFill>
        <a:ln w="1">
          <a:noFill/>
          <a:miter lim="800000"/>
          <a:headEnd/>
          <a:tailEnd/>
        </a:ln>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000">
              <a:latin typeface="Arial" pitchFamily="34" charset="0"/>
              <a:ea typeface="+mn-ea"/>
              <a:cs typeface="Arial" pitchFamily="34" charset="0"/>
            </a:rPr>
            <a:t>This adjustment is necessary to compute the cash working capital for the normalized results of operations in this filing. Cash working capital is calculated by taking total operation and maintenance expense allocated to the jurisdiction and adding its share of allocated taxes, including state and federal income taxes and taxes other than income. This total is divided by the number of days in the year to determine the Company's average daily cost of service. The daily cost of service is multiplied by net lag days to produce the adjusted cash working capital balance. Net lag days for Utah are calculated using the Company’s 2012 lead lag study. A complete copy of the 2012 study is provided in this case as part of the Company’s response to filing requirement R746-700-22.D.43. A separate column is not shown for adjustment 8.1 on page 8.0.2 as the cash working capital component is calculated and shown on the adjustment summary pages for each of the adjustments individually. </a:t>
          </a:r>
        </a:p>
        <a:p>
          <a:pPr rtl="0"/>
          <a:endParaRPr lang="en-US" sz="1000">
            <a:latin typeface="Arial" pitchFamily="34" charset="0"/>
            <a:cs typeface="Arial" pitchFamily="34" charset="0"/>
          </a:endParaRPr>
        </a:p>
      </xdr:txBody>
    </xdr:sp>
    <xdr:clientData/>
  </xdr:twoCellAnchor>
  <xdr:twoCellAnchor>
    <xdr:from>
      <xdr:col>0</xdr:col>
      <xdr:colOff>180975</xdr:colOff>
      <xdr:row>126</xdr:row>
      <xdr:rowOff>150965</xdr:rowOff>
    </xdr:from>
    <xdr:to>
      <xdr:col>9</xdr:col>
      <xdr:colOff>361950</xdr:colOff>
      <xdr:row>135</xdr:row>
      <xdr:rowOff>35879</xdr:rowOff>
    </xdr:to>
    <xdr:sp macro="" textlink="">
      <xdr:nvSpPr>
        <xdr:cNvPr id="6199" name="Text 1"/>
        <xdr:cNvSpPr txBox="1">
          <a:spLocks noChangeArrowheads="1"/>
        </xdr:cNvSpPr>
      </xdr:nvSpPr>
      <xdr:spPr bwMode="auto">
        <a:xfrm>
          <a:off x="180975" y="19808184"/>
          <a:ext cx="7693819" cy="127794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pitchFamily="34" charset="0"/>
              <a:cs typeface="Arial" pitchFamily="34" charset="0"/>
            </a:rPr>
            <a:t>The Company owns a 21.40% interest in the Trapper Mine, which provides coal to the Craig generating plant.  The normalized coal cost of Trapper includes all operating and maintenance costs but does not include a return on investment.  This adjustment adds the Company's portion of the Trapper Mine plant investment to rate base. This adjustment reflects net plant rather than the plant balance to recognize the depreciation of the investment over time.</a:t>
          </a:r>
        </a:p>
      </xdr:txBody>
    </xdr:sp>
    <xdr:clientData/>
  </xdr:twoCellAnchor>
  <xdr:twoCellAnchor>
    <xdr:from>
      <xdr:col>0</xdr:col>
      <xdr:colOff>180975</xdr:colOff>
      <xdr:row>194</xdr:row>
      <xdr:rowOff>150965</xdr:rowOff>
    </xdr:from>
    <xdr:to>
      <xdr:col>9</xdr:col>
      <xdr:colOff>361950</xdr:colOff>
      <xdr:row>203</xdr:row>
      <xdr:rowOff>35879</xdr:rowOff>
    </xdr:to>
    <xdr:sp macro="" textlink="">
      <xdr:nvSpPr>
        <xdr:cNvPr id="6200" name="Text 1"/>
        <xdr:cNvSpPr txBox="1">
          <a:spLocks noChangeArrowheads="1"/>
        </xdr:cNvSpPr>
      </xdr:nvSpPr>
      <xdr:spPr bwMode="auto">
        <a:xfrm>
          <a:off x="180975" y="30333309"/>
          <a:ext cx="7693819" cy="127794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pitchFamily="34" charset="0"/>
              <a:cs typeface="Arial" pitchFamily="34" charset="0"/>
            </a:rPr>
            <a:t>The Company owns a two-thirds interest in the Bridger Coal Company (BCC), which supplies coal to the Jim Bridger generating plant.  </a:t>
          </a:r>
          <a:r>
            <a:rPr lang="en-US" sz="1000" b="0" i="0">
              <a:latin typeface="Arial" pitchFamily="34" charset="0"/>
              <a:ea typeface="+mn-ea"/>
              <a:cs typeface="Arial" pitchFamily="34" charset="0"/>
            </a:rPr>
            <a:t>The normalized coal cost of Bridger includes all operating and maintenance costs but does not include a return on investment.  This adjustment adds the Company's portion of the Bridger Mine plant investment to rate base. This adjustment reflects net plant rather than the plant balance to recognize the depreciation of the investment over time.</a:t>
          </a:r>
          <a:r>
            <a:rPr lang="en-US" sz="1000" b="0" i="0" strike="noStrike">
              <a:solidFill>
                <a:srgbClr val="000000"/>
              </a:solidFill>
              <a:latin typeface="Arial" pitchFamily="34" charset="0"/>
              <a:cs typeface="Arial" pitchFamily="34" charset="0"/>
            </a:rPr>
            <a:t> </a:t>
          </a:r>
        </a:p>
      </xdr:txBody>
    </xdr:sp>
    <xdr:clientData/>
  </xdr:twoCellAnchor>
  <xdr:twoCellAnchor>
    <xdr:from>
      <xdr:col>0</xdr:col>
      <xdr:colOff>180975</xdr:colOff>
      <xdr:row>262</xdr:row>
      <xdr:rowOff>150965</xdr:rowOff>
    </xdr:from>
    <xdr:to>
      <xdr:col>9</xdr:col>
      <xdr:colOff>361950</xdr:colOff>
      <xdr:row>271</xdr:row>
      <xdr:rowOff>35879</xdr:rowOff>
    </xdr:to>
    <xdr:sp macro="" textlink="">
      <xdr:nvSpPr>
        <xdr:cNvPr id="6201" name="Text 1"/>
        <xdr:cNvSpPr txBox="1">
          <a:spLocks noChangeArrowheads="1"/>
        </xdr:cNvSpPr>
      </xdr:nvSpPr>
      <xdr:spPr bwMode="auto">
        <a:xfrm>
          <a:off x="180975" y="40858434"/>
          <a:ext cx="7693819" cy="1277945"/>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latin typeface="Arial" pitchFamily="34" charset="0"/>
              <a:ea typeface="+mn-ea"/>
              <a:cs typeface="Arial" pitchFamily="34" charset="0"/>
            </a:rPr>
            <a:t>This adjustment removes certain wind and transmission Plant Held for Future Use (PHFU) assets from FERC account 105.  In the rebuttal testimony of the 2012 Utah GRC in Docket No. 11-035-200, the Company agreed to make an adjustment to remove these specific assets from rate base.  The Company continues to asses those properties for appropriate inclusion in rates.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a:latin typeface="Arial" pitchFamily="34" charset="0"/>
            <a:ea typeface="+mn-ea"/>
            <a:cs typeface="Arial" pitchFamily="34" charset="0"/>
          </a:endParaRPr>
        </a:p>
      </xdr:txBody>
    </xdr:sp>
    <xdr:clientData/>
  </xdr:twoCellAnchor>
  <xdr:twoCellAnchor>
    <xdr:from>
      <xdr:col>0</xdr:col>
      <xdr:colOff>180975</xdr:colOff>
      <xdr:row>330</xdr:row>
      <xdr:rowOff>150965</xdr:rowOff>
    </xdr:from>
    <xdr:to>
      <xdr:col>9</xdr:col>
      <xdr:colOff>361950</xdr:colOff>
      <xdr:row>339</xdr:row>
      <xdr:rowOff>35879</xdr:rowOff>
    </xdr:to>
    <xdr:sp macro="" textlink="">
      <xdr:nvSpPr>
        <xdr:cNvPr id="6202" name="Text 1"/>
        <xdr:cNvSpPr txBox="1">
          <a:spLocks noChangeArrowheads="1"/>
        </xdr:cNvSpPr>
      </xdr:nvSpPr>
      <xdr:spPr bwMode="auto">
        <a:xfrm>
          <a:off x="180975" y="51383559"/>
          <a:ext cx="7693819" cy="127794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pitchFamily="34" charset="0"/>
              <a:cs typeface="Arial" pitchFamily="34" charset="0"/>
            </a:rPr>
            <a:t>Customer advances for construction are booked into FERC Account 252.  When they are booked, the entries do not reflect the proper allocation.  This adjustment corrects the allocation of customer advances for construction.</a:t>
          </a:r>
        </a:p>
      </xdr:txBody>
    </xdr:sp>
    <xdr:clientData/>
  </xdr:twoCellAnchor>
  <xdr:twoCellAnchor>
    <xdr:from>
      <xdr:col>0</xdr:col>
      <xdr:colOff>107155</xdr:colOff>
      <xdr:row>466</xdr:row>
      <xdr:rowOff>153426</xdr:rowOff>
    </xdr:from>
    <xdr:to>
      <xdr:col>9</xdr:col>
      <xdr:colOff>392906</xdr:colOff>
      <xdr:row>475</xdr:row>
      <xdr:rowOff>40587</xdr:rowOff>
    </xdr:to>
    <xdr:sp macro="" textlink="">
      <xdr:nvSpPr>
        <xdr:cNvPr id="6204" name="Text 1"/>
        <xdr:cNvSpPr txBox="1">
          <a:spLocks noChangeArrowheads="1"/>
        </xdr:cNvSpPr>
      </xdr:nvSpPr>
      <xdr:spPr bwMode="auto">
        <a:xfrm>
          <a:off x="107155" y="72436270"/>
          <a:ext cx="7798595" cy="1280192"/>
        </a:xfrm>
        <a:prstGeom prst="rect">
          <a:avLst/>
        </a:prstGeom>
        <a:solidFill>
          <a:srgbClr val="FFFFFF"/>
        </a:solidFill>
        <a:ln w="1">
          <a:noFill/>
          <a:miter lim="800000"/>
          <a:headEnd/>
          <a:tailEnd/>
        </a:ln>
      </xdr:spPr>
      <xdr:txBody>
        <a:bodyPr vertOverflow="clip" wrap="square" lIns="27432" tIns="22860" rIns="0" bIns="0" anchor="t" upright="1"/>
        <a:lstStyle/>
        <a:p>
          <a:r>
            <a:rPr lang="en-US" sz="1000">
              <a:latin typeface="Arial" pitchFamily="34" charset="0"/>
              <a:ea typeface="+mn-ea"/>
              <a:cs typeface="Arial" pitchFamily="34" charset="0"/>
            </a:rPr>
            <a:t>1 - This adjustment reflects the test period fuel stock balance into results based on projected inventory by plant. T</a:t>
          </a:r>
          <a:r>
            <a:rPr lang="en-US" sz="1000" baseline="0">
              <a:latin typeface="Arial" pitchFamily="34" charset="0"/>
              <a:ea typeface="+mn-ea"/>
              <a:cs typeface="Arial" pitchFamily="34" charset="0"/>
            </a:rPr>
            <a:t>his adjustment also reflects the working capital deposits which are an offset to fuel stock costs.</a:t>
          </a:r>
          <a:endParaRPr lang="en-US" sz="1000">
            <a:latin typeface="Arial" pitchFamily="34" charset="0"/>
            <a:ea typeface="+mn-ea"/>
            <a:cs typeface="Arial" pitchFamily="34" charset="0"/>
          </a:endParaRPr>
        </a:p>
        <a:p>
          <a:endParaRPr lang="en-US" sz="1000">
            <a:latin typeface="Arial" pitchFamily="34" charset="0"/>
            <a:ea typeface="+mn-ea"/>
            <a:cs typeface="Arial" pitchFamily="34" charset="0"/>
          </a:endParaRPr>
        </a:p>
        <a:p>
          <a:pPr fontAlgn="base"/>
          <a:r>
            <a:rPr lang="en-US" sz="1000">
              <a:latin typeface="Arial" pitchFamily="34" charset="0"/>
              <a:ea typeface="+mn-ea"/>
              <a:cs typeface="Arial" pitchFamily="34" charset="0"/>
            </a:rPr>
            <a:t>2 - Balances for prepaid overhauls at the Lake Side, Chehalis and Currant Creek gas plants are walked forward to reflect payments and transfers of capital to electric plant in service during the 12 months ending</a:t>
          </a:r>
          <a:r>
            <a:rPr lang="en-US" sz="1000" baseline="0">
              <a:latin typeface="Arial" pitchFamily="34" charset="0"/>
              <a:ea typeface="+mn-ea"/>
              <a:cs typeface="Arial" pitchFamily="34" charset="0"/>
            </a:rPr>
            <a:t> June 2015.</a:t>
          </a:r>
          <a:endParaRPr lang="en-US" sz="1000" b="0" i="0" baseline="0">
            <a:latin typeface="Arial" pitchFamily="34" charset="0"/>
            <a:ea typeface="+mn-ea"/>
            <a:cs typeface="Arial" pitchFamily="34" charset="0"/>
          </a:endParaRP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3 - T</a:t>
          </a:r>
          <a:r>
            <a:rPr lang="en-US" sz="1000" b="0" i="0" baseline="0">
              <a:latin typeface="Arial" pitchFamily="34" charset="0"/>
              <a:ea typeface="+mn-ea"/>
              <a:cs typeface="Arial" pitchFamily="34" charset="0"/>
            </a:rPr>
            <a:t>he development costs for the Cottonwood Lease acquired in June 2011 are adjusted to a 13 month average test period level.</a:t>
          </a:r>
          <a:endParaRPr lang="en-US" sz="1000" b="0" i="0" strike="noStrike">
            <a:solidFill>
              <a:srgbClr val="000000"/>
            </a:solidFill>
            <a:latin typeface="Arial" pitchFamily="34" charset="0"/>
            <a:cs typeface="Arial" pitchFamily="34" charset="0"/>
          </a:endParaRPr>
        </a:p>
      </xdr:txBody>
    </xdr:sp>
    <xdr:clientData/>
  </xdr:twoCellAnchor>
  <xdr:twoCellAnchor>
    <xdr:from>
      <xdr:col>0</xdr:col>
      <xdr:colOff>180975</xdr:colOff>
      <xdr:row>534</xdr:row>
      <xdr:rowOff>109144</xdr:rowOff>
    </xdr:from>
    <xdr:to>
      <xdr:col>9</xdr:col>
      <xdr:colOff>361950</xdr:colOff>
      <xdr:row>542</xdr:row>
      <xdr:rowOff>45906</xdr:rowOff>
    </xdr:to>
    <xdr:sp macro="" textlink="">
      <xdr:nvSpPr>
        <xdr:cNvPr id="6205" name="Text 1"/>
        <xdr:cNvSpPr txBox="1">
          <a:spLocks noChangeArrowheads="1"/>
        </xdr:cNvSpPr>
      </xdr:nvSpPr>
      <xdr:spPr bwMode="auto">
        <a:xfrm>
          <a:off x="180975" y="82917113"/>
          <a:ext cx="7693819" cy="1175012"/>
        </a:xfrm>
        <a:prstGeom prst="rect">
          <a:avLst/>
        </a:prstGeom>
        <a:no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This adjustment removes costs related to the Powerdale hydroelectric plant from results. Powerdale was decommissioned after it was damaged by a flood in November 2006. Deferred accounting for the unrecovered plant balance was authorized by the Utah Public Service Commission in Docket No. 07-035-14. Also, in Docket No. 07-035-93, the Commission authorized the Company to defer decommissioning costs to a regulatory asset, which was fully amortized in March 2010.  However, in Docket No. 10-035-124, the Company agreed to true-up the decommissioning estimate authorized in Docket No. 07-035-93. The difference between the decommissioning expense estimates used in the two cases was amortized over two years, ending June 30, 2013.  </a:t>
          </a:r>
        </a:p>
      </xdr:txBody>
    </xdr:sp>
    <xdr:clientData/>
  </xdr:twoCellAnchor>
  <xdr:twoCellAnchor>
    <xdr:from>
      <xdr:col>0</xdr:col>
      <xdr:colOff>76200</xdr:colOff>
      <xdr:row>602</xdr:row>
      <xdr:rowOff>118763</xdr:rowOff>
    </xdr:from>
    <xdr:to>
      <xdr:col>9</xdr:col>
      <xdr:colOff>361950</xdr:colOff>
      <xdr:row>611</xdr:row>
      <xdr:rowOff>35121</xdr:rowOff>
    </xdr:to>
    <xdr:sp macro="" textlink="">
      <xdr:nvSpPr>
        <xdr:cNvPr id="6206" name="Text 1"/>
        <xdr:cNvSpPr txBox="1">
          <a:spLocks noChangeArrowheads="1"/>
        </xdr:cNvSpPr>
      </xdr:nvSpPr>
      <xdr:spPr bwMode="auto">
        <a:xfrm>
          <a:off x="76200" y="93451857"/>
          <a:ext cx="7798594" cy="1309389"/>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latin typeface="Arial" pitchFamily="34" charset="0"/>
              <a:ea typeface="+mn-ea"/>
              <a:cs typeface="Arial" pitchFamily="34" charset="0"/>
            </a:rPr>
            <a:t>This adjustment walks regulatory assets forward from the base period to the test period, replacing rate base and amortization expense in the base period with that in the test period.  </a:t>
          </a:r>
          <a:endParaRPr lang="en-US" sz="1000" b="0" i="0" strike="noStrike">
            <a:solidFill>
              <a:srgbClr val="000000"/>
            </a:solidFill>
            <a:latin typeface="Arial" pitchFamily="34" charset="0"/>
            <a:cs typeface="Arial" pitchFamily="34" charset="0"/>
          </a:endParaRPr>
        </a:p>
      </xdr:txBody>
    </xdr:sp>
    <xdr:clientData/>
  </xdr:twoCellAnchor>
  <xdr:twoCellAnchor>
    <xdr:from>
      <xdr:col>0</xdr:col>
      <xdr:colOff>107156</xdr:colOff>
      <xdr:row>398</xdr:row>
      <xdr:rowOff>95250</xdr:rowOff>
    </xdr:from>
    <xdr:to>
      <xdr:col>9</xdr:col>
      <xdr:colOff>464344</xdr:colOff>
      <xdr:row>407</xdr:row>
      <xdr:rowOff>107156</xdr:rowOff>
    </xdr:to>
    <xdr:sp macro="" textlink="">
      <xdr:nvSpPr>
        <xdr:cNvPr id="6208" name="Text 1"/>
        <xdr:cNvSpPr txBox="1">
          <a:spLocks noChangeArrowheads="1"/>
        </xdr:cNvSpPr>
      </xdr:nvSpPr>
      <xdr:spPr bwMode="auto">
        <a:xfrm>
          <a:off x="107156" y="61852969"/>
          <a:ext cx="7870032" cy="1404937"/>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en-US" sz="1000">
              <a:effectLst/>
              <a:latin typeface="Arial" panose="020B0604020202020204" pitchFamily="34" charset="0"/>
              <a:ea typeface="+mn-ea"/>
              <a:cs typeface="Arial" panose="020B0604020202020204" pitchFamily="34" charset="0"/>
            </a:rPr>
            <a:t>To reasonably represent the cost of system infrastructure required to serve our customers, the Company has identified capital projects that will be used and useful by June 30, 2015. This adjustment includes the 13 month average of the plant additions that will be placed into service by June 30, 2015. Capital additions by functional category are summarized on separate sheets, indicating the in-service date and amount by project. Projects over $5 million (total company basis) are described on pages 8.6.31 through 8.6.39. Retirements of plant in service are also walked forward through the test period. This adjustment reflects the net impact of capital additions,</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and retirements. See also direct testimony of Company witnesses Chad A. Tepley, Douglas N. Bennion, Mark R. Tallman and Natalie L. Hocken.   </a:t>
          </a:r>
          <a:endParaRPr lang="en-US" sz="1000">
            <a:effectLst/>
            <a:latin typeface="Arial" panose="020B0604020202020204" pitchFamily="34" charset="0"/>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effectLst/>
              <a:latin typeface="Arial" panose="020B0604020202020204" pitchFamily="34" charset="0"/>
              <a:ea typeface="+mn-ea"/>
              <a:cs typeface="Arial" panose="020B0604020202020204" pitchFamily="34" charset="0"/>
            </a:rPr>
            <a:t>The related tax impact of this adjustment</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is included</a:t>
          </a:r>
          <a:r>
            <a:rPr lang="en-US" sz="1000" baseline="0">
              <a:effectLst/>
              <a:latin typeface="Arial" panose="020B0604020202020204" pitchFamily="34" charset="0"/>
              <a:ea typeface="+mn-ea"/>
              <a:cs typeface="Arial" panose="020B0604020202020204" pitchFamily="34" charset="0"/>
            </a:rPr>
            <a:t> in adjustments 7.6, 7.7 and 7.8.</a:t>
          </a:r>
          <a:endParaRPr lang="en-US" sz="1000">
            <a:solidFill>
              <a:sysClr val="windowText" lastClr="000000"/>
            </a:solidFill>
            <a:latin typeface="Arial" pitchFamily="34" charset="0"/>
            <a:cs typeface="Arial" pitchFamily="34" charset="0"/>
          </a:endParaRPr>
        </a:p>
      </xdr:txBody>
    </xdr:sp>
    <xdr:clientData/>
  </xdr:twoCellAnchor>
  <xdr:twoCellAnchor>
    <xdr:from>
      <xdr:col>0</xdr:col>
      <xdr:colOff>121444</xdr:colOff>
      <xdr:row>807</xdr:row>
      <xdr:rowOff>113244</xdr:rowOff>
    </xdr:from>
    <xdr:to>
      <xdr:col>9</xdr:col>
      <xdr:colOff>302419</xdr:colOff>
      <xdr:row>815</xdr:row>
      <xdr:rowOff>31658</xdr:rowOff>
    </xdr:to>
    <xdr:sp macro="" textlink="">
      <xdr:nvSpPr>
        <xdr:cNvPr id="6228" name="Text 1"/>
        <xdr:cNvSpPr txBox="1">
          <a:spLocks noChangeArrowheads="1"/>
        </xdr:cNvSpPr>
      </xdr:nvSpPr>
      <xdr:spPr bwMode="auto">
        <a:xfrm>
          <a:off x="121444" y="125176494"/>
          <a:ext cx="7693819" cy="1156664"/>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en-US" sz="1000" b="0">
              <a:latin typeface="Arial" pitchFamily="34" charset="0"/>
              <a:ea typeface="+mn-ea"/>
              <a:cs typeface="Arial" pitchFamily="34" charset="0"/>
            </a:rPr>
            <a:t>This adjusts the Company’s filing for various assets that have been sold or removed, including the removal of Deseret Power's portion of the Hunter unit 2 scrubber and turbine upgrade, the decommissioning of the Condit hydroelectric plant, and the sale of the St. Anthony Hydro project in Idaho.  </a:t>
          </a:r>
        </a:p>
        <a:p>
          <a:pPr marL="0" marR="0" indent="0" defTabSz="914400" eaLnBrk="1" fontAlgn="auto" latinLnBrk="0" hangingPunct="1">
            <a:lnSpc>
              <a:spcPct val="100000"/>
            </a:lnSpc>
            <a:spcBef>
              <a:spcPts val="0"/>
            </a:spcBef>
            <a:spcAft>
              <a:spcPts val="0"/>
            </a:spcAft>
            <a:buClrTx/>
            <a:buSzTx/>
            <a:buFontTx/>
            <a:buNone/>
            <a:tabLst/>
            <a:defRPr/>
          </a:pPr>
          <a:endParaRPr lang="en-US" sz="1000" b="0">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0">
              <a:latin typeface="Arial" pitchFamily="34" charset="0"/>
              <a:ea typeface="+mn-ea"/>
              <a:cs typeface="Arial" pitchFamily="34" charset="0"/>
            </a:rPr>
            <a:t>T</a:t>
          </a:r>
          <a:r>
            <a:rPr lang="en-US" sz="1000">
              <a:latin typeface="Arial" pitchFamily="34" charset="0"/>
              <a:ea typeface="+mn-ea"/>
              <a:cs typeface="Arial" pitchFamily="34" charset="0"/>
            </a:rPr>
            <a:t>he related tax impact of this adjustment is included</a:t>
          </a:r>
          <a:r>
            <a:rPr lang="en-US" sz="1000" baseline="0">
              <a:latin typeface="Arial" pitchFamily="34" charset="0"/>
              <a:ea typeface="+mn-ea"/>
              <a:cs typeface="Arial" pitchFamily="34" charset="0"/>
            </a:rPr>
            <a:t> in adjustments 7.6, 7.7 and 7.8. </a:t>
          </a:r>
          <a:endParaRPr lang="en-US" sz="1000">
            <a:latin typeface="Arial" pitchFamily="34" charset="0"/>
            <a:ea typeface="+mn-ea"/>
            <a:cs typeface="Arial" pitchFamily="34" charset="0"/>
          </a:endParaRPr>
        </a:p>
        <a:p>
          <a:endParaRPr lang="en-US" sz="1000" b="0" i="0" strike="noStrike">
            <a:solidFill>
              <a:srgbClr val="000000"/>
            </a:solidFill>
            <a:latin typeface="Arial" pitchFamily="34" charset="0"/>
            <a:cs typeface="Arial" pitchFamily="34" charset="0"/>
          </a:endParaRPr>
        </a:p>
      </xdr:txBody>
    </xdr:sp>
    <xdr:clientData/>
  </xdr:twoCellAnchor>
  <xdr:twoCellAnchor>
    <xdr:from>
      <xdr:col>0</xdr:col>
      <xdr:colOff>76200</xdr:colOff>
      <xdr:row>670</xdr:row>
      <xdr:rowOff>95764</xdr:rowOff>
    </xdr:from>
    <xdr:to>
      <xdr:col>9</xdr:col>
      <xdr:colOff>361950</xdr:colOff>
      <xdr:row>679</xdr:row>
      <xdr:rowOff>34581</xdr:rowOff>
    </xdr:to>
    <xdr:sp macro="" textlink="">
      <xdr:nvSpPr>
        <xdr:cNvPr id="48" name="Text 1"/>
        <xdr:cNvSpPr txBox="1">
          <a:spLocks noChangeArrowheads="1"/>
        </xdr:cNvSpPr>
      </xdr:nvSpPr>
      <xdr:spPr bwMode="auto">
        <a:xfrm>
          <a:off x="76200" y="103953983"/>
          <a:ext cx="7798594" cy="1331848"/>
        </a:xfrm>
        <a:prstGeom prst="rect">
          <a:avLst/>
        </a:prstGeom>
        <a:solidFill>
          <a:srgbClr val="FFFFFF"/>
        </a:solidFill>
        <a:ln w="1">
          <a:noFill/>
          <a:miter lim="800000"/>
          <a:headEnd/>
          <a:tailEnd/>
        </a:ln>
      </xdr:spPr>
      <xdr:txBody>
        <a:bodyPr vertOverflow="clip" wrap="square" lIns="27432" tIns="22860" rIns="0" bIns="0" anchor="t" upright="1"/>
        <a:lstStyle/>
        <a:p>
          <a:pPr fontAlgn="base"/>
          <a:r>
            <a:rPr lang="en-US" sz="1000" baseline="0">
              <a:latin typeface="Arial" pitchFamily="34" charset="0"/>
              <a:ea typeface="+mn-ea"/>
              <a:cs typeface="Arial" pitchFamily="34" charset="0"/>
            </a:rPr>
            <a:t>Utah requires the Company to include customer service deposits as a reduction to rate base.  This adjustment also includes the interest paid on customer service deposits.  This treatment was stipulated in Utah Docket No. 97-035-01 and has been upheld in subsequent dockets.</a:t>
          </a:r>
        </a:p>
      </xdr:txBody>
    </xdr:sp>
    <xdr:clientData/>
  </xdr:twoCellAnchor>
  <xdr:twoCellAnchor>
    <xdr:from>
      <xdr:col>0</xdr:col>
      <xdr:colOff>95249</xdr:colOff>
      <xdr:row>732</xdr:row>
      <xdr:rowOff>35719</xdr:rowOff>
    </xdr:from>
    <xdr:to>
      <xdr:col>9</xdr:col>
      <xdr:colOff>428624</xdr:colOff>
      <xdr:row>747</xdr:row>
      <xdr:rowOff>83344</xdr:rowOff>
    </xdr:to>
    <xdr:sp macro="" textlink="">
      <xdr:nvSpPr>
        <xdr:cNvPr id="50" name="Text 1"/>
        <xdr:cNvSpPr txBox="1">
          <a:spLocks noChangeArrowheads="1"/>
        </xdr:cNvSpPr>
      </xdr:nvSpPr>
      <xdr:spPr bwMode="auto">
        <a:xfrm>
          <a:off x="95249" y="113490375"/>
          <a:ext cx="7846219" cy="2369344"/>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000" baseline="0">
              <a:effectLst/>
              <a:latin typeface="Arial" panose="020B0604020202020204" pitchFamily="34" charset="0"/>
              <a:ea typeface="+mn-ea"/>
              <a:cs typeface="Arial" panose="020B0604020202020204" pitchFamily="34" charset="0"/>
            </a:rPr>
            <a:t>This adjustment accounts for certain test period items related to the Klamath Hydroelectric Settlement Agreement (KHSA).  As per the stipulation in Docket No. 11-035-200, the Company is allowed to depreciate the Klamath Dam facilities through December 2022.  </a:t>
          </a:r>
          <a:endParaRPr lang="en-US" sz="1000">
            <a:effectLst/>
            <a:latin typeface="Arial" panose="020B0604020202020204" pitchFamily="34" charset="0"/>
            <a:cs typeface="Arial" panose="020B0604020202020204" pitchFamily="34" charset="0"/>
          </a:endParaRPr>
        </a:p>
        <a:p>
          <a:pPr rtl="0" eaLnBrk="1" fontAlgn="auto" latinLnBrk="0" hangingPunct="1"/>
          <a:endParaRPr lang="en-US" sz="1000" baseline="0">
            <a:effectLst/>
            <a:latin typeface="Arial" panose="020B0604020202020204" pitchFamily="34" charset="0"/>
            <a:ea typeface="+mn-ea"/>
            <a:cs typeface="Arial" panose="020B0604020202020204" pitchFamily="34" charset="0"/>
          </a:endParaRPr>
        </a:p>
        <a:p>
          <a:pPr rtl="0" eaLnBrk="1" fontAlgn="auto" latinLnBrk="0" hangingPunct="1"/>
          <a:r>
            <a:rPr lang="en-US" sz="1000" baseline="0">
              <a:effectLst/>
              <a:latin typeface="Arial" panose="020B0604020202020204" pitchFamily="34" charset="0"/>
              <a:ea typeface="+mn-ea"/>
              <a:cs typeface="Arial" panose="020B0604020202020204" pitchFamily="34" charset="0"/>
            </a:rPr>
            <a:t>This adjustment removes the accelerated accumulated depreciation associated with the existing Klamath facilities that was booked starting January 1, 2011. Adjustment 6.1 removes the offsetting accelerated depreciation expense included in the base period and reflects test period depreciation expense at approved levels through 2022.  Adjustment 8.6 includes the pro forma plant additions for the test period. </a:t>
          </a:r>
          <a:endParaRPr lang="en-US" sz="1000">
            <a:effectLst/>
            <a:latin typeface="Arial" panose="020B0604020202020204" pitchFamily="34" charset="0"/>
            <a:cs typeface="Arial" panose="020B0604020202020204" pitchFamily="34" charset="0"/>
          </a:endParaRPr>
        </a:p>
        <a:p>
          <a:pPr rtl="0" eaLnBrk="1" fontAlgn="auto" latinLnBrk="0" hangingPunct="1"/>
          <a:endParaRPr lang="en-US" sz="1000" baseline="0">
            <a:effectLst/>
            <a:latin typeface="Arial" panose="020B0604020202020204" pitchFamily="34" charset="0"/>
            <a:ea typeface="+mn-ea"/>
            <a:cs typeface="Arial" panose="020B0604020202020204" pitchFamily="34" charset="0"/>
          </a:endParaRPr>
        </a:p>
        <a:p>
          <a:pPr rtl="0" eaLnBrk="1" fontAlgn="auto" latinLnBrk="0" hangingPunct="1"/>
          <a:r>
            <a:rPr lang="en-US" sz="1000" baseline="0">
              <a:effectLst/>
              <a:latin typeface="Arial" panose="020B0604020202020204" pitchFamily="34" charset="0"/>
              <a:ea typeface="+mn-ea"/>
              <a:cs typeface="Arial" panose="020B0604020202020204" pitchFamily="34" charset="0"/>
            </a:rPr>
            <a:t>This adjustment also removes from results the relicensing and process cost intangible asset along with the associated accumulated amortization balance and the booked amortization expense for this item.  Amortization expense for the relicensing and process costs are reflected in test period results through this adjustment using the methodology approved in Docket No. 11-035-200.  </a:t>
          </a:r>
        </a:p>
        <a:p>
          <a:pPr rtl="0" eaLnBrk="1" fontAlgn="auto" latinLnBrk="0" hangingPunct="1"/>
          <a:endParaRPr lang="en-US" sz="1000" baseline="0">
            <a:effectLst/>
            <a:latin typeface="Arial" panose="020B0604020202020204" pitchFamily="34" charset="0"/>
            <a:ea typeface="+mn-ea"/>
            <a:cs typeface="Arial" panose="020B0604020202020204" pitchFamily="34" charset="0"/>
          </a:endParaRPr>
        </a:p>
        <a:p>
          <a:pPr rtl="0" eaLnBrk="1" fontAlgn="auto" latinLnBrk="0" hangingPunct="1"/>
          <a:r>
            <a:rPr lang="en-US" sz="1000" baseline="0">
              <a:effectLst/>
              <a:latin typeface="Arial" panose="020B0604020202020204" pitchFamily="34" charset="0"/>
              <a:ea typeface="+mn-ea"/>
              <a:cs typeface="Arial" panose="020B0604020202020204" pitchFamily="34" charset="0"/>
            </a:rPr>
            <a:t>This adjustment also restates the base period to the test period operational and maintenance costs related to the Klamath facilities.</a:t>
          </a:r>
        </a:p>
        <a:p>
          <a:pPr rtl="0" eaLnBrk="1" fontAlgn="auto" latinLnBrk="0" hangingPunct="1"/>
          <a:endParaRPr lang="en-US" sz="1000">
            <a:effectLst/>
            <a:latin typeface="Arial" panose="020B0604020202020204" pitchFamily="34" charset="0"/>
            <a:cs typeface="Arial" panose="020B0604020202020204" pitchFamily="34" charset="0"/>
          </a:endParaRPr>
        </a:p>
        <a:p>
          <a:pPr rtl="0" eaLnBrk="1" fontAlgn="auto" latinLnBrk="0" hangingPunct="1"/>
          <a:r>
            <a:rPr lang="en-US" sz="1000">
              <a:effectLst/>
              <a:latin typeface="Arial" panose="020B0604020202020204" pitchFamily="34" charset="0"/>
              <a:ea typeface="+mn-ea"/>
              <a:cs typeface="Arial" panose="020B0604020202020204" pitchFamily="34" charset="0"/>
            </a:rPr>
            <a:t>The related tax impact of this adjustment is included</a:t>
          </a:r>
          <a:r>
            <a:rPr lang="en-US" sz="1000" baseline="0">
              <a:effectLst/>
              <a:latin typeface="Arial" panose="020B0604020202020204" pitchFamily="34" charset="0"/>
              <a:ea typeface="+mn-ea"/>
              <a:cs typeface="Arial" panose="020B0604020202020204" pitchFamily="34" charset="0"/>
            </a:rPr>
            <a:t> in adjustments 7.6, 7.7, and 7.8. </a:t>
          </a:r>
          <a:endParaRPr lang="en-US" sz="1000">
            <a:effectLst/>
            <a:latin typeface="Arial" panose="020B0604020202020204" pitchFamily="34" charset="0"/>
            <a:cs typeface="Arial" panose="020B0604020202020204" pitchFamily="34" charset="0"/>
          </a:endParaRPr>
        </a:p>
        <a:p>
          <a:pPr rtl="0" eaLnBrk="1" fontAlgn="auto" latinLnBrk="0" hangingPunct="1"/>
          <a:endParaRPr lang="en-US" sz="1000">
            <a:latin typeface="Arial" pitchFamily="34" charset="0"/>
            <a:ea typeface="+mn-ea"/>
            <a:cs typeface="Arial" pitchFamily="34" charset="0"/>
          </a:endParaRPr>
        </a:p>
      </xdr:txBody>
    </xdr:sp>
    <xdr:clientData/>
  </xdr:twoCellAnchor>
  <xdr:twoCellAnchor>
    <xdr:from>
      <xdr:col>0</xdr:col>
      <xdr:colOff>121444</xdr:colOff>
      <xdr:row>1011</xdr:row>
      <xdr:rowOff>113244</xdr:rowOff>
    </xdr:from>
    <xdr:to>
      <xdr:col>9</xdr:col>
      <xdr:colOff>302419</xdr:colOff>
      <xdr:row>1019</xdr:row>
      <xdr:rowOff>31658</xdr:rowOff>
    </xdr:to>
    <xdr:sp macro="" textlink="">
      <xdr:nvSpPr>
        <xdr:cNvPr id="26" name="Text 1"/>
        <xdr:cNvSpPr txBox="1">
          <a:spLocks noChangeArrowheads="1"/>
        </xdr:cNvSpPr>
      </xdr:nvSpPr>
      <xdr:spPr bwMode="auto">
        <a:xfrm>
          <a:off x="121444" y="156751869"/>
          <a:ext cx="7693819" cy="1156664"/>
        </a:xfrm>
        <a:prstGeom prst="rect">
          <a:avLst/>
        </a:prstGeom>
        <a:solidFill>
          <a:srgbClr val="FFFFFF"/>
        </a:solidFill>
        <a:ln w="1">
          <a:noFill/>
          <a:miter lim="800000"/>
          <a:headEnd/>
          <a:tailEnd/>
        </a:ln>
      </xdr:spPr>
      <xdr:txBody>
        <a:bodyPr vertOverflow="clip" wrap="square" lIns="27432" tIns="22860" rIns="0" bIns="0" anchor="t" upright="1"/>
        <a:lstStyle/>
        <a:p>
          <a:r>
            <a:rPr lang="en-US" sz="1000" b="0" i="0" strike="noStrike">
              <a:solidFill>
                <a:srgbClr val="000000"/>
              </a:solidFill>
              <a:latin typeface="Arial" pitchFamily="34" charset="0"/>
              <a:cs typeface="Arial" pitchFamily="34" charset="0"/>
            </a:rPr>
            <a:t>This adjustment includes in the test period the regulatory asset and amortization for liquidated damages payments received by the Company for the Bridger and Naughton facilities as agreed to by parties and approved by the Commission in Docket No. 13-035-32 (2012 Utah EBA). The regulatory asset represents Utah's share of the liquidated damages payments, the value of which were passed through to customers as an adjustment to the 2012 EBA as opposed to being included in results as a credit to electric plant in service. As specified in Docket No. 13-035-32, the amortization period for the regulatory asset is 20 years beginning January 1, 2014.  </a:t>
          </a:r>
        </a:p>
      </xdr:txBody>
    </xdr:sp>
    <xdr:clientData/>
  </xdr:twoCellAnchor>
  <xdr:twoCellAnchor>
    <xdr:from>
      <xdr:col>0</xdr:col>
      <xdr:colOff>76200</xdr:colOff>
      <xdr:row>869</xdr:row>
      <xdr:rowOff>47625</xdr:rowOff>
    </xdr:from>
    <xdr:to>
      <xdr:col>9</xdr:col>
      <xdr:colOff>361950</xdr:colOff>
      <xdr:row>883</xdr:row>
      <xdr:rowOff>34581</xdr:rowOff>
    </xdr:to>
    <xdr:sp macro="" textlink="">
      <xdr:nvSpPr>
        <xdr:cNvPr id="27" name="Text 1"/>
        <xdr:cNvSpPr txBox="1">
          <a:spLocks noChangeArrowheads="1"/>
        </xdr:cNvSpPr>
      </xdr:nvSpPr>
      <xdr:spPr bwMode="auto">
        <a:xfrm>
          <a:off x="76200" y="134707313"/>
          <a:ext cx="7798594" cy="2153893"/>
        </a:xfrm>
        <a:prstGeom prst="rect">
          <a:avLst/>
        </a:prstGeom>
        <a:solidFill>
          <a:srgbClr val="FFFFFF"/>
        </a:solidFill>
        <a:ln w="1">
          <a:noFill/>
          <a:miter lim="800000"/>
          <a:headEnd/>
          <a:tailEnd/>
        </a:ln>
      </xdr:spPr>
      <xdr:txBody>
        <a:bodyPr vertOverflow="clip" wrap="square" lIns="27432" tIns="22860" rIns="0" bIns="0" anchor="t" upright="1"/>
        <a:lstStyle/>
        <a:p>
          <a:r>
            <a:rPr lang="en-US" sz="1000">
              <a:effectLst/>
              <a:latin typeface="Arial" panose="020B0604020202020204" pitchFamily="34" charset="0"/>
              <a:ea typeface="+mn-ea"/>
              <a:cs typeface="Arial" panose="020B0604020202020204" pitchFamily="34" charset="0"/>
            </a:rPr>
            <a:t>As described in the Company's application in Docket No. 12-035-79, the Carbon plant (a coal-fired generation facility located in Carbon County, Utah) is scheduled to be retired in early 2015 to comply with environmental and air quality regulations. In Docket No. 12-035-79, the Company requested approval to transfer the net book value of the Carbon plant to a regulatory asset once the facility is retired and to amortize the regulatory asset through 2020, the remaining depreciable life of the facility. This matter was addressed in the Company's 2012 general rate case (Docket No. 11-035-200). In that proceeding, stipulating parties agreed to the Company's proposal in Docket 12-035-79 to transfer the remaining plant balance at the time of retirement to a regulatory asset and amortization of the balance through 2022. In Docket No. 13-035-02, depreciation rates for Carbon were established effective January 1, 2014, to fully depreciate plant by April 2015.</a:t>
          </a:r>
        </a:p>
        <a:p>
          <a:r>
            <a:rPr lang="en-US" sz="1000">
              <a:effectLst/>
              <a:latin typeface="Arial" panose="020B0604020202020204" pitchFamily="34" charset="0"/>
              <a:ea typeface="+mn-ea"/>
              <a:cs typeface="Arial" panose="020B0604020202020204" pitchFamily="34" charset="0"/>
            </a:rPr>
            <a:t> </a:t>
          </a:r>
        </a:p>
        <a:p>
          <a:r>
            <a:rPr lang="en-US" sz="1000">
              <a:effectLst/>
              <a:latin typeface="Arial" panose="020B0604020202020204" pitchFamily="34" charset="0"/>
              <a:ea typeface="+mn-ea"/>
              <a:cs typeface="Arial" panose="020B0604020202020204" pitchFamily="34" charset="0"/>
            </a:rPr>
            <a:t>This adjustment: 1) removes from results the accelerated depreciation expense for the Carbon plant; 2) adds back to rate base incremental depreciation reserve associated with the Carbon plant accelerated depreciation expense; 3) includes in rate base the unrecovered plant regulatory asset for Carbon; and 4) adds to the test period amortization expense for the unrecovered plant regulatory asset.</a:t>
          </a:r>
        </a:p>
        <a:p>
          <a:pPr fontAlgn="base"/>
          <a:endParaRPr lang="en-US" sz="1000" baseline="0">
            <a:latin typeface="Arial" pitchFamily="34" charset="0"/>
            <a:ea typeface="+mn-ea"/>
            <a:cs typeface="Arial" pitchFamily="34" charset="0"/>
          </a:endParaRPr>
        </a:p>
      </xdr:txBody>
    </xdr:sp>
    <xdr:clientData/>
  </xdr:twoCellAnchor>
  <xdr:twoCellAnchor>
    <xdr:from>
      <xdr:col>0</xdr:col>
      <xdr:colOff>76200</xdr:colOff>
      <xdr:row>942</xdr:row>
      <xdr:rowOff>104962</xdr:rowOff>
    </xdr:from>
    <xdr:to>
      <xdr:col>9</xdr:col>
      <xdr:colOff>361950</xdr:colOff>
      <xdr:row>951</xdr:row>
      <xdr:rowOff>83344</xdr:rowOff>
    </xdr:to>
    <xdr:sp macro="" textlink="">
      <xdr:nvSpPr>
        <xdr:cNvPr id="28" name="Text 1"/>
        <xdr:cNvSpPr txBox="1">
          <a:spLocks noChangeArrowheads="1"/>
        </xdr:cNvSpPr>
      </xdr:nvSpPr>
      <xdr:spPr bwMode="auto">
        <a:xfrm>
          <a:off x="76200" y="146063681"/>
          <a:ext cx="7798594" cy="1371413"/>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strike="noStrike">
              <a:solidFill>
                <a:srgbClr val="000000"/>
              </a:solidFill>
              <a:latin typeface="Arial" pitchFamily="34" charset="0"/>
              <a:cs typeface="Arial" pitchFamily="34" charset="0"/>
            </a:rPr>
            <a:t>This adjustment adds into rate base the Company's net prepaid asset associated with its pension and other post-retirement welfare plans, net of associated accumulated deferred income taxes. Adding this balance to rate base compensates the Company for costs incurred to finance contributions to its pension and other postretirement welfare plans, which, on a net basis, have exceeded net periodic benefit cost recognized under Generally Accepted Accounting Principles (GAAP) Accounting Standards Codification 715 (formerly FAS 87 and 106). This GAAP expense is the basis for recovery and does not capture the costs to finance contributions that may be required in excess of GAAP expense based on the pension plan's funding requirements. Funding requirements differ from GAAP expense as such requirements are set forth by Employee Retirement Income Security Act (ERISA), including the provisions of the Pension Protection Act of 2006. Over the life of a plan, contributions and GAAP expense will equal.</a:t>
          </a:r>
          <a:r>
            <a:rPr lang="en-US" sz="1000">
              <a:effectLst/>
              <a:latin typeface="Arial" panose="020B0604020202020204" pitchFamily="34" charset="0"/>
              <a:ea typeface="+mn-ea"/>
              <a:cs typeface="Arial" panose="020B0604020202020204" pitchFamily="34" charset="0"/>
            </a:rPr>
            <a:t>See also direct testimony of Company witness Mr. Douglas K. Stuver. </a:t>
          </a:r>
          <a:endParaRPr lang="en-US" sz="100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pitchFamily="34" charset="0"/>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J408"/>
  <sheetViews>
    <sheetView tabSelected="1" view="pageBreakPreview" zoomScale="80" zoomScaleNormal="76" zoomScaleSheetLayoutView="80" workbookViewId="0">
      <selection activeCell="C241" sqref="C241"/>
    </sheetView>
  </sheetViews>
  <sheetFormatPr defaultRowHeight="12" customHeight="1"/>
  <cols>
    <col min="1" max="1" width="4.140625" style="79" bestFit="1" customWidth="1"/>
    <col min="2" max="2" width="6.7109375" style="79" customWidth="1"/>
    <col min="3" max="3" width="30.140625" style="79" customWidth="1"/>
    <col min="4" max="4" width="9.85546875" style="84" bestFit="1" customWidth="1"/>
    <col min="5" max="5" width="5.140625" style="84" bestFit="1" customWidth="1"/>
    <col min="6" max="6" width="14.28515625" style="85" customWidth="1"/>
    <col min="7" max="7" width="10.85546875" style="84" bestFit="1" customWidth="1"/>
    <col min="8" max="8" width="11.42578125" style="79" customWidth="1"/>
    <col min="9" max="9" width="15.85546875" style="80" bestFit="1" customWidth="1"/>
    <col min="10" max="10" width="5.7109375" style="84" bestFit="1" customWidth="1"/>
    <col min="11" max="16384" width="9.140625" style="79"/>
  </cols>
  <sheetData>
    <row r="1" spans="1:10" ht="12" customHeight="1">
      <c r="G1" s="89"/>
      <c r="H1" s="90"/>
      <c r="I1" s="91"/>
    </row>
    <row r="2" spans="1:10" ht="12" customHeight="1">
      <c r="B2" s="7" t="str">
        <f>Inputs!$C$2</f>
        <v>Rocky Mountain Power</v>
      </c>
      <c r="I2" s="92" t="s">
        <v>0</v>
      </c>
      <c r="J2" s="93">
        <v>3.1</v>
      </c>
    </row>
    <row r="3" spans="1:10" ht="12" customHeight="1">
      <c r="B3" s="7" t="str">
        <f>Inputs!$C$3</f>
        <v>Utah General Rate Case - June 2015</v>
      </c>
    </row>
    <row r="4" spans="1:10" ht="12" customHeight="1">
      <c r="B4" s="31" t="s">
        <v>226</v>
      </c>
    </row>
    <row r="7" spans="1:10" ht="12" customHeight="1">
      <c r="F7" s="94" t="s">
        <v>1</v>
      </c>
      <c r="H7" s="84"/>
      <c r="I7" s="95" t="str">
        <f>+Inputs!$C$6</f>
        <v>UTAH</v>
      </c>
    </row>
    <row r="8" spans="1:10" ht="12" customHeight="1">
      <c r="D8" s="46" t="s">
        <v>2</v>
      </c>
      <c r="E8" s="46" t="s">
        <v>3</v>
      </c>
      <c r="F8" s="42" t="s">
        <v>4</v>
      </c>
      <c r="G8" s="46" t="s">
        <v>5</v>
      </c>
      <c r="H8" s="46" t="s">
        <v>6</v>
      </c>
      <c r="I8" s="47" t="s">
        <v>7</v>
      </c>
      <c r="J8" s="46" t="s">
        <v>8</v>
      </c>
    </row>
    <row r="9" spans="1:10" ht="12" customHeight="1">
      <c r="A9" s="96"/>
      <c r="B9" s="39" t="s">
        <v>186</v>
      </c>
      <c r="C9" s="97"/>
      <c r="D9" s="86"/>
      <c r="E9" s="86"/>
      <c r="F9" s="86"/>
      <c r="G9" s="86"/>
      <c r="H9" s="98"/>
      <c r="I9" s="88"/>
      <c r="J9" s="99"/>
    </row>
    <row r="10" spans="1:10" ht="12" customHeight="1">
      <c r="A10" s="96"/>
      <c r="B10" s="79" t="s">
        <v>280</v>
      </c>
      <c r="C10" s="97"/>
      <c r="D10" s="86">
        <v>440</v>
      </c>
      <c r="E10" s="86">
        <v>3</v>
      </c>
      <c r="F10" s="85">
        <v>-55425567.53000012</v>
      </c>
      <c r="G10" s="84" t="s">
        <v>187</v>
      </c>
      <c r="H10" s="87">
        <f>VLOOKUP(G10,'Alloc. Factors'!$B$2:$M$110,7,FALSE)</f>
        <v>1</v>
      </c>
      <c r="I10" s="88">
        <f t="shared" ref="I10:I16" si="0">H10*F10</f>
        <v>-55425567.53000012</v>
      </c>
      <c r="J10" s="100"/>
    </row>
    <row r="11" spans="1:10" ht="12" customHeight="1">
      <c r="A11" s="96"/>
      <c r="B11" s="285" t="s">
        <v>281</v>
      </c>
      <c r="C11" s="97"/>
      <c r="D11" s="86">
        <v>442</v>
      </c>
      <c r="E11" s="86">
        <v>3</v>
      </c>
      <c r="F11" s="85">
        <v>11099143.240000006</v>
      </c>
      <c r="G11" s="84" t="s">
        <v>187</v>
      </c>
      <c r="H11" s="87">
        <f>VLOOKUP(G11,'Alloc. Factors'!$B$2:$M$110,7,FALSE)</f>
        <v>1</v>
      </c>
      <c r="I11" s="88">
        <f t="shared" si="0"/>
        <v>11099143.240000006</v>
      </c>
      <c r="J11" s="100"/>
    </row>
    <row r="12" spans="1:10" ht="12" customHeight="1">
      <c r="A12" s="96"/>
      <c r="B12" s="101" t="s">
        <v>282</v>
      </c>
      <c r="C12" s="97"/>
      <c r="D12" s="86">
        <v>442</v>
      </c>
      <c r="E12" s="86">
        <v>3</v>
      </c>
      <c r="F12" s="85">
        <v>18680189.56999993</v>
      </c>
      <c r="G12" s="84" t="s">
        <v>187</v>
      </c>
      <c r="H12" s="87">
        <f>VLOOKUP(G12,'Alloc. Factors'!$B$2:$M$110,7,FALSE)</f>
        <v>1</v>
      </c>
      <c r="I12" s="88">
        <f t="shared" si="0"/>
        <v>18680189.56999993</v>
      </c>
      <c r="J12" s="100"/>
    </row>
    <row r="13" spans="1:10" ht="12" customHeight="1">
      <c r="A13" s="96"/>
      <c r="B13" s="101" t="s">
        <v>661</v>
      </c>
      <c r="C13" s="97"/>
      <c r="D13" s="86">
        <v>442</v>
      </c>
      <c r="E13" s="86">
        <v>3</v>
      </c>
      <c r="F13" s="85">
        <v>-23937311.690000005</v>
      </c>
      <c r="G13" s="84" t="s">
        <v>187</v>
      </c>
      <c r="H13" s="87">
        <f>VLOOKUP(G13,'Alloc. Factors'!$B$2:$M$110,7,FALSE)</f>
        <v>1</v>
      </c>
      <c r="I13" s="88">
        <f t="shared" si="0"/>
        <v>-23937311.690000005</v>
      </c>
      <c r="J13" s="86"/>
    </row>
    <row r="14" spans="1:10" ht="12" customHeight="1">
      <c r="A14" s="96"/>
      <c r="B14" s="285" t="s">
        <v>662</v>
      </c>
      <c r="C14" s="97"/>
      <c r="D14" s="86">
        <v>442</v>
      </c>
      <c r="E14" s="86">
        <v>3</v>
      </c>
      <c r="F14" s="85">
        <v>-4722737.9900000012</v>
      </c>
      <c r="G14" s="84" t="s">
        <v>187</v>
      </c>
      <c r="H14" s="87">
        <f>VLOOKUP(G14,'Alloc. Factors'!$B$2:$M$110,7,FALSE)</f>
        <v>1</v>
      </c>
      <c r="I14" s="88">
        <f t="shared" si="0"/>
        <v>-4722737.9900000012</v>
      </c>
      <c r="J14" s="100"/>
    </row>
    <row r="15" spans="1:10" ht="12" customHeight="1">
      <c r="A15" s="96"/>
      <c r="B15" s="101" t="s">
        <v>979</v>
      </c>
      <c r="C15" s="97"/>
      <c r="D15" s="86">
        <v>444</v>
      </c>
      <c r="E15" s="86">
        <v>3</v>
      </c>
      <c r="F15" s="85">
        <v>-210842.90000000148</v>
      </c>
      <c r="G15" s="84" t="s">
        <v>187</v>
      </c>
      <c r="H15" s="87">
        <f>VLOOKUP(G15,'Alloc. Factors'!$B$2:$M$110,7,FALSE)</f>
        <v>1</v>
      </c>
      <c r="I15" s="88">
        <f t="shared" si="0"/>
        <v>-210842.90000000148</v>
      </c>
      <c r="J15" s="100"/>
    </row>
    <row r="16" spans="1:10" ht="12" customHeight="1">
      <c r="A16" s="96" t="s">
        <v>13</v>
      </c>
      <c r="B16" s="101" t="s">
        <v>980</v>
      </c>
      <c r="C16" s="97"/>
      <c r="D16" s="86">
        <v>445</v>
      </c>
      <c r="E16" s="86">
        <v>3</v>
      </c>
      <c r="F16" s="85">
        <v>-990047.77999999898</v>
      </c>
      <c r="G16" s="84" t="s">
        <v>187</v>
      </c>
      <c r="H16" s="87">
        <f>VLOOKUP(G16,'Alloc. Factors'!$B$2:$M$110,7,FALSE)</f>
        <v>1</v>
      </c>
      <c r="I16" s="88">
        <f t="shared" si="0"/>
        <v>-990047.77999999898</v>
      </c>
      <c r="J16" s="86"/>
    </row>
    <row r="17" spans="1:10" ht="12" customHeight="1">
      <c r="A17" s="96"/>
      <c r="B17" s="97"/>
      <c r="C17" s="97"/>
      <c r="D17" s="86"/>
      <c r="E17" s="86"/>
      <c r="F17" s="301">
        <f>SUM(F10:F16)</f>
        <v>-55507175.080000192</v>
      </c>
      <c r="G17" s="86"/>
      <c r="H17" s="87"/>
      <c r="I17" s="302">
        <f>SUM(I10:I16)</f>
        <v>-55507175.080000192</v>
      </c>
      <c r="J17" s="102" t="s">
        <v>283</v>
      </c>
    </row>
    <row r="18" spans="1:10" ht="12" customHeight="1">
      <c r="A18" s="96"/>
      <c r="B18" s="97"/>
      <c r="C18" s="97"/>
      <c r="D18" s="86"/>
      <c r="E18" s="86"/>
      <c r="F18" s="103"/>
      <c r="G18" s="86"/>
      <c r="H18" s="87"/>
      <c r="I18" s="88"/>
      <c r="J18" s="102"/>
    </row>
    <row r="19" spans="1:10" ht="12" customHeight="1">
      <c r="A19" s="96"/>
      <c r="B19" s="97"/>
      <c r="C19" s="97"/>
      <c r="D19" s="86"/>
      <c r="E19" s="86"/>
      <c r="F19" s="103"/>
      <c r="G19" s="86"/>
      <c r="H19" s="87"/>
      <c r="I19" s="88"/>
      <c r="J19" s="102"/>
    </row>
    <row r="20" spans="1:10" ht="12" customHeight="1">
      <c r="A20" s="96"/>
      <c r="B20" s="39" t="s">
        <v>848</v>
      </c>
      <c r="C20" s="97"/>
      <c r="D20" s="86"/>
      <c r="E20" s="86"/>
      <c r="F20" s="103"/>
      <c r="G20" s="86"/>
      <c r="H20" s="87"/>
      <c r="I20" s="88"/>
      <c r="J20" s="102"/>
    </row>
    <row r="21" spans="1:10" ht="12" customHeight="1">
      <c r="A21" s="96"/>
      <c r="B21" s="79" t="s">
        <v>280</v>
      </c>
      <c r="C21" s="97"/>
      <c r="D21" s="86">
        <v>440</v>
      </c>
      <c r="E21" s="86">
        <v>3</v>
      </c>
      <c r="F21" s="80">
        <v>10860388.121548258</v>
      </c>
      <c r="G21" s="102" t="s">
        <v>26</v>
      </c>
      <c r="H21" s="87">
        <v>0</v>
      </c>
      <c r="I21" s="88">
        <f>H21*F21</f>
        <v>0</v>
      </c>
      <c r="J21" s="84" t="s">
        <v>660</v>
      </c>
    </row>
    <row r="22" spans="1:10" ht="12" customHeight="1">
      <c r="A22" s="96"/>
      <c r="B22" s="97" t="s">
        <v>981</v>
      </c>
      <c r="C22" s="97"/>
      <c r="D22" s="86">
        <v>442</v>
      </c>
      <c r="E22" s="86">
        <v>3</v>
      </c>
      <c r="F22" s="80">
        <v>50816551.07519678</v>
      </c>
      <c r="G22" s="102" t="s">
        <v>26</v>
      </c>
      <c r="H22" s="87">
        <v>0</v>
      </c>
      <c r="I22" s="88">
        <f>H22*F22</f>
        <v>0</v>
      </c>
      <c r="J22" s="84" t="s">
        <v>660</v>
      </c>
    </row>
    <row r="23" spans="1:10" ht="12" customHeight="1">
      <c r="A23" s="96"/>
      <c r="B23" s="101" t="s">
        <v>979</v>
      </c>
      <c r="C23" s="97"/>
      <c r="D23" s="86">
        <v>444</v>
      </c>
      <c r="E23" s="86">
        <v>3</v>
      </c>
      <c r="F23" s="80">
        <v>-296639.22144638124</v>
      </c>
      <c r="G23" s="102" t="s">
        <v>26</v>
      </c>
      <c r="H23" s="87">
        <v>0</v>
      </c>
      <c r="I23" s="88">
        <f>H23*F23</f>
        <v>0</v>
      </c>
      <c r="J23" s="84" t="s">
        <v>660</v>
      </c>
    </row>
    <row r="24" spans="1:10" ht="12" customHeight="1">
      <c r="A24" s="96"/>
      <c r="B24" s="97"/>
      <c r="C24" s="97"/>
      <c r="D24" s="86"/>
      <c r="E24" s="86"/>
      <c r="F24" s="301">
        <f>SUM(F21:F23)</f>
        <v>61380299.975298658</v>
      </c>
      <c r="G24" s="102"/>
      <c r="H24" s="303"/>
      <c r="I24" s="448">
        <f>SUM(I21:I23)</f>
        <v>0</v>
      </c>
      <c r="J24" s="99" t="s">
        <v>660</v>
      </c>
    </row>
    <row r="25" spans="1:10" ht="12" customHeight="1">
      <c r="A25" s="96"/>
      <c r="B25" s="104"/>
      <c r="C25" s="104"/>
      <c r="D25" s="105"/>
      <c r="E25" s="106"/>
      <c r="F25" s="304"/>
      <c r="G25" s="107"/>
      <c r="H25" s="87"/>
      <c r="I25" s="88"/>
      <c r="J25" s="86"/>
    </row>
    <row r="26" spans="1:10" ht="12" customHeight="1">
      <c r="A26" s="96"/>
      <c r="B26" s="305"/>
      <c r="C26" s="306"/>
      <c r="D26" s="307"/>
      <c r="E26" s="307"/>
      <c r="F26" s="308"/>
      <c r="G26" s="89"/>
      <c r="H26" s="87"/>
      <c r="I26" s="88"/>
      <c r="J26" s="86"/>
    </row>
    <row r="27" spans="1:10" ht="12" customHeight="1">
      <c r="A27" s="96"/>
      <c r="B27" s="101"/>
      <c r="C27" s="97"/>
      <c r="D27" s="86"/>
      <c r="E27" s="86"/>
      <c r="F27" s="298" t="s">
        <v>13</v>
      </c>
      <c r="G27" s="89"/>
      <c r="H27" s="87"/>
      <c r="I27" s="88"/>
      <c r="J27" s="99"/>
    </row>
    <row r="28" spans="1:10" ht="12" customHeight="1">
      <c r="A28" s="96"/>
      <c r="B28" s="101"/>
      <c r="C28" s="97"/>
      <c r="D28" s="86"/>
      <c r="E28" s="86"/>
      <c r="F28" s="298" t="s">
        <v>13</v>
      </c>
      <c r="G28" s="89"/>
      <c r="H28" s="87"/>
      <c r="I28" s="88"/>
      <c r="J28" s="99"/>
    </row>
    <row r="29" spans="1:10" ht="12" customHeight="1">
      <c r="A29" s="96"/>
      <c r="B29" s="101"/>
      <c r="C29" s="97"/>
      <c r="D29" s="86"/>
      <c r="E29" s="86"/>
      <c r="F29" s="298"/>
      <c r="G29" s="86"/>
      <c r="H29" s="87"/>
      <c r="I29" s="88"/>
      <c r="J29" s="88"/>
    </row>
    <row r="30" spans="1:10" ht="12" customHeight="1">
      <c r="A30" s="96"/>
      <c r="B30" s="97"/>
      <c r="C30" s="97"/>
      <c r="D30" s="86"/>
      <c r="E30" s="86"/>
      <c r="F30" s="298"/>
      <c r="G30" s="86"/>
      <c r="H30" s="87"/>
      <c r="I30" s="88"/>
      <c r="J30" s="88"/>
    </row>
    <row r="31" spans="1:10" ht="12" customHeight="1">
      <c r="A31" s="96"/>
      <c r="B31" s="104"/>
      <c r="C31" s="104"/>
      <c r="D31" s="105"/>
      <c r="E31" s="105"/>
      <c r="F31" s="108"/>
      <c r="G31" s="89"/>
      <c r="H31" s="87"/>
      <c r="I31" s="88"/>
      <c r="J31" s="99"/>
    </row>
    <row r="32" spans="1:10" ht="12" customHeight="1">
      <c r="A32" s="96"/>
      <c r="B32" s="104"/>
      <c r="C32" s="104"/>
      <c r="D32" s="105"/>
      <c r="E32" s="105"/>
      <c r="F32" s="109"/>
      <c r="G32" s="89"/>
      <c r="H32" s="87"/>
      <c r="I32" s="88"/>
      <c r="J32" s="99"/>
    </row>
    <row r="33" spans="1:10" ht="12" customHeight="1">
      <c r="A33" s="96"/>
      <c r="B33" s="104"/>
      <c r="C33" s="104"/>
      <c r="D33" s="110"/>
      <c r="E33" s="110"/>
      <c r="F33" s="48"/>
      <c r="G33" s="105"/>
      <c r="H33" s="111"/>
      <c r="I33" s="23"/>
      <c r="J33" s="88"/>
    </row>
    <row r="34" spans="1:10" ht="12" customHeight="1">
      <c r="A34" s="96"/>
      <c r="B34" s="33"/>
      <c r="C34" s="104"/>
      <c r="D34" s="105"/>
      <c r="E34" s="106"/>
      <c r="F34" s="108"/>
      <c r="G34" s="107"/>
      <c r="H34" s="111"/>
      <c r="I34" s="112"/>
      <c r="J34" s="88"/>
    </row>
    <row r="35" spans="1:10" ht="12" customHeight="1">
      <c r="A35" s="96"/>
      <c r="B35" s="104"/>
      <c r="C35" s="104"/>
      <c r="D35" s="105"/>
      <c r="E35" s="105"/>
      <c r="F35" s="108"/>
      <c r="G35" s="89"/>
      <c r="H35" s="87"/>
      <c r="I35" s="88"/>
      <c r="J35" s="99"/>
    </row>
    <row r="36" spans="1:10" ht="12" customHeight="1">
      <c r="A36" s="96"/>
      <c r="B36" s="104"/>
      <c r="C36" s="104"/>
      <c r="D36" s="105"/>
      <c r="E36" s="105"/>
      <c r="F36" s="108"/>
      <c r="G36" s="89"/>
      <c r="H36" s="87"/>
      <c r="I36" s="88"/>
      <c r="J36" s="99"/>
    </row>
    <row r="37" spans="1:10" ht="12" customHeight="1">
      <c r="A37" s="96"/>
      <c r="B37" s="104"/>
      <c r="C37" s="104"/>
      <c r="D37" s="105"/>
      <c r="E37" s="105"/>
      <c r="F37" s="108"/>
      <c r="G37" s="89"/>
      <c r="H37" s="87"/>
      <c r="I37" s="88"/>
      <c r="J37" s="99"/>
    </row>
    <row r="38" spans="1:10" ht="12" customHeight="1">
      <c r="A38" s="96"/>
      <c r="B38" s="104"/>
      <c r="C38" s="104"/>
      <c r="D38" s="105"/>
      <c r="E38" s="105"/>
      <c r="F38" s="108"/>
      <c r="G38" s="89"/>
      <c r="H38" s="87"/>
      <c r="I38" s="88"/>
      <c r="J38" s="99"/>
    </row>
    <row r="39" spans="1:10" ht="12" customHeight="1">
      <c r="A39" s="96"/>
      <c r="B39" s="104"/>
      <c r="C39" s="104"/>
      <c r="D39" s="105"/>
      <c r="E39" s="105"/>
      <c r="F39" s="108"/>
      <c r="G39" s="89"/>
      <c r="H39" s="87"/>
      <c r="I39" s="88"/>
      <c r="J39" s="99"/>
    </row>
    <row r="40" spans="1:10" ht="12" customHeight="1">
      <c r="A40" s="96"/>
      <c r="B40" s="104"/>
      <c r="C40" s="104"/>
      <c r="D40" s="105"/>
      <c r="E40" s="105"/>
      <c r="F40" s="108"/>
      <c r="G40" s="89"/>
      <c r="H40" s="87"/>
      <c r="I40" s="88"/>
      <c r="J40" s="99"/>
    </row>
    <row r="41" spans="1:10" ht="12" customHeight="1">
      <c r="A41" s="96"/>
      <c r="B41" s="104"/>
      <c r="C41" s="104"/>
      <c r="D41" s="105"/>
      <c r="E41" s="105"/>
      <c r="F41" s="108"/>
      <c r="G41" s="89"/>
      <c r="H41" s="87"/>
      <c r="I41" s="88"/>
      <c r="J41" s="99"/>
    </row>
    <row r="42" spans="1:10" ht="12" customHeight="1">
      <c r="A42" s="96"/>
      <c r="B42" s="104"/>
      <c r="C42" s="113"/>
      <c r="D42" s="105"/>
      <c r="E42" s="105"/>
      <c r="F42" s="114"/>
      <c r="G42" s="89"/>
      <c r="H42" s="87"/>
      <c r="I42" s="88"/>
      <c r="J42" s="99"/>
    </row>
    <row r="43" spans="1:10" ht="12" customHeight="1">
      <c r="A43" s="96"/>
      <c r="B43" s="115"/>
      <c r="C43" s="113"/>
      <c r="D43" s="105"/>
      <c r="E43" s="105"/>
      <c r="F43" s="114"/>
      <c r="G43" s="105"/>
      <c r="H43" s="111"/>
      <c r="I43" s="114"/>
      <c r="J43" s="88"/>
    </row>
    <row r="44" spans="1:10" ht="12" customHeight="1">
      <c r="A44" s="96"/>
      <c r="B44" s="33"/>
      <c r="C44" s="104"/>
      <c r="D44" s="105"/>
      <c r="E44" s="106"/>
      <c r="F44" s="114"/>
      <c r="G44" s="105"/>
      <c r="H44" s="111"/>
      <c r="I44" s="112"/>
      <c r="J44" s="88"/>
    </row>
    <row r="45" spans="1:10" ht="12" customHeight="1">
      <c r="A45" s="96"/>
      <c r="B45" s="33"/>
      <c r="C45" s="104"/>
      <c r="D45" s="105"/>
      <c r="E45" s="105"/>
      <c r="F45" s="114"/>
      <c r="G45" s="105"/>
      <c r="H45" s="111"/>
      <c r="I45" s="112"/>
      <c r="J45" s="88"/>
    </row>
    <row r="46" spans="1:10" ht="12" customHeight="1">
      <c r="A46" s="96"/>
      <c r="B46" s="104"/>
      <c r="C46" s="104"/>
      <c r="D46" s="105"/>
      <c r="E46" s="105"/>
      <c r="F46" s="114"/>
      <c r="G46" s="89"/>
      <c r="H46" s="87"/>
      <c r="I46" s="88"/>
      <c r="J46" s="99"/>
    </row>
    <row r="47" spans="1:10" ht="12" customHeight="1">
      <c r="A47" s="96"/>
      <c r="B47" s="104"/>
      <c r="C47" s="104"/>
      <c r="D47" s="105"/>
      <c r="E47" s="105"/>
      <c r="F47" s="114"/>
      <c r="G47" s="105"/>
      <c r="H47" s="87"/>
      <c r="I47" s="88"/>
      <c r="J47" s="99"/>
    </row>
    <row r="48" spans="1:10" ht="12" customHeight="1">
      <c r="A48" s="96"/>
      <c r="B48" s="33"/>
      <c r="C48" s="104"/>
      <c r="D48" s="105"/>
      <c r="E48" s="105"/>
      <c r="F48" s="114"/>
      <c r="G48" s="105"/>
      <c r="H48" s="111"/>
      <c r="I48" s="112"/>
      <c r="J48" s="88"/>
    </row>
    <row r="49" spans="1:10" ht="12" customHeight="1">
      <c r="A49" s="96"/>
      <c r="B49" s="104"/>
      <c r="C49" s="104"/>
      <c r="D49" s="105"/>
      <c r="E49" s="105"/>
      <c r="F49" s="114"/>
      <c r="G49" s="89"/>
      <c r="H49" s="87"/>
      <c r="I49" s="88"/>
      <c r="J49" s="99"/>
    </row>
    <row r="50" spans="1:10" ht="12" customHeight="1">
      <c r="A50" s="96"/>
      <c r="B50" s="104"/>
      <c r="C50" s="104"/>
      <c r="D50" s="105"/>
      <c r="E50" s="105"/>
      <c r="F50" s="91"/>
      <c r="G50" s="89"/>
      <c r="H50" s="87"/>
      <c r="I50" s="88"/>
      <c r="J50" s="99"/>
    </row>
    <row r="51" spans="1:10" ht="12" customHeight="1">
      <c r="A51" s="96"/>
      <c r="B51" s="33"/>
      <c r="C51" s="113"/>
      <c r="D51" s="105"/>
      <c r="E51" s="105"/>
      <c r="F51" s="8"/>
      <c r="G51" s="105"/>
      <c r="H51" s="111"/>
      <c r="I51" s="8"/>
      <c r="J51" s="88"/>
    </row>
    <row r="52" spans="1:10" ht="12" customHeight="1">
      <c r="A52" s="96"/>
      <c r="B52" s="33"/>
      <c r="C52" s="113"/>
      <c r="D52" s="105"/>
      <c r="E52" s="105"/>
      <c r="F52" s="114"/>
      <c r="G52" s="105"/>
      <c r="H52" s="111"/>
      <c r="I52" s="112"/>
      <c r="J52" s="88"/>
    </row>
    <row r="53" spans="1:10" ht="12" customHeight="1">
      <c r="A53" s="96"/>
      <c r="B53" s="104"/>
      <c r="C53" s="104"/>
      <c r="D53" s="105"/>
      <c r="E53" s="105"/>
      <c r="F53" s="114"/>
      <c r="G53" s="89"/>
      <c r="H53" s="87"/>
      <c r="I53" s="88"/>
      <c r="J53" s="99"/>
    </row>
    <row r="54" spans="1:10" ht="12" customHeight="1">
      <c r="A54" s="96"/>
      <c r="B54" s="104"/>
      <c r="C54" s="113"/>
      <c r="D54" s="105"/>
      <c r="E54" s="105"/>
      <c r="F54" s="114"/>
      <c r="G54" s="89"/>
      <c r="H54" s="87"/>
      <c r="I54" s="88"/>
      <c r="J54" s="99"/>
    </row>
    <row r="55" spans="1:10" ht="12" customHeight="1">
      <c r="A55" s="96"/>
      <c r="B55" s="104"/>
      <c r="C55" s="433"/>
      <c r="D55" s="105"/>
      <c r="E55" s="105"/>
      <c r="F55" s="114"/>
      <c r="G55" s="89"/>
      <c r="H55" s="87"/>
      <c r="I55" s="88"/>
      <c r="J55" s="99"/>
    </row>
    <row r="56" spans="1:10" ht="12" customHeight="1">
      <c r="A56" s="96"/>
      <c r="B56" s="104"/>
      <c r="C56" s="113"/>
      <c r="D56" s="105"/>
      <c r="E56" s="105"/>
      <c r="F56" s="114"/>
      <c r="G56" s="89"/>
      <c r="H56" s="87"/>
      <c r="I56" s="88"/>
      <c r="J56" s="99"/>
    </row>
    <row r="57" spans="1:10" ht="12" customHeight="1">
      <c r="A57" s="96"/>
      <c r="B57" s="115"/>
      <c r="C57" s="114"/>
      <c r="D57" s="105"/>
      <c r="E57" s="105"/>
      <c r="F57" s="8"/>
      <c r="G57" s="89"/>
      <c r="H57" s="87"/>
      <c r="I57" s="8"/>
      <c r="J57" s="99"/>
    </row>
    <row r="58" spans="1:10" s="97" customFormat="1" ht="12" customHeight="1" thickBot="1">
      <c r="A58" s="111"/>
      <c r="B58" s="9" t="s">
        <v>12</v>
      </c>
      <c r="C58" s="110"/>
      <c r="D58" s="110"/>
      <c r="E58" s="105"/>
      <c r="F58" s="114"/>
      <c r="G58" s="105"/>
      <c r="H58" s="111"/>
      <c r="I58" s="112"/>
      <c r="J58" s="88"/>
    </row>
    <row r="59" spans="1:10" s="97" customFormat="1" ht="12" customHeight="1">
      <c r="A59" s="116"/>
      <c r="B59" s="117"/>
      <c r="C59" s="117"/>
      <c r="D59" s="118"/>
      <c r="E59" s="118"/>
      <c r="F59" s="119"/>
      <c r="G59" s="118"/>
      <c r="H59" s="117"/>
      <c r="I59" s="120"/>
      <c r="J59" s="121"/>
    </row>
    <row r="60" spans="1:10" s="97" customFormat="1" ht="12" customHeight="1">
      <c r="A60" s="122"/>
      <c r="B60" s="9"/>
      <c r="C60" s="111"/>
      <c r="D60" s="98"/>
      <c r="E60" s="98"/>
      <c r="F60" s="123"/>
      <c r="G60" s="98"/>
      <c r="H60" s="111"/>
      <c r="I60" s="112"/>
      <c r="J60" s="124"/>
    </row>
    <row r="61" spans="1:10" s="97" customFormat="1" ht="12" customHeight="1">
      <c r="A61" s="122"/>
      <c r="B61" s="111"/>
      <c r="C61" s="111"/>
      <c r="D61" s="98"/>
      <c r="E61" s="98"/>
      <c r="F61" s="123"/>
      <c r="G61" s="98"/>
      <c r="H61" s="111"/>
      <c r="I61" s="112"/>
      <c r="J61" s="124"/>
    </row>
    <row r="62" spans="1:10" s="97" customFormat="1" ht="12" customHeight="1">
      <c r="A62" s="122"/>
      <c r="B62" s="125"/>
      <c r="C62" s="111"/>
      <c r="D62" s="98"/>
      <c r="E62" s="98"/>
      <c r="F62" s="123"/>
      <c r="G62" s="98"/>
      <c r="H62" s="111"/>
      <c r="I62" s="112"/>
      <c r="J62" s="124"/>
    </row>
    <row r="63" spans="1:10" s="97" customFormat="1" ht="12" customHeight="1">
      <c r="A63" s="122"/>
      <c r="B63" s="125"/>
      <c r="C63" s="111"/>
      <c r="D63" s="98"/>
      <c r="E63" s="98"/>
      <c r="F63" s="123"/>
      <c r="G63" s="98"/>
      <c r="H63" s="111"/>
      <c r="I63" s="112"/>
      <c r="J63" s="124"/>
    </row>
    <row r="64" spans="1:10" s="97" customFormat="1" ht="12" customHeight="1">
      <c r="A64" s="122"/>
      <c r="B64" s="125"/>
      <c r="C64" s="111"/>
      <c r="D64" s="98"/>
      <c r="E64" s="98"/>
      <c r="F64" s="123"/>
      <c r="G64" s="98"/>
      <c r="H64" s="111"/>
      <c r="I64" s="112"/>
      <c r="J64" s="124"/>
    </row>
    <row r="65" spans="1:10" s="97" customFormat="1" ht="12" customHeight="1">
      <c r="A65" s="122"/>
      <c r="B65" s="125"/>
      <c r="C65" s="111"/>
      <c r="D65" s="98"/>
      <c r="E65" s="98"/>
      <c r="F65" s="123"/>
      <c r="G65" s="98"/>
      <c r="H65" s="111"/>
      <c r="I65" s="112"/>
      <c r="J65" s="124"/>
    </row>
    <row r="66" spans="1:10" s="97" customFormat="1" ht="12" customHeight="1">
      <c r="A66" s="122"/>
      <c r="B66" s="125"/>
      <c r="C66" s="111"/>
      <c r="D66" s="98"/>
      <c r="E66" s="98"/>
      <c r="F66" s="123"/>
      <c r="G66" s="98"/>
      <c r="H66" s="111"/>
      <c r="I66" s="112"/>
      <c r="J66" s="124"/>
    </row>
    <row r="67" spans="1:10" s="97" customFormat="1" ht="12" customHeight="1">
      <c r="A67" s="122"/>
      <c r="B67" s="111"/>
      <c r="C67" s="111"/>
      <c r="D67" s="98"/>
      <c r="E67" s="98"/>
      <c r="F67" s="123"/>
      <c r="G67" s="98"/>
      <c r="H67" s="111"/>
      <c r="I67" s="112"/>
      <c r="J67" s="124"/>
    </row>
    <row r="68" spans="1:10" ht="12" customHeight="1" thickBot="1">
      <c r="A68" s="126"/>
      <c r="B68" s="127"/>
      <c r="C68" s="127"/>
      <c r="D68" s="128"/>
      <c r="E68" s="128"/>
      <c r="F68" s="129"/>
      <c r="G68" s="128"/>
      <c r="H68" s="127"/>
      <c r="I68" s="130"/>
      <c r="J68" s="131"/>
    </row>
    <row r="70" spans="1:10" ht="12" customHeight="1">
      <c r="B70" s="7" t="str">
        <f>Inputs!$C$2</f>
        <v>Rocky Mountain Power</v>
      </c>
      <c r="I70" s="92" t="s">
        <v>0</v>
      </c>
      <c r="J70" s="93">
        <v>3.2</v>
      </c>
    </row>
    <row r="71" spans="1:10" ht="12" customHeight="1">
      <c r="B71" s="7" t="str">
        <f>Inputs!$C$3</f>
        <v>Utah General Rate Case - June 2015</v>
      </c>
    </row>
    <row r="72" spans="1:10" ht="12" customHeight="1">
      <c r="B72" s="31" t="s">
        <v>227</v>
      </c>
    </row>
    <row r="75" spans="1:10" ht="12" customHeight="1">
      <c r="F75" s="94" t="s">
        <v>1</v>
      </c>
      <c r="H75" s="84"/>
      <c r="I75" s="95" t="str">
        <f>+Inputs!$C$6</f>
        <v>UTAH</v>
      </c>
    </row>
    <row r="76" spans="1:10" ht="12" customHeight="1">
      <c r="D76" s="46" t="s">
        <v>2</v>
      </c>
      <c r="E76" s="46" t="s">
        <v>3</v>
      </c>
      <c r="F76" s="42" t="s">
        <v>4</v>
      </c>
      <c r="G76" s="46" t="s">
        <v>5</v>
      </c>
      <c r="H76" s="46" t="s">
        <v>6</v>
      </c>
      <c r="I76" s="47" t="s">
        <v>7</v>
      </c>
      <c r="J76" s="46" t="s">
        <v>8</v>
      </c>
    </row>
    <row r="77" spans="1:10" ht="12" customHeight="1">
      <c r="A77" s="96"/>
      <c r="B77" s="17" t="s">
        <v>186</v>
      </c>
      <c r="C77" s="132"/>
      <c r="D77" s="133"/>
      <c r="E77" s="133"/>
      <c r="F77" s="133"/>
      <c r="G77" s="133"/>
      <c r="H77" s="96"/>
      <c r="I77" s="134"/>
      <c r="J77" s="93"/>
    </row>
    <row r="78" spans="1:10" ht="12" customHeight="1">
      <c r="A78" s="96"/>
      <c r="B78" s="309" t="s">
        <v>255</v>
      </c>
      <c r="C78" s="132"/>
      <c r="D78" s="133">
        <v>456</v>
      </c>
      <c r="E78" s="133">
        <v>1</v>
      </c>
      <c r="F78" s="103">
        <v>-2685348.5399999991</v>
      </c>
      <c r="G78" s="103" t="s">
        <v>28</v>
      </c>
      <c r="H78" s="87">
        <f>VLOOKUP(G78,'Alloc. Factors'!$B$2:$M$110,7,FALSE)</f>
        <v>0.4262831716003761</v>
      </c>
      <c r="I78" s="88">
        <f>H78*F78</f>
        <v>-1144718.8924836391</v>
      </c>
      <c r="J78" s="310"/>
    </row>
    <row r="79" spans="1:10" ht="12" customHeight="1">
      <c r="A79" s="96"/>
      <c r="B79" s="309" t="s">
        <v>255</v>
      </c>
      <c r="C79" s="132"/>
      <c r="D79" s="133">
        <v>456</v>
      </c>
      <c r="E79" s="133">
        <v>2</v>
      </c>
      <c r="F79" s="103">
        <v>844200</v>
      </c>
      <c r="G79" s="103" t="s">
        <v>28</v>
      </c>
      <c r="H79" s="87">
        <f>VLOOKUP(G79,'Alloc. Factors'!$B$2:$M$110,7,FALSE)</f>
        <v>0.4262831716003761</v>
      </c>
      <c r="I79" s="277">
        <f>H79*F79</f>
        <v>359868.2534650375</v>
      </c>
      <c r="J79" s="310"/>
    </row>
    <row r="80" spans="1:10" ht="12" customHeight="1">
      <c r="A80" s="96"/>
      <c r="B80" s="309" t="s">
        <v>255</v>
      </c>
      <c r="C80" s="132"/>
      <c r="D80" s="133">
        <v>456</v>
      </c>
      <c r="E80" s="133">
        <v>3</v>
      </c>
      <c r="F80" s="449">
        <v>19268136.003518224</v>
      </c>
      <c r="G80" s="103" t="s">
        <v>28</v>
      </c>
      <c r="H80" s="87">
        <f>VLOOKUP(G80,'Alloc. Factors'!$B$2:$M$110,7,FALSE)</f>
        <v>0.4262831716003761</v>
      </c>
      <c r="I80" s="277">
        <f>H80*F80</f>
        <v>8213682.1264071437</v>
      </c>
      <c r="J80" s="310"/>
    </row>
    <row r="81" spans="1:10" ht="12" customHeight="1">
      <c r="A81" s="96"/>
      <c r="B81" s="142"/>
      <c r="C81" s="132"/>
      <c r="D81" s="133"/>
      <c r="E81" s="133"/>
      <c r="F81" s="301">
        <f>SUM(F78:F80)</f>
        <v>17426987.463518225</v>
      </c>
      <c r="G81" s="103"/>
      <c r="H81" s="87"/>
      <c r="I81" s="301">
        <f>SUM(I78:I80)</f>
        <v>7428831.4873885419</v>
      </c>
      <c r="J81" s="310" t="s">
        <v>405</v>
      </c>
    </row>
    <row r="82" spans="1:10" ht="12" customHeight="1">
      <c r="A82" s="96"/>
      <c r="B82" s="309"/>
      <c r="C82" s="132"/>
      <c r="D82" s="133"/>
      <c r="E82" s="133"/>
      <c r="F82" s="103"/>
      <c r="G82" s="103"/>
      <c r="H82" s="87"/>
      <c r="I82" s="88"/>
      <c r="J82" s="310"/>
    </row>
    <row r="83" spans="1:10" ht="12" customHeight="1">
      <c r="A83" s="96"/>
      <c r="B83" s="142" t="s">
        <v>277</v>
      </c>
      <c r="C83" s="132"/>
      <c r="D83" s="133">
        <v>566</v>
      </c>
      <c r="E83" s="133">
        <v>1</v>
      </c>
      <c r="F83" s="103">
        <v>-1031772.4600000001</v>
      </c>
      <c r="G83" s="103" t="s">
        <v>28</v>
      </c>
      <c r="H83" s="87">
        <f>VLOOKUP(G83,'Alloc. Factors'!$B$2:$M$110,7,FALSE)</f>
        <v>0.4262831716003761</v>
      </c>
      <c r="I83" s="88">
        <f>H83*F83</f>
        <v>-439827.23661872221</v>
      </c>
      <c r="J83" s="135" t="s">
        <v>1004</v>
      </c>
    </row>
    <row r="84" spans="1:10" ht="12" customHeight="1">
      <c r="A84" s="96" t="s">
        <v>13</v>
      </c>
      <c r="B84" s="142"/>
      <c r="C84" s="132"/>
      <c r="D84" s="133"/>
      <c r="E84" s="133"/>
      <c r="F84" s="103"/>
      <c r="G84" s="103"/>
      <c r="H84" s="87"/>
      <c r="I84" s="88"/>
      <c r="J84" s="135"/>
    </row>
    <row r="85" spans="1:10" ht="12" customHeight="1">
      <c r="A85" s="96"/>
      <c r="B85" s="132"/>
      <c r="C85" s="132"/>
      <c r="D85" s="133"/>
      <c r="E85" s="133"/>
      <c r="F85" s="103"/>
      <c r="G85" s="103"/>
      <c r="H85" s="137"/>
      <c r="I85" s="88"/>
      <c r="J85" s="135"/>
    </row>
    <row r="86" spans="1:10" ht="12" customHeight="1">
      <c r="A86" s="96"/>
      <c r="B86" s="132"/>
      <c r="C86" s="132"/>
      <c r="D86" s="133"/>
      <c r="E86" s="133"/>
      <c r="F86" s="103"/>
      <c r="G86" s="103"/>
      <c r="H86" s="87"/>
      <c r="I86" s="88"/>
      <c r="J86" s="135"/>
    </row>
    <row r="87" spans="1:10" ht="12" customHeight="1">
      <c r="A87" s="96"/>
      <c r="B87" s="17" t="s">
        <v>278</v>
      </c>
      <c r="C87" s="132"/>
      <c r="D87" s="133"/>
      <c r="E87" s="133"/>
      <c r="F87" s="103"/>
      <c r="G87" s="103"/>
      <c r="H87" s="87"/>
      <c r="I87" s="88"/>
      <c r="J87" s="135"/>
    </row>
    <row r="88" spans="1:10" ht="12" customHeight="1">
      <c r="A88" s="96"/>
      <c r="B88" s="142" t="s">
        <v>847</v>
      </c>
      <c r="C88" s="132"/>
      <c r="D88" s="133"/>
      <c r="E88" s="133"/>
      <c r="F88" s="103">
        <v>79122526.85999997</v>
      </c>
      <c r="G88" s="103"/>
      <c r="H88" s="87"/>
      <c r="I88" s="88"/>
      <c r="J88" s="310" t="s">
        <v>930</v>
      </c>
    </row>
    <row r="89" spans="1:10" ht="12" customHeight="1">
      <c r="A89" s="96"/>
      <c r="B89" s="142" t="s">
        <v>279</v>
      </c>
      <c r="C89" s="132"/>
      <c r="D89" s="133"/>
      <c r="E89" s="133"/>
      <c r="F89" s="103">
        <v>17426987.463518225</v>
      </c>
      <c r="G89" s="103"/>
      <c r="H89" s="137"/>
      <c r="I89" s="88"/>
      <c r="J89" s="310" t="s">
        <v>405</v>
      </c>
    </row>
    <row r="90" spans="1:10" ht="12" customHeight="1">
      <c r="A90" s="96"/>
      <c r="B90" s="142" t="s">
        <v>657</v>
      </c>
      <c r="C90" s="132"/>
      <c r="D90" s="133"/>
      <c r="E90" s="133"/>
      <c r="F90" s="301">
        <f>SUM(F88:F89)</f>
        <v>96549514.323518187</v>
      </c>
      <c r="G90" s="103"/>
      <c r="H90" s="87"/>
      <c r="I90" s="88"/>
      <c r="J90" s="310" t="s">
        <v>405</v>
      </c>
    </row>
    <row r="91" spans="1:10" ht="12" customHeight="1">
      <c r="A91" s="96"/>
      <c r="B91" s="138"/>
      <c r="C91" s="111"/>
      <c r="D91" s="98"/>
      <c r="E91" s="98"/>
      <c r="F91" s="88"/>
      <c r="G91" s="89"/>
      <c r="H91" s="87"/>
      <c r="I91" s="88"/>
      <c r="J91" s="86"/>
    </row>
    <row r="92" spans="1:10" ht="12" customHeight="1">
      <c r="A92" s="96"/>
      <c r="B92" s="138"/>
      <c r="C92" s="111"/>
      <c r="D92" s="98"/>
      <c r="E92" s="98"/>
      <c r="F92" s="88"/>
      <c r="G92" s="89"/>
      <c r="H92" s="87"/>
      <c r="I92" s="88"/>
      <c r="J92" s="86"/>
    </row>
    <row r="93" spans="1:10" ht="12" customHeight="1">
      <c r="A93" s="96"/>
      <c r="B93" s="143" t="s">
        <v>13</v>
      </c>
      <c r="C93" s="132"/>
      <c r="D93" s="133"/>
      <c r="E93" s="133"/>
      <c r="F93" s="103" t="s">
        <v>13</v>
      </c>
      <c r="G93" s="103"/>
      <c r="H93" s="87"/>
      <c r="I93" s="88"/>
      <c r="J93" s="135"/>
    </row>
    <row r="94" spans="1:10" ht="12" customHeight="1">
      <c r="A94" s="96"/>
      <c r="B94" s="138"/>
      <c r="C94" s="111"/>
      <c r="D94" s="98"/>
      <c r="E94" s="98"/>
      <c r="F94" s="88"/>
      <c r="G94" s="89"/>
      <c r="H94" s="87"/>
      <c r="I94" s="88"/>
      <c r="J94" s="86"/>
    </row>
    <row r="95" spans="1:10" ht="12" customHeight="1">
      <c r="A95" s="96"/>
      <c r="B95" s="104"/>
      <c r="C95" s="104"/>
      <c r="D95" s="105"/>
      <c r="E95" s="105"/>
      <c r="F95" s="139"/>
      <c r="G95" s="105"/>
      <c r="H95" s="87"/>
      <c r="I95" s="88"/>
      <c r="J95" s="135"/>
    </row>
    <row r="96" spans="1:10" ht="12" customHeight="1">
      <c r="A96" s="96"/>
      <c r="B96" s="104"/>
      <c r="C96" s="104"/>
      <c r="D96" s="110"/>
      <c r="E96" s="110"/>
      <c r="F96" s="114"/>
      <c r="G96" s="105"/>
      <c r="H96" s="111"/>
      <c r="I96" s="114"/>
      <c r="J96" s="88"/>
    </row>
    <row r="97" spans="1:10" ht="12" customHeight="1">
      <c r="A97" s="96"/>
      <c r="B97" s="33"/>
      <c r="C97" s="104"/>
      <c r="D97" s="105"/>
      <c r="E97" s="106"/>
      <c r="F97" s="114"/>
      <c r="G97" s="107"/>
      <c r="H97" s="111"/>
      <c r="I97" s="112"/>
      <c r="J97" s="88"/>
    </row>
    <row r="98" spans="1:10" ht="12" customHeight="1">
      <c r="A98" s="96"/>
      <c r="B98" s="104"/>
      <c r="C98" s="104"/>
      <c r="D98" s="105"/>
      <c r="E98" s="105"/>
      <c r="F98" s="114"/>
      <c r="G98" s="89"/>
      <c r="H98" s="87"/>
      <c r="I98" s="88"/>
      <c r="J98" s="99"/>
    </row>
    <row r="99" spans="1:10" ht="12" customHeight="1">
      <c r="A99" s="96"/>
      <c r="B99" s="33"/>
      <c r="C99" s="104"/>
      <c r="D99" s="105"/>
      <c r="E99" s="106"/>
      <c r="F99" s="114"/>
      <c r="G99" s="107"/>
      <c r="H99" s="111"/>
      <c r="I99" s="112"/>
      <c r="J99" s="88"/>
    </row>
    <row r="100" spans="1:10" ht="12" customHeight="1">
      <c r="A100" s="96"/>
      <c r="B100" s="104"/>
      <c r="C100" s="104"/>
      <c r="D100" s="105"/>
      <c r="E100" s="105"/>
      <c r="F100" s="114"/>
      <c r="G100" s="89"/>
      <c r="H100" s="87"/>
      <c r="I100" s="88"/>
      <c r="J100" s="99"/>
    </row>
    <row r="101" spans="1:10" ht="12" customHeight="1">
      <c r="A101" s="96"/>
      <c r="B101" s="104"/>
      <c r="C101" s="104"/>
      <c r="D101" s="105"/>
      <c r="E101" s="105"/>
      <c r="F101" s="114"/>
      <c r="G101" s="89"/>
      <c r="H101" s="87"/>
      <c r="I101" s="88"/>
      <c r="J101" s="99"/>
    </row>
    <row r="102" spans="1:10" ht="12" customHeight="1">
      <c r="A102" s="96"/>
      <c r="B102" s="104"/>
      <c r="C102" s="104"/>
      <c r="D102" s="105"/>
      <c r="E102" s="105"/>
      <c r="F102" s="114"/>
      <c r="G102" s="89"/>
      <c r="H102" s="87"/>
      <c r="I102" s="88"/>
      <c r="J102" s="99"/>
    </row>
    <row r="103" spans="1:10" ht="12" customHeight="1">
      <c r="A103" s="96"/>
      <c r="B103" s="104"/>
      <c r="C103" s="113"/>
      <c r="D103" s="105"/>
      <c r="E103" s="105"/>
      <c r="F103" s="114"/>
      <c r="G103" s="89"/>
      <c r="H103" s="87"/>
      <c r="I103" s="88"/>
      <c r="J103" s="99"/>
    </row>
    <row r="104" spans="1:10" ht="12" customHeight="1">
      <c r="A104" s="96"/>
      <c r="B104" s="115"/>
      <c r="C104" s="113"/>
      <c r="D104" s="105"/>
      <c r="E104" s="105"/>
      <c r="F104" s="114"/>
      <c r="G104" s="105"/>
      <c r="H104" s="111"/>
      <c r="I104" s="114"/>
      <c r="J104" s="88"/>
    </row>
    <row r="105" spans="1:10" ht="12" customHeight="1">
      <c r="A105" s="96"/>
      <c r="B105" s="33"/>
      <c r="C105" s="104"/>
      <c r="D105" s="105"/>
      <c r="E105" s="106"/>
      <c r="F105" s="114"/>
      <c r="G105" s="105"/>
      <c r="H105" s="111"/>
      <c r="I105" s="112"/>
      <c r="J105" s="88"/>
    </row>
    <row r="106" spans="1:10" ht="12" customHeight="1">
      <c r="A106" s="96"/>
      <c r="B106" s="33"/>
      <c r="C106" s="104"/>
      <c r="D106" s="105"/>
      <c r="E106" s="105"/>
      <c r="F106" s="114"/>
      <c r="G106" s="105"/>
      <c r="H106" s="111"/>
      <c r="I106" s="112"/>
      <c r="J106" s="88"/>
    </row>
    <row r="107" spans="1:10" ht="12" customHeight="1">
      <c r="A107" s="96"/>
      <c r="B107" s="104"/>
      <c r="C107" s="104"/>
      <c r="D107" s="105"/>
      <c r="E107" s="105"/>
      <c r="F107" s="114"/>
      <c r="G107" s="89"/>
      <c r="H107" s="87"/>
      <c r="I107" s="88"/>
      <c r="J107" s="99"/>
    </row>
    <row r="108" spans="1:10" ht="12" customHeight="1">
      <c r="A108" s="96"/>
      <c r="B108" s="104"/>
      <c r="C108" s="104"/>
      <c r="D108" s="105"/>
      <c r="E108" s="105"/>
      <c r="F108" s="114"/>
      <c r="G108" s="105"/>
      <c r="H108" s="87"/>
      <c r="I108" s="88"/>
      <c r="J108" s="99"/>
    </row>
    <row r="109" spans="1:10" ht="12" customHeight="1">
      <c r="A109" s="96"/>
      <c r="B109" s="33"/>
      <c r="C109" s="104"/>
      <c r="D109" s="105"/>
      <c r="E109" s="105"/>
      <c r="F109" s="114"/>
      <c r="G109" s="105"/>
      <c r="H109" s="111"/>
      <c r="I109" s="112"/>
      <c r="J109" s="88"/>
    </row>
    <row r="110" spans="1:10" ht="12" customHeight="1">
      <c r="A110" s="96"/>
      <c r="B110" s="104"/>
      <c r="C110" s="104"/>
      <c r="D110" s="105"/>
      <c r="E110" s="105"/>
      <c r="F110" s="114"/>
      <c r="G110" s="89"/>
      <c r="H110" s="87"/>
      <c r="I110" s="88"/>
      <c r="J110" s="99"/>
    </row>
    <row r="111" spans="1:10" ht="12" customHeight="1">
      <c r="A111" s="96"/>
      <c r="B111" s="104"/>
      <c r="C111" s="104"/>
      <c r="D111" s="105"/>
      <c r="E111" s="105"/>
      <c r="F111" s="114"/>
      <c r="G111" s="89"/>
      <c r="H111" s="87"/>
      <c r="I111" s="88"/>
      <c r="J111" s="99"/>
    </row>
    <row r="112" spans="1:10" ht="12" customHeight="1">
      <c r="A112" s="96"/>
      <c r="B112" s="104"/>
      <c r="C112" s="104"/>
      <c r="D112" s="105"/>
      <c r="E112" s="105"/>
      <c r="F112" s="114"/>
      <c r="G112" s="89"/>
      <c r="H112" s="87"/>
      <c r="I112" s="88"/>
      <c r="J112" s="99"/>
    </row>
    <row r="113" spans="1:10" ht="12" customHeight="1">
      <c r="A113" s="96"/>
      <c r="B113" s="104"/>
      <c r="C113" s="104"/>
      <c r="D113" s="105"/>
      <c r="E113" s="105"/>
      <c r="F113" s="114"/>
      <c r="G113" s="89"/>
      <c r="H113" s="87"/>
      <c r="I113" s="88"/>
      <c r="J113" s="99"/>
    </row>
    <row r="114" spans="1:10" ht="12" customHeight="1">
      <c r="A114" s="96"/>
      <c r="B114" s="104"/>
      <c r="C114" s="104"/>
      <c r="D114" s="105"/>
      <c r="E114" s="105"/>
      <c r="F114" s="114"/>
      <c r="G114" s="89"/>
      <c r="H114" s="87"/>
      <c r="I114" s="88"/>
      <c r="J114" s="99"/>
    </row>
    <row r="115" spans="1:10" ht="12" customHeight="1">
      <c r="A115" s="96"/>
      <c r="B115" s="104"/>
      <c r="C115" s="104"/>
      <c r="D115" s="105"/>
      <c r="E115" s="105"/>
      <c r="F115" s="114"/>
      <c r="G115" s="89"/>
      <c r="H115" s="87"/>
      <c r="I115" s="88"/>
      <c r="J115" s="99"/>
    </row>
    <row r="116" spans="1:10" ht="12" customHeight="1">
      <c r="A116" s="96"/>
      <c r="B116" s="104"/>
      <c r="C116" s="104"/>
      <c r="D116" s="105"/>
      <c r="E116" s="105"/>
      <c r="F116" s="114"/>
      <c r="G116" s="89"/>
      <c r="H116" s="87"/>
      <c r="I116" s="88"/>
      <c r="J116" s="99"/>
    </row>
    <row r="117" spans="1:10" ht="12" customHeight="1">
      <c r="A117" s="96"/>
      <c r="B117" s="104"/>
      <c r="C117" s="104"/>
      <c r="D117" s="105"/>
      <c r="E117" s="105"/>
      <c r="F117" s="114"/>
      <c r="G117" s="89"/>
      <c r="H117" s="87"/>
      <c r="I117" s="88"/>
      <c r="J117" s="99"/>
    </row>
    <row r="118" spans="1:10" ht="12" customHeight="1">
      <c r="A118" s="96"/>
      <c r="B118" s="104"/>
      <c r="C118" s="104"/>
      <c r="D118" s="105"/>
      <c r="E118" s="105"/>
      <c r="F118" s="91"/>
      <c r="G118" s="89"/>
      <c r="H118" s="87"/>
      <c r="I118" s="88"/>
      <c r="J118" s="99"/>
    </row>
    <row r="119" spans="1:10" ht="12" customHeight="1">
      <c r="A119" s="96"/>
      <c r="B119" s="33"/>
      <c r="C119" s="113"/>
      <c r="D119" s="105"/>
      <c r="E119" s="105"/>
      <c r="F119" s="8"/>
      <c r="G119" s="105"/>
      <c r="H119" s="111"/>
      <c r="I119" s="8"/>
      <c r="J119" s="88"/>
    </row>
    <row r="120" spans="1:10" ht="12" customHeight="1">
      <c r="A120" s="96"/>
      <c r="B120" s="33"/>
      <c r="C120" s="113"/>
      <c r="D120" s="105"/>
      <c r="E120" s="105"/>
      <c r="F120" s="114"/>
      <c r="G120" s="105"/>
      <c r="H120" s="111"/>
      <c r="I120" s="112"/>
      <c r="J120" s="88"/>
    </row>
    <row r="121" spans="1:10" ht="12" customHeight="1">
      <c r="A121" s="96"/>
      <c r="B121" s="104"/>
      <c r="C121" s="104"/>
      <c r="D121" s="105"/>
      <c r="E121" s="105"/>
      <c r="F121" s="114"/>
      <c r="G121" s="89"/>
      <c r="H121" s="87"/>
      <c r="I121" s="88"/>
      <c r="J121" s="99"/>
    </row>
    <row r="122" spans="1:10" ht="12" customHeight="1">
      <c r="A122" s="96"/>
      <c r="B122" s="104"/>
      <c r="C122" s="113"/>
      <c r="D122" s="105"/>
      <c r="E122" s="105"/>
      <c r="F122" s="114"/>
      <c r="G122" s="89"/>
      <c r="H122" s="87"/>
      <c r="I122" s="88"/>
      <c r="J122" s="99"/>
    </row>
    <row r="123" spans="1:10" ht="12" customHeight="1">
      <c r="A123" s="96"/>
      <c r="B123" s="104"/>
      <c r="C123" s="433"/>
      <c r="D123" s="105"/>
      <c r="E123" s="105"/>
      <c r="F123" s="114"/>
      <c r="G123" s="89"/>
      <c r="H123" s="87"/>
      <c r="I123" s="88"/>
      <c r="J123" s="99"/>
    </row>
    <row r="124" spans="1:10" ht="12" customHeight="1">
      <c r="A124" s="96"/>
      <c r="B124" s="104"/>
      <c r="C124" s="113"/>
      <c r="D124" s="105"/>
      <c r="E124" s="105"/>
      <c r="F124" s="114"/>
      <c r="G124" s="89"/>
      <c r="H124" s="87"/>
      <c r="I124" s="88"/>
      <c r="J124" s="99"/>
    </row>
    <row r="125" spans="1:10" ht="12" customHeight="1">
      <c r="A125" s="96"/>
      <c r="B125" s="115"/>
      <c r="C125" s="114"/>
      <c r="D125" s="105"/>
      <c r="E125" s="105"/>
      <c r="F125" s="8"/>
      <c r="G125" s="89"/>
      <c r="H125" s="87"/>
      <c r="I125" s="8"/>
      <c r="J125" s="99"/>
    </row>
    <row r="126" spans="1:10" s="97" customFormat="1" ht="12" customHeight="1" thickBot="1">
      <c r="A126" s="111"/>
      <c r="B126" s="9" t="s">
        <v>12</v>
      </c>
      <c r="C126" s="110"/>
      <c r="D126" s="110"/>
      <c r="E126" s="105"/>
      <c r="F126" s="114"/>
      <c r="G126" s="105"/>
      <c r="H126" s="111"/>
      <c r="I126" s="112"/>
      <c r="J126" s="88"/>
    </row>
    <row r="127" spans="1:10" s="97" customFormat="1" ht="12" customHeight="1">
      <c r="A127" s="116"/>
      <c r="B127" s="117"/>
      <c r="C127" s="117"/>
      <c r="D127" s="118"/>
      <c r="E127" s="118"/>
      <c r="F127" s="119"/>
      <c r="G127" s="118"/>
      <c r="H127" s="117"/>
      <c r="I127" s="120"/>
      <c r="J127" s="121"/>
    </row>
    <row r="128" spans="1:10" s="97" customFormat="1" ht="12" customHeight="1">
      <c r="A128" s="122"/>
      <c r="B128" s="9"/>
      <c r="C128" s="111"/>
      <c r="D128" s="98"/>
      <c r="E128" s="98"/>
      <c r="F128" s="123"/>
      <c r="G128" s="98"/>
      <c r="H128" s="111"/>
      <c r="I128" s="112"/>
      <c r="J128" s="124"/>
    </row>
    <row r="129" spans="1:10" s="97" customFormat="1" ht="12" customHeight="1">
      <c r="A129" s="122"/>
      <c r="B129" s="111"/>
      <c r="C129" s="111"/>
      <c r="D129" s="98"/>
      <c r="E129" s="98"/>
      <c r="F129" s="123"/>
      <c r="G129" s="98"/>
      <c r="H129" s="111"/>
      <c r="I129" s="112"/>
      <c r="J129" s="124"/>
    </row>
    <row r="130" spans="1:10" s="97" customFormat="1" ht="12" customHeight="1">
      <c r="A130" s="122"/>
      <c r="B130" s="125"/>
      <c r="C130" s="111"/>
      <c r="D130" s="98"/>
      <c r="E130" s="98"/>
      <c r="F130" s="123"/>
      <c r="G130" s="98"/>
      <c r="H130" s="111"/>
      <c r="I130" s="112"/>
      <c r="J130" s="124"/>
    </row>
    <row r="131" spans="1:10" s="97" customFormat="1" ht="12" customHeight="1">
      <c r="A131" s="122"/>
      <c r="B131" s="125"/>
      <c r="C131" s="111"/>
      <c r="D131" s="98"/>
      <c r="E131" s="98"/>
      <c r="F131" s="123"/>
      <c r="G131" s="98"/>
      <c r="H131" s="111"/>
      <c r="I131" s="112"/>
      <c r="J131" s="124"/>
    </row>
    <row r="132" spans="1:10" s="97" customFormat="1" ht="12" customHeight="1">
      <c r="A132" s="122"/>
      <c r="B132" s="125"/>
      <c r="C132" s="111"/>
      <c r="D132" s="98"/>
      <c r="E132" s="98"/>
      <c r="F132" s="123"/>
      <c r="G132" s="98"/>
      <c r="H132" s="111"/>
      <c r="I132" s="112"/>
      <c r="J132" s="124"/>
    </row>
    <row r="133" spans="1:10" s="97" customFormat="1" ht="12" customHeight="1">
      <c r="A133" s="122"/>
      <c r="B133" s="125"/>
      <c r="C133" s="111"/>
      <c r="D133" s="98"/>
      <c r="E133" s="98"/>
      <c r="F133" s="123"/>
      <c r="G133" s="98"/>
      <c r="H133" s="111"/>
      <c r="I133" s="112"/>
      <c r="J133" s="124"/>
    </row>
    <row r="134" spans="1:10" s="97" customFormat="1" ht="12" customHeight="1">
      <c r="A134" s="122"/>
      <c r="B134" s="125"/>
      <c r="C134" s="111"/>
      <c r="D134" s="98"/>
      <c r="E134" s="98"/>
      <c r="F134" s="123"/>
      <c r="G134" s="98"/>
      <c r="H134" s="111"/>
      <c r="I134" s="112"/>
      <c r="J134" s="124"/>
    </row>
    <row r="135" spans="1:10" s="97" customFormat="1" ht="12" customHeight="1">
      <c r="A135" s="122"/>
      <c r="B135" s="111"/>
      <c r="C135" s="111"/>
      <c r="D135" s="98"/>
      <c r="E135" s="98"/>
      <c r="F135" s="123"/>
      <c r="G135" s="98"/>
      <c r="H135" s="111"/>
      <c r="I135" s="112"/>
      <c r="J135" s="124"/>
    </row>
    <row r="136" spans="1:10" ht="12" customHeight="1" thickBot="1">
      <c r="A136" s="126"/>
      <c r="B136" s="127"/>
      <c r="C136" s="127"/>
      <c r="D136" s="128"/>
      <c r="E136" s="128"/>
      <c r="F136" s="129"/>
      <c r="G136" s="128"/>
      <c r="H136" s="127"/>
      <c r="I136" s="130"/>
      <c r="J136" s="131"/>
    </row>
    <row r="137" spans="1:10" ht="12" customHeight="1">
      <c r="J137" s="94"/>
    </row>
    <row r="138" spans="1:10" ht="12" customHeight="1">
      <c r="B138" s="7" t="str">
        <f>Inputs!$C$2</f>
        <v>Rocky Mountain Power</v>
      </c>
      <c r="I138" s="92" t="s">
        <v>0</v>
      </c>
      <c r="J138" s="93">
        <v>3.3</v>
      </c>
    </row>
    <row r="139" spans="1:10" ht="12" customHeight="1">
      <c r="B139" s="7" t="str">
        <f>Inputs!$C$3</f>
        <v>Utah General Rate Case - June 2015</v>
      </c>
      <c r="J139" s="94"/>
    </row>
    <row r="140" spans="1:10" ht="12" customHeight="1">
      <c r="B140" s="31" t="s">
        <v>228</v>
      </c>
      <c r="J140" s="94"/>
    </row>
    <row r="141" spans="1:10" ht="12" customHeight="1">
      <c r="J141" s="94"/>
    </row>
    <row r="142" spans="1:10" ht="12" customHeight="1">
      <c r="J142" s="94"/>
    </row>
    <row r="143" spans="1:10" ht="12" customHeight="1">
      <c r="F143" s="94" t="s">
        <v>1</v>
      </c>
      <c r="H143" s="84"/>
      <c r="I143" s="95" t="str">
        <f>+Inputs!$C$6</f>
        <v>UTAH</v>
      </c>
    </row>
    <row r="144" spans="1:10" ht="12" customHeight="1">
      <c r="D144" s="46" t="s">
        <v>2</v>
      </c>
      <c r="E144" s="46" t="s">
        <v>3</v>
      </c>
      <c r="F144" s="42" t="s">
        <v>4</v>
      </c>
      <c r="G144" s="46" t="s">
        <v>5</v>
      </c>
      <c r="H144" s="46" t="s">
        <v>6</v>
      </c>
      <c r="I144" s="47" t="s">
        <v>7</v>
      </c>
      <c r="J144" s="46" t="s">
        <v>8</v>
      </c>
    </row>
    <row r="145" spans="1:10" ht="12" customHeight="1">
      <c r="A145" s="96"/>
      <c r="B145" s="36" t="s">
        <v>186</v>
      </c>
      <c r="C145" s="155"/>
      <c r="D145" s="156"/>
      <c r="E145" s="156"/>
      <c r="F145" s="156"/>
      <c r="G145" s="156"/>
      <c r="H145" s="96"/>
      <c r="I145" s="134"/>
      <c r="J145" s="93"/>
    </row>
    <row r="146" spans="1:10" ht="12" customHeight="1">
      <c r="A146" s="96"/>
      <c r="B146" s="155" t="s">
        <v>256</v>
      </c>
      <c r="C146" s="155"/>
      <c r="D146" s="157">
        <v>4118</v>
      </c>
      <c r="E146" s="156">
        <v>3</v>
      </c>
      <c r="F146" s="103">
        <v>58584.67</v>
      </c>
      <c r="G146" s="157" t="s">
        <v>9</v>
      </c>
      <c r="H146" s="87">
        <f>VLOOKUP(G146,'Alloc. Factors'!$B$2:$M$110,7,FALSE)</f>
        <v>0.41971722672390366</v>
      </c>
      <c r="I146" s="88">
        <f>H146*F146</f>
        <v>24588.995220935078</v>
      </c>
      <c r="J146" s="158" t="s">
        <v>978</v>
      </c>
    </row>
    <row r="147" spans="1:10" ht="12" customHeight="1">
      <c r="A147" s="96"/>
      <c r="B147" s="155" t="s">
        <v>257</v>
      </c>
      <c r="C147" s="155"/>
      <c r="D147" s="157">
        <v>4118</v>
      </c>
      <c r="E147" s="156">
        <v>3</v>
      </c>
      <c r="F147" s="103">
        <v>-56360.403000000006</v>
      </c>
      <c r="G147" s="157" t="s">
        <v>9</v>
      </c>
      <c r="H147" s="87">
        <f>VLOOKUP(G147,'Alloc. Factors'!$B$2:$M$110,7,FALSE)</f>
        <v>0.41971722672390366</v>
      </c>
      <c r="I147" s="88">
        <f>H147*F147</f>
        <v>-23655.432044201581</v>
      </c>
      <c r="J147" s="158" t="s">
        <v>407</v>
      </c>
    </row>
    <row r="148" spans="1:10" ht="12" customHeight="1">
      <c r="A148" s="96"/>
      <c r="B148" s="155"/>
      <c r="C148" s="155"/>
      <c r="D148" s="157"/>
      <c r="E148" s="156"/>
      <c r="F148" s="301">
        <f>SUM(F146:F147)</f>
        <v>2224.2669999999925</v>
      </c>
      <c r="G148" s="157"/>
      <c r="H148" s="87"/>
      <c r="I148" s="301">
        <f>SUM(I146:I147)</f>
        <v>933.56317673349622</v>
      </c>
      <c r="J148" s="158"/>
    </row>
    <row r="149" spans="1:10" ht="12" customHeight="1">
      <c r="A149" s="96"/>
      <c r="B149" s="155"/>
      <c r="C149" s="155"/>
      <c r="D149" s="157"/>
      <c r="E149" s="156"/>
      <c r="F149" s="103"/>
      <c r="G149" s="157"/>
      <c r="H149" s="87"/>
      <c r="I149" s="311"/>
      <c r="J149" s="158"/>
    </row>
    <row r="150" spans="1:10" s="31" customFormat="1" ht="12" customHeight="1">
      <c r="A150" s="19"/>
      <c r="B150" s="155"/>
      <c r="C150" s="155"/>
      <c r="D150" s="157"/>
      <c r="E150" s="156"/>
      <c r="F150" s="91"/>
      <c r="G150" s="91"/>
      <c r="H150" s="87"/>
      <c r="I150" s="88"/>
      <c r="J150" s="158"/>
    </row>
    <row r="151" spans="1:10" ht="12" customHeight="1">
      <c r="A151" s="96"/>
      <c r="B151" s="50" t="s">
        <v>10</v>
      </c>
      <c r="C151" s="155"/>
      <c r="D151" s="157"/>
      <c r="E151" s="156"/>
      <c r="F151" s="91"/>
      <c r="G151" s="91"/>
      <c r="H151" s="97"/>
      <c r="I151" s="140"/>
      <c r="J151" s="158"/>
    </row>
    <row r="152" spans="1:10" ht="12" customHeight="1">
      <c r="A152" s="111"/>
      <c r="B152" s="159" t="s">
        <v>259</v>
      </c>
      <c r="C152" s="155"/>
      <c r="D152" s="157">
        <v>25398</v>
      </c>
      <c r="E152" s="156">
        <v>3</v>
      </c>
      <c r="F152" s="91">
        <v>-56867.6515</v>
      </c>
      <c r="G152" s="91" t="s">
        <v>9</v>
      </c>
      <c r="H152" s="87">
        <f>VLOOKUP(G152,'Alloc. Factors'!$B$2:$M$110,7,FALSE)</f>
        <v>0.41971722672390366</v>
      </c>
      <c r="I152" s="88">
        <f>H152*F152</f>
        <v>-23868.33297788144</v>
      </c>
      <c r="J152" s="158" t="s">
        <v>407</v>
      </c>
    </row>
    <row r="153" spans="1:10" ht="12" customHeight="1">
      <c r="A153" s="111"/>
      <c r="B153" s="159" t="s">
        <v>258</v>
      </c>
      <c r="C153" s="155"/>
      <c r="D153" s="157">
        <v>190</v>
      </c>
      <c r="E153" s="156">
        <v>3</v>
      </c>
      <c r="F153" s="91">
        <v>21581.842420764955</v>
      </c>
      <c r="G153" s="91" t="s">
        <v>9</v>
      </c>
      <c r="H153" s="87">
        <f>VLOOKUP(G153,'Alloc. Factors'!$B$2:$M$110,7,FALSE)</f>
        <v>0.41971722672390366</v>
      </c>
      <c r="I153" s="88">
        <f>H153*F153</f>
        <v>9058.2710484357667</v>
      </c>
      <c r="J153" s="158" t="s">
        <v>407</v>
      </c>
    </row>
    <row r="154" spans="1:10" ht="12" customHeight="1">
      <c r="A154" s="111"/>
      <c r="B154" s="159"/>
      <c r="C154" s="155"/>
      <c r="D154" s="157"/>
      <c r="E154" s="156"/>
      <c r="F154" s="91"/>
      <c r="G154" s="91"/>
      <c r="H154" s="97"/>
      <c r="I154" s="140"/>
      <c r="J154" s="295"/>
    </row>
    <row r="155" spans="1:10" ht="12" customHeight="1">
      <c r="A155" s="111"/>
      <c r="B155" s="36"/>
      <c r="C155" s="155"/>
      <c r="D155" s="157"/>
      <c r="E155" s="156"/>
      <c r="F155" s="91"/>
      <c r="G155" s="91"/>
      <c r="H155" s="97"/>
      <c r="I155" s="140"/>
      <c r="J155" s="295"/>
    </row>
    <row r="156" spans="1:10" s="31" customFormat="1" ht="12" customHeight="1">
      <c r="A156" s="9"/>
      <c r="B156" s="36" t="s">
        <v>409</v>
      </c>
      <c r="C156" s="155"/>
      <c r="D156" s="157"/>
      <c r="E156" s="156"/>
      <c r="F156" s="91"/>
      <c r="G156" s="157"/>
      <c r="H156" s="87"/>
      <c r="I156" s="114"/>
      <c r="J156" s="158"/>
    </row>
    <row r="157" spans="1:10" ht="12" customHeight="1">
      <c r="A157" s="111"/>
      <c r="B157" s="155" t="s">
        <v>261</v>
      </c>
      <c r="C157" s="155"/>
      <c r="D157" s="157" t="s">
        <v>262</v>
      </c>
      <c r="E157" s="156">
        <v>3</v>
      </c>
      <c r="F157" s="91">
        <v>56360.403000000006</v>
      </c>
      <c r="G157" s="91" t="s">
        <v>9</v>
      </c>
      <c r="H157" s="87">
        <f>VLOOKUP(G157,'Alloc. Factors'!$B$2:$M$110,7,FALSE)</f>
        <v>0.41971722672390366</v>
      </c>
      <c r="I157" s="88">
        <f>H157*F157</f>
        <v>23655.432044201581</v>
      </c>
      <c r="J157" s="158" t="s">
        <v>407</v>
      </c>
    </row>
    <row r="158" spans="1:10" ht="12" customHeight="1">
      <c r="A158" s="111"/>
      <c r="B158" s="155" t="s">
        <v>623</v>
      </c>
      <c r="C158" s="155"/>
      <c r="D158" s="157">
        <v>41010</v>
      </c>
      <c r="E158" s="156">
        <v>3</v>
      </c>
      <c r="F158" s="91">
        <v>21389.336542529996</v>
      </c>
      <c r="G158" s="91" t="s">
        <v>9</v>
      </c>
      <c r="H158" s="87">
        <f>VLOOKUP(G158,'Alloc. Factors'!$B$2:$M$110,7,FALSE)</f>
        <v>0.41971722672390366</v>
      </c>
      <c r="I158" s="88">
        <f>H158*F158</f>
        <v>8977.4730150949399</v>
      </c>
      <c r="J158" s="158" t="s">
        <v>407</v>
      </c>
    </row>
    <row r="159" spans="1:10" ht="12" customHeight="1">
      <c r="A159" s="111"/>
      <c r="B159" s="155"/>
      <c r="C159" s="155"/>
      <c r="D159" s="157"/>
      <c r="E159" s="156"/>
      <c r="F159" s="91"/>
      <c r="G159" s="91"/>
      <c r="H159" s="87"/>
      <c r="I159" s="88"/>
      <c r="J159" s="158"/>
    </row>
    <row r="160" spans="1:10" ht="12" customHeight="1">
      <c r="A160" s="111"/>
      <c r="B160" s="155"/>
      <c r="C160" s="155"/>
      <c r="D160" s="157"/>
      <c r="E160" s="156"/>
      <c r="F160" s="91"/>
      <c r="G160" s="91"/>
      <c r="H160" s="87"/>
      <c r="I160" s="88"/>
      <c r="J160" s="158"/>
    </row>
    <row r="161" spans="1:10" ht="12" customHeight="1">
      <c r="A161" s="111"/>
      <c r="B161" s="159"/>
      <c r="C161" s="155"/>
      <c r="D161" s="86"/>
      <c r="E161" s="105"/>
      <c r="F161" s="311" t="s">
        <v>13</v>
      </c>
      <c r="G161" s="105"/>
      <c r="H161" s="87"/>
      <c r="I161" s="88"/>
      <c r="J161" s="158"/>
    </row>
    <row r="162" spans="1:10" ht="12" customHeight="1">
      <c r="A162" s="96"/>
      <c r="B162" s="155"/>
      <c r="C162" s="155"/>
      <c r="D162" s="86"/>
      <c r="E162" s="86"/>
      <c r="F162" s="114"/>
      <c r="G162" s="107"/>
      <c r="H162" s="87"/>
      <c r="I162" s="88"/>
      <c r="J162" s="158"/>
    </row>
    <row r="163" spans="1:10" ht="12" customHeight="1">
      <c r="A163" s="96"/>
      <c r="B163" s="22"/>
      <c r="C163" s="22"/>
      <c r="D163" s="22"/>
      <c r="E163" s="22"/>
      <c r="F163" s="22"/>
      <c r="G163" s="15"/>
      <c r="H163" s="22"/>
      <c r="I163" s="22"/>
      <c r="J163" s="22"/>
    </row>
    <row r="164" spans="1:10" s="31" customFormat="1" ht="12" customHeight="1">
      <c r="A164" s="19"/>
      <c r="B164" s="97"/>
      <c r="C164" s="97"/>
      <c r="D164" s="86"/>
      <c r="E164" s="86"/>
      <c r="F164" s="114"/>
      <c r="G164" s="86"/>
      <c r="H164" s="97"/>
      <c r="I164" s="140"/>
      <c r="J164" s="86"/>
    </row>
    <row r="165" spans="1:10" ht="12" customHeight="1">
      <c r="A165" s="96"/>
      <c r="B165" s="97"/>
      <c r="C165" s="97"/>
      <c r="D165" s="86"/>
      <c r="E165" s="86"/>
      <c r="F165" s="114"/>
      <c r="G165" s="86"/>
      <c r="H165" s="97"/>
      <c r="I165" s="140"/>
      <c r="J165" s="86"/>
    </row>
    <row r="166" spans="1:10" ht="12" customHeight="1">
      <c r="A166" s="96"/>
      <c r="B166" s="136"/>
      <c r="C166" s="111"/>
      <c r="D166" s="98"/>
      <c r="E166" s="98"/>
      <c r="F166" s="160"/>
      <c r="G166" s="161"/>
      <c r="H166" s="137"/>
      <c r="I166" s="88"/>
      <c r="J166" s="98"/>
    </row>
    <row r="167" spans="1:10" ht="12" customHeight="1">
      <c r="A167" s="96"/>
      <c r="B167" s="111"/>
      <c r="C167" s="111"/>
      <c r="D167" s="98"/>
      <c r="E167" s="98"/>
      <c r="F167" s="144"/>
      <c r="G167" s="146"/>
      <c r="H167" s="137"/>
      <c r="I167" s="88"/>
      <c r="J167" s="98"/>
    </row>
    <row r="168" spans="1:10" ht="12" customHeight="1">
      <c r="A168" s="96"/>
      <c r="B168" s="111"/>
      <c r="C168" s="111"/>
      <c r="D168" s="98"/>
      <c r="E168" s="98"/>
      <c r="F168" s="144"/>
      <c r="G168" s="146"/>
      <c r="H168" s="137"/>
      <c r="I168" s="88"/>
      <c r="J168" s="98"/>
    </row>
    <row r="169" spans="1:10" ht="12" customHeight="1">
      <c r="A169" s="96"/>
      <c r="B169" s="9"/>
      <c r="C169" s="111"/>
      <c r="D169" s="98"/>
      <c r="E169" s="98"/>
      <c r="F169" s="160"/>
      <c r="G169" s="161"/>
      <c r="H169" s="137"/>
      <c r="I169" s="88"/>
      <c r="J169" s="98"/>
    </row>
    <row r="170" spans="1:10" ht="12" customHeight="1">
      <c r="A170" s="96"/>
      <c r="B170" s="111"/>
      <c r="C170" s="111"/>
      <c r="D170" s="98"/>
      <c r="E170" s="98"/>
      <c r="F170" s="144"/>
      <c r="G170" s="146"/>
      <c r="H170" s="137"/>
      <c r="I170" s="88"/>
      <c r="J170" s="98"/>
    </row>
    <row r="171" spans="1:10" ht="12" customHeight="1">
      <c r="A171" s="96"/>
      <c r="B171" s="111"/>
      <c r="C171" s="111"/>
      <c r="D171" s="98"/>
      <c r="E171" s="98"/>
      <c r="F171" s="162"/>
      <c r="G171" s="146"/>
      <c r="H171" s="137"/>
      <c r="I171" s="88"/>
      <c r="J171" s="98"/>
    </row>
    <row r="172" spans="1:10" ht="12" customHeight="1">
      <c r="A172" s="96"/>
      <c r="B172" s="111"/>
      <c r="C172" s="111"/>
      <c r="D172" s="98"/>
      <c r="E172" s="98"/>
      <c r="F172" s="51"/>
      <c r="G172" s="161"/>
      <c r="H172" s="137"/>
      <c r="I172" s="88"/>
      <c r="J172" s="98"/>
    </row>
    <row r="173" spans="1:10" ht="12" customHeight="1">
      <c r="A173" s="96"/>
      <c r="B173" s="111"/>
      <c r="C173" s="111"/>
      <c r="D173" s="98"/>
      <c r="E173" s="98"/>
      <c r="F173" s="162"/>
      <c r="G173" s="146"/>
      <c r="H173" s="137"/>
      <c r="I173" s="88"/>
      <c r="J173" s="98"/>
    </row>
    <row r="174" spans="1:10" ht="12" customHeight="1">
      <c r="A174" s="96"/>
      <c r="B174" s="111"/>
      <c r="C174" s="111"/>
      <c r="D174" s="98"/>
      <c r="E174" s="98"/>
      <c r="F174" s="144"/>
      <c r="G174" s="146"/>
      <c r="H174" s="137"/>
      <c r="I174" s="88"/>
      <c r="J174" s="98"/>
    </row>
    <row r="175" spans="1:10" ht="12" customHeight="1">
      <c r="A175" s="96"/>
      <c r="B175" s="111"/>
      <c r="C175" s="111"/>
      <c r="D175" s="98"/>
      <c r="E175" s="98"/>
      <c r="F175" s="28"/>
      <c r="G175" s="146"/>
      <c r="H175" s="88"/>
      <c r="I175" s="88"/>
      <c r="J175" s="98"/>
    </row>
    <row r="176" spans="1:10" ht="12" customHeight="1">
      <c r="A176" s="96"/>
      <c r="B176" s="111"/>
      <c r="C176" s="111"/>
      <c r="D176" s="98"/>
      <c r="E176" s="98"/>
      <c r="F176" s="144"/>
      <c r="G176" s="146"/>
      <c r="H176" s="88"/>
      <c r="I176" s="88"/>
      <c r="J176" s="98"/>
    </row>
    <row r="177" spans="1:10" ht="12" customHeight="1">
      <c r="A177" s="96"/>
      <c r="B177" s="111"/>
      <c r="C177" s="111"/>
      <c r="D177" s="98"/>
      <c r="E177" s="98"/>
      <c r="F177" s="144"/>
      <c r="G177" s="146"/>
      <c r="H177" s="88"/>
      <c r="I177" s="88"/>
      <c r="J177" s="98"/>
    </row>
    <row r="178" spans="1:10" ht="12" customHeight="1">
      <c r="A178" s="96"/>
      <c r="B178" s="111"/>
      <c r="C178" s="111"/>
      <c r="D178" s="98"/>
      <c r="E178" s="98"/>
      <c r="F178" s="144"/>
      <c r="G178" s="146"/>
      <c r="H178" s="88"/>
      <c r="I178" s="88"/>
      <c r="J178" s="98"/>
    </row>
    <row r="179" spans="1:10" ht="12" customHeight="1">
      <c r="A179" s="96"/>
      <c r="B179" s="111"/>
      <c r="C179" s="111"/>
      <c r="D179" s="98"/>
      <c r="E179" s="98"/>
      <c r="F179" s="144"/>
      <c r="G179" s="146"/>
      <c r="H179" s="88"/>
      <c r="I179" s="88"/>
      <c r="J179" s="98"/>
    </row>
    <row r="180" spans="1:10" ht="12" customHeight="1">
      <c r="A180" s="96"/>
      <c r="B180" s="111"/>
      <c r="C180" s="111"/>
      <c r="D180" s="98"/>
      <c r="E180" s="98"/>
      <c r="F180" s="144"/>
      <c r="G180" s="146"/>
      <c r="H180" s="88"/>
      <c r="I180" s="88"/>
      <c r="J180" s="98"/>
    </row>
    <row r="181" spans="1:10" ht="12" customHeight="1">
      <c r="A181" s="96"/>
      <c r="B181" s="111"/>
      <c r="C181" s="111"/>
      <c r="D181" s="98"/>
      <c r="E181" s="98"/>
      <c r="F181" s="144"/>
      <c r="G181" s="146"/>
      <c r="H181" s="88"/>
      <c r="I181" s="88"/>
      <c r="J181" s="98"/>
    </row>
    <row r="182" spans="1:10" ht="12" customHeight="1">
      <c r="A182" s="96"/>
      <c r="B182" s="111"/>
      <c r="C182" s="111"/>
      <c r="D182" s="98"/>
      <c r="E182" s="98"/>
      <c r="F182" s="144"/>
      <c r="G182" s="146"/>
      <c r="H182" s="88"/>
      <c r="I182" s="88"/>
      <c r="J182" s="98"/>
    </row>
    <row r="183" spans="1:10" ht="12" customHeight="1">
      <c r="A183" s="96"/>
      <c r="B183" s="111"/>
      <c r="C183" s="111"/>
      <c r="D183" s="98"/>
      <c r="E183" s="98"/>
      <c r="F183" s="144"/>
      <c r="G183" s="146"/>
      <c r="H183" s="88"/>
      <c r="I183" s="88"/>
      <c r="J183" s="98"/>
    </row>
    <row r="184" spans="1:10" ht="12" customHeight="1">
      <c r="A184" s="96"/>
      <c r="B184" s="111"/>
      <c r="C184" s="111"/>
      <c r="D184" s="98"/>
      <c r="E184" s="98"/>
      <c r="F184" s="28"/>
      <c r="G184" s="146"/>
      <c r="H184" s="88"/>
      <c r="I184" s="88"/>
      <c r="J184" s="98"/>
    </row>
    <row r="185" spans="1:10" ht="12" customHeight="1">
      <c r="A185" s="96"/>
      <c r="B185" s="111"/>
      <c r="C185" s="111"/>
      <c r="D185" s="98"/>
      <c r="E185" s="98"/>
      <c r="F185" s="123"/>
      <c r="G185" s="98"/>
      <c r="H185" s="112"/>
      <c r="I185" s="112"/>
      <c r="J185" s="98"/>
    </row>
    <row r="186" spans="1:10" ht="12" customHeight="1">
      <c r="A186" s="96"/>
      <c r="B186" s="111"/>
      <c r="C186" s="111"/>
      <c r="D186" s="98"/>
      <c r="E186" s="98"/>
      <c r="F186" s="123"/>
      <c r="G186" s="98"/>
      <c r="H186" s="111"/>
      <c r="I186" s="112"/>
      <c r="J186" s="98"/>
    </row>
    <row r="187" spans="1:10" ht="12" customHeight="1">
      <c r="A187" s="96"/>
      <c r="B187" s="111"/>
      <c r="C187" s="111"/>
      <c r="D187" s="98"/>
      <c r="E187" s="98"/>
      <c r="F187" s="123"/>
      <c r="G187" s="98"/>
      <c r="H187" s="112"/>
      <c r="I187" s="112"/>
      <c r="J187" s="98"/>
    </row>
    <row r="188" spans="1:10" ht="12" customHeight="1">
      <c r="A188" s="96"/>
      <c r="B188" s="96"/>
      <c r="C188" s="96"/>
      <c r="D188" s="98"/>
      <c r="E188" s="93"/>
      <c r="F188" s="134"/>
      <c r="G188" s="93"/>
      <c r="H188" s="111"/>
      <c r="I188" s="112"/>
      <c r="J188" s="93"/>
    </row>
    <row r="189" spans="1:10" ht="12" customHeight="1">
      <c r="A189" s="111"/>
      <c r="B189" s="111"/>
      <c r="C189" s="111"/>
      <c r="D189" s="98"/>
      <c r="E189" s="98"/>
      <c r="F189" s="123"/>
      <c r="G189" s="98"/>
      <c r="H189" s="111"/>
      <c r="I189" s="112"/>
      <c r="J189" s="88"/>
    </row>
    <row r="190" spans="1:10" ht="12" customHeight="1">
      <c r="A190" s="111"/>
      <c r="B190" s="111"/>
      <c r="C190" s="111"/>
      <c r="D190" s="98"/>
      <c r="E190" s="98"/>
      <c r="F190" s="123"/>
      <c r="G190" s="98"/>
      <c r="H190" s="111"/>
      <c r="I190" s="112"/>
      <c r="J190" s="88"/>
    </row>
    <row r="191" spans="1:10" ht="12" customHeight="1">
      <c r="A191" s="111"/>
      <c r="B191" s="9" t="s">
        <v>13</v>
      </c>
      <c r="C191" s="111"/>
      <c r="D191" s="98"/>
      <c r="E191" s="98"/>
      <c r="F191" s="123"/>
      <c r="G191" s="98"/>
      <c r="H191" s="111"/>
      <c r="I191" s="112"/>
      <c r="J191" s="88"/>
    </row>
    <row r="192" spans="1:10" ht="12" customHeight="1">
      <c r="A192" s="111"/>
      <c r="B192" s="111"/>
      <c r="C192" s="111"/>
      <c r="D192" s="98"/>
      <c r="E192" s="98"/>
      <c r="F192" s="123"/>
      <c r="G192" s="98"/>
      <c r="H192" s="111"/>
      <c r="I192" s="112"/>
      <c r="J192" s="88"/>
    </row>
    <row r="193" spans="1:10" ht="12" customHeight="1">
      <c r="A193" s="111"/>
      <c r="B193" s="111"/>
      <c r="C193" s="111"/>
      <c r="D193" s="98"/>
      <c r="E193" s="98"/>
      <c r="F193" s="123"/>
      <c r="G193" s="98"/>
      <c r="H193" s="111"/>
      <c r="I193" s="112"/>
      <c r="J193" s="88"/>
    </row>
    <row r="194" spans="1:10" ht="12" customHeight="1" thickBot="1">
      <c r="A194" s="111"/>
      <c r="B194" s="9" t="s">
        <v>12</v>
      </c>
      <c r="C194" s="111"/>
      <c r="D194" s="98"/>
      <c r="E194" s="98"/>
      <c r="F194" s="123"/>
      <c r="G194" s="98"/>
      <c r="H194" s="98"/>
      <c r="I194" s="163"/>
      <c r="J194" s="88"/>
    </row>
    <row r="195" spans="1:10" ht="12" customHeight="1">
      <c r="A195" s="116"/>
      <c r="B195" s="117"/>
      <c r="C195" s="117"/>
      <c r="D195" s="118"/>
      <c r="E195" s="118"/>
      <c r="F195" s="119"/>
      <c r="G195" s="118"/>
      <c r="H195" s="118"/>
      <c r="I195" s="164"/>
      <c r="J195" s="121"/>
    </row>
    <row r="196" spans="1:10" ht="12" customHeight="1">
      <c r="A196" s="122"/>
      <c r="B196" s="125"/>
      <c r="C196" s="111"/>
      <c r="D196" s="98"/>
      <c r="E196" s="98"/>
      <c r="F196" s="123"/>
      <c r="G196" s="98"/>
      <c r="H196" s="98"/>
      <c r="I196" s="163"/>
      <c r="J196" s="124"/>
    </row>
    <row r="197" spans="1:10" ht="12" customHeight="1">
      <c r="A197" s="122"/>
      <c r="B197" s="125"/>
      <c r="C197" s="111"/>
      <c r="D197" s="98"/>
      <c r="E197" s="98"/>
      <c r="F197" s="123"/>
      <c r="G197" s="98"/>
      <c r="H197" s="98"/>
      <c r="I197" s="163"/>
      <c r="J197" s="124"/>
    </row>
    <row r="198" spans="1:10" ht="12" customHeight="1">
      <c r="A198" s="122"/>
      <c r="B198" s="111"/>
      <c r="C198" s="111"/>
      <c r="D198" s="98"/>
      <c r="E198" s="98"/>
      <c r="F198" s="123"/>
      <c r="G198" s="98"/>
      <c r="H198" s="98"/>
      <c r="I198" s="163"/>
      <c r="J198" s="124"/>
    </row>
    <row r="199" spans="1:10" ht="12" customHeight="1">
      <c r="A199" s="122"/>
      <c r="B199" s="111"/>
      <c r="C199" s="111"/>
      <c r="D199" s="98"/>
      <c r="E199" s="98"/>
      <c r="F199" s="123"/>
      <c r="G199" s="98"/>
      <c r="H199" s="111"/>
      <c r="I199" s="112"/>
      <c r="J199" s="124"/>
    </row>
    <row r="200" spans="1:10" ht="12" customHeight="1">
      <c r="A200" s="122"/>
      <c r="B200" s="111"/>
      <c r="C200" s="111"/>
      <c r="D200" s="98"/>
      <c r="E200" s="98"/>
      <c r="F200" s="123"/>
      <c r="G200" s="98"/>
      <c r="H200" s="111"/>
      <c r="I200" s="112"/>
      <c r="J200" s="124"/>
    </row>
    <row r="201" spans="1:10" ht="12" customHeight="1">
      <c r="A201" s="122"/>
      <c r="B201" s="111"/>
      <c r="C201" s="111"/>
      <c r="D201" s="98"/>
      <c r="E201" s="98"/>
      <c r="F201" s="123"/>
      <c r="G201" s="98"/>
      <c r="H201" s="111"/>
      <c r="I201" s="112"/>
      <c r="J201" s="124"/>
    </row>
    <row r="202" spans="1:10" ht="12" customHeight="1">
      <c r="A202" s="122"/>
      <c r="B202" s="111"/>
      <c r="C202" s="111"/>
      <c r="D202" s="98"/>
      <c r="E202" s="98"/>
      <c r="F202" s="123"/>
      <c r="G202" s="98"/>
      <c r="H202" s="111"/>
      <c r="I202" s="112"/>
      <c r="J202" s="124"/>
    </row>
    <row r="203" spans="1:10" ht="12" customHeight="1">
      <c r="A203" s="122"/>
      <c r="B203" s="111"/>
      <c r="C203" s="111"/>
      <c r="D203" s="98"/>
      <c r="E203" s="98"/>
      <c r="F203" s="123"/>
      <c r="G203" s="98"/>
      <c r="H203" s="111"/>
      <c r="I203" s="112"/>
      <c r="J203" s="124"/>
    </row>
    <row r="204" spans="1:10" ht="12" customHeight="1" thickBot="1">
      <c r="A204" s="149"/>
      <c r="B204" s="150"/>
      <c r="C204" s="150"/>
      <c r="D204" s="151"/>
      <c r="E204" s="151"/>
      <c r="F204" s="152"/>
      <c r="G204" s="151"/>
      <c r="H204" s="150"/>
      <c r="I204" s="153"/>
      <c r="J204" s="154"/>
    </row>
    <row r="205" spans="1:10" ht="12" customHeight="1">
      <c r="J205" s="94"/>
    </row>
    <row r="206" spans="1:10" ht="12" customHeight="1">
      <c r="B206" s="7" t="str">
        <f>Inputs!$C$2</f>
        <v>Rocky Mountain Power</v>
      </c>
      <c r="I206" s="92" t="s">
        <v>0</v>
      </c>
      <c r="J206" s="93">
        <v>3.4</v>
      </c>
    </row>
    <row r="207" spans="1:10" ht="12" customHeight="1">
      <c r="B207" s="7" t="str">
        <f>Inputs!$C$3</f>
        <v>Utah General Rate Case - June 2015</v>
      </c>
      <c r="J207" s="94"/>
    </row>
    <row r="208" spans="1:10" ht="12" customHeight="1">
      <c r="B208" s="31" t="s">
        <v>406</v>
      </c>
      <c r="J208" s="94"/>
    </row>
    <row r="209" spans="1:10" ht="12" customHeight="1">
      <c r="J209" s="94"/>
    </row>
    <row r="210" spans="1:10" ht="12" customHeight="1">
      <c r="A210" s="97"/>
      <c r="J210" s="94"/>
    </row>
    <row r="211" spans="1:10" ht="12" customHeight="1">
      <c r="A211" s="97"/>
      <c r="F211" s="94" t="s">
        <v>1</v>
      </c>
      <c r="H211" s="84"/>
      <c r="I211" s="95" t="str">
        <f>+Inputs!$C$6</f>
        <v>UTAH</v>
      </c>
    </row>
    <row r="212" spans="1:10" ht="12" customHeight="1">
      <c r="A212" s="97"/>
      <c r="D212" s="46" t="s">
        <v>2</v>
      </c>
      <c r="E212" s="46" t="s">
        <v>3</v>
      </c>
      <c r="F212" s="42" t="s">
        <v>4</v>
      </c>
      <c r="G212" s="46" t="s">
        <v>5</v>
      </c>
      <c r="H212" s="46" t="s">
        <v>6</v>
      </c>
      <c r="I212" s="47" t="s">
        <v>7</v>
      </c>
      <c r="J212" s="46" t="s">
        <v>8</v>
      </c>
    </row>
    <row r="213" spans="1:10" ht="12" customHeight="1">
      <c r="A213" s="111"/>
      <c r="B213" s="52" t="s">
        <v>186</v>
      </c>
      <c r="C213" s="165"/>
      <c r="D213" s="166"/>
      <c r="E213" s="89"/>
      <c r="F213" s="89"/>
      <c r="G213" s="89"/>
      <c r="H213" s="89"/>
      <c r="I213" s="134"/>
      <c r="J213" s="93"/>
    </row>
    <row r="214" spans="1:10" ht="12" customHeight="1">
      <c r="A214" s="111"/>
      <c r="B214" s="165" t="s">
        <v>920</v>
      </c>
      <c r="C214" s="165"/>
      <c r="D214" s="89">
        <v>456</v>
      </c>
      <c r="E214" s="89">
        <v>3</v>
      </c>
      <c r="F214" s="123">
        <v>-32347124.800000001</v>
      </c>
      <c r="G214" s="89" t="s">
        <v>28</v>
      </c>
      <c r="H214" s="87">
        <f>VLOOKUP(G214,'Alloc. Factors'!$B$2:$M$110,7,FALSE)</f>
        <v>0.4262831716003761</v>
      </c>
      <c r="I214" s="88">
        <f>H214*F214</f>
        <v>-13789034.951897182</v>
      </c>
      <c r="J214" s="312" t="s">
        <v>440</v>
      </c>
    </row>
    <row r="215" spans="1:10" ht="12" customHeight="1">
      <c r="A215" s="111"/>
      <c r="B215" s="165" t="s">
        <v>934</v>
      </c>
      <c r="C215" s="165"/>
      <c r="D215" s="293">
        <v>456</v>
      </c>
      <c r="E215" s="293">
        <v>3</v>
      </c>
      <c r="F215" s="123">
        <v>3672012.5</v>
      </c>
      <c r="G215" s="89" t="s">
        <v>28</v>
      </c>
      <c r="H215" s="87">
        <f>VLOOKUP(G215,'Alloc. Factors'!$B$2:$M$110,7,FALSE)</f>
        <v>0.4262831716003761</v>
      </c>
      <c r="I215" s="88">
        <f>H215*F215</f>
        <v>1565317.134656226</v>
      </c>
      <c r="J215" s="312" t="s">
        <v>767</v>
      </c>
    </row>
    <row r="216" spans="1:10" ht="12" customHeight="1">
      <c r="A216" s="111"/>
      <c r="B216" s="165"/>
      <c r="C216" s="165"/>
      <c r="D216" s="165"/>
      <c r="E216" s="165"/>
      <c r="F216" s="165"/>
      <c r="G216" s="165"/>
      <c r="H216" s="166"/>
      <c r="I216" s="88"/>
      <c r="J216" s="165"/>
    </row>
    <row r="217" spans="1:10" ht="12" customHeight="1">
      <c r="A217" s="111"/>
      <c r="B217" s="165"/>
      <c r="C217" s="165"/>
      <c r="D217" s="165"/>
      <c r="E217" s="165"/>
      <c r="F217" s="165"/>
      <c r="G217" s="165"/>
      <c r="H217" s="166"/>
      <c r="I217" s="88"/>
      <c r="J217" s="165"/>
    </row>
    <row r="218" spans="1:10" s="31" customFormat="1" ht="12" customHeight="1">
      <c r="A218" s="9"/>
      <c r="B218" s="75" t="s">
        <v>946</v>
      </c>
      <c r="C218" s="166"/>
      <c r="D218" s="89"/>
      <c r="E218" s="89"/>
      <c r="F218" s="275"/>
      <c r="G218" s="89"/>
      <c r="H218" s="87"/>
      <c r="I218" s="88"/>
      <c r="J218" s="168"/>
    </row>
    <row r="219" spans="1:10" ht="12" customHeight="1">
      <c r="A219" s="111"/>
      <c r="B219" s="332" t="s">
        <v>760</v>
      </c>
      <c r="C219" s="166"/>
      <c r="D219" s="89"/>
      <c r="E219" s="89"/>
      <c r="F219" s="91"/>
      <c r="G219" s="89"/>
      <c r="H219" s="89"/>
      <c r="I219" s="103"/>
      <c r="J219" s="168"/>
    </row>
    <row r="220" spans="1:10" ht="12" customHeight="1">
      <c r="A220" s="111"/>
      <c r="B220" s="166" t="s">
        <v>768</v>
      </c>
      <c r="C220" s="166"/>
      <c r="D220" s="89">
        <v>456</v>
      </c>
      <c r="E220" s="89">
        <v>3</v>
      </c>
      <c r="F220" s="91">
        <v>219610.42645580944</v>
      </c>
      <c r="G220" s="89" t="s">
        <v>28</v>
      </c>
      <c r="H220" s="87">
        <f>VLOOKUP(G220,'Alloc. Factors'!$B$2:$M$110,7,FALSE)</f>
        <v>0.4262831716003761</v>
      </c>
      <c r="I220" s="88">
        <f t="shared" ref="I220:I223" si="1">H220*F220</f>
        <v>93616.229106093597</v>
      </c>
      <c r="J220" s="312" t="s">
        <v>767</v>
      </c>
    </row>
    <row r="221" spans="1:10" ht="12" customHeight="1">
      <c r="A221" s="111"/>
      <c r="B221" s="166" t="s">
        <v>761</v>
      </c>
      <c r="C221" s="166"/>
      <c r="D221" s="89">
        <v>456</v>
      </c>
      <c r="E221" s="89">
        <v>3</v>
      </c>
      <c r="F221" s="91">
        <v>-9728.9705759448534</v>
      </c>
      <c r="G221" s="89" t="s">
        <v>188</v>
      </c>
      <c r="H221" s="87">
        <f>VLOOKUP(G221,'Alloc. Factors'!$B$2:$M$110,7,FALSE)</f>
        <v>0</v>
      </c>
      <c r="I221" s="88">
        <f t="shared" si="1"/>
        <v>0</v>
      </c>
      <c r="J221" s="312" t="s">
        <v>767</v>
      </c>
    </row>
    <row r="222" spans="1:10" ht="12" customHeight="1">
      <c r="A222" s="111"/>
      <c r="B222" s="166" t="s">
        <v>762</v>
      </c>
      <c r="C222" s="166"/>
      <c r="D222" s="89">
        <v>456</v>
      </c>
      <c r="E222" s="89">
        <v>3</v>
      </c>
      <c r="F222" s="91">
        <v>-161205.86127818457</v>
      </c>
      <c r="G222" s="89" t="s">
        <v>189</v>
      </c>
      <c r="H222" s="87">
        <f>VLOOKUP(G222,'Alloc. Factors'!$B$2:$M$110,7,FALSE)</f>
        <v>0</v>
      </c>
      <c r="I222" s="88">
        <f t="shared" si="1"/>
        <v>0</v>
      </c>
      <c r="J222" s="312" t="s">
        <v>767</v>
      </c>
    </row>
    <row r="223" spans="1:10" ht="12" customHeight="1">
      <c r="A223" s="111"/>
      <c r="B223" s="166" t="s">
        <v>763</v>
      </c>
      <c r="C223" s="166"/>
      <c r="D223" s="89">
        <v>456</v>
      </c>
      <c r="E223" s="89">
        <v>3</v>
      </c>
      <c r="F223" s="91">
        <v>-48675.594601679986</v>
      </c>
      <c r="G223" s="89" t="s">
        <v>190</v>
      </c>
      <c r="H223" s="87">
        <f>VLOOKUP(G223,'Alloc. Factors'!$B$2:$M$110,7,FALSE)</f>
        <v>0</v>
      </c>
      <c r="I223" s="88">
        <f t="shared" si="1"/>
        <v>0</v>
      </c>
      <c r="J223" s="312" t="s">
        <v>767</v>
      </c>
    </row>
    <row r="224" spans="1:10" ht="12" customHeight="1">
      <c r="A224" s="111"/>
      <c r="B224" s="166"/>
      <c r="C224" s="166"/>
      <c r="D224" s="89"/>
      <c r="E224" s="89"/>
      <c r="F224" s="410">
        <f>SUM(F220:F223)</f>
        <v>0</v>
      </c>
      <c r="G224" s="89"/>
      <c r="H224" s="87"/>
      <c r="I224" s="302">
        <f>SUM(I220:I223)</f>
        <v>93616.229106093597</v>
      </c>
      <c r="J224" s="168"/>
    </row>
    <row r="225" spans="1:10" ht="12" customHeight="1">
      <c r="A225" s="111"/>
      <c r="B225" s="166" t="s">
        <v>13</v>
      </c>
      <c r="C225" s="166"/>
      <c r="D225" s="89"/>
      <c r="E225" s="89"/>
      <c r="F225" s="91"/>
      <c r="G225" s="89"/>
      <c r="H225" s="87"/>
      <c r="I225" s="88"/>
      <c r="J225" s="168"/>
    </row>
    <row r="226" spans="1:10" s="31" customFormat="1" ht="12" customHeight="1">
      <c r="A226" s="9"/>
      <c r="B226" s="332" t="s">
        <v>764</v>
      </c>
      <c r="C226" s="166"/>
      <c r="D226" s="89"/>
      <c r="E226" s="89"/>
      <c r="F226" s="91"/>
      <c r="G226" s="89"/>
      <c r="H226" s="87"/>
      <c r="I226" s="88"/>
      <c r="J226" s="168"/>
    </row>
    <row r="227" spans="1:10" ht="12" customHeight="1">
      <c r="A227" s="111"/>
      <c r="B227" s="166" t="s">
        <v>768</v>
      </c>
      <c r="C227" s="166"/>
      <c r="D227" s="89">
        <v>456</v>
      </c>
      <c r="E227" s="89">
        <v>3</v>
      </c>
      <c r="F227" s="91">
        <v>840371.15982118761</v>
      </c>
      <c r="G227" s="89" t="s">
        <v>28</v>
      </c>
      <c r="H227" s="87">
        <f>VLOOKUP(G227,'Alloc. Factors'!$B$2:$M$110,7,FALSE)</f>
        <v>0.4262831716003761</v>
      </c>
      <c r="I227" s="88">
        <f>H227*F227</f>
        <v>358236.08333006239</v>
      </c>
      <c r="J227" s="312" t="s">
        <v>767</v>
      </c>
    </row>
    <row r="228" spans="1:10" ht="12" customHeight="1">
      <c r="A228" s="111"/>
      <c r="B228" s="166" t="s">
        <v>762</v>
      </c>
      <c r="C228" s="166"/>
      <c r="D228" s="89">
        <v>456</v>
      </c>
      <c r="E228" s="89">
        <v>3</v>
      </c>
      <c r="F228" s="91">
        <v>-47830.779707614478</v>
      </c>
      <c r="G228" s="89" t="s">
        <v>188</v>
      </c>
      <c r="H228" s="87">
        <f>VLOOKUP(G228,'Alloc. Factors'!$B$2:$M$110,7,FALSE)</f>
        <v>0</v>
      </c>
      <c r="I228" s="88">
        <f>H228*F228</f>
        <v>0</v>
      </c>
      <c r="J228" s="312" t="s">
        <v>767</v>
      </c>
    </row>
    <row r="229" spans="1:10" ht="12" customHeight="1">
      <c r="A229" s="111"/>
      <c r="B229" s="166" t="s">
        <v>761</v>
      </c>
      <c r="C229" s="169"/>
      <c r="D229" s="89">
        <v>456</v>
      </c>
      <c r="E229" s="89">
        <v>3</v>
      </c>
      <c r="F229" s="91">
        <v>-792540.38011357351</v>
      </c>
      <c r="G229" s="103" t="s">
        <v>189</v>
      </c>
      <c r="H229" s="87">
        <f>VLOOKUP(G229,'Alloc. Factors'!$B$2:$M$110,7,FALSE)</f>
        <v>0</v>
      </c>
      <c r="I229" s="88">
        <f>H229*F229</f>
        <v>0</v>
      </c>
      <c r="J229" s="312" t="s">
        <v>767</v>
      </c>
    </row>
    <row r="230" spans="1:10" ht="12" customHeight="1">
      <c r="A230" s="111"/>
      <c r="B230" s="75"/>
      <c r="C230" s="169"/>
      <c r="D230" s="166"/>
      <c r="E230" s="89"/>
      <c r="F230" s="410">
        <f>SUM(F227:F229)</f>
        <v>0</v>
      </c>
      <c r="G230" s="103"/>
      <c r="H230" s="89"/>
      <c r="I230" s="410">
        <f>SUM(I227:I229)</f>
        <v>358236.08333006239</v>
      </c>
      <c r="J230" s="168"/>
    </row>
    <row r="231" spans="1:10" ht="12" customHeight="1">
      <c r="A231" s="111"/>
      <c r="B231" s="166" t="s">
        <v>13</v>
      </c>
      <c r="C231" s="169"/>
      <c r="D231" s="89"/>
      <c r="E231" s="89"/>
      <c r="F231" s="91"/>
      <c r="G231" s="89"/>
      <c r="H231" s="87"/>
      <c r="I231" s="88"/>
      <c r="J231" s="168"/>
    </row>
    <row r="232" spans="1:10" ht="12" customHeight="1">
      <c r="A232" s="111"/>
      <c r="B232" s="332" t="s">
        <v>765</v>
      </c>
      <c r="C232" s="169"/>
      <c r="D232" s="89"/>
      <c r="E232" s="89"/>
      <c r="F232" s="91"/>
      <c r="G232" s="89"/>
      <c r="H232" s="87"/>
      <c r="I232" s="88"/>
      <c r="J232" s="168"/>
    </row>
    <row r="233" spans="1:10" ht="12" customHeight="1">
      <c r="A233" s="111"/>
      <c r="B233" s="166" t="s">
        <v>768</v>
      </c>
      <c r="C233" s="169"/>
      <c r="D233" s="89">
        <v>456</v>
      </c>
      <c r="E233" s="89">
        <v>3</v>
      </c>
      <c r="F233" s="91">
        <v>17021.564603719162</v>
      </c>
      <c r="G233" s="89" t="s">
        <v>28</v>
      </c>
      <c r="H233" s="87">
        <f>VLOOKUP(G233,'Alloc. Factors'!$B$2:$M$110,7,FALSE)</f>
        <v>0.4262831716003761</v>
      </c>
      <c r="I233" s="88">
        <f>H233*F233</f>
        <v>7256.0065448741034</v>
      </c>
      <c r="J233" s="312" t="s">
        <v>767</v>
      </c>
    </row>
    <row r="234" spans="1:10" s="31" customFormat="1" ht="12" customHeight="1">
      <c r="A234" s="9"/>
      <c r="B234" s="166" t="s">
        <v>761</v>
      </c>
      <c r="C234" s="169"/>
      <c r="D234" s="89">
        <v>456</v>
      </c>
      <c r="E234" s="89">
        <v>3</v>
      </c>
      <c r="F234" s="91">
        <v>-17021.5646037191</v>
      </c>
      <c r="G234" s="89" t="s">
        <v>188</v>
      </c>
      <c r="H234" s="87">
        <f>VLOOKUP(G234,'Alloc. Factors'!$B$2:$M$110,7,FALSE)</f>
        <v>0</v>
      </c>
      <c r="I234" s="88">
        <f>H234*F234</f>
        <v>0</v>
      </c>
      <c r="J234" s="312" t="s">
        <v>767</v>
      </c>
    </row>
    <row r="235" spans="1:10" ht="12" customHeight="1">
      <c r="A235" s="111"/>
      <c r="B235" s="111" t="s">
        <v>766</v>
      </c>
      <c r="C235" s="125"/>
      <c r="D235" s="98">
        <v>456</v>
      </c>
      <c r="E235" s="98">
        <v>3</v>
      </c>
      <c r="F235" s="91">
        <v>-41060.110979967845</v>
      </c>
      <c r="G235" s="89" t="s">
        <v>189</v>
      </c>
      <c r="H235" s="87">
        <f>VLOOKUP(G235,'Alloc. Factors'!$B$2:$M$110,7,FALSE)</f>
        <v>0</v>
      </c>
      <c r="I235" s="88">
        <f t="shared" ref="I235" si="2">H235*F235</f>
        <v>0</v>
      </c>
      <c r="J235" s="312" t="s">
        <v>767</v>
      </c>
    </row>
    <row r="236" spans="1:10" ht="12" customHeight="1">
      <c r="A236" s="111"/>
      <c r="B236" s="111" t="s">
        <v>766</v>
      </c>
      <c r="C236" s="20"/>
      <c r="D236" s="98">
        <v>456</v>
      </c>
      <c r="E236" s="98">
        <v>3</v>
      </c>
      <c r="F236" s="91">
        <v>41060.110979967845</v>
      </c>
      <c r="G236" s="98" t="s">
        <v>24</v>
      </c>
      <c r="H236" s="87">
        <f>VLOOKUP(G236,'Alloc. Factors'!$B$2:$M$110,7,FALSE)</f>
        <v>0</v>
      </c>
      <c r="I236" s="88">
        <f>H236*F236</f>
        <v>0</v>
      </c>
      <c r="J236" s="312" t="s">
        <v>767</v>
      </c>
    </row>
    <row r="237" spans="1:10" ht="12" customHeight="1">
      <c r="A237" s="111"/>
      <c r="B237" s="111"/>
      <c r="C237" s="111"/>
      <c r="D237" s="98"/>
      <c r="E237" s="98"/>
      <c r="F237" s="410">
        <f>SUM(F233:F236)</f>
        <v>6.5483618527650833E-11</v>
      </c>
      <c r="G237" s="170"/>
      <c r="H237" s="88"/>
      <c r="I237" s="410">
        <f>SUM(I233:I236)</f>
        <v>7256.0065448741034</v>
      </c>
      <c r="J237" s="88"/>
    </row>
    <row r="238" spans="1:10" ht="12" customHeight="1">
      <c r="A238" s="111"/>
      <c r="B238" s="111"/>
      <c r="C238" s="125"/>
      <c r="D238" s="98"/>
      <c r="E238" s="26"/>
      <c r="F238" s="88"/>
      <c r="G238" s="26"/>
      <c r="H238" s="88"/>
      <c r="I238" s="53"/>
      <c r="J238" s="27"/>
    </row>
    <row r="239" spans="1:10" ht="12" customHeight="1">
      <c r="A239" s="111"/>
      <c r="B239" s="165" t="s">
        <v>966</v>
      </c>
      <c r="C239" s="165"/>
      <c r="D239" s="293"/>
      <c r="E239" s="293"/>
      <c r="F239" s="423">
        <f>+F237+F230+F224+F215</f>
        <v>3672012.5</v>
      </c>
      <c r="G239" s="89"/>
      <c r="H239" s="87"/>
      <c r="I239" s="423">
        <f>+I237+I230+I224+I215</f>
        <v>2024425.4536372561</v>
      </c>
      <c r="J239" s="312" t="s">
        <v>767</v>
      </c>
    </row>
    <row r="240" spans="1:10" ht="12" customHeight="1">
      <c r="A240" s="111"/>
      <c r="B240" s="111"/>
      <c r="C240" s="125"/>
      <c r="D240" s="98"/>
      <c r="E240" s="26"/>
      <c r="F240" s="88"/>
      <c r="G240" s="26"/>
      <c r="H240" s="88"/>
      <c r="I240" s="53"/>
      <c r="J240" s="27"/>
    </row>
    <row r="241" spans="1:10" ht="12" customHeight="1">
      <c r="A241" s="96"/>
      <c r="B241" s="165" t="s">
        <v>945</v>
      </c>
      <c r="C241" s="165"/>
      <c r="D241" s="293">
        <v>456</v>
      </c>
      <c r="E241" s="293">
        <v>3</v>
      </c>
      <c r="F241" s="123">
        <v>7942</v>
      </c>
      <c r="G241" s="89" t="s">
        <v>28</v>
      </c>
      <c r="H241" s="87">
        <f>VLOOKUP(G241,'Alloc. Factors'!$B$2:$M$110,7,FALSE)</f>
        <v>0.4262831716003761</v>
      </c>
      <c r="I241" s="88">
        <f>H241*F241</f>
        <v>3385.5409488501869</v>
      </c>
      <c r="J241" s="312" t="s">
        <v>944</v>
      </c>
    </row>
    <row r="242" spans="1:10" ht="12" customHeight="1">
      <c r="A242" s="96"/>
      <c r="B242" s="111"/>
      <c r="C242" s="125"/>
      <c r="D242" s="98"/>
      <c r="E242" s="26"/>
      <c r="F242" s="88"/>
      <c r="G242" s="26"/>
      <c r="H242" s="88"/>
      <c r="I242" s="53"/>
      <c r="J242" s="27"/>
    </row>
    <row r="243" spans="1:10" ht="12" customHeight="1" thickBot="1">
      <c r="A243" s="96"/>
      <c r="B243" s="136" t="s">
        <v>965</v>
      </c>
      <c r="C243" s="9"/>
      <c r="D243" s="98"/>
      <c r="E243" s="98"/>
      <c r="F243" s="462">
        <f>+F239+F241</f>
        <v>3679954.5</v>
      </c>
      <c r="G243" s="170"/>
      <c r="H243" s="88"/>
      <c r="I243" s="462">
        <f>+I239+I241</f>
        <v>2027810.9945861062</v>
      </c>
      <c r="J243" s="312" t="s">
        <v>13</v>
      </c>
    </row>
    <row r="244" spans="1:10" ht="12" customHeight="1" thickTop="1">
      <c r="A244" s="96"/>
      <c r="B244" s="111"/>
      <c r="C244" s="125"/>
      <c r="D244" s="98"/>
      <c r="E244" s="26"/>
      <c r="F244" s="88"/>
      <c r="G244" s="26"/>
      <c r="H244" s="88"/>
      <c r="I244" s="53"/>
      <c r="J244" s="88"/>
    </row>
    <row r="245" spans="1:10" ht="12" customHeight="1">
      <c r="A245" s="96"/>
      <c r="B245" s="125"/>
      <c r="C245" s="9"/>
      <c r="D245" s="98"/>
      <c r="E245" s="98"/>
      <c r="F245" s="123"/>
      <c r="G245" s="170"/>
      <c r="H245" s="87"/>
      <c r="I245" s="88"/>
      <c r="J245" s="168"/>
    </row>
    <row r="246" spans="1:10" ht="12" customHeight="1">
      <c r="A246" s="96"/>
      <c r="B246" s="165" t="s">
        <v>935</v>
      </c>
      <c r="C246" s="9"/>
      <c r="D246" s="89">
        <v>456</v>
      </c>
      <c r="E246" s="89">
        <v>1</v>
      </c>
      <c r="F246" s="91">
        <v>-15469365.17</v>
      </c>
      <c r="G246" s="89" t="s">
        <v>28</v>
      </c>
      <c r="H246" s="87">
        <f>VLOOKUP(G246,'Alloc. Factors'!$B$2:$M$110,7,FALSE)</f>
        <v>0.4262831716003761</v>
      </c>
      <c r="I246" s="88">
        <f>H246*F246</f>
        <v>-6594330.0473119915</v>
      </c>
      <c r="J246" s="312" t="s">
        <v>440</v>
      </c>
    </row>
    <row r="247" spans="1:10" ht="12" customHeight="1">
      <c r="A247" s="96"/>
      <c r="B247" s="111"/>
      <c r="C247" s="111"/>
      <c r="D247" s="98"/>
      <c r="E247" s="98"/>
      <c r="F247" s="88"/>
      <c r="G247" s="98"/>
      <c r="H247" s="88"/>
      <c r="I247" s="112"/>
      <c r="J247" s="98"/>
    </row>
    <row r="248" spans="1:10" ht="12" customHeight="1">
      <c r="A248" s="96"/>
      <c r="B248" s="111"/>
      <c r="C248" s="111"/>
      <c r="D248" s="98"/>
      <c r="E248" s="98"/>
      <c r="F248" s="88"/>
      <c r="G248" s="98"/>
      <c r="H248" s="88"/>
      <c r="I248" s="112"/>
      <c r="J248" s="98"/>
    </row>
    <row r="249" spans="1:10" ht="12" customHeight="1">
      <c r="A249" s="96"/>
      <c r="B249" s="111"/>
      <c r="C249" s="111"/>
      <c r="D249" s="98"/>
      <c r="E249" s="98"/>
      <c r="F249" s="88" t="s">
        <v>13</v>
      </c>
      <c r="G249" s="98"/>
      <c r="H249" s="88"/>
      <c r="I249" s="112"/>
      <c r="J249" s="98"/>
    </row>
    <row r="250" spans="1:10" ht="12" customHeight="1">
      <c r="A250" s="96"/>
      <c r="B250" s="97"/>
      <c r="C250" s="111"/>
      <c r="D250" s="98"/>
      <c r="E250" s="98"/>
      <c r="F250" s="123"/>
      <c r="G250" s="98"/>
      <c r="H250" s="111"/>
      <c r="I250" s="112"/>
      <c r="J250" s="98"/>
    </row>
    <row r="251" spans="1:10" ht="12" customHeight="1">
      <c r="A251" s="96"/>
      <c r="B251" s="111"/>
      <c r="C251" s="111"/>
      <c r="D251" s="98"/>
      <c r="E251" s="98"/>
      <c r="F251" s="123"/>
      <c r="G251" s="98"/>
      <c r="H251" s="111"/>
      <c r="I251" s="112"/>
      <c r="J251" s="98"/>
    </row>
    <row r="252" spans="1:10" ht="12" customHeight="1">
      <c r="A252" s="96"/>
      <c r="B252" s="97"/>
      <c r="C252" s="111"/>
      <c r="D252" s="98"/>
      <c r="E252" s="98"/>
      <c r="F252" s="123"/>
      <c r="G252" s="98"/>
      <c r="H252" s="111"/>
      <c r="I252" s="112"/>
      <c r="J252" s="98"/>
    </row>
    <row r="253" spans="1:10" s="97" customFormat="1" ht="12" customHeight="1">
      <c r="A253" s="111"/>
      <c r="B253" s="9"/>
      <c r="C253" s="111"/>
      <c r="D253" s="98"/>
      <c r="E253" s="98"/>
      <c r="F253" s="123"/>
      <c r="G253" s="98"/>
      <c r="H253" s="111"/>
      <c r="I253" s="112"/>
      <c r="J253" s="98"/>
    </row>
    <row r="254" spans="1:10" s="97" customFormat="1" ht="12" customHeight="1">
      <c r="A254" s="111"/>
      <c r="B254" s="111"/>
      <c r="C254" s="111"/>
      <c r="D254" s="98"/>
      <c r="E254" s="98"/>
      <c r="F254" s="123"/>
      <c r="G254" s="98"/>
      <c r="H254" s="111"/>
      <c r="I254" s="112"/>
      <c r="J254" s="98"/>
    </row>
    <row r="255" spans="1:10" s="97" customFormat="1" ht="12" customHeight="1">
      <c r="A255" s="111"/>
      <c r="B255" s="111"/>
      <c r="C255" s="111"/>
      <c r="D255" s="98"/>
      <c r="E255" s="98"/>
      <c r="F255" s="123"/>
      <c r="G255" s="98"/>
      <c r="H255" s="111"/>
      <c r="I255" s="112"/>
      <c r="J255" s="98"/>
    </row>
    <row r="256" spans="1:10" s="97" customFormat="1" ht="12" customHeight="1">
      <c r="A256" s="111"/>
      <c r="B256" s="111"/>
      <c r="C256" s="111"/>
      <c r="D256" s="98"/>
      <c r="E256" s="98"/>
      <c r="F256" s="123"/>
      <c r="G256" s="98"/>
      <c r="H256" s="111"/>
      <c r="I256" s="112"/>
      <c r="J256" s="98"/>
    </row>
    <row r="257" spans="1:10" s="97" customFormat="1" ht="12" customHeight="1">
      <c r="A257" s="111"/>
      <c r="B257" s="9"/>
      <c r="C257" s="111"/>
      <c r="D257" s="98"/>
      <c r="E257" s="98"/>
      <c r="F257" s="123"/>
      <c r="G257" s="98"/>
      <c r="H257" s="111"/>
      <c r="I257" s="112"/>
      <c r="J257" s="98"/>
    </row>
    <row r="258" spans="1:10" s="97" customFormat="1" ht="12" customHeight="1" thickBot="1">
      <c r="A258" s="111"/>
      <c r="B258" s="9" t="s">
        <v>12</v>
      </c>
      <c r="C258" s="111"/>
      <c r="D258" s="98"/>
      <c r="E258" s="98"/>
      <c r="F258" s="123"/>
      <c r="G258" s="98"/>
      <c r="H258" s="111"/>
      <c r="I258" s="112"/>
      <c r="J258" s="98"/>
    </row>
    <row r="259" spans="1:10" s="97" customFormat="1" ht="12" customHeight="1">
      <c r="A259" s="116"/>
      <c r="B259" s="34"/>
      <c r="C259" s="117"/>
      <c r="D259" s="118"/>
      <c r="E259" s="118"/>
      <c r="F259" s="119"/>
      <c r="G259" s="118"/>
      <c r="H259" s="117"/>
      <c r="I259" s="120"/>
      <c r="J259" s="121"/>
    </row>
    <row r="260" spans="1:10" s="97" customFormat="1" ht="12" customHeight="1">
      <c r="A260" s="122"/>
      <c r="B260" s="9"/>
      <c r="C260" s="111"/>
      <c r="D260" s="98"/>
      <c r="E260" s="98"/>
      <c r="F260" s="123"/>
      <c r="G260" s="98"/>
      <c r="H260" s="111"/>
      <c r="I260" s="112"/>
      <c r="J260" s="124"/>
    </row>
    <row r="261" spans="1:10" s="97" customFormat="1" ht="12" customHeight="1">
      <c r="A261" s="122"/>
      <c r="B261" s="111"/>
      <c r="C261" s="111"/>
      <c r="D261" s="98"/>
      <c r="E261" s="98"/>
      <c r="F261" s="123"/>
      <c r="G261" s="98"/>
      <c r="H261" s="111"/>
      <c r="I261" s="112"/>
      <c r="J261" s="124"/>
    </row>
    <row r="262" spans="1:10" s="97" customFormat="1" ht="12" customHeight="1">
      <c r="A262" s="122"/>
      <c r="B262" s="9" t="s">
        <v>13</v>
      </c>
      <c r="C262" s="111"/>
      <c r="D262" s="98"/>
      <c r="E262" s="98"/>
      <c r="F262" s="123"/>
      <c r="G262" s="98"/>
      <c r="H262" s="111"/>
      <c r="I262" s="112"/>
      <c r="J262" s="124"/>
    </row>
    <row r="263" spans="1:10" s="97" customFormat="1" ht="12" customHeight="1">
      <c r="A263" s="122"/>
      <c r="B263" s="9"/>
      <c r="C263" s="111"/>
      <c r="D263" s="98"/>
      <c r="E263" s="98"/>
      <c r="F263" s="123"/>
      <c r="G263" s="98"/>
      <c r="H263" s="111"/>
      <c r="I263" s="112"/>
      <c r="J263" s="172"/>
    </row>
    <row r="264" spans="1:10" s="97" customFormat="1" ht="12" customHeight="1">
      <c r="A264" s="122"/>
      <c r="B264" s="9"/>
      <c r="C264" s="111"/>
      <c r="D264" s="98"/>
      <c r="E264" s="98"/>
      <c r="F264" s="123"/>
      <c r="G264" s="98"/>
      <c r="H264" s="98"/>
      <c r="I264" s="163"/>
      <c r="J264" s="124"/>
    </row>
    <row r="265" spans="1:10" s="97" customFormat="1" ht="12" customHeight="1">
      <c r="A265" s="122"/>
      <c r="B265" s="111"/>
      <c r="C265" s="111"/>
      <c r="D265" s="98"/>
      <c r="E265" s="98"/>
      <c r="F265" s="123"/>
      <c r="G265" s="98"/>
      <c r="H265" s="98"/>
      <c r="I265" s="163"/>
      <c r="J265" s="124"/>
    </row>
    <row r="266" spans="1:10" s="97" customFormat="1" ht="12" customHeight="1">
      <c r="A266" s="122"/>
      <c r="B266" s="125"/>
      <c r="C266" s="111"/>
      <c r="D266" s="98"/>
      <c r="E266" s="98"/>
      <c r="F266" s="123"/>
      <c r="G266" s="98"/>
      <c r="H266" s="98"/>
      <c r="I266" s="163"/>
      <c r="J266" s="124"/>
    </row>
    <row r="267" spans="1:10" s="97" customFormat="1" ht="12" customHeight="1">
      <c r="A267" s="122"/>
      <c r="B267" s="125"/>
      <c r="C267" s="111"/>
      <c r="D267" s="98"/>
      <c r="E267" s="98"/>
      <c r="F267" s="123"/>
      <c r="G267" s="98"/>
      <c r="H267" s="98"/>
      <c r="I267" s="163"/>
      <c r="J267" s="124"/>
    </row>
    <row r="268" spans="1:10" s="97" customFormat="1" ht="12" customHeight="1">
      <c r="A268" s="122"/>
      <c r="B268" s="111"/>
      <c r="C268" s="111"/>
      <c r="D268" s="98"/>
      <c r="E268" s="98"/>
      <c r="F268" s="123"/>
      <c r="G268" s="98"/>
      <c r="H268" s="98"/>
      <c r="I268" s="163"/>
      <c r="J268" s="124"/>
    </row>
    <row r="269" spans="1:10" s="97" customFormat="1" ht="12" customHeight="1">
      <c r="A269" s="122"/>
      <c r="B269" s="125"/>
      <c r="C269" s="111"/>
      <c r="D269" s="98"/>
      <c r="E269" s="98"/>
      <c r="F269" s="123"/>
      <c r="G269" s="98"/>
      <c r="H269" s="111"/>
      <c r="I269" s="112"/>
      <c r="J269" s="124"/>
    </row>
    <row r="270" spans="1:10" s="97" customFormat="1" ht="12" customHeight="1">
      <c r="A270" s="122"/>
      <c r="B270" s="125"/>
      <c r="C270" s="111"/>
      <c r="D270" s="98"/>
      <c r="E270" s="98"/>
      <c r="F270" s="123"/>
      <c r="G270" s="98"/>
      <c r="H270" s="111"/>
      <c r="I270" s="112"/>
      <c r="J270" s="124"/>
    </row>
    <row r="271" spans="1:10" s="97" customFormat="1" ht="12" customHeight="1">
      <c r="A271" s="122"/>
      <c r="B271" s="125"/>
      <c r="C271" s="111"/>
      <c r="D271" s="98"/>
      <c r="E271" s="98"/>
      <c r="F271" s="123"/>
      <c r="G271" s="98"/>
      <c r="H271" s="111"/>
      <c r="I271" s="112"/>
      <c r="J271" s="124"/>
    </row>
    <row r="272" spans="1:10" s="97" customFormat="1" ht="12" customHeight="1" thickBot="1">
      <c r="A272" s="149"/>
      <c r="B272" s="173"/>
      <c r="C272" s="150"/>
      <c r="D272" s="151"/>
      <c r="E272" s="151"/>
      <c r="F272" s="152"/>
      <c r="G272" s="151"/>
      <c r="H272" s="150"/>
      <c r="I272" s="153"/>
      <c r="J272" s="154"/>
    </row>
    <row r="273" spans="1:10" ht="12" customHeight="1">
      <c r="J273" s="94"/>
    </row>
    <row r="274" spans="1:10" ht="12" customHeight="1">
      <c r="B274" s="7" t="str">
        <f>Inputs!$C$2</f>
        <v>Rocky Mountain Power</v>
      </c>
      <c r="I274" s="92" t="s">
        <v>0</v>
      </c>
      <c r="J274" s="93">
        <v>3.5</v>
      </c>
    </row>
    <row r="275" spans="1:10" ht="12" customHeight="1">
      <c r="B275" s="7" t="str">
        <f>Inputs!$C$3</f>
        <v>Utah General Rate Case - June 2015</v>
      </c>
      <c r="J275" s="94"/>
    </row>
    <row r="276" spans="1:10" ht="12" customHeight="1">
      <c r="B276" s="31" t="s">
        <v>755</v>
      </c>
      <c r="J276" s="94"/>
    </row>
    <row r="277" spans="1:10" ht="12" customHeight="1">
      <c r="J277" s="94"/>
    </row>
    <row r="278" spans="1:10" ht="12" customHeight="1">
      <c r="A278" s="97"/>
      <c r="J278" s="94"/>
    </row>
    <row r="279" spans="1:10" ht="12" customHeight="1">
      <c r="A279" s="97"/>
      <c r="F279" s="94" t="s">
        <v>1</v>
      </c>
      <c r="H279" s="84"/>
      <c r="I279" s="95" t="str">
        <f>+Inputs!$C$6</f>
        <v>UTAH</v>
      </c>
    </row>
    <row r="280" spans="1:10" ht="12" customHeight="1">
      <c r="A280" s="97"/>
      <c r="D280" s="46" t="s">
        <v>2</v>
      </c>
      <c r="E280" s="46" t="s">
        <v>3</v>
      </c>
      <c r="F280" s="42" t="s">
        <v>4</v>
      </c>
      <c r="G280" s="46" t="s">
        <v>5</v>
      </c>
      <c r="H280" s="46" t="s">
        <v>6</v>
      </c>
      <c r="I280" s="47" t="s">
        <v>7</v>
      </c>
      <c r="J280" s="46" t="s">
        <v>8</v>
      </c>
    </row>
    <row r="281" spans="1:10" ht="12" customHeight="1">
      <c r="A281" s="111"/>
      <c r="B281" s="52" t="s">
        <v>186</v>
      </c>
      <c r="C281" s="165"/>
      <c r="D281" s="166"/>
      <c r="E281" s="89"/>
      <c r="F281" s="89"/>
      <c r="G281" s="89"/>
      <c r="H281" s="89"/>
      <c r="I281" s="134"/>
      <c r="J281" s="93"/>
    </row>
    <row r="282" spans="1:10" ht="12" customHeight="1">
      <c r="A282" s="111"/>
      <c r="B282" s="79" t="s">
        <v>756</v>
      </c>
      <c r="C282" s="97"/>
      <c r="D282" s="84">
        <v>454</v>
      </c>
      <c r="E282" s="84">
        <v>3</v>
      </c>
      <c r="F282" s="450">
        <v>-159152.30000000005</v>
      </c>
      <c r="G282" s="89" t="s">
        <v>187</v>
      </c>
      <c r="H282" s="87">
        <f>VLOOKUP(G282,'Alloc. Factors'!$B$2:$M$110,7,FALSE)</f>
        <v>1</v>
      </c>
      <c r="I282" s="88">
        <f>H282*F282</f>
        <v>-159152.30000000005</v>
      </c>
      <c r="J282" s="312" t="s">
        <v>441</v>
      </c>
    </row>
    <row r="283" spans="1:10" ht="12" customHeight="1">
      <c r="A283" s="111"/>
      <c r="B283" s="165"/>
      <c r="C283" s="165"/>
      <c r="D283" s="165"/>
      <c r="E283" s="165"/>
      <c r="F283" s="165"/>
      <c r="G283" s="165"/>
      <c r="H283" s="166"/>
      <c r="I283" s="88"/>
      <c r="J283" s="165"/>
    </row>
    <row r="284" spans="1:10" ht="12" customHeight="1">
      <c r="A284" s="111"/>
      <c r="B284" s="165"/>
      <c r="C284" s="165"/>
      <c r="D284" s="165"/>
      <c r="E284" s="165"/>
      <c r="F284" s="165"/>
      <c r="G284" s="165"/>
      <c r="H284" s="166"/>
      <c r="I284" s="88"/>
      <c r="J284" s="165"/>
    </row>
    <row r="285" spans="1:10" ht="12" customHeight="1">
      <c r="A285" s="111"/>
      <c r="B285" s="166"/>
      <c r="C285" s="166"/>
      <c r="D285" s="89"/>
      <c r="E285" s="89"/>
      <c r="F285" s="274"/>
      <c r="G285" s="89"/>
      <c r="H285" s="89"/>
      <c r="I285" s="88"/>
      <c r="J285" s="168"/>
    </row>
    <row r="286" spans="1:10" ht="12" customHeight="1">
      <c r="A286" s="9"/>
      <c r="B286" s="166"/>
      <c r="C286" s="166"/>
      <c r="D286" s="89"/>
      <c r="E286" s="89"/>
      <c r="F286" s="275"/>
      <c r="G286" s="89"/>
      <c r="H286" s="87"/>
      <c r="I286" s="88"/>
      <c r="J286" s="168"/>
    </row>
    <row r="287" spans="1:10" ht="12" customHeight="1">
      <c r="A287" s="111"/>
      <c r="B287" s="166"/>
      <c r="C287" s="166"/>
      <c r="D287" s="89"/>
      <c r="E287" s="89"/>
      <c r="F287" s="275"/>
      <c r="G287" s="89"/>
      <c r="H287" s="89"/>
      <c r="I287" s="103"/>
      <c r="J287" s="168"/>
    </row>
    <row r="288" spans="1:10" ht="12" customHeight="1">
      <c r="A288" s="111"/>
      <c r="B288" s="166"/>
      <c r="C288" s="166"/>
      <c r="D288" s="89"/>
      <c r="E288" s="89"/>
      <c r="F288" s="275"/>
      <c r="G288" s="89"/>
      <c r="H288" s="87"/>
      <c r="I288" s="88"/>
      <c r="J288" s="168"/>
    </row>
    <row r="289" spans="1:10" ht="12" customHeight="1">
      <c r="A289" s="111"/>
      <c r="B289" s="166"/>
      <c r="C289" s="166"/>
      <c r="D289" s="89"/>
      <c r="E289" s="89"/>
      <c r="F289" s="275"/>
      <c r="G289" s="89"/>
      <c r="H289" s="87"/>
      <c r="I289" s="88"/>
      <c r="J289" s="168"/>
    </row>
    <row r="290" spans="1:10" ht="12" customHeight="1">
      <c r="A290" s="111"/>
      <c r="B290" s="166"/>
      <c r="C290" s="166"/>
      <c r="D290" s="89"/>
      <c r="E290" s="89"/>
      <c r="F290" s="275"/>
      <c r="G290" s="89"/>
      <c r="H290" s="87"/>
      <c r="I290" s="88"/>
      <c r="J290" s="168"/>
    </row>
    <row r="291" spans="1:10" ht="12" customHeight="1">
      <c r="A291" s="111"/>
      <c r="B291" s="166"/>
      <c r="C291" s="166"/>
      <c r="D291" s="89"/>
      <c r="E291" s="89"/>
      <c r="F291" s="274"/>
      <c r="G291" s="89"/>
      <c r="H291" s="89"/>
      <c r="I291" s="88"/>
      <c r="J291" s="168"/>
    </row>
    <row r="292" spans="1:10" ht="12" customHeight="1">
      <c r="A292" s="111"/>
      <c r="B292" s="166"/>
      <c r="C292" s="166"/>
      <c r="D292" s="89"/>
      <c r="E292" s="89"/>
      <c r="F292" s="91"/>
      <c r="G292" s="89"/>
      <c r="H292" s="87"/>
      <c r="I292" s="88"/>
      <c r="J292" s="168"/>
    </row>
    <row r="293" spans="1:10" ht="12" customHeight="1">
      <c r="A293" s="111"/>
      <c r="B293" s="166"/>
      <c r="C293" s="166"/>
      <c r="D293" s="89"/>
      <c r="E293" s="89"/>
      <c r="F293" s="91"/>
      <c r="G293" s="89"/>
      <c r="H293" s="87"/>
      <c r="I293" s="88"/>
      <c r="J293" s="168"/>
    </row>
    <row r="294" spans="1:10" ht="12" customHeight="1">
      <c r="A294" s="9"/>
      <c r="B294" s="166"/>
      <c r="C294" s="166"/>
      <c r="D294" s="89"/>
      <c r="E294" s="89"/>
      <c r="F294" s="91"/>
      <c r="G294" s="89"/>
      <c r="H294" s="87"/>
      <c r="I294" s="88"/>
      <c r="J294" s="168"/>
    </row>
    <row r="295" spans="1:10" ht="12" customHeight="1">
      <c r="A295" s="111"/>
      <c r="B295" s="166"/>
      <c r="C295" s="166"/>
      <c r="D295" s="89"/>
      <c r="E295" s="89"/>
      <c r="F295" s="103"/>
      <c r="G295" s="89"/>
      <c r="H295" s="89"/>
      <c r="I295" s="103"/>
      <c r="J295" s="168"/>
    </row>
    <row r="296" spans="1:10" ht="12" customHeight="1">
      <c r="A296" s="111"/>
      <c r="B296" s="166"/>
      <c r="C296" s="169"/>
      <c r="D296" s="166"/>
      <c r="E296" s="89"/>
      <c r="F296" s="89"/>
      <c r="G296" s="103"/>
      <c r="H296" s="89"/>
      <c r="I296" s="88"/>
      <c r="J296" s="168"/>
    </row>
    <row r="297" spans="1:10" ht="12" customHeight="1">
      <c r="A297" s="111"/>
      <c r="B297" s="75"/>
      <c r="C297" s="169"/>
      <c r="D297" s="166"/>
      <c r="E297" s="89"/>
      <c r="F297" s="89"/>
      <c r="G297" s="103"/>
      <c r="H297" s="89"/>
      <c r="I297" s="123"/>
      <c r="J297" s="168"/>
    </row>
    <row r="298" spans="1:10" ht="12" customHeight="1">
      <c r="A298" s="111"/>
      <c r="B298" s="166"/>
      <c r="C298" s="169"/>
      <c r="D298" s="89"/>
      <c r="E298" s="89"/>
      <c r="F298" s="91"/>
      <c r="G298" s="89"/>
      <c r="H298" s="87"/>
      <c r="I298" s="88"/>
      <c r="J298" s="168"/>
    </row>
    <row r="299" spans="1:10" ht="12" customHeight="1">
      <c r="A299" s="111"/>
      <c r="B299" s="166"/>
      <c r="C299" s="169"/>
      <c r="D299" s="89"/>
      <c r="E299" s="89"/>
      <c r="F299" s="103"/>
      <c r="G299" s="89"/>
      <c r="H299" s="87"/>
      <c r="I299" s="88"/>
      <c r="J299" s="168"/>
    </row>
    <row r="300" spans="1:10" ht="12" customHeight="1">
      <c r="A300" s="111"/>
      <c r="B300" s="166"/>
      <c r="C300" s="169"/>
      <c r="D300" s="89"/>
      <c r="E300" s="89"/>
      <c r="F300" s="103"/>
      <c r="G300" s="89"/>
      <c r="H300" s="89"/>
      <c r="I300" s="103"/>
      <c r="J300" s="88"/>
    </row>
    <row r="301" spans="1:10" ht="12" customHeight="1">
      <c r="A301" s="111"/>
      <c r="B301" s="111"/>
      <c r="C301" s="125"/>
      <c r="D301" s="98"/>
      <c r="E301" s="98"/>
      <c r="F301" s="103"/>
      <c r="G301" s="89"/>
      <c r="H301" s="87"/>
      <c r="I301" s="88"/>
      <c r="J301" s="88"/>
    </row>
    <row r="302" spans="1:10" ht="12" customHeight="1">
      <c r="A302" s="9"/>
      <c r="B302" s="9"/>
      <c r="C302" s="20"/>
      <c r="D302" s="12"/>
      <c r="E302" s="12"/>
      <c r="F302" s="35"/>
      <c r="G302" s="12"/>
      <c r="H302" s="88"/>
      <c r="I302" s="16"/>
      <c r="J302" s="11"/>
    </row>
    <row r="303" spans="1:10" ht="12" customHeight="1">
      <c r="A303" s="111"/>
      <c r="B303" s="111"/>
      <c r="C303" s="111"/>
      <c r="D303" s="98"/>
      <c r="E303" s="98"/>
      <c r="F303" s="88"/>
      <c r="G303" s="170"/>
      <c r="H303" s="88"/>
      <c r="I303" s="163"/>
      <c r="J303" s="88"/>
    </row>
    <row r="304" spans="1:10" ht="12" customHeight="1">
      <c r="A304" s="111"/>
      <c r="B304" s="111"/>
      <c r="C304" s="125"/>
      <c r="D304" s="98"/>
      <c r="E304" s="26"/>
      <c r="F304" s="88"/>
      <c r="G304" s="26"/>
      <c r="H304" s="88"/>
      <c r="I304" s="53"/>
      <c r="J304" s="27"/>
    </row>
    <row r="305" spans="1:10" ht="12" customHeight="1">
      <c r="A305" s="111"/>
      <c r="B305" s="20"/>
      <c r="C305" s="9"/>
      <c r="D305" s="98"/>
      <c r="E305" s="98"/>
      <c r="F305" s="123"/>
      <c r="G305" s="170"/>
      <c r="H305" s="88"/>
      <c r="I305" s="112"/>
      <c r="J305" s="88"/>
    </row>
    <row r="306" spans="1:10" ht="12" customHeight="1">
      <c r="A306" s="111"/>
      <c r="B306" s="98"/>
      <c r="C306" s="111"/>
      <c r="D306" s="98"/>
      <c r="E306" s="98"/>
      <c r="F306" s="123"/>
      <c r="G306" s="98"/>
      <c r="H306" s="111"/>
      <c r="I306" s="112"/>
      <c r="J306" s="88"/>
    </row>
    <row r="307" spans="1:10" ht="12" customHeight="1">
      <c r="A307" s="111"/>
      <c r="B307" s="111"/>
      <c r="C307" s="111"/>
      <c r="D307" s="98"/>
      <c r="E307" s="98"/>
      <c r="F307" s="123"/>
      <c r="G307" s="98"/>
      <c r="H307" s="111"/>
      <c r="I307" s="112"/>
      <c r="J307" s="88"/>
    </row>
    <row r="308" spans="1:10" ht="12" customHeight="1">
      <c r="A308" s="111"/>
      <c r="B308" s="20"/>
      <c r="C308" s="111"/>
      <c r="D308" s="98"/>
      <c r="E308" s="98"/>
      <c r="F308" s="123"/>
      <c r="G308" s="98"/>
      <c r="H308" s="98"/>
      <c r="I308" s="163"/>
      <c r="J308" s="88"/>
    </row>
    <row r="309" spans="1:10" ht="12" customHeight="1">
      <c r="A309" s="96"/>
      <c r="B309" s="111"/>
      <c r="C309" s="111"/>
      <c r="D309" s="98"/>
      <c r="E309" s="98"/>
      <c r="F309" s="88"/>
      <c r="G309" s="98"/>
      <c r="H309" s="88"/>
      <c r="I309" s="112"/>
      <c r="J309" s="98"/>
    </row>
    <row r="310" spans="1:10" ht="12" customHeight="1">
      <c r="A310" s="96"/>
      <c r="B310" s="111"/>
      <c r="C310" s="111"/>
      <c r="D310" s="98"/>
      <c r="E310" s="98"/>
      <c r="F310" s="88"/>
      <c r="G310" s="98"/>
      <c r="H310" s="88"/>
      <c r="I310" s="112"/>
      <c r="J310" s="98"/>
    </row>
    <row r="311" spans="1:10" ht="12" customHeight="1">
      <c r="A311" s="96"/>
      <c r="B311" s="111"/>
      <c r="C311" s="111"/>
      <c r="D311" s="98"/>
      <c r="E311" s="98"/>
      <c r="F311" s="88"/>
      <c r="G311" s="98"/>
      <c r="H311" s="88"/>
      <c r="I311" s="112"/>
      <c r="J311" s="98"/>
    </row>
    <row r="312" spans="1:10" ht="12" customHeight="1">
      <c r="A312" s="96"/>
      <c r="B312" s="111"/>
      <c r="C312" s="111"/>
      <c r="D312" s="98"/>
      <c r="E312" s="98"/>
      <c r="F312" s="88"/>
      <c r="G312" s="98"/>
      <c r="H312" s="88"/>
      <c r="I312" s="112"/>
      <c r="J312" s="98"/>
    </row>
    <row r="313" spans="1:10" ht="12" customHeight="1">
      <c r="A313" s="96"/>
      <c r="B313" s="111"/>
      <c r="C313" s="111"/>
      <c r="D313" s="98"/>
      <c r="E313" s="98"/>
      <c r="F313" s="88"/>
      <c r="G313" s="98"/>
      <c r="H313" s="88"/>
      <c r="I313" s="112"/>
      <c r="J313" s="98"/>
    </row>
    <row r="314" spans="1:10" ht="12" customHeight="1">
      <c r="A314" s="96"/>
      <c r="B314" s="111"/>
      <c r="C314" s="111"/>
      <c r="D314" s="98"/>
      <c r="E314" s="98"/>
      <c r="F314" s="88"/>
      <c r="G314" s="98"/>
      <c r="H314" s="88"/>
      <c r="I314" s="112"/>
      <c r="J314" s="98"/>
    </row>
    <row r="315" spans="1:10" ht="12" customHeight="1">
      <c r="A315" s="96"/>
      <c r="B315" s="111"/>
      <c r="C315" s="111"/>
      <c r="D315" s="98"/>
      <c r="E315" s="98"/>
      <c r="F315" s="88"/>
      <c r="G315" s="98"/>
      <c r="H315" s="88"/>
      <c r="I315" s="112"/>
      <c r="J315" s="98"/>
    </row>
    <row r="316" spans="1:10" ht="12" customHeight="1">
      <c r="A316" s="96"/>
      <c r="B316" s="111"/>
      <c r="C316" s="111"/>
      <c r="D316" s="98"/>
      <c r="E316" s="98"/>
      <c r="F316" s="88"/>
      <c r="G316" s="98"/>
      <c r="H316" s="88"/>
      <c r="I316" s="112"/>
      <c r="J316" s="98"/>
    </row>
    <row r="317" spans="1:10" ht="12" customHeight="1">
      <c r="A317" s="96"/>
      <c r="B317" s="111"/>
      <c r="C317" s="111"/>
      <c r="D317" s="98"/>
      <c r="E317" s="98"/>
      <c r="F317" s="88"/>
      <c r="G317" s="98"/>
      <c r="H317" s="88"/>
      <c r="I317" s="112"/>
      <c r="J317" s="98"/>
    </row>
    <row r="318" spans="1:10" ht="12" customHeight="1">
      <c r="A318" s="96"/>
      <c r="B318" s="111"/>
      <c r="C318" s="111"/>
      <c r="D318" s="98"/>
      <c r="E318" s="98"/>
      <c r="F318" s="88"/>
      <c r="G318" s="98"/>
      <c r="H318" s="88"/>
      <c r="I318" s="112"/>
      <c r="J318" s="98"/>
    </row>
    <row r="319" spans="1:10" ht="12" customHeight="1">
      <c r="A319" s="96"/>
      <c r="B319" s="111"/>
      <c r="C319" s="111"/>
      <c r="D319" s="98"/>
      <c r="E319" s="98"/>
      <c r="F319" s="123"/>
      <c r="G319" s="98"/>
      <c r="H319" s="112"/>
      <c r="I319" s="112"/>
      <c r="J319" s="98"/>
    </row>
    <row r="320" spans="1:10" ht="12" customHeight="1">
      <c r="A320" s="96"/>
      <c r="B320" s="111"/>
      <c r="C320" s="111"/>
      <c r="D320" s="98"/>
      <c r="E320" s="98"/>
      <c r="F320" s="123"/>
      <c r="G320" s="98"/>
      <c r="H320" s="111"/>
      <c r="I320" s="112"/>
      <c r="J320" s="98"/>
    </row>
    <row r="321" spans="1:10" ht="12" customHeight="1">
      <c r="A321" s="111"/>
      <c r="B321" s="9"/>
      <c r="C321" s="111"/>
      <c r="D321" s="98"/>
      <c r="E321" s="98"/>
      <c r="F321" s="123"/>
      <c r="G321" s="98"/>
      <c r="H321" s="111"/>
      <c r="I321" s="112"/>
      <c r="J321" s="98"/>
    </row>
    <row r="322" spans="1:10" ht="12" customHeight="1">
      <c r="A322" s="111"/>
      <c r="B322" s="111"/>
      <c r="C322" s="111"/>
      <c r="D322" s="98"/>
      <c r="E322" s="98"/>
      <c r="F322" s="123"/>
      <c r="G322" s="98"/>
      <c r="H322" s="111"/>
      <c r="I322" s="112"/>
      <c r="J322" s="98"/>
    </row>
    <row r="323" spans="1:10" ht="12" customHeight="1">
      <c r="A323" s="111"/>
      <c r="B323" s="111"/>
      <c r="C323" s="111"/>
      <c r="D323" s="98"/>
      <c r="E323" s="98"/>
      <c r="F323" s="123"/>
      <c r="G323" s="98"/>
      <c r="H323" s="111"/>
      <c r="I323" s="112"/>
      <c r="J323" s="98"/>
    </row>
    <row r="324" spans="1:10" ht="12" customHeight="1">
      <c r="A324" s="111"/>
      <c r="B324" s="111"/>
      <c r="C324" s="111"/>
      <c r="D324" s="98"/>
      <c r="E324" s="98"/>
      <c r="F324" s="123"/>
      <c r="G324" s="98"/>
      <c r="H324" s="111"/>
      <c r="I324" s="112"/>
      <c r="J324" s="98"/>
    </row>
    <row r="325" spans="1:10" ht="12" customHeight="1">
      <c r="A325" s="111"/>
      <c r="B325" s="97"/>
      <c r="C325" s="111"/>
      <c r="D325" s="98"/>
      <c r="E325" s="98"/>
      <c r="F325" s="123"/>
      <c r="G325" s="98"/>
      <c r="H325" s="111"/>
      <c r="I325" s="112"/>
      <c r="J325" s="98"/>
    </row>
    <row r="326" spans="1:10" ht="12" customHeight="1">
      <c r="A326" s="111"/>
      <c r="B326" s="111"/>
      <c r="C326" s="111"/>
      <c r="D326" s="98"/>
      <c r="E326" s="98"/>
      <c r="F326" s="123"/>
      <c r="G326" s="98"/>
      <c r="H326" s="111"/>
      <c r="I326" s="112"/>
      <c r="J326" s="98"/>
    </row>
    <row r="327" spans="1:10" ht="12" customHeight="1">
      <c r="A327" s="111"/>
      <c r="B327" s="9" t="s">
        <v>13</v>
      </c>
      <c r="C327" s="111"/>
      <c r="D327" s="98"/>
      <c r="E327" s="98"/>
      <c r="F327" s="123"/>
      <c r="G327" s="98"/>
      <c r="H327" s="111"/>
      <c r="I327" s="112"/>
      <c r="J327" s="88"/>
    </row>
    <row r="328" spans="1:10" ht="12" customHeight="1">
      <c r="A328" s="111"/>
      <c r="B328" s="97"/>
      <c r="C328" s="111"/>
      <c r="D328" s="98"/>
      <c r="E328" s="98"/>
      <c r="F328" s="123"/>
      <c r="G328" s="98"/>
      <c r="H328" s="111"/>
      <c r="I328" s="112"/>
      <c r="J328" s="88"/>
    </row>
    <row r="329" spans="1:10" ht="12" customHeight="1">
      <c r="A329" s="111"/>
      <c r="B329" s="111"/>
      <c r="C329" s="111"/>
      <c r="D329" s="98"/>
      <c r="E329" s="98"/>
      <c r="F329" s="123"/>
      <c r="G329" s="98"/>
      <c r="H329" s="111"/>
      <c r="I329" s="112"/>
      <c r="J329" s="88"/>
    </row>
    <row r="330" spans="1:10" ht="12" customHeight="1" thickBot="1">
      <c r="A330" s="111"/>
      <c r="B330" s="9" t="s">
        <v>12</v>
      </c>
      <c r="C330" s="111"/>
      <c r="D330" s="98"/>
      <c r="E330" s="98"/>
      <c r="F330" s="123"/>
      <c r="G330" s="98"/>
      <c r="H330" s="111"/>
      <c r="I330" s="112"/>
      <c r="J330" s="88"/>
    </row>
    <row r="331" spans="1:10" ht="12" customHeight="1">
      <c r="A331" s="116"/>
      <c r="B331" s="34"/>
      <c r="C331" s="117"/>
      <c r="D331" s="118"/>
      <c r="E331" s="118"/>
      <c r="F331" s="119"/>
      <c r="G331" s="118"/>
      <c r="H331" s="117"/>
      <c r="I331" s="120"/>
      <c r="J331" s="175"/>
    </row>
    <row r="332" spans="1:10" ht="12" customHeight="1">
      <c r="A332" s="122"/>
      <c r="B332" s="9"/>
      <c r="C332" s="111"/>
      <c r="D332" s="98"/>
      <c r="E332" s="98"/>
      <c r="F332" s="123"/>
      <c r="G332" s="98"/>
      <c r="H332" s="98"/>
      <c r="I332" s="163"/>
      <c r="J332" s="124"/>
    </row>
    <row r="333" spans="1:10" ht="12" customHeight="1">
      <c r="A333" s="122"/>
      <c r="B333" s="111"/>
      <c r="C333" s="111"/>
      <c r="D333" s="98"/>
      <c r="E333" s="98"/>
      <c r="F333" s="123"/>
      <c r="G333" s="98"/>
      <c r="H333" s="98"/>
      <c r="I333" s="163"/>
      <c r="J333" s="124"/>
    </row>
    <row r="334" spans="1:10" ht="12" customHeight="1">
      <c r="A334" s="122"/>
      <c r="B334" s="125"/>
      <c r="C334" s="111"/>
      <c r="D334" s="98"/>
      <c r="E334" s="98"/>
      <c r="F334" s="123"/>
      <c r="G334" s="98"/>
      <c r="H334" s="98"/>
      <c r="I334" s="163"/>
      <c r="J334" s="124"/>
    </row>
    <row r="335" spans="1:10" ht="12" customHeight="1">
      <c r="A335" s="122"/>
      <c r="B335" s="125"/>
      <c r="C335" s="111"/>
      <c r="D335" s="98"/>
      <c r="E335" s="98"/>
      <c r="F335" s="123"/>
      <c r="G335" s="98"/>
      <c r="H335" s="98"/>
      <c r="I335" s="163"/>
      <c r="J335" s="124"/>
    </row>
    <row r="336" spans="1:10" ht="12" customHeight="1">
      <c r="A336" s="122"/>
      <c r="B336" s="111"/>
      <c r="C336" s="111"/>
      <c r="D336" s="98"/>
      <c r="E336" s="98"/>
      <c r="F336" s="123"/>
      <c r="G336" s="98"/>
      <c r="H336" s="98"/>
      <c r="I336" s="163"/>
      <c r="J336" s="124"/>
    </row>
    <row r="337" spans="1:10" ht="12" customHeight="1">
      <c r="A337" s="122"/>
      <c r="B337" s="125"/>
      <c r="C337" s="111"/>
      <c r="D337" s="98"/>
      <c r="E337" s="98"/>
      <c r="F337" s="123"/>
      <c r="G337" s="98"/>
      <c r="H337" s="111"/>
      <c r="I337" s="112"/>
      <c r="J337" s="124"/>
    </row>
    <row r="338" spans="1:10" ht="12" customHeight="1">
      <c r="A338" s="122"/>
      <c r="B338" s="125"/>
      <c r="C338" s="111"/>
      <c r="D338" s="98"/>
      <c r="E338" s="98"/>
      <c r="F338" s="123"/>
      <c r="G338" s="98"/>
      <c r="H338" s="111"/>
      <c r="I338" s="112"/>
      <c r="J338" s="124"/>
    </row>
    <row r="339" spans="1:10" ht="12" customHeight="1">
      <c r="A339" s="122"/>
      <c r="B339" s="125"/>
      <c r="C339" s="111"/>
      <c r="D339" s="98"/>
      <c r="E339" s="98"/>
      <c r="F339" s="123"/>
      <c r="G339" s="98"/>
      <c r="H339" s="111"/>
      <c r="I339" s="112"/>
      <c r="J339" s="124"/>
    </row>
    <row r="340" spans="1:10" ht="12" customHeight="1" thickBot="1">
      <c r="A340" s="149"/>
      <c r="B340" s="173"/>
      <c r="C340" s="150"/>
      <c r="D340" s="151"/>
      <c r="E340" s="151"/>
      <c r="F340" s="152"/>
      <c r="G340" s="151"/>
      <c r="H340" s="150"/>
      <c r="I340" s="153"/>
      <c r="J340" s="154"/>
    </row>
    <row r="341" spans="1:10" ht="12" customHeight="1">
      <c r="J341" s="94"/>
    </row>
    <row r="342" spans="1:10" ht="12" customHeight="1">
      <c r="B342" s="7" t="str">
        <f>Inputs!$C$2</f>
        <v>Rocky Mountain Power</v>
      </c>
      <c r="I342" s="92" t="s">
        <v>0</v>
      </c>
      <c r="J342" s="93">
        <v>3.6</v>
      </c>
    </row>
    <row r="343" spans="1:10" ht="12" customHeight="1">
      <c r="B343" s="7" t="str">
        <f>Inputs!$C$3</f>
        <v>Utah General Rate Case - June 2015</v>
      </c>
      <c r="J343" s="94"/>
    </row>
    <row r="344" spans="1:10" ht="12" customHeight="1">
      <c r="B344" s="31" t="s">
        <v>1001</v>
      </c>
      <c r="J344" s="94"/>
    </row>
    <row r="345" spans="1:10" ht="12" customHeight="1">
      <c r="J345" s="94"/>
    </row>
    <row r="346" spans="1:10" ht="12" customHeight="1">
      <c r="A346" s="97"/>
      <c r="J346" s="94"/>
    </row>
    <row r="347" spans="1:10" ht="12" customHeight="1">
      <c r="A347" s="97"/>
      <c r="F347" s="94" t="s">
        <v>1</v>
      </c>
      <c r="H347" s="84"/>
      <c r="I347" s="95" t="str">
        <f>+Inputs!$C$6</f>
        <v>UTAH</v>
      </c>
    </row>
    <row r="348" spans="1:10" ht="12" customHeight="1">
      <c r="A348" s="97"/>
      <c r="D348" s="46" t="s">
        <v>2</v>
      </c>
      <c r="E348" s="46" t="s">
        <v>3</v>
      </c>
      <c r="F348" s="42" t="s">
        <v>4</v>
      </c>
      <c r="G348" s="46" t="s">
        <v>5</v>
      </c>
      <c r="H348" s="46" t="s">
        <v>6</v>
      </c>
      <c r="I348" s="47" t="s">
        <v>7</v>
      </c>
      <c r="J348" s="46" t="s">
        <v>8</v>
      </c>
    </row>
    <row r="349" spans="1:10" ht="12" customHeight="1">
      <c r="A349" s="111"/>
      <c r="B349" s="52" t="s">
        <v>186</v>
      </c>
      <c r="C349" s="165"/>
      <c r="D349" s="166"/>
      <c r="E349" s="89"/>
      <c r="F349" s="89"/>
      <c r="G349" s="89"/>
      <c r="H349" s="89"/>
      <c r="I349" s="134"/>
      <c r="J349" s="93"/>
    </row>
    <row r="350" spans="1:10" ht="12" customHeight="1">
      <c r="A350" s="111"/>
      <c r="B350" s="79" t="s">
        <v>985</v>
      </c>
      <c r="C350" s="97"/>
      <c r="D350" s="84">
        <v>456</v>
      </c>
      <c r="E350" s="84">
        <v>3</v>
      </c>
      <c r="F350" s="450">
        <v>-1336598.8299999998</v>
      </c>
      <c r="G350" s="89" t="s">
        <v>28</v>
      </c>
      <c r="H350" s="87">
        <f>VLOOKUP(G350,'Alloc. Factors'!$B$2:$M$110,7,FALSE)</f>
        <v>0.4262831716003761</v>
      </c>
      <c r="I350" s="88">
        <f>H350*F350</f>
        <v>-569769.58840975189</v>
      </c>
      <c r="J350" s="312" t="s">
        <v>986</v>
      </c>
    </row>
    <row r="351" spans="1:10" ht="12" customHeight="1">
      <c r="A351" s="111"/>
      <c r="B351" s="165"/>
      <c r="C351" s="165"/>
      <c r="D351" s="165"/>
      <c r="E351" s="165"/>
      <c r="F351" s="165"/>
      <c r="G351" s="165"/>
      <c r="H351" s="166"/>
      <c r="I351" s="88"/>
      <c r="J351" s="165"/>
    </row>
    <row r="352" spans="1:10" ht="12" customHeight="1">
      <c r="A352" s="111"/>
      <c r="B352" s="165"/>
      <c r="C352" s="165"/>
      <c r="D352" s="165"/>
      <c r="E352" s="165"/>
      <c r="F352" s="165"/>
      <c r="G352" s="165"/>
      <c r="H352" s="166"/>
      <c r="I352" s="88"/>
      <c r="J352" s="165"/>
    </row>
    <row r="353" spans="1:10" ht="12" customHeight="1">
      <c r="A353" s="111"/>
      <c r="B353" s="166"/>
      <c r="C353" s="166"/>
      <c r="D353" s="89"/>
      <c r="E353" s="89"/>
      <c r="F353" s="274"/>
      <c r="G353" s="89"/>
      <c r="H353" s="89"/>
      <c r="I353" s="88"/>
      <c r="J353" s="168"/>
    </row>
    <row r="354" spans="1:10" ht="12" customHeight="1">
      <c r="A354" s="9"/>
      <c r="B354" s="166"/>
      <c r="C354" s="166"/>
      <c r="D354" s="89"/>
      <c r="E354" s="89"/>
      <c r="F354" s="275"/>
      <c r="G354" s="89"/>
      <c r="H354" s="87"/>
      <c r="I354" s="88"/>
      <c r="J354" s="168"/>
    </row>
    <row r="355" spans="1:10" ht="12" customHeight="1">
      <c r="A355" s="111"/>
      <c r="B355" s="166"/>
      <c r="C355" s="166"/>
      <c r="D355" s="89"/>
      <c r="E355" s="89"/>
      <c r="F355" s="275"/>
      <c r="G355" s="89"/>
      <c r="H355" s="89"/>
      <c r="I355" s="103"/>
      <c r="J355" s="168"/>
    </row>
    <row r="356" spans="1:10" ht="12" customHeight="1">
      <c r="A356" s="111"/>
      <c r="B356" s="166"/>
      <c r="C356" s="166"/>
      <c r="D356" s="89"/>
      <c r="E356" s="89"/>
      <c r="F356" s="275"/>
      <c r="G356" s="89"/>
      <c r="H356" s="87"/>
      <c r="I356" s="88"/>
      <c r="J356" s="168"/>
    </row>
    <row r="357" spans="1:10" ht="12" customHeight="1">
      <c r="A357" s="111"/>
      <c r="B357" s="166"/>
      <c r="C357" s="166"/>
      <c r="D357" s="89"/>
      <c r="E357" s="89"/>
      <c r="F357" s="275"/>
      <c r="G357" s="89"/>
      <c r="H357" s="87"/>
      <c r="I357" s="88"/>
      <c r="J357" s="168"/>
    </row>
    <row r="358" spans="1:10" ht="12" customHeight="1">
      <c r="A358" s="111"/>
      <c r="B358" s="166"/>
      <c r="C358" s="166"/>
      <c r="D358" s="89"/>
      <c r="E358" s="89"/>
      <c r="F358" s="275"/>
      <c r="G358" s="89"/>
      <c r="H358" s="87"/>
      <c r="I358" s="88"/>
      <c r="J358" s="168"/>
    </row>
    <row r="359" spans="1:10" ht="12" customHeight="1">
      <c r="A359" s="111"/>
      <c r="B359" s="166"/>
      <c r="C359" s="166"/>
      <c r="D359" s="89"/>
      <c r="E359" s="89"/>
      <c r="F359" s="274"/>
      <c r="G359" s="89"/>
      <c r="H359" s="89"/>
      <c r="I359" s="88"/>
      <c r="J359" s="168"/>
    </row>
    <row r="360" spans="1:10" ht="12" customHeight="1">
      <c r="A360" s="111"/>
      <c r="B360" s="166"/>
      <c r="C360" s="166"/>
      <c r="D360" s="89"/>
      <c r="E360" s="89"/>
      <c r="F360" s="91"/>
      <c r="G360" s="89"/>
      <c r="H360" s="87"/>
      <c r="I360" s="88"/>
      <c r="J360" s="168"/>
    </row>
    <row r="361" spans="1:10" ht="12" customHeight="1">
      <c r="A361" s="111"/>
      <c r="B361" s="166"/>
      <c r="C361" s="166"/>
      <c r="D361" s="89"/>
      <c r="E361" s="89"/>
      <c r="F361" s="91"/>
      <c r="G361" s="89"/>
      <c r="H361" s="87"/>
      <c r="I361" s="88"/>
      <c r="J361" s="168"/>
    </row>
    <row r="362" spans="1:10" ht="12" customHeight="1">
      <c r="A362" s="9"/>
      <c r="B362" s="166"/>
      <c r="C362" s="166"/>
      <c r="D362" s="89"/>
      <c r="E362" s="89"/>
      <c r="F362" s="91"/>
      <c r="G362" s="89"/>
      <c r="H362" s="87"/>
      <c r="I362" s="88"/>
      <c r="J362" s="168"/>
    </row>
    <row r="363" spans="1:10" ht="12" customHeight="1">
      <c r="A363" s="111"/>
      <c r="B363" s="166"/>
      <c r="C363" s="166"/>
      <c r="D363" s="89"/>
      <c r="E363" s="89"/>
      <c r="F363" s="103"/>
      <c r="G363" s="89"/>
      <c r="H363" s="89"/>
      <c r="I363" s="103"/>
      <c r="J363" s="168"/>
    </row>
    <row r="364" spans="1:10" ht="12" customHeight="1">
      <c r="A364" s="111"/>
      <c r="B364" s="166"/>
      <c r="C364" s="169"/>
      <c r="D364" s="166"/>
      <c r="E364" s="89"/>
      <c r="F364" s="89"/>
      <c r="G364" s="103"/>
      <c r="H364" s="89"/>
      <c r="I364" s="88"/>
      <c r="J364" s="168"/>
    </row>
    <row r="365" spans="1:10" ht="12" customHeight="1">
      <c r="A365" s="111"/>
      <c r="B365" s="75"/>
      <c r="C365" s="169"/>
      <c r="D365" s="166"/>
      <c r="E365" s="89"/>
      <c r="F365" s="89"/>
      <c r="G365" s="103"/>
      <c r="H365" s="89"/>
      <c r="I365" s="123"/>
      <c r="J365" s="168"/>
    </row>
    <row r="366" spans="1:10" ht="12" customHeight="1">
      <c r="A366" s="111"/>
      <c r="B366" s="166"/>
      <c r="C366" s="169"/>
      <c r="D366" s="89"/>
      <c r="E366" s="89"/>
      <c r="F366" s="91"/>
      <c r="G366" s="89"/>
      <c r="H366" s="87"/>
      <c r="I366" s="88"/>
      <c r="J366" s="168"/>
    </row>
    <row r="367" spans="1:10" ht="12" customHeight="1">
      <c r="A367" s="111"/>
      <c r="B367" s="166"/>
      <c r="C367" s="169"/>
      <c r="D367" s="89"/>
      <c r="E367" s="89"/>
      <c r="F367" s="103"/>
      <c r="G367" s="89"/>
      <c r="H367" s="87"/>
      <c r="I367" s="88"/>
      <c r="J367" s="168"/>
    </row>
    <row r="368" spans="1:10" ht="12" customHeight="1">
      <c r="A368" s="111"/>
      <c r="B368" s="166"/>
      <c r="C368" s="169"/>
      <c r="D368" s="89"/>
      <c r="E368" s="89"/>
      <c r="F368" s="103"/>
      <c r="G368" s="89"/>
      <c r="H368" s="89"/>
      <c r="I368" s="103"/>
      <c r="J368" s="88"/>
    </row>
    <row r="369" spans="1:10" ht="12" customHeight="1">
      <c r="A369" s="111"/>
      <c r="B369" s="111"/>
      <c r="C369" s="125"/>
      <c r="D369" s="98"/>
      <c r="E369" s="98"/>
      <c r="F369" s="103"/>
      <c r="G369" s="89"/>
      <c r="H369" s="87"/>
      <c r="I369" s="88"/>
      <c r="J369" s="88"/>
    </row>
    <row r="370" spans="1:10" ht="12" customHeight="1">
      <c r="A370" s="9"/>
      <c r="B370" s="9"/>
      <c r="C370" s="20"/>
      <c r="D370" s="12"/>
      <c r="E370" s="12"/>
      <c r="F370" s="35"/>
      <c r="G370" s="12"/>
      <c r="H370" s="88"/>
      <c r="I370" s="16"/>
      <c r="J370" s="11"/>
    </row>
    <row r="371" spans="1:10" ht="12" customHeight="1">
      <c r="A371" s="111"/>
      <c r="B371" s="111"/>
      <c r="C371" s="111"/>
      <c r="D371" s="98"/>
      <c r="E371" s="98"/>
      <c r="F371" s="88"/>
      <c r="G371" s="170"/>
      <c r="H371" s="88"/>
      <c r="I371" s="163"/>
      <c r="J371" s="88"/>
    </row>
    <row r="372" spans="1:10" ht="12" customHeight="1">
      <c r="A372" s="111"/>
      <c r="B372" s="111"/>
      <c r="C372" s="125"/>
      <c r="D372" s="98"/>
      <c r="E372" s="26"/>
      <c r="F372" s="88"/>
      <c r="G372" s="26"/>
      <c r="H372" s="88"/>
      <c r="I372" s="53"/>
      <c r="J372" s="27"/>
    </row>
    <row r="373" spans="1:10" ht="12" customHeight="1">
      <c r="A373" s="111"/>
      <c r="B373" s="20"/>
      <c r="C373" s="9"/>
      <c r="D373" s="98"/>
      <c r="E373" s="98"/>
      <c r="F373" s="123"/>
      <c r="G373" s="170"/>
      <c r="H373" s="88"/>
      <c r="I373" s="112"/>
      <c r="J373" s="88"/>
    </row>
    <row r="374" spans="1:10" ht="12" customHeight="1">
      <c r="A374" s="111"/>
      <c r="B374" s="98"/>
      <c r="C374" s="111"/>
      <c r="D374" s="98"/>
      <c r="E374" s="98"/>
      <c r="F374" s="123"/>
      <c r="G374" s="98"/>
      <c r="H374" s="111"/>
      <c r="I374" s="112"/>
      <c r="J374" s="88"/>
    </row>
    <row r="375" spans="1:10" ht="12" customHeight="1">
      <c r="A375" s="111"/>
      <c r="B375" s="111"/>
      <c r="C375" s="111"/>
      <c r="D375" s="98"/>
      <c r="E375" s="98"/>
      <c r="F375" s="123"/>
      <c r="G375" s="98"/>
      <c r="H375" s="111"/>
      <c r="I375" s="112"/>
      <c r="J375" s="88"/>
    </row>
    <row r="376" spans="1:10" ht="12" customHeight="1">
      <c r="A376" s="111"/>
      <c r="B376" s="20"/>
      <c r="C376" s="111"/>
      <c r="D376" s="98"/>
      <c r="E376" s="98"/>
      <c r="F376" s="123"/>
      <c r="G376" s="98"/>
      <c r="H376" s="98"/>
      <c r="I376" s="163"/>
      <c r="J376" s="88"/>
    </row>
    <row r="377" spans="1:10" ht="12" customHeight="1">
      <c r="A377" s="96"/>
      <c r="B377" s="111"/>
      <c r="C377" s="111"/>
      <c r="D377" s="98"/>
      <c r="E377" s="98"/>
      <c r="F377" s="88"/>
      <c r="G377" s="98"/>
      <c r="H377" s="88"/>
      <c r="I377" s="112"/>
      <c r="J377" s="98"/>
    </row>
    <row r="378" spans="1:10" ht="12" customHeight="1">
      <c r="A378" s="96"/>
      <c r="B378" s="111"/>
      <c r="C378" s="111"/>
      <c r="D378" s="98"/>
      <c r="E378" s="98"/>
      <c r="F378" s="88"/>
      <c r="G378" s="98"/>
      <c r="H378" s="88"/>
      <c r="I378" s="112"/>
      <c r="J378" s="98"/>
    </row>
    <row r="379" spans="1:10" ht="12" customHeight="1">
      <c r="A379" s="96"/>
      <c r="B379" s="111"/>
      <c r="C379" s="111"/>
      <c r="D379" s="98"/>
      <c r="E379" s="98"/>
      <c r="F379" s="88"/>
      <c r="G379" s="98"/>
      <c r="H379" s="88"/>
      <c r="I379" s="112"/>
      <c r="J379" s="98"/>
    </row>
    <row r="380" spans="1:10" ht="12" customHeight="1">
      <c r="A380" s="96"/>
      <c r="B380" s="111"/>
      <c r="C380" s="111"/>
      <c r="D380" s="98"/>
      <c r="E380" s="98"/>
      <c r="F380" s="88"/>
      <c r="G380" s="98"/>
      <c r="H380" s="88"/>
      <c r="I380" s="112"/>
      <c r="J380" s="98"/>
    </row>
    <row r="381" spans="1:10" ht="12" customHeight="1">
      <c r="A381" s="96"/>
      <c r="B381" s="111"/>
      <c r="C381" s="111"/>
      <c r="D381" s="98"/>
      <c r="E381" s="98"/>
      <c r="F381" s="88"/>
      <c r="G381" s="98"/>
      <c r="H381" s="88"/>
      <c r="I381" s="112"/>
      <c r="J381" s="98"/>
    </row>
    <row r="382" spans="1:10" ht="12" customHeight="1">
      <c r="A382" s="96"/>
      <c r="B382" s="111"/>
      <c r="C382" s="111"/>
      <c r="D382" s="98"/>
      <c r="E382" s="98"/>
      <c r="F382" s="88"/>
      <c r="G382" s="98"/>
      <c r="H382" s="88"/>
      <c r="I382" s="112"/>
      <c r="J382" s="98"/>
    </row>
    <row r="383" spans="1:10" ht="12" customHeight="1">
      <c r="A383" s="96"/>
      <c r="B383" s="111"/>
      <c r="C383" s="111"/>
      <c r="D383" s="98"/>
      <c r="E383" s="98"/>
      <c r="F383" s="88"/>
      <c r="G383" s="98"/>
      <c r="H383" s="88"/>
      <c r="I383" s="112"/>
      <c r="J383" s="98"/>
    </row>
    <row r="384" spans="1:10" ht="12" customHeight="1">
      <c r="A384" s="96"/>
      <c r="B384" s="111"/>
      <c r="C384" s="111"/>
      <c r="D384" s="98"/>
      <c r="E384" s="98"/>
      <c r="F384" s="88"/>
      <c r="G384" s="98"/>
      <c r="H384" s="88"/>
      <c r="I384" s="112"/>
      <c r="J384" s="98"/>
    </row>
    <row r="385" spans="1:10" ht="12" customHeight="1">
      <c r="A385" s="96"/>
      <c r="B385" s="111"/>
      <c r="C385" s="111"/>
      <c r="D385" s="98"/>
      <c r="E385" s="98"/>
      <c r="F385" s="88"/>
      <c r="G385" s="98"/>
      <c r="H385" s="88"/>
      <c r="I385" s="112"/>
      <c r="J385" s="98"/>
    </row>
    <row r="386" spans="1:10" ht="12" customHeight="1">
      <c r="A386" s="96"/>
      <c r="B386" s="111"/>
      <c r="C386" s="111"/>
      <c r="D386" s="98"/>
      <c r="E386" s="98"/>
      <c r="F386" s="88"/>
      <c r="G386" s="98"/>
      <c r="H386" s="88"/>
      <c r="I386" s="112"/>
      <c r="J386" s="98"/>
    </row>
    <row r="387" spans="1:10" ht="12" customHeight="1">
      <c r="A387" s="96"/>
      <c r="B387" s="111"/>
      <c r="C387" s="111"/>
      <c r="D387" s="98"/>
      <c r="E387" s="98"/>
      <c r="F387" s="123"/>
      <c r="G387" s="98"/>
      <c r="H387" s="112"/>
      <c r="I387" s="112"/>
      <c r="J387" s="98"/>
    </row>
    <row r="388" spans="1:10" ht="12" customHeight="1">
      <c r="A388" s="96"/>
      <c r="B388" s="111"/>
      <c r="C388" s="111"/>
      <c r="D388" s="98"/>
      <c r="E388" s="98"/>
      <c r="F388" s="123"/>
      <c r="G388" s="98"/>
      <c r="H388" s="111"/>
      <c r="I388" s="112"/>
      <c r="J388" s="98"/>
    </row>
    <row r="389" spans="1:10" ht="12" customHeight="1">
      <c r="A389" s="111"/>
      <c r="B389" s="9"/>
      <c r="C389" s="111"/>
      <c r="D389" s="98"/>
      <c r="E389" s="98"/>
      <c r="F389" s="123"/>
      <c r="G389" s="98"/>
      <c r="H389" s="111"/>
      <c r="I389" s="112"/>
      <c r="J389" s="98"/>
    </row>
    <row r="390" spans="1:10" ht="12" customHeight="1">
      <c r="A390" s="111"/>
      <c r="B390" s="111"/>
      <c r="C390" s="111"/>
      <c r="D390" s="98"/>
      <c r="E390" s="98"/>
      <c r="F390" s="123"/>
      <c r="G390" s="98"/>
      <c r="H390" s="111"/>
      <c r="I390" s="112"/>
      <c r="J390" s="98"/>
    </row>
    <row r="391" spans="1:10" ht="12" customHeight="1">
      <c r="A391" s="111"/>
      <c r="B391" s="111"/>
      <c r="C391" s="111"/>
      <c r="D391" s="98"/>
      <c r="E391" s="98"/>
      <c r="F391" s="123"/>
      <c r="G391" s="98"/>
      <c r="H391" s="111"/>
      <c r="I391" s="112"/>
      <c r="J391" s="98"/>
    </row>
    <row r="392" spans="1:10" ht="12" customHeight="1">
      <c r="A392" s="111"/>
      <c r="B392" s="111"/>
      <c r="C392" s="111"/>
      <c r="D392" s="98"/>
      <c r="E392" s="98"/>
      <c r="F392" s="123"/>
      <c r="G392" s="98"/>
      <c r="H392" s="111"/>
      <c r="I392" s="112"/>
      <c r="J392" s="98"/>
    </row>
    <row r="393" spans="1:10" ht="12" customHeight="1">
      <c r="A393" s="111"/>
      <c r="B393" s="97"/>
      <c r="C393" s="111"/>
      <c r="D393" s="98"/>
      <c r="E393" s="98"/>
      <c r="F393" s="123"/>
      <c r="G393" s="98"/>
      <c r="H393" s="111"/>
      <c r="I393" s="112"/>
      <c r="J393" s="98"/>
    </row>
    <row r="394" spans="1:10" ht="12" customHeight="1">
      <c r="A394" s="111"/>
      <c r="B394" s="111"/>
      <c r="C394" s="111"/>
      <c r="D394" s="98"/>
      <c r="E394" s="98"/>
      <c r="F394" s="123"/>
      <c r="G394" s="98"/>
      <c r="H394" s="111"/>
      <c r="I394" s="112"/>
      <c r="J394" s="98"/>
    </row>
    <row r="395" spans="1:10" ht="12" customHeight="1">
      <c r="A395" s="111"/>
      <c r="B395" s="9" t="s">
        <v>13</v>
      </c>
      <c r="C395" s="111"/>
      <c r="D395" s="98"/>
      <c r="E395" s="98"/>
      <c r="F395" s="123"/>
      <c r="G395" s="98"/>
      <c r="H395" s="111"/>
      <c r="I395" s="112"/>
      <c r="J395" s="88"/>
    </row>
    <row r="396" spans="1:10" ht="12" customHeight="1">
      <c r="A396" s="111"/>
      <c r="B396" s="97"/>
      <c r="C396" s="111"/>
      <c r="D396" s="98"/>
      <c r="E396" s="98"/>
      <c r="F396" s="123"/>
      <c r="G396" s="98"/>
      <c r="H396" s="111"/>
      <c r="I396" s="112"/>
      <c r="J396" s="88"/>
    </row>
    <row r="397" spans="1:10" ht="12" customHeight="1">
      <c r="A397" s="111"/>
      <c r="B397" s="111"/>
      <c r="C397" s="111"/>
      <c r="D397" s="98"/>
      <c r="E397" s="98"/>
      <c r="F397" s="123"/>
      <c r="G397" s="98"/>
      <c r="H397" s="111"/>
      <c r="I397" s="112"/>
      <c r="J397" s="88"/>
    </row>
    <row r="398" spans="1:10" ht="12" customHeight="1" thickBot="1">
      <c r="A398" s="111"/>
      <c r="B398" s="9" t="s">
        <v>12</v>
      </c>
      <c r="C398" s="111"/>
      <c r="D398" s="98"/>
      <c r="E398" s="98"/>
      <c r="F398" s="123"/>
      <c r="G398" s="98"/>
      <c r="H398" s="111"/>
      <c r="I398" s="112"/>
      <c r="J398" s="88"/>
    </row>
    <row r="399" spans="1:10" ht="12" customHeight="1">
      <c r="A399" s="116"/>
      <c r="B399" s="34"/>
      <c r="C399" s="117"/>
      <c r="D399" s="118"/>
      <c r="E399" s="118"/>
      <c r="F399" s="119"/>
      <c r="G399" s="118"/>
      <c r="H399" s="117"/>
      <c r="I399" s="120"/>
      <c r="J399" s="175"/>
    </row>
    <row r="400" spans="1:10" ht="12" customHeight="1">
      <c r="A400" s="122"/>
      <c r="B400" s="9"/>
      <c r="C400" s="111"/>
      <c r="D400" s="98"/>
      <c r="E400" s="98"/>
      <c r="F400" s="123"/>
      <c r="G400" s="98"/>
      <c r="H400" s="98"/>
      <c r="I400" s="163"/>
      <c r="J400" s="124"/>
    </row>
    <row r="401" spans="1:10" ht="12" customHeight="1">
      <c r="A401" s="122"/>
      <c r="B401" s="111"/>
      <c r="C401" s="111"/>
      <c r="D401" s="98"/>
      <c r="E401" s="98"/>
      <c r="F401" s="123"/>
      <c r="G401" s="98"/>
      <c r="H401" s="98"/>
      <c r="I401" s="163"/>
      <c r="J401" s="124"/>
    </row>
    <row r="402" spans="1:10" ht="12" customHeight="1">
      <c r="A402" s="122"/>
      <c r="B402" s="125"/>
      <c r="C402" s="111"/>
      <c r="D402" s="98"/>
      <c r="E402" s="98"/>
      <c r="F402" s="123"/>
      <c r="G402" s="98"/>
      <c r="H402" s="98"/>
      <c r="I402" s="163"/>
      <c r="J402" s="124"/>
    </row>
    <row r="403" spans="1:10" ht="12" customHeight="1">
      <c r="A403" s="122"/>
      <c r="B403" s="125"/>
      <c r="C403" s="111"/>
      <c r="D403" s="98"/>
      <c r="E403" s="98"/>
      <c r="F403" s="123"/>
      <c r="G403" s="98"/>
      <c r="H403" s="98"/>
      <c r="I403" s="163"/>
      <c r="J403" s="124"/>
    </row>
    <row r="404" spans="1:10" ht="12" customHeight="1">
      <c r="A404" s="122"/>
      <c r="B404" s="111"/>
      <c r="C404" s="111"/>
      <c r="D404" s="98"/>
      <c r="E404" s="98"/>
      <c r="F404" s="123"/>
      <c r="G404" s="98"/>
      <c r="H404" s="98"/>
      <c r="I404" s="163"/>
      <c r="J404" s="124"/>
    </row>
    <row r="405" spans="1:10" ht="12" customHeight="1">
      <c r="A405" s="122"/>
      <c r="B405" s="125"/>
      <c r="C405" s="111"/>
      <c r="D405" s="98"/>
      <c r="E405" s="98"/>
      <c r="F405" s="123"/>
      <c r="G405" s="98"/>
      <c r="H405" s="111"/>
      <c r="I405" s="112"/>
      <c r="J405" s="124"/>
    </row>
    <row r="406" spans="1:10" ht="12" customHeight="1">
      <c r="A406" s="122"/>
      <c r="B406" s="125"/>
      <c r="C406" s="111"/>
      <c r="D406" s="98"/>
      <c r="E406" s="98"/>
      <c r="F406" s="123"/>
      <c r="G406" s="98"/>
      <c r="H406" s="111"/>
      <c r="I406" s="112"/>
      <c r="J406" s="124"/>
    </row>
    <row r="407" spans="1:10" ht="12" customHeight="1">
      <c r="A407" s="122"/>
      <c r="B407" s="125"/>
      <c r="C407" s="111"/>
      <c r="D407" s="98"/>
      <c r="E407" s="98"/>
      <c r="F407" s="123"/>
      <c r="G407" s="98"/>
      <c r="H407" s="111"/>
      <c r="I407" s="112"/>
      <c r="J407" s="124"/>
    </row>
    <row r="408" spans="1:10" ht="12" customHeight="1" thickBot="1">
      <c r="A408" s="149"/>
      <c r="B408" s="173"/>
      <c r="C408" s="150"/>
      <c r="D408" s="151"/>
      <c r="E408" s="151"/>
      <c r="F408" s="152"/>
      <c r="G408" s="151"/>
      <c r="H408" s="150"/>
      <c r="I408" s="153"/>
      <c r="J408" s="154"/>
    </row>
  </sheetData>
  <phoneticPr fontId="2" type="noConversion"/>
  <conditionalFormatting sqref="B213 B145 B9 B77 C214:C215 B160:B163">
    <cfRule type="cellIs" dxfId="1818" priority="1602" stopIfTrue="1" operator="equal">
      <formula>"Adjustment to Income/Expense/Rate Base:"</formula>
    </cfRule>
  </conditionalFormatting>
  <conditionalFormatting sqref="B146:B151 B106 B45 B28 B10 B18 B78 B25 B161:B163 B82:B86 B89:B96 C220:C237 B214:C236">
    <cfRule type="cellIs" dxfId="1817" priority="1603" stopIfTrue="1" operator="equal">
      <formula>"Title"</formula>
    </cfRule>
  </conditionalFormatting>
  <conditionalFormatting sqref="B21">
    <cfRule type="cellIs" dxfId="1816" priority="1585" stopIfTrue="1" operator="equal">
      <formula>"Title"</formula>
    </cfRule>
  </conditionalFormatting>
  <conditionalFormatting sqref="B27 B24">
    <cfRule type="cellIs" dxfId="1815" priority="1584" stopIfTrue="1" operator="equal">
      <formula>"Title"</formula>
    </cfRule>
  </conditionalFormatting>
  <conditionalFormatting sqref="B159">
    <cfRule type="cellIs" dxfId="1814" priority="1583" stopIfTrue="1" operator="equal">
      <formula>"Adjustment to Income/Expense/Rate Base:"</formula>
    </cfRule>
  </conditionalFormatting>
  <conditionalFormatting sqref="C282:C283 B281">
    <cfRule type="cellIs" dxfId="1813" priority="1582" stopIfTrue="1" operator="equal">
      <formula>"Adjustment to Income/Expense/Rate Base:"</formula>
    </cfRule>
  </conditionalFormatting>
  <conditionalFormatting sqref="C295 C291 B283:B294 C283:C286">
    <cfRule type="cellIs" dxfId="1812" priority="1581" stopIfTrue="1" operator="equal">
      <formula>"Title"</formula>
    </cfRule>
  </conditionalFormatting>
  <conditionalFormatting sqref="B282">
    <cfRule type="cellIs" dxfId="1811" priority="1580" stopIfTrue="1" operator="equal">
      <formula>"Title"</formula>
    </cfRule>
  </conditionalFormatting>
  <conditionalFormatting sqref="B282">
    <cfRule type="cellIs" dxfId="1810" priority="1579" stopIfTrue="1" operator="equal">
      <formula>"Title"</formula>
    </cfRule>
  </conditionalFormatting>
  <conditionalFormatting sqref="B233">
    <cfRule type="cellIs" dxfId="1809" priority="1577" stopIfTrue="1" operator="equal">
      <formula>"Title"</formula>
    </cfRule>
  </conditionalFormatting>
  <conditionalFormatting sqref="C216:C224">
    <cfRule type="cellIs" dxfId="1808" priority="1572" stopIfTrue="1" operator="equal">
      <formula>"Adjustment to Income/Expense/Rate Base:"</formula>
    </cfRule>
  </conditionalFormatting>
  <conditionalFormatting sqref="B236">
    <cfRule type="cellIs" dxfId="1807" priority="1571" stopIfTrue="1" operator="equal">
      <formula>"Title"</formula>
    </cfRule>
  </conditionalFormatting>
  <conditionalFormatting sqref="B234">
    <cfRule type="cellIs" dxfId="1806" priority="1570" stopIfTrue="1" operator="equal">
      <formula>"Title"</formula>
    </cfRule>
  </conditionalFormatting>
  <conditionalFormatting sqref="B237">
    <cfRule type="cellIs" dxfId="1805" priority="1569" stopIfTrue="1" operator="equal">
      <formula>"Title"</formula>
    </cfRule>
  </conditionalFormatting>
  <conditionalFormatting sqref="B234">
    <cfRule type="cellIs" dxfId="1804" priority="1568" stopIfTrue="1" operator="equal">
      <formula>"Title"</formula>
    </cfRule>
  </conditionalFormatting>
  <conditionalFormatting sqref="B237">
    <cfRule type="cellIs" dxfId="1803" priority="1567" stopIfTrue="1" operator="equal">
      <formula>"Title"</formula>
    </cfRule>
  </conditionalFormatting>
  <conditionalFormatting sqref="B235">
    <cfRule type="cellIs" dxfId="1802" priority="1566" stopIfTrue="1" operator="equal">
      <formula>"Title"</formula>
    </cfRule>
  </conditionalFormatting>
  <conditionalFormatting sqref="B238">
    <cfRule type="cellIs" dxfId="1801" priority="1565" stopIfTrue="1" operator="equal">
      <formula>"Title"</formula>
    </cfRule>
  </conditionalFormatting>
  <conditionalFormatting sqref="B234">
    <cfRule type="cellIs" dxfId="1800" priority="1564" stopIfTrue="1" operator="equal">
      <formula>"Title"</formula>
    </cfRule>
  </conditionalFormatting>
  <conditionalFormatting sqref="B237">
    <cfRule type="cellIs" dxfId="1799" priority="1563" stopIfTrue="1" operator="equal">
      <formula>"Title"</formula>
    </cfRule>
  </conditionalFormatting>
  <conditionalFormatting sqref="B235">
    <cfRule type="cellIs" dxfId="1798" priority="1562" stopIfTrue="1" operator="equal">
      <formula>"Title"</formula>
    </cfRule>
  </conditionalFormatting>
  <conditionalFormatting sqref="B238">
    <cfRule type="cellIs" dxfId="1797" priority="1561" stopIfTrue="1" operator="equal">
      <formula>"Title"</formula>
    </cfRule>
  </conditionalFormatting>
  <conditionalFormatting sqref="B235">
    <cfRule type="cellIs" dxfId="1796" priority="1560" stopIfTrue="1" operator="equal">
      <formula>"Title"</formula>
    </cfRule>
  </conditionalFormatting>
  <conditionalFormatting sqref="B238">
    <cfRule type="cellIs" dxfId="1795" priority="1559" stopIfTrue="1" operator="equal">
      <formula>"Title"</formula>
    </cfRule>
  </conditionalFormatting>
  <conditionalFormatting sqref="B236">
    <cfRule type="cellIs" dxfId="1794" priority="1558" stopIfTrue="1" operator="equal">
      <formula>"Title"</formula>
    </cfRule>
  </conditionalFormatting>
  <conditionalFormatting sqref="B239">
    <cfRule type="cellIs" dxfId="1793" priority="1557" stopIfTrue="1" operator="equal">
      <formula>"Title"</formula>
    </cfRule>
  </conditionalFormatting>
  <conditionalFormatting sqref="B234">
    <cfRule type="cellIs" dxfId="1792" priority="1556" stopIfTrue="1" operator="equal">
      <formula>"Title"</formula>
    </cfRule>
  </conditionalFormatting>
  <conditionalFormatting sqref="B237">
    <cfRule type="cellIs" dxfId="1791" priority="1555" stopIfTrue="1" operator="equal">
      <formula>"Title"</formula>
    </cfRule>
  </conditionalFormatting>
  <conditionalFormatting sqref="B235">
    <cfRule type="cellIs" dxfId="1790" priority="1554" stopIfTrue="1" operator="equal">
      <formula>"Title"</formula>
    </cfRule>
  </conditionalFormatting>
  <conditionalFormatting sqref="B238">
    <cfRule type="cellIs" dxfId="1789" priority="1553" stopIfTrue="1" operator="equal">
      <formula>"Title"</formula>
    </cfRule>
  </conditionalFormatting>
  <conditionalFormatting sqref="B235">
    <cfRule type="cellIs" dxfId="1788" priority="1552" stopIfTrue="1" operator="equal">
      <formula>"Title"</formula>
    </cfRule>
  </conditionalFormatting>
  <conditionalFormatting sqref="B238">
    <cfRule type="cellIs" dxfId="1787" priority="1551" stopIfTrue="1" operator="equal">
      <formula>"Title"</formula>
    </cfRule>
  </conditionalFormatting>
  <conditionalFormatting sqref="B236">
    <cfRule type="cellIs" dxfId="1786" priority="1550" stopIfTrue="1" operator="equal">
      <formula>"Title"</formula>
    </cfRule>
  </conditionalFormatting>
  <conditionalFormatting sqref="B239">
    <cfRule type="cellIs" dxfId="1785" priority="1549" stopIfTrue="1" operator="equal">
      <formula>"Title"</formula>
    </cfRule>
  </conditionalFormatting>
  <conditionalFormatting sqref="B235">
    <cfRule type="cellIs" dxfId="1784" priority="1548" stopIfTrue="1" operator="equal">
      <formula>"Title"</formula>
    </cfRule>
  </conditionalFormatting>
  <conditionalFormatting sqref="B238">
    <cfRule type="cellIs" dxfId="1783" priority="1547" stopIfTrue="1" operator="equal">
      <formula>"Title"</formula>
    </cfRule>
  </conditionalFormatting>
  <conditionalFormatting sqref="B236">
    <cfRule type="cellIs" dxfId="1782" priority="1546" stopIfTrue="1" operator="equal">
      <formula>"Title"</formula>
    </cfRule>
  </conditionalFormatting>
  <conditionalFormatting sqref="B239">
    <cfRule type="cellIs" dxfId="1781" priority="1545" stopIfTrue="1" operator="equal">
      <formula>"Title"</formula>
    </cfRule>
  </conditionalFormatting>
  <conditionalFormatting sqref="B236">
    <cfRule type="cellIs" dxfId="1780" priority="1544" stopIfTrue="1" operator="equal">
      <formula>"Title"</formula>
    </cfRule>
  </conditionalFormatting>
  <conditionalFormatting sqref="B239">
    <cfRule type="cellIs" dxfId="1779" priority="1543" stopIfTrue="1" operator="equal">
      <formula>"Title"</formula>
    </cfRule>
  </conditionalFormatting>
  <conditionalFormatting sqref="B237">
    <cfRule type="cellIs" dxfId="1778" priority="1542" stopIfTrue="1" operator="equal">
      <formula>"Title"</formula>
    </cfRule>
  </conditionalFormatting>
  <conditionalFormatting sqref="B230">
    <cfRule type="cellIs" dxfId="1777" priority="655" stopIfTrue="1" operator="equal">
      <formula>"Title"</formula>
    </cfRule>
  </conditionalFormatting>
  <conditionalFormatting sqref="B234">
    <cfRule type="cellIs" dxfId="1776" priority="1540" stopIfTrue="1" operator="equal">
      <formula>"Title"</formula>
    </cfRule>
  </conditionalFormatting>
  <conditionalFormatting sqref="B237">
    <cfRule type="cellIs" dxfId="1775" priority="1539" stopIfTrue="1" operator="equal">
      <formula>"Title"</formula>
    </cfRule>
  </conditionalFormatting>
  <conditionalFormatting sqref="B235">
    <cfRule type="cellIs" dxfId="1774" priority="1538" stopIfTrue="1" operator="equal">
      <formula>"Title"</formula>
    </cfRule>
  </conditionalFormatting>
  <conditionalFormatting sqref="B238">
    <cfRule type="cellIs" dxfId="1773" priority="1537" stopIfTrue="1" operator="equal">
      <formula>"Title"</formula>
    </cfRule>
  </conditionalFormatting>
  <conditionalFormatting sqref="B235">
    <cfRule type="cellIs" dxfId="1772" priority="1536" stopIfTrue="1" operator="equal">
      <formula>"Title"</formula>
    </cfRule>
  </conditionalFormatting>
  <conditionalFormatting sqref="B238">
    <cfRule type="cellIs" dxfId="1771" priority="1535" stopIfTrue="1" operator="equal">
      <formula>"Title"</formula>
    </cfRule>
  </conditionalFormatting>
  <conditionalFormatting sqref="B236">
    <cfRule type="cellIs" dxfId="1770" priority="1534" stopIfTrue="1" operator="equal">
      <formula>"Title"</formula>
    </cfRule>
  </conditionalFormatting>
  <conditionalFormatting sqref="B239">
    <cfRule type="cellIs" dxfId="1769" priority="1533" stopIfTrue="1" operator="equal">
      <formula>"Title"</formula>
    </cfRule>
  </conditionalFormatting>
  <conditionalFormatting sqref="B235">
    <cfRule type="cellIs" dxfId="1768" priority="1532" stopIfTrue="1" operator="equal">
      <formula>"Title"</formula>
    </cfRule>
  </conditionalFormatting>
  <conditionalFormatting sqref="B238">
    <cfRule type="cellIs" dxfId="1767" priority="1531" stopIfTrue="1" operator="equal">
      <formula>"Title"</formula>
    </cfRule>
  </conditionalFormatting>
  <conditionalFormatting sqref="B236">
    <cfRule type="cellIs" dxfId="1766" priority="1530" stopIfTrue="1" operator="equal">
      <formula>"Title"</formula>
    </cfRule>
  </conditionalFormatting>
  <conditionalFormatting sqref="B239">
    <cfRule type="cellIs" dxfId="1765" priority="1529" stopIfTrue="1" operator="equal">
      <formula>"Title"</formula>
    </cfRule>
  </conditionalFormatting>
  <conditionalFormatting sqref="B236">
    <cfRule type="cellIs" dxfId="1764" priority="1528" stopIfTrue="1" operator="equal">
      <formula>"Title"</formula>
    </cfRule>
  </conditionalFormatting>
  <conditionalFormatting sqref="B239">
    <cfRule type="cellIs" dxfId="1763" priority="1527" stopIfTrue="1" operator="equal">
      <formula>"Title"</formula>
    </cfRule>
  </conditionalFormatting>
  <conditionalFormatting sqref="B237">
    <cfRule type="cellIs" dxfId="1762" priority="1526" stopIfTrue="1" operator="equal">
      <formula>"Title"</formula>
    </cfRule>
  </conditionalFormatting>
  <conditionalFormatting sqref="B231">
    <cfRule type="cellIs" dxfId="1761" priority="639" stopIfTrue="1" operator="equal">
      <formula>"Title"</formula>
    </cfRule>
  </conditionalFormatting>
  <conditionalFormatting sqref="B235">
    <cfRule type="cellIs" dxfId="1760" priority="1524" stopIfTrue="1" operator="equal">
      <formula>"Title"</formula>
    </cfRule>
  </conditionalFormatting>
  <conditionalFormatting sqref="B238">
    <cfRule type="cellIs" dxfId="1759" priority="1523" stopIfTrue="1" operator="equal">
      <formula>"Title"</formula>
    </cfRule>
  </conditionalFormatting>
  <conditionalFormatting sqref="B236">
    <cfRule type="cellIs" dxfId="1758" priority="1522" stopIfTrue="1" operator="equal">
      <formula>"Title"</formula>
    </cfRule>
  </conditionalFormatting>
  <conditionalFormatting sqref="B239">
    <cfRule type="cellIs" dxfId="1757" priority="1521" stopIfTrue="1" operator="equal">
      <formula>"Title"</formula>
    </cfRule>
  </conditionalFormatting>
  <conditionalFormatting sqref="B236">
    <cfRule type="cellIs" dxfId="1756" priority="1520" stopIfTrue="1" operator="equal">
      <formula>"Title"</formula>
    </cfRule>
  </conditionalFormatting>
  <conditionalFormatting sqref="B239">
    <cfRule type="cellIs" dxfId="1755" priority="1519" stopIfTrue="1" operator="equal">
      <formula>"Title"</formula>
    </cfRule>
  </conditionalFormatting>
  <conditionalFormatting sqref="B237">
    <cfRule type="cellIs" dxfId="1754" priority="1518" stopIfTrue="1" operator="equal">
      <formula>"Title"</formula>
    </cfRule>
  </conditionalFormatting>
  <conditionalFormatting sqref="B236">
    <cfRule type="cellIs" dxfId="1753" priority="631" stopIfTrue="1" operator="equal">
      <formula>"Title"</formula>
    </cfRule>
  </conditionalFormatting>
  <conditionalFormatting sqref="B236">
    <cfRule type="cellIs" dxfId="1752" priority="1516" stopIfTrue="1" operator="equal">
      <formula>"Title"</formula>
    </cfRule>
  </conditionalFormatting>
  <conditionalFormatting sqref="B239">
    <cfRule type="cellIs" dxfId="1751" priority="1515" stopIfTrue="1" operator="equal">
      <formula>"Title"</formula>
    </cfRule>
  </conditionalFormatting>
  <conditionalFormatting sqref="B237">
    <cfRule type="cellIs" dxfId="1750" priority="1514" stopIfTrue="1" operator="equal">
      <formula>"Title"</formula>
    </cfRule>
  </conditionalFormatting>
  <conditionalFormatting sqref="B237">
    <cfRule type="cellIs" dxfId="1749" priority="627" stopIfTrue="1" operator="equal">
      <formula>"Title"</formula>
    </cfRule>
  </conditionalFormatting>
  <conditionalFormatting sqref="B237">
    <cfRule type="cellIs" dxfId="1748" priority="1512" stopIfTrue="1" operator="equal">
      <formula>"Title"</formula>
    </cfRule>
  </conditionalFormatting>
  <conditionalFormatting sqref="B238">
    <cfRule type="cellIs" dxfId="1747" priority="625" stopIfTrue="1" operator="equal">
      <formula>"Title"</formula>
    </cfRule>
  </conditionalFormatting>
  <conditionalFormatting sqref="B238">
    <cfRule type="cellIs" dxfId="1746" priority="1510" stopIfTrue="1" operator="equal">
      <formula>"Title"</formula>
    </cfRule>
  </conditionalFormatting>
  <conditionalFormatting sqref="B241">
    <cfRule type="cellIs" dxfId="1745" priority="1509" stopIfTrue="1" operator="equal">
      <formula>"Title"</formula>
    </cfRule>
  </conditionalFormatting>
  <conditionalFormatting sqref="B218:C218">
    <cfRule type="cellIs" dxfId="1744" priority="1508" stopIfTrue="1" operator="equal">
      <formula>"Title"</formula>
    </cfRule>
  </conditionalFormatting>
  <conditionalFormatting sqref="C218">
    <cfRule type="cellIs" dxfId="1743" priority="1507" stopIfTrue="1" operator="equal">
      <formula>"Adjustment to Income/Expense/Rate Base:"</formula>
    </cfRule>
  </conditionalFormatting>
  <conditionalFormatting sqref="B226">
    <cfRule type="cellIs" dxfId="1742" priority="1506" stopIfTrue="1" operator="equal">
      <formula>"Title"</formula>
    </cfRule>
  </conditionalFormatting>
  <conditionalFormatting sqref="B229">
    <cfRule type="cellIs" dxfId="1741" priority="1505" stopIfTrue="1" operator="equal">
      <formula>"Title"</formula>
    </cfRule>
  </conditionalFormatting>
  <conditionalFormatting sqref="B227">
    <cfRule type="cellIs" dxfId="1740" priority="1504" stopIfTrue="1" operator="equal">
      <formula>"Title"</formula>
    </cfRule>
  </conditionalFormatting>
  <conditionalFormatting sqref="B230">
    <cfRule type="cellIs" dxfId="1739" priority="1503" stopIfTrue="1" operator="equal">
      <formula>"Title"</formula>
    </cfRule>
  </conditionalFormatting>
  <conditionalFormatting sqref="B227">
    <cfRule type="cellIs" dxfId="1738" priority="1502" stopIfTrue="1" operator="equal">
      <formula>"Title"</formula>
    </cfRule>
  </conditionalFormatting>
  <conditionalFormatting sqref="B230">
    <cfRule type="cellIs" dxfId="1737" priority="1501" stopIfTrue="1" operator="equal">
      <formula>"Title"</formula>
    </cfRule>
  </conditionalFormatting>
  <conditionalFormatting sqref="B228">
    <cfRule type="cellIs" dxfId="1736" priority="1500" stopIfTrue="1" operator="equal">
      <formula>"Title"</formula>
    </cfRule>
  </conditionalFormatting>
  <conditionalFormatting sqref="B231">
    <cfRule type="cellIs" dxfId="1735" priority="1499" stopIfTrue="1" operator="equal">
      <formula>"Title"</formula>
    </cfRule>
  </conditionalFormatting>
  <conditionalFormatting sqref="B227">
    <cfRule type="cellIs" dxfId="1734" priority="1498" stopIfTrue="1" operator="equal">
      <formula>"Title"</formula>
    </cfRule>
  </conditionalFormatting>
  <conditionalFormatting sqref="B230">
    <cfRule type="cellIs" dxfId="1733" priority="1497" stopIfTrue="1" operator="equal">
      <formula>"Title"</formula>
    </cfRule>
  </conditionalFormatting>
  <conditionalFormatting sqref="B228">
    <cfRule type="cellIs" dxfId="1732" priority="1496" stopIfTrue="1" operator="equal">
      <formula>"Title"</formula>
    </cfRule>
  </conditionalFormatting>
  <conditionalFormatting sqref="B231">
    <cfRule type="cellIs" dxfId="1731" priority="1495" stopIfTrue="1" operator="equal">
      <formula>"Title"</formula>
    </cfRule>
  </conditionalFormatting>
  <conditionalFormatting sqref="B228">
    <cfRule type="cellIs" dxfId="1730" priority="1494" stopIfTrue="1" operator="equal">
      <formula>"Title"</formula>
    </cfRule>
  </conditionalFormatting>
  <conditionalFormatting sqref="B231">
    <cfRule type="cellIs" dxfId="1729" priority="1493" stopIfTrue="1" operator="equal">
      <formula>"Title"</formula>
    </cfRule>
  </conditionalFormatting>
  <conditionalFormatting sqref="B229">
    <cfRule type="cellIs" dxfId="1728" priority="1492" stopIfTrue="1" operator="equal">
      <formula>"Title"</formula>
    </cfRule>
  </conditionalFormatting>
  <conditionalFormatting sqref="B232">
    <cfRule type="cellIs" dxfId="1727" priority="1491" stopIfTrue="1" operator="equal">
      <formula>"Title"</formula>
    </cfRule>
  </conditionalFormatting>
  <conditionalFormatting sqref="B227">
    <cfRule type="cellIs" dxfId="1726" priority="1490" stopIfTrue="1" operator="equal">
      <formula>"Title"</formula>
    </cfRule>
  </conditionalFormatting>
  <conditionalFormatting sqref="B230">
    <cfRule type="cellIs" dxfId="1725" priority="1489" stopIfTrue="1" operator="equal">
      <formula>"Title"</formula>
    </cfRule>
  </conditionalFormatting>
  <conditionalFormatting sqref="B228">
    <cfRule type="cellIs" dxfId="1724" priority="1488" stopIfTrue="1" operator="equal">
      <formula>"Title"</formula>
    </cfRule>
  </conditionalFormatting>
  <conditionalFormatting sqref="B231">
    <cfRule type="cellIs" dxfId="1723" priority="1487" stopIfTrue="1" operator="equal">
      <formula>"Title"</formula>
    </cfRule>
  </conditionalFormatting>
  <conditionalFormatting sqref="B228">
    <cfRule type="cellIs" dxfId="1722" priority="1486" stopIfTrue="1" operator="equal">
      <formula>"Title"</formula>
    </cfRule>
  </conditionalFormatting>
  <conditionalFormatting sqref="B231">
    <cfRule type="cellIs" dxfId="1721" priority="1485" stopIfTrue="1" operator="equal">
      <formula>"Title"</formula>
    </cfRule>
  </conditionalFormatting>
  <conditionalFormatting sqref="B229">
    <cfRule type="cellIs" dxfId="1720" priority="1484" stopIfTrue="1" operator="equal">
      <formula>"Title"</formula>
    </cfRule>
  </conditionalFormatting>
  <conditionalFormatting sqref="B232">
    <cfRule type="cellIs" dxfId="1719" priority="1483" stopIfTrue="1" operator="equal">
      <formula>"Title"</formula>
    </cfRule>
  </conditionalFormatting>
  <conditionalFormatting sqref="B228">
    <cfRule type="cellIs" dxfId="1718" priority="1482" stopIfTrue="1" operator="equal">
      <formula>"Title"</formula>
    </cfRule>
  </conditionalFormatting>
  <conditionalFormatting sqref="B231">
    <cfRule type="cellIs" dxfId="1717" priority="1481" stopIfTrue="1" operator="equal">
      <formula>"Title"</formula>
    </cfRule>
  </conditionalFormatting>
  <conditionalFormatting sqref="B229">
    <cfRule type="cellIs" dxfId="1716" priority="1480" stopIfTrue="1" operator="equal">
      <formula>"Title"</formula>
    </cfRule>
  </conditionalFormatting>
  <conditionalFormatting sqref="B232">
    <cfRule type="cellIs" dxfId="1715" priority="1479" stopIfTrue="1" operator="equal">
      <formula>"Title"</formula>
    </cfRule>
  </conditionalFormatting>
  <conditionalFormatting sqref="B229">
    <cfRule type="cellIs" dxfId="1714" priority="1478" stopIfTrue="1" operator="equal">
      <formula>"Title"</formula>
    </cfRule>
  </conditionalFormatting>
  <conditionalFormatting sqref="B232">
    <cfRule type="cellIs" dxfId="1713" priority="1477" stopIfTrue="1" operator="equal">
      <formula>"Title"</formula>
    </cfRule>
  </conditionalFormatting>
  <conditionalFormatting sqref="B230">
    <cfRule type="cellIs" dxfId="1712" priority="1476" stopIfTrue="1" operator="equal">
      <formula>"Title"</formula>
    </cfRule>
  </conditionalFormatting>
  <conditionalFormatting sqref="B233">
    <cfRule type="cellIs" dxfId="1711" priority="1475" stopIfTrue="1" operator="equal">
      <formula>"Title"</formula>
    </cfRule>
  </conditionalFormatting>
  <conditionalFormatting sqref="B227">
    <cfRule type="cellIs" dxfId="1710" priority="1474" stopIfTrue="1" operator="equal">
      <formula>"Title"</formula>
    </cfRule>
  </conditionalFormatting>
  <conditionalFormatting sqref="B230">
    <cfRule type="cellIs" dxfId="1709" priority="1473" stopIfTrue="1" operator="equal">
      <formula>"Title"</formula>
    </cfRule>
  </conditionalFormatting>
  <conditionalFormatting sqref="B228">
    <cfRule type="cellIs" dxfId="1708" priority="1472" stopIfTrue="1" operator="equal">
      <formula>"Title"</formula>
    </cfRule>
  </conditionalFormatting>
  <conditionalFormatting sqref="B231">
    <cfRule type="cellIs" dxfId="1707" priority="1471" stopIfTrue="1" operator="equal">
      <formula>"Title"</formula>
    </cfRule>
  </conditionalFormatting>
  <conditionalFormatting sqref="B228">
    <cfRule type="cellIs" dxfId="1706" priority="1470" stopIfTrue="1" operator="equal">
      <formula>"Title"</formula>
    </cfRule>
  </conditionalFormatting>
  <conditionalFormatting sqref="B231">
    <cfRule type="cellIs" dxfId="1705" priority="1469" stopIfTrue="1" operator="equal">
      <formula>"Title"</formula>
    </cfRule>
  </conditionalFormatting>
  <conditionalFormatting sqref="B229">
    <cfRule type="cellIs" dxfId="1704" priority="1468" stopIfTrue="1" operator="equal">
      <formula>"Title"</formula>
    </cfRule>
  </conditionalFormatting>
  <conditionalFormatting sqref="B232">
    <cfRule type="cellIs" dxfId="1703" priority="1467" stopIfTrue="1" operator="equal">
      <formula>"Title"</formula>
    </cfRule>
  </conditionalFormatting>
  <conditionalFormatting sqref="B228">
    <cfRule type="cellIs" dxfId="1702" priority="1466" stopIfTrue="1" operator="equal">
      <formula>"Title"</formula>
    </cfRule>
  </conditionalFormatting>
  <conditionalFormatting sqref="B231">
    <cfRule type="cellIs" dxfId="1701" priority="1465" stopIfTrue="1" operator="equal">
      <formula>"Title"</formula>
    </cfRule>
  </conditionalFormatting>
  <conditionalFormatting sqref="B229">
    <cfRule type="cellIs" dxfId="1700" priority="1464" stopIfTrue="1" operator="equal">
      <formula>"Title"</formula>
    </cfRule>
  </conditionalFormatting>
  <conditionalFormatting sqref="B232">
    <cfRule type="cellIs" dxfId="1699" priority="1463" stopIfTrue="1" operator="equal">
      <formula>"Title"</formula>
    </cfRule>
  </conditionalFormatting>
  <conditionalFormatting sqref="B229">
    <cfRule type="cellIs" dxfId="1698" priority="1462" stopIfTrue="1" operator="equal">
      <formula>"Title"</formula>
    </cfRule>
  </conditionalFormatting>
  <conditionalFormatting sqref="B232">
    <cfRule type="cellIs" dxfId="1697" priority="1461" stopIfTrue="1" operator="equal">
      <formula>"Title"</formula>
    </cfRule>
  </conditionalFormatting>
  <conditionalFormatting sqref="B230">
    <cfRule type="cellIs" dxfId="1696" priority="1460" stopIfTrue="1" operator="equal">
      <formula>"Title"</formula>
    </cfRule>
  </conditionalFormatting>
  <conditionalFormatting sqref="B233">
    <cfRule type="cellIs" dxfId="1695" priority="1459" stopIfTrue="1" operator="equal">
      <formula>"Title"</formula>
    </cfRule>
  </conditionalFormatting>
  <conditionalFormatting sqref="B228">
    <cfRule type="cellIs" dxfId="1694" priority="1458" stopIfTrue="1" operator="equal">
      <formula>"Title"</formula>
    </cfRule>
  </conditionalFormatting>
  <conditionalFormatting sqref="B231">
    <cfRule type="cellIs" dxfId="1693" priority="1457" stopIfTrue="1" operator="equal">
      <formula>"Title"</formula>
    </cfRule>
  </conditionalFormatting>
  <conditionalFormatting sqref="B229">
    <cfRule type="cellIs" dxfId="1692" priority="1456" stopIfTrue="1" operator="equal">
      <formula>"Title"</formula>
    </cfRule>
  </conditionalFormatting>
  <conditionalFormatting sqref="B232">
    <cfRule type="cellIs" dxfId="1691" priority="1455" stopIfTrue="1" operator="equal">
      <formula>"Title"</formula>
    </cfRule>
  </conditionalFormatting>
  <conditionalFormatting sqref="B229">
    <cfRule type="cellIs" dxfId="1690" priority="1454" stopIfTrue="1" operator="equal">
      <formula>"Title"</formula>
    </cfRule>
  </conditionalFormatting>
  <conditionalFormatting sqref="B232">
    <cfRule type="cellIs" dxfId="1689" priority="1453" stopIfTrue="1" operator="equal">
      <formula>"Title"</formula>
    </cfRule>
  </conditionalFormatting>
  <conditionalFormatting sqref="B230">
    <cfRule type="cellIs" dxfId="1688" priority="1452" stopIfTrue="1" operator="equal">
      <formula>"Title"</formula>
    </cfRule>
  </conditionalFormatting>
  <conditionalFormatting sqref="B233">
    <cfRule type="cellIs" dxfId="1687" priority="1451" stopIfTrue="1" operator="equal">
      <formula>"Title"</formula>
    </cfRule>
  </conditionalFormatting>
  <conditionalFormatting sqref="B229">
    <cfRule type="cellIs" dxfId="1686" priority="1450" stopIfTrue="1" operator="equal">
      <formula>"Title"</formula>
    </cfRule>
  </conditionalFormatting>
  <conditionalFormatting sqref="B232">
    <cfRule type="cellIs" dxfId="1685" priority="1449" stopIfTrue="1" operator="equal">
      <formula>"Title"</formula>
    </cfRule>
  </conditionalFormatting>
  <conditionalFormatting sqref="B230">
    <cfRule type="cellIs" dxfId="1684" priority="1448" stopIfTrue="1" operator="equal">
      <formula>"Title"</formula>
    </cfRule>
  </conditionalFormatting>
  <conditionalFormatting sqref="B233">
    <cfRule type="cellIs" dxfId="1683" priority="1447" stopIfTrue="1" operator="equal">
      <formula>"Title"</formula>
    </cfRule>
  </conditionalFormatting>
  <conditionalFormatting sqref="B230">
    <cfRule type="cellIs" dxfId="1682" priority="1446" stopIfTrue="1" operator="equal">
      <formula>"Title"</formula>
    </cfRule>
  </conditionalFormatting>
  <conditionalFormatting sqref="B233">
    <cfRule type="cellIs" dxfId="1681" priority="1445" stopIfTrue="1" operator="equal">
      <formula>"Title"</formula>
    </cfRule>
  </conditionalFormatting>
  <conditionalFormatting sqref="B231">
    <cfRule type="cellIs" dxfId="1680" priority="1444" stopIfTrue="1" operator="equal">
      <formula>"Title"</formula>
    </cfRule>
  </conditionalFormatting>
  <conditionalFormatting sqref="B234">
    <cfRule type="cellIs" dxfId="1679" priority="1443" stopIfTrue="1" operator="equal">
      <formula>"Title"</formula>
    </cfRule>
  </conditionalFormatting>
  <conditionalFormatting sqref="C216">
    <cfRule type="cellIs" dxfId="1678" priority="1442" stopIfTrue="1" operator="equal">
      <formula>"Adjustment to Income/Expense/Rate Base:"</formula>
    </cfRule>
  </conditionalFormatting>
  <conditionalFormatting sqref="B234">
    <cfRule type="cellIs" dxfId="1677" priority="1441" stopIfTrue="1" operator="equal">
      <formula>"Title"</formula>
    </cfRule>
  </conditionalFormatting>
  <conditionalFormatting sqref="B237">
    <cfRule type="cellIs" dxfId="1676" priority="1440" stopIfTrue="1" operator="equal">
      <formula>"Title"</formula>
    </cfRule>
  </conditionalFormatting>
  <conditionalFormatting sqref="B235">
    <cfRule type="cellIs" dxfId="1675" priority="1439" stopIfTrue="1" operator="equal">
      <formula>"Title"</formula>
    </cfRule>
  </conditionalFormatting>
  <conditionalFormatting sqref="B238">
    <cfRule type="cellIs" dxfId="1674" priority="1438" stopIfTrue="1" operator="equal">
      <formula>"Title"</formula>
    </cfRule>
  </conditionalFormatting>
  <conditionalFormatting sqref="B235">
    <cfRule type="cellIs" dxfId="1673" priority="1437" stopIfTrue="1" operator="equal">
      <formula>"Title"</formula>
    </cfRule>
  </conditionalFormatting>
  <conditionalFormatting sqref="B238">
    <cfRule type="cellIs" dxfId="1672" priority="1436" stopIfTrue="1" operator="equal">
      <formula>"Title"</formula>
    </cfRule>
  </conditionalFormatting>
  <conditionalFormatting sqref="B236">
    <cfRule type="cellIs" dxfId="1671" priority="1435" stopIfTrue="1" operator="equal">
      <formula>"Title"</formula>
    </cfRule>
  </conditionalFormatting>
  <conditionalFormatting sqref="B239">
    <cfRule type="cellIs" dxfId="1670" priority="1434" stopIfTrue="1" operator="equal">
      <formula>"Title"</formula>
    </cfRule>
  </conditionalFormatting>
  <conditionalFormatting sqref="B235">
    <cfRule type="cellIs" dxfId="1669" priority="1433" stopIfTrue="1" operator="equal">
      <formula>"Title"</formula>
    </cfRule>
  </conditionalFormatting>
  <conditionalFormatting sqref="B238">
    <cfRule type="cellIs" dxfId="1668" priority="1432" stopIfTrue="1" operator="equal">
      <formula>"Title"</formula>
    </cfRule>
  </conditionalFormatting>
  <conditionalFormatting sqref="B236">
    <cfRule type="cellIs" dxfId="1667" priority="1431" stopIfTrue="1" operator="equal">
      <formula>"Title"</formula>
    </cfRule>
  </conditionalFormatting>
  <conditionalFormatting sqref="B239">
    <cfRule type="cellIs" dxfId="1666" priority="1430" stopIfTrue="1" operator="equal">
      <formula>"Title"</formula>
    </cfRule>
  </conditionalFormatting>
  <conditionalFormatting sqref="B236">
    <cfRule type="cellIs" dxfId="1665" priority="1429" stopIfTrue="1" operator="equal">
      <formula>"Title"</formula>
    </cfRule>
  </conditionalFormatting>
  <conditionalFormatting sqref="B239">
    <cfRule type="cellIs" dxfId="1664" priority="1428" stopIfTrue="1" operator="equal">
      <formula>"Title"</formula>
    </cfRule>
  </conditionalFormatting>
  <conditionalFormatting sqref="B237">
    <cfRule type="cellIs" dxfId="1663" priority="1427" stopIfTrue="1" operator="equal">
      <formula>"Title"</formula>
    </cfRule>
  </conditionalFormatting>
  <conditionalFormatting sqref="B228">
    <cfRule type="cellIs" dxfId="1662" priority="540" stopIfTrue="1" operator="equal">
      <formula>"Title"</formula>
    </cfRule>
  </conditionalFormatting>
  <conditionalFormatting sqref="B235">
    <cfRule type="cellIs" dxfId="1661" priority="1425" stopIfTrue="1" operator="equal">
      <formula>"Title"</formula>
    </cfRule>
  </conditionalFormatting>
  <conditionalFormatting sqref="B238">
    <cfRule type="cellIs" dxfId="1660" priority="1424" stopIfTrue="1" operator="equal">
      <formula>"Title"</formula>
    </cfRule>
  </conditionalFormatting>
  <conditionalFormatting sqref="B236">
    <cfRule type="cellIs" dxfId="1659" priority="1423" stopIfTrue="1" operator="equal">
      <formula>"Title"</formula>
    </cfRule>
  </conditionalFormatting>
  <conditionalFormatting sqref="B239">
    <cfRule type="cellIs" dxfId="1658" priority="1422" stopIfTrue="1" operator="equal">
      <formula>"Title"</formula>
    </cfRule>
  </conditionalFormatting>
  <conditionalFormatting sqref="B236">
    <cfRule type="cellIs" dxfId="1657" priority="1421" stopIfTrue="1" operator="equal">
      <formula>"Title"</formula>
    </cfRule>
  </conditionalFormatting>
  <conditionalFormatting sqref="B239">
    <cfRule type="cellIs" dxfId="1656" priority="1420" stopIfTrue="1" operator="equal">
      <formula>"Title"</formula>
    </cfRule>
  </conditionalFormatting>
  <conditionalFormatting sqref="B237">
    <cfRule type="cellIs" dxfId="1655" priority="1419" stopIfTrue="1" operator="equal">
      <formula>"Title"</formula>
    </cfRule>
  </conditionalFormatting>
  <conditionalFormatting sqref="B229">
    <cfRule type="cellIs" dxfId="1654" priority="532" stopIfTrue="1" operator="equal">
      <formula>"Title"</formula>
    </cfRule>
  </conditionalFormatting>
  <conditionalFormatting sqref="B236">
    <cfRule type="cellIs" dxfId="1653" priority="1417" stopIfTrue="1" operator="equal">
      <formula>"Title"</formula>
    </cfRule>
  </conditionalFormatting>
  <conditionalFormatting sqref="B239">
    <cfRule type="cellIs" dxfId="1652" priority="1416" stopIfTrue="1" operator="equal">
      <formula>"Title"</formula>
    </cfRule>
  </conditionalFormatting>
  <conditionalFormatting sqref="B237">
    <cfRule type="cellIs" dxfId="1651" priority="1415" stopIfTrue="1" operator="equal">
      <formula>"Title"</formula>
    </cfRule>
  </conditionalFormatting>
  <conditionalFormatting sqref="B228">
    <cfRule type="cellIs" dxfId="1650" priority="528" stopIfTrue="1" operator="equal">
      <formula>"Title"</formula>
    </cfRule>
  </conditionalFormatting>
  <conditionalFormatting sqref="B237">
    <cfRule type="cellIs" dxfId="1649" priority="1413" stopIfTrue="1" operator="equal">
      <formula>"Title"</formula>
    </cfRule>
  </conditionalFormatting>
  <conditionalFormatting sqref="B229">
    <cfRule type="cellIs" dxfId="1648" priority="526" stopIfTrue="1" operator="equal">
      <formula>"Title"</formula>
    </cfRule>
  </conditionalFormatting>
  <conditionalFormatting sqref="B238">
    <cfRule type="cellIs" dxfId="1647" priority="1411" stopIfTrue="1" operator="equal">
      <formula>"Title"</formula>
    </cfRule>
  </conditionalFormatting>
  <conditionalFormatting sqref="B241">
    <cfRule type="cellIs" dxfId="1646" priority="1410" stopIfTrue="1" operator="equal">
      <formula>"Title"</formula>
    </cfRule>
  </conditionalFormatting>
  <conditionalFormatting sqref="B235">
    <cfRule type="cellIs" dxfId="1645" priority="1409" stopIfTrue="1" operator="equal">
      <formula>"Title"</formula>
    </cfRule>
  </conditionalFormatting>
  <conditionalFormatting sqref="B238">
    <cfRule type="cellIs" dxfId="1644" priority="1408" stopIfTrue="1" operator="equal">
      <formula>"Title"</formula>
    </cfRule>
  </conditionalFormatting>
  <conditionalFormatting sqref="B236">
    <cfRule type="cellIs" dxfId="1643" priority="1407" stopIfTrue="1" operator="equal">
      <formula>"Title"</formula>
    </cfRule>
  </conditionalFormatting>
  <conditionalFormatting sqref="B239">
    <cfRule type="cellIs" dxfId="1642" priority="1406" stopIfTrue="1" operator="equal">
      <formula>"Title"</formula>
    </cfRule>
  </conditionalFormatting>
  <conditionalFormatting sqref="B236">
    <cfRule type="cellIs" dxfId="1641" priority="1405" stopIfTrue="1" operator="equal">
      <formula>"Title"</formula>
    </cfRule>
  </conditionalFormatting>
  <conditionalFormatting sqref="B239">
    <cfRule type="cellIs" dxfId="1640" priority="1404" stopIfTrue="1" operator="equal">
      <formula>"Title"</formula>
    </cfRule>
  </conditionalFormatting>
  <conditionalFormatting sqref="B237">
    <cfRule type="cellIs" dxfId="1639" priority="1403" stopIfTrue="1" operator="equal">
      <formula>"Title"</formula>
    </cfRule>
  </conditionalFormatting>
  <conditionalFormatting sqref="B230">
    <cfRule type="cellIs" dxfId="1638" priority="516" stopIfTrue="1" operator="equal">
      <formula>"Title"</formula>
    </cfRule>
  </conditionalFormatting>
  <conditionalFormatting sqref="B236">
    <cfRule type="cellIs" dxfId="1637" priority="1401" stopIfTrue="1" operator="equal">
      <formula>"Title"</formula>
    </cfRule>
  </conditionalFormatting>
  <conditionalFormatting sqref="B239">
    <cfRule type="cellIs" dxfId="1636" priority="1400" stopIfTrue="1" operator="equal">
      <formula>"Title"</formula>
    </cfRule>
  </conditionalFormatting>
  <conditionalFormatting sqref="B237">
    <cfRule type="cellIs" dxfId="1635" priority="1399" stopIfTrue="1" operator="equal">
      <formula>"Title"</formula>
    </cfRule>
  </conditionalFormatting>
  <conditionalFormatting sqref="B231">
    <cfRule type="cellIs" dxfId="1634" priority="512" stopIfTrue="1" operator="equal">
      <formula>"Title"</formula>
    </cfRule>
  </conditionalFormatting>
  <conditionalFormatting sqref="B237">
    <cfRule type="cellIs" dxfId="1633" priority="1397" stopIfTrue="1" operator="equal">
      <formula>"Title"</formula>
    </cfRule>
  </conditionalFormatting>
  <conditionalFormatting sqref="B232">
    <cfRule type="cellIs" dxfId="1632" priority="510" stopIfTrue="1" operator="equal">
      <formula>"Title"</formula>
    </cfRule>
  </conditionalFormatting>
  <conditionalFormatting sqref="B238">
    <cfRule type="cellIs" dxfId="1631" priority="1395" stopIfTrue="1" operator="equal">
      <formula>"Title"</formula>
    </cfRule>
  </conditionalFormatting>
  <conditionalFormatting sqref="B241">
    <cfRule type="cellIs" dxfId="1630" priority="1394" stopIfTrue="1" operator="equal">
      <formula>"Title"</formula>
    </cfRule>
  </conditionalFormatting>
  <conditionalFormatting sqref="B236">
    <cfRule type="cellIs" dxfId="1629" priority="1393" stopIfTrue="1" operator="equal">
      <formula>"Title"</formula>
    </cfRule>
  </conditionalFormatting>
  <conditionalFormatting sqref="B239">
    <cfRule type="cellIs" dxfId="1628" priority="1392" stopIfTrue="1" operator="equal">
      <formula>"Title"</formula>
    </cfRule>
  </conditionalFormatting>
  <conditionalFormatting sqref="B237">
    <cfRule type="cellIs" dxfId="1627" priority="1391" stopIfTrue="1" operator="equal">
      <formula>"Title"</formula>
    </cfRule>
  </conditionalFormatting>
  <conditionalFormatting sqref="B232">
    <cfRule type="cellIs" dxfId="1626" priority="504" stopIfTrue="1" operator="equal">
      <formula>"Title"</formula>
    </cfRule>
  </conditionalFormatting>
  <conditionalFormatting sqref="B237">
    <cfRule type="cellIs" dxfId="1625" priority="1389" stopIfTrue="1" operator="equal">
      <formula>"Title"</formula>
    </cfRule>
  </conditionalFormatting>
  <conditionalFormatting sqref="B233">
    <cfRule type="cellIs" dxfId="1624" priority="502" stopIfTrue="1" operator="equal">
      <formula>"Title"</formula>
    </cfRule>
  </conditionalFormatting>
  <conditionalFormatting sqref="B238">
    <cfRule type="cellIs" dxfId="1623" priority="1387" stopIfTrue="1" operator="equal">
      <formula>"Title"</formula>
    </cfRule>
  </conditionalFormatting>
  <conditionalFormatting sqref="B241">
    <cfRule type="cellIs" dxfId="1622" priority="1386" stopIfTrue="1" operator="equal">
      <formula>"Title"</formula>
    </cfRule>
  </conditionalFormatting>
  <conditionalFormatting sqref="B237">
    <cfRule type="cellIs" dxfId="1621" priority="1385" stopIfTrue="1" operator="equal">
      <formula>"Title"</formula>
    </cfRule>
  </conditionalFormatting>
  <conditionalFormatting sqref="B234">
    <cfRule type="cellIs" dxfId="1620" priority="498" stopIfTrue="1" operator="equal">
      <formula>"Title"</formula>
    </cfRule>
  </conditionalFormatting>
  <conditionalFormatting sqref="B238">
    <cfRule type="cellIs" dxfId="1619" priority="1383" stopIfTrue="1" operator="equal">
      <formula>"Title"</formula>
    </cfRule>
  </conditionalFormatting>
  <conditionalFormatting sqref="B241">
    <cfRule type="cellIs" dxfId="1618" priority="1382" stopIfTrue="1" operator="equal">
      <formula>"Title"</formula>
    </cfRule>
  </conditionalFormatting>
  <conditionalFormatting sqref="B238">
    <cfRule type="cellIs" dxfId="1617" priority="1381" stopIfTrue="1" operator="equal">
      <formula>"Title"</formula>
    </cfRule>
  </conditionalFormatting>
  <conditionalFormatting sqref="B241">
    <cfRule type="cellIs" dxfId="1616" priority="1380" stopIfTrue="1" operator="equal">
      <formula>"Title"</formula>
    </cfRule>
  </conditionalFormatting>
  <conditionalFormatting sqref="B239">
    <cfRule type="cellIs" dxfId="1615" priority="1379" stopIfTrue="1" operator="equal">
      <formula>"Title"</formula>
    </cfRule>
  </conditionalFormatting>
  <conditionalFormatting sqref="B242">
    <cfRule type="cellIs" dxfId="1614" priority="1378" stopIfTrue="1" operator="equal">
      <formula>"Title"</formula>
    </cfRule>
  </conditionalFormatting>
  <conditionalFormatting sqref="B219:C219">
    <cfRule type="cellIs" dxfId="1613" priority="1377" stopIfTrue="1" operator="equal">
      <formula>"Title"</formula>
    </cfRule>
  </conditionalFormatting>
  <conditionalFormatting sqref="C219">
    <cfRule type="cellIs" dxfId="1612" priority="1376" stopIfTrue="1" operator="equal">
      <formula>"Adjustment to Income/Expense/Rate Base:"</formula>
    </cfRule>
  </conditionalFormatting>
  <conditionalFormatting sqref="B227">
    <cfRule type="cellIs" dxfId="1611" priority="1375" stopIfTrue="1" operator="equal">
      <formula>"Title"</formula>
    </cfRule>
  </conditionalFormatting>
  <conditionalFormatting sqref="B230">
    <cfRule type="cellIs" dxfId="1610" priority="1374" stopIfTrue="1" operator="equal">
      <formula>"Title"</formula>
    </cfRule>
  </conditionalFormatting>
  <conditionalFormatting sqref="B228">
    <cfRule type="cellIs" dxfId="1609" priority="1373" stopIfTrue="1" operator="equal">
      <formula>"Title"</formula>
    </cfRule>
  </conditionalFormatting>
  <conditionalFormatting sqref="B231">
    <cfRule type="cellIs" dxfId="1608" priority="1372" stopIfTrue="1" operator="equal">
      <formula>"Title"</formula>
    </cfRule>
  </conditionalFormatting>
  <conditionalFormatting sqref="B228">
    <cfRule type="cellIs" dxfId="1607" priority="1371" stopIfTrue="1" operator="equal">
      <formula>"Title"</formula>
    </cfRule>
  </conditionalFormatting>
  <conditionalFormatting sqref="B231">
    <cfRule type="cellIs" dxfId="1606" priority="1370" stopIfTrue="1" operator="equal">
      <formula>"Title"</formula>
    </cfRule>
  </conditionalFormatting>
  <conditionalFormatting sqref="B229">
    <cfRule type="cellIs" dxfId="1605" priority="1369" stopIfTrue="1" operator="equal">
      <formula>"Title"</formula>
    </cfRule>
  </conditionalFormatting>
  <conditionalFormatting sqref="B232">
    <cfRule type="cellIs" dxfId="1604" priority="1368" stopIfTrue="1" operator="equal">
      <formula>"Title"</formula>
    </cfRule>
  </conditionalFormatting>
  <conditionalFormatting sqref="B228">
    <cfRule type="cellIs" dxfId="1603" priority="1367" stopIfTrue="1" operator="equal">
      <formula>"Title"</formula>
    </cfRule>
  </conditionalFormatting>
  <conditionalFormatting sqref="B231">
    <cfRule type="cellIs" dxfId="1602" priority="1366" stopIfTrue="1" operator="equal">
      <formula>"Title"</formula>
    </cfRule>
  </conditionalFormatting>
  <conditionalFormatting sqref="B229">
    <cfRule type="cellIs" dxfId="1601" priority="1365" stopIfTrue="1" operator="equal">
      <formula>"Title"</formula>
    </cfRule>
  </conditionalFormatting>
  <conditionalFormatting sqref="B232">
    <cfRule type="cellIs" dxfId="1600" priority="1364" stopIfTrue="1" operator="equal">
      <formula>"Title"</formula>
    </cfRule>
  </conditionalFormatting>
  <conditionalFormatting sqref="B229">
    <cfRule type="cellIs" dxfId="1599" priority="1363" stopIfTrue="1" operator="equal">
      <formula>"Title"</formula>
    </cfRule>
  </conditionalFormatting>
  <conditionalFormatting sqref="B232">
    <cfRule type="cellIs" dxfId="1598" priority="1362" stopIfTrue="1" operator="equal">
      <formula>"Title"</formula>
    </cfRule>
  </conditionalFormatting>
  <conditionalFormatting sqref="B230">
    <cfRule type="cellIs" dxfId="1597" priority="1361" stopIfTrue="1" operator="equal">
      <formula>"Title"</formula>
    </cfRule>
  </conditionalFormatting>
  <conditionalFormatting sqref="B233">
    <cfRule type="cellIs" dxfId="1596" priority="1360" stopIfTrue="1" operator="equal">
      <formula>"Title"</formula>
    </cfRule>
  </conditionalFormatting>
  <conditionalFormatting sqref="B228">
    <cfRule type="cellIs" dxfId="1595" priority="1359" stopIfTrue="1" operator="equal">
      <formula>"Title"</formula>
    </cfRule>
  </conditionalFormatting>
  <conditionalFormatting sqref="B231">
    <cfRule type="cellIs" dxfId="1594" priority="1358" stopIfTrue="1" operator="equal">
      <formula>"Title"</formula>
    </cfRule>
  </conditionalFormatting>
  <conditionalFormatting sqref="B229">
    <cfRule type="cellIs" dxfId="1593" priority="1357" stopIfTrue="1" operator="equal">
      <formula>"Title"</formula>
    </cfRule>
  </conditionalFormatting>
  <conditionalFormatting sqref="B232">
    <cfRule type="cellIs" dxfId="1592" priority="1356" stopIfTrue="1" operator="equal">
      <formula>"Title"</formula>
    </cfRule>
  </conditionalFormatting>
  <conditionalFormatting sqref="B229">
    <cfRule type="cellIs" dxfId="1591" priority="1355" stopIfTrue="1" operator="equal">
      <formula>"Title"</formula>
    </cfRule>
  </conditionalFormatting>
  <conditionalFormatting sqref="B232">
    <cfRule type="cellIs" dxfId="1590" priority="1354" stopIfTrue="1" operator="equal">
      <formula>"Title"</formula>
    </cfRule>
  </conditionalFormatting>
  <conditionalFormatting sqref="B230">
    <cfRule type="cellIs" dxfId="1589" priority="1353" stopIfTrue="1" operator="equal">
      <formula>"Title"</formula>
    </cfRule>
  </conditionalFormatting>
  <conditionalFormatting sqref="B233">
    <cfRule type="cellIs" dxfId="1588" priority="1352" stopIfTrue="1" operator="equal">
      <formula>"Title"</formula>
    </cfRule>
  </conditionalFormatting>
  <conditionalFormatting sqref="B229">
    <cfRule type="cellIs" dxfId="1587" priority="1351" stopIfTrue="1" operator="equal">
      <formula>"Title"</formula>
    </cfRule>
  </conditionalFormatting>
  <conditionalFormatting sqref="B232">
    <cfRule type="cellIs" dxfId="1586" priority="1350" stopIfTrue="1" operator="equal">
      <formula>"Title"</formula>
    </cfRule>
  </conditionalFormatting>
  <conditionalFormatting sqref="B230">
    <cfRule type="cellIs" dxfId="1585" priority="1349" stopIfTrue="1" operator="equal">
      <formula>"Title"</formula>
    </cfRule>
  </conditionalFormatting>
  <conditionalFormatting sqref="B233">
    <cfRule type="cellIs" dxfId="1584" priority="1348" stopIfTrue="1" operator="equal">
      <formula>"Title"</formula>
    </cfRule>
  </conditionalFormatting>
  <conditionalFormatting sqref="B230">
    <cfRule type="cellIs" dxfId="1583" priority="1347" stopIfTrue="1" operator="equal">
      <formula>"Title"</formula>
    </cfRule>
  </conditionalFormatting>
  <conditionalFormatting sqref="B233">
    <cfRule type="cellIs" dxfId="1582" priority="1346" stopIfTrue="1" operator="equal">
      <formula>"Title"</formula>
    </cfRule>
  </conditionalFormatting>
  <conditionalFormatting sqref="B231">
    <cfRule type="cellIs" dxfId="1581" priority="1345" stopIfTrue="1" operator="equal">
      <formula>"Title"</formula>
    </cfRule>
  </conditionalFormatting>
  <conditionalFormatting sqref="B234">
    <cfRule type="cellIs" dxfId="1580" priority="1344" stopIfTrue="1" operator="equal">
      <formula>"Title"</formula>
    </cfRule>
  </conditionalFormatting>
  <conditionalFormatting sqref="B228">
    <cfRule type="cellIs" dxfId="1579" priority="1343" stopIfTrue="1" operator="equal">
      <formula>"Title"</formula>
    </cfRule>
  </conditionalFormatting>
  <conditionalFormatting sqref="B231">
    <cfRule type="cellIs" dxfId="1578" priority="1342" stopIfTrue="1" operator="equal">
      <formula>"Title"</formula>
    </cfRule>
  </conditionalFormatting>
  <conditionalFormatting sqref="B229">
    <cfRule type="cellIs" dxfId="1577" priority="1341" stopIfTrue="1" operator="equal">
      <formula>"Title"</formula>
    </cfRule>
  </conditionalFormatting>
  <conditionalFormatting sqref="B232">
    <cfRule type="cellIs" dxfId="1576" priority="1340" stopIfTrue="1" operator="equal">
      <formula>"Title"</formula>
    </cfRule>
  </conditionalFormatting>
  <conditionalFormatting sqref="B229">
    <cfRule type="cellIs" dxfId="1575" priority="1339" stopIfTrue="1" operator="equal">
      <formula>"Title"</formula>
    </cfRule>
  </conditionalFormatting>
  <conditionalFormatting sqref="B232">
    <cfRule type="cellIs" dxfId="1574" priority="1338" stopIfTrue="1" operator="equal">
      <formula>"Title"</formula>
    </cfRule>
  </conditionalFormatting>
  <conditionalFormatting sqref="B230">
    <cfRule type="cellIs" dxfId="1573" priority="1337" stopIfTrue="1" operator="equal">
      <formula>"Title"</formula>
    </cfRule>
  </conditionalFormatting>
  <conditionalFormatting sqref="B233">
    <cfRule type="cellIs" dxfId="1572" priority="1336" stopIfTrue="1" operator="equal">
      <formula>"Title"</formula>
    </cfRule>
  </conditionalFormatting>
  <conditionalFormatting sqref="B229">
    <cfRule type="cellIs" dxfId="1571" priority="1335" stopIfTrue="1" operator="equal">
      <formula>"Title"</formula>
    </cfRule>
  </conditionalFormatting>
  <conditionalFormatting sqref="B232">
    <cfRule type="cellIs" dxfId="1570" priority="1334" stopIfTrue="1" operator="equal">
      <formula>"Title"</formula>
    </cfRule>
  </conditionalFormatting>
  <conditionalFormatting sqref="B230">
    <cfRule type="cellIs" dxfId="1569" priority="1333" stopIfTrue="1" operator="equal">
      <formula>"Title"</formula>
    </cfRule>
  </conditionalFormatting>
  <conditionalFormatting sqref="B233">
    <cfRule type="cellIs" dxfId="1568" priority="1332" stopIfTrue="1" operator="equal">
      <formula>"Title"</formula>
    </cfRule>
  </conditionalFormatting>
  <conditionalFormatting sqref="B230">
    <cfRule type="cellIs" dxfId="1567" priority="1331" stopIfTrue="1" operator="equal">
      <formula>"Title"</formula>
    </cfRule>
  </conditionalFormatting>
  <conditionalFormatting sqref="B233">
    <cfRule type="cellIs" dxfId="1566" priority="1330" stopIfTrue="1" operator="equal">
      <formula>"Title"</formula>
    </cfRule>
  </conditionalFormatting>
  <conditionalFormatting sqref="B231">
    <cfRule type="cellIs" dxfId="1565" priority="1329" stopIfTrue="1" operator="equal">
      <formula>"Title"</formula>
    </cfRule>
  </conditionalFormatting>
  <conditionalFormatting sqref="B234">
    <cfRule type="cellIs" dxfId="1564" priority="1328" stopIfTrue="1" operator="equal">
      <formula>"Title"</formula>
    </cfRule>
  </conditionalFormatting>
  <conditionalFormatting sqref="B229">
    <cfRule type="cellIs" dxfId="1563" priority="1327" stopIfTrue="1" operator="equal">
      <formula>"Title"</formula>
    </cfRule>
  </conditionalFormatting>
  <conditionalFormatting sqref="B232">
    <cfRule type="cellIs" dxfId="1562" priority="1326" stopIfTrue="1" operator="equal">
      <formula>"Title"</formula>
    </cfRule>
  </conditionalFormatting>
  <conditionalFormatting sqref="B230">
    <cfRule type="cellIs" dxfId="1561" priority="1325" stopIfTrue="1" operator="equal">
      <formula>"Title"</formula>
    </cfRule>
  </conditionalFormatting>
  <conditionalFormatting sqref="B233">
    <cfRule type="cellIs" dxfId="1560" priority="1324" stopIfTrue="1" operator="equal">
      <formula>"Title"</formula>
    </cfRule>
  </conditionalFormatting>
  <conditionalFormatting sqref="B230">
    <cfRule type="cellIs" dxfId="1559" priority="1323" stopIfTrue="1" operator="equal">
      <formula>"Title"</formula>
    </cfRule>
  </conditionalFormatting>
  <conditionalFormatting sqref="B233">
    <cfRule type="cellIs" dxfId="1558" priority="1322" stopIfTrue="1" operator="equal">
      <formula>"Title"</formula>
    </cfRule>
  </conditionalFormatting>
  <conditionalFormatting sqref="B231">
    <cfRule type="cellIs" dxfId="1557" priority="1321" stopIfTrue="1" operator="equal">
      <formula>"Title"</formula>
    </cfRule>
  </conditionalFormatting>
  <conditionalFormatting sqref="B234">
    <cfRule type="cellIs" dxfId="1556" priority="1320" stopIfTrue="1" operator="equal">
      <formula>"Title"</formula>
    </cfRule>
  </conditionalFormatting>
  <conditionalFormatting sqref="B230">
    <cfRule type="cellIs" dxfId="1555" priority="1319" stopIfTrue="1" operator="equal">
      <formula>"Title"</formula>
    </cfRule>
  </conditionalFormatting>
  <conditionalFormatting sqref="B233">
    <cfRule type="cellIs" dxfId="1554" priority="1318" stopIfTrue="1" operator="equal">
      <formula>"Title"</formula>
    </cfRule>
  </conditionalFormatting>
  <conditionalFormatting sqref="B231">
    <cfRule type="cellIs" dxfId="1553" priority="1317" stopIfTrue="1" operator="equal">
      <formula>"Title"</formula>
    </cfRule>
  </conditionalFormatting>
  <conditionalFormatting sqref="B234">
    <cfRule type="cellIs" dxfId="1552" priority="1316" stopIfTrue="1" operator="equal">
      <formula>"Title"</formula>
    </cfRule>
  </conditionalFormatting>
  <conditionalFormatting sqref="B231">
    <cfRule type="cellIs" dxfId="1551" priority="1315" stopIfTrue="1" operator="equal">
      <formula>"Title"</formula>
    </cfRule>
  </conditionalFormatting>
  <conditionalFormatting sqref="B234">
    <cfRule type="cellIs" dxfId="1550" priority="1314" stopIfTrue="1" operator="equal">
      <formula>"Title"</formula>
    </cfRule>
  </conditionalFormatting>
  <conditionalFormatting sqref="B232">
    <cfRule type="cellIs" dxfId="1549" priority="1313" stopIfTrue="1" operator="equal">
      <formula>"Title"</formula>
    </cfRule>
  </conditionalFormatting>
  <conditionalFormatting sqref="B235">
    <cfRule type="cellIs" dxfId="1548" priority="1312" stopIfTrue="1" operator="equal">
      <formula>"Title"</formula>
    </cfRule>
  </conditionalFormatting>
  <conditionalFormatting sqref="B232">
    <cfRule type="cellIs" dxfId="1547" priority="1309" stopIfTrue="1" operator="equal">
      <formula>"Title"</formula>
    </cfRule>
  </conditionalFormatting>
  <conditionalFormatting sqref="B235">
    <cfRule type="cellIs" dxfId="1546" priority="1308" stopIfTrue="1" operator="equal">
      <formula>"Title"</formula>
    </cfRule>
  </conditionalFormatting>
  <conditionalFormatting sqref="B233">
    <cfRule type="cellIs" dxfId="1545" priority="1307" stopIfTrue="1" operator="equal">
      <formula>"Title"</formula>
    </cfRule>
  </conditionalFormatting>
  <conditionalFormatting sqref="B236">
    <cfRule type="cellIs" dxfId="1544" priority="1306" stopIfTrue="1" operator="equal">
      <formula>"Title"</formula>
    </cfRule>
  </conditionalFormatting>
  <conditionalFormatting sqref="B233">
    <cfRule type="cellIs" dxfId="1543" priority="1305" stopIfTrue="1" operator="equal">
      <formula>"Title"</formula>
    </cfRule>
  </conditionalFormatting>
  <conditionalFormatting sqref="B236">
    <cfRule type="cellIs" dxfId="1542" priority="1304" stopIfTrue="1" operator="equal">
      <formula>"Title"</formula>
    </cfRule>
  </conditionalFormatting>
  <conditionalFormatting sqref="B234">
    <cfRule type="cellIs" dxfId="1541" priority="1303" stopIfTrue="1" operator="equal">
      <formula>"Title"</formula>
    </cfRule>
  </conditionalFormatting>
  <conditionalFormatting sqref="B237">
    <cfRule type="cellIs" dxfId="1540" priority="1302" stopIfTrue="1" operator="equal">
      <formula>"Title"</formula>
    </cfRule>
  </conditionalFormatting>
  <conditionalFormatting sqref="B233">
    <cfRule type="cellIs" dxfId="1539" priority="1301" stopIfTrue="1" operator="equal">
      <formula>"Title"</formula>
    </cfRule>
  </conditionalFormatting>
  <conditionalFormatting sqref="B236">
    <cfRule type="cellIs" dxfId="1538" priority="1300" stopIfTrue="1" operator="equal">
      <formula>"Title"</formula>
    </cfRule>
  </conditionalFormatting>
  <conditionalFormatting sqref="B234">
    <cfRule type="cellIs" dxfId="1537" priority="1299" stopIfTrue="1" operator="equal">
      <formula>"Title"</formula>
    </cfRule>
  </conditionalFormatting>
  <conditionalFormatting sqref="B237">
    <cfRule type="cellIs" dxfId="1536" priority="1298" stopIfTrue="1" operator="equal">
      <formula>"Title"</formula>
    </cfRule>
  </conditionalFormatting>
  <conditionalFormatting sqref="B234">
    <cfRule type="cellIs" dxfId="1535" priority="1297" stopIfTrue="1" operator="equal">
      <formula>"Title"</formula>
    </cfRule>
  </conditionalFormatting>
  <conditionalFormatting sqref="B237">
    <cfRule type="cellIs" dxfId="1534" priority="1296" stopIfTrue="1" operator="equal">
      <formula>"Title"</formula>
    </cfRule>
  </conditionalFormatting>
  <conditionalFormatting sqref="B235">
    <cfRule type="cellIs" dxfId="1533" priority="1295" stopIfTrue="1" operator="equal">
      <formula>"Title"</formula>
    </cfRule>
  </conditionalFormatting>
  <conditionalFormatting sqref="B238">
    <cfRule type="cellIs" dxfId="1532" priority="1294" stopIfTrue="1" operator="equal">
      <formula>"Title"</formula>
    </cfRule>
  </conditionalFormatting>
  <conditionalFormatting sqref="B233">
    <cfRule type="cellIs" dxfId="1531" priority="1293" stopIfTrue="1" operator="equal">
      <formula>"Title"</formula>
    </cfRule>
  </conditionalFormatting>
  <conditionalFormatting sqref="B236">
    <cfRule type="cellIs" dxfId="1530" priority="1292" stopIfTrue="1" operator="equal">
      <formula>"Title"</formula>
    </cfRule>
  </conditionalFormatting>
  <conditionalFormatting sqref="B234">
    <cfRule type="cellIs" dxfId="1529" priority="1291" stopIfTrue="1" operator="equal">
      <formula>"Title"</formula>
    </cfRule>
  </conditionalFormatting>
  <conditionalFormatting sqref="B237">
    <cfRule type="cellIs" dxfId="1528" priority="1290" stopIfTrue="1" operator="equal">
      <formula>"Title"</formula>
    </cfRule>
  </conditionalFormatting>
  <conditionalFormatting sqref="B234">
    <cfRule type="cellIs" dxfId="1527" priority="1289" stopIfTrue="1" operator="equal">
      <formula>"Title"</formula>
    </cfRule>
  </conditionalFormatting>
  <conditionalFormatting sqref="B237">
    <cfRule type="cellIs" dxfId="1526" priority="1288" stopIfTrue="1" operator="equal">
      <formula>"Title"</formula>
    </cfRule>
  </conditionalFormatting>
  <conditionalFormatting sqref="B235">
    <cfRule type="cellIs" dxfId="1525" priority="1287" stopIfTrue="1" operator="equal">
      <formula>"Title"</formula>
    </cfRule>
  </conditionalFormatting>
  <conditionalFormatting sqref="B238">
    <cfRule type="cellIs" dxfId="1524" priority="1286" stopIfTrue="1" operator="equal">
      <formula>"Title"</formula>
    </cfRule>
  </conditionalFormatting>
  <conditionalFormatting sqref="B234">
    <cfRule type="cellIs" dxfId="1523" priority="1285" stopIfTrue="1" operator="equal">
      <formula>"Title"</formula>
    </cfRule>
  </conditionalFormatting>
  <conditionalFormatting sqref="B237">
    <cfRule type="cellIs" dxfId="1522" priority="1284" stopIfTrue="1" operator="equal">
      <formula>"Title"</formula>
    </cfRule>
  </conditionalFormatting>
  <conditionalFormatting sqref="B235">
    <cfRule type="cellIs" dxfId="1521" priority="1283" stopIfTrue="1" operator="equal">
      <formula>"Title"</formula>
    </cfRule>
  </conditionalFormatting>
  <conditionalFormatting sqref="B238">
    <cfRule type="cellIs" dxfId="1520" priority="1282" stopIfTrue="1" operator="equal">
      <formula>"Title"</formula>
    </cfRule>
  </conditionalFormatting>
  <conditionalFormatting sqref="B235">
    <cfRule type="cellIs" dxfId="1519" priority="1281" stopIfTrue="1" operator="equal">
      <formula>"Title"</formula>
    </cfRule>
  </conditionalFormatting>
  <conditionalFormatting sqref="B238">
    <cfRule type="cellIs" dxfId="1518" priority="1280" stopIfTrue="1" operator="equal">
      <formula>"Title"</formula>
    </cfRule>
  </conditionalFormatting>
  <conditionalFormatting sqref="B236">
    <cfRule type="cellIs" dxfId="1517" priority="1279" stopIfTrue="1" operator="equal">
      <formula>"Title"</formula>
    </cfRule>
  </conditionalFormatting>
  <conditionalFormatting sqref="B239">
    <cfRule type="cellIs" dxfId="1516" priority="1278" stopIfTrue="1" operator="equal">
      <formula>"Title"</formula>
    </cfRule>
  </conditionalFormatting>
  <conditionalFormatting sqref="B233">
    <cfRule type="cellIs" dxfId="1515" priority="1277" stopIfTrue="1" operator="equal">
      <formula>"Title"</formula>
    </cfRule>
  </conditionalFormatting>
  <conditionalFormatting sqref="B236">
    <cfRule type="cellIs" dxfId="1514" priority="1276" stopIfTrue="1" operator="equal">
      <formula>"Title"</formula>
    </cfRule>
  </conditionalFormatting>
  <conditionalFormatting sqref="B234">
    <cfRule type="cellIs" dxfId="1513" priority="1275" stopIfTrue="1" operator="equal">
      <formula>"Title"</formula>
    </cfRule>
  </conditionalFormatting>
  <conditionalFormatting sqref="B237">
    <cfRule type="cellIs" dxfId="1512" priority="1274" stopIfTrue="1" operator="equal">
      <formula>"Title"</formula>
    </cfRule>
  </conditionalFormatting>
  <conditionalFormatting sqref="B234">
    <cfRule type="cellIs" dxfId="1511" priority="1273" stopIfTrue="1" operator="equal">
      <formula>"Title"</formula>
    </cfRule>
  </conditionalFormatting>
  <conditionalFormatting sqref="B237">
    <cfRule type="cellIs" dxfId="1510" priority="1272" stopIfTrue="1" operator="equal">
      <formula>"Title"</formula>
    </cfRule>
  </conditionalFormatting>
  <conditionalFormatting sqref="B235">
    <cfRule type="cellIs" dxfId="1509" priority="1271" stopIfTrue="1" operator="equal">
      <formula>"Title"</formula>
    </cfRule>
  </conditionalFormatting>
  <conditionalFormatting sqref="B238">
    <cfRule type="cellIs" dxfId="1508" priority="1270" stopIfTrue="1" operator="equal">
      <formula>"Title"</formula>
    </cfRule>
  </conditionalFormatting>
  <conditionalFormatting sqref="B234">
    <cfRule type="cellIs" dxfId="1507" priority="1269" stopIfTrue="1" operator="equal">
      <formula>"Title"</formula>
    </cfRule>
  </conditionalFormatting>
  <conditionalFormatting sqref="B237">
    <cfRule type="cellIs" dxfId="1506" priority="1268" stopIfTrue="1" operator="equal">
      <formula>"Title"</formula>
    </cfRule>
  </conditionalFormatting>
  <conditionalFormatting sqref="B235">
    <cfRule type="cellIs" dxfId="1505" priority="1267" stopIfTrue="1" operator="equal">
      <formula>"Title"</formula>
    </cfRule>
  </conditionalFormatting>
  <conditionalFormatting sqref="B238">
    <cfRule type="cellIs" dxfId="1504" priority="1266" stopIfTrue="1" operator="equal">
      <formula>"Title"</formula>
    </cfRule>
  </conditionalFormatting>
  <conditionalFormatting sqref="B235">
    <cfRule type="cellIs" dxfId="1503" priority="1265" stopIfTrue="1" operator="equal">
      <formula>"Title"</formula>
    </cfRule>
  </conditionalFormatting>
  <conditionalFormatting sqref="B238">
    <cfRule type="cellIs" dxfId="1502" priority="1264" stopIfTrue="1" operator="equal">
      <formula>"Title"</formula>
    </cfRule>
  </conditionalFormatting>
  <conditionalFormatting sqref="B236">
    <cfRule type="cellIs" dxfId="1501" priority="1263" stopIfTrue="1" operator="equal">
      <formula>"Title"</formula>
    </cfRule>
  </conditionalFormatting>
  <conditionalFormatting sqref="B239">
    <cfRule type="cellIs" dxfId="1500" priority="1262" stopIfTrue="1" operator="equal">
      <formula>"Title"</formula>
    </cfRule>
  </conditionalFormatting>
  <conditionalFormatting sqref="B234">
    <cfRule type="cellIs" dxfId="1499" priority="1261" stopIfTrue="1" operator="equal">
      <formula>"Title"</formula>
    </cfRule>
  </conditionalFormatting>
  <conditionalFormatting sqref="B237">
    <cfRule type="cellIs" dxfId="1498" priority="1260" stopIfTrue="1" operator="equal">
      <formula>"Title"</formula>
    </cfRule>
  </conditionalFormatting>
  <conditionalFormatting sqref="B235">
    <cfRule type="cellIs" dxfId="1497" priority="1259" stopIfTrue="1" operator="equal">
      <formula>"Title"</formula>
    </cfRule>
  </conditionalFormatting>
  <conditionalFormatting sqref="B238">
    <cfRule type="cellIs" dxfId="1496" priority="1258" stopIfTrue="1" operator="equal">
      <formula>"Title"</formula>
    </cfRule>
  </conditionalFormatting>
  <conditionalFormatting sqref="B235">
    <cfRule type="cellIs" dxfId="1495" priority="1257" stopIfTrue="1" operator="equal">
      <formula>"Title"</formula>
    </cfRule>
  </conditionalFormatting>
  <conditionalFormatting sqref="B238">
    <cfRule type="cellIs" dxfId="1494" priority="1256" stopIfTrue="1" operator="equal">
      <formula>"Title"</formula>
    </cfRule>
  </conditionalFormatting>
  <conditionalFormatting sqref="B236">
    <cfRule type="cellIs" dxfId="1493" priority="1255" stopIfTrue="1" operator="equal">
      <formula>"Title"</formula>
    </cfRule>
  </conditionalFormatting>
  <conditionalFormatting sqref="B239">
    <cfRule type="cellIs" dxfId="1492" priority="1254" stopIfTrue="1" operator="equal">
      <formula>"Title"</formula>
    </cfRule>
  </conditionalFormatting>
  <conditionalFormatting sqref="B235">
    <cfRule type="cellIs" dxfId="1491" priority="1253" stopIfTrue="1" operator="equal">
      <formula>"Title"</formula>
    </cfRule>
  </conditionalFormatting>
  <conditionalFormatting sqref="B238">
    <cfRule type="cellIs" dxfId="1490" priority="1252" stopIfTrue="1" operator="equal">
      <formula>"Title"</formula>
    </cfRule>
  </conditionalFormatting>
  <conditionalFormatting sqref="B236">
    <cfRule type="cellIs" dxfId="1489" priority="1251" stopIfTrue="1" operator="equal">
      <formula>"Title"</formula>
    </cfRule>
  </conditionalFormatting>
  <conditionalFormatting sqref="B239">
    <cfRule type="cellIs" dxfId="1488" priority="1250" stopIfTrue="1" operator="equal">
      <formula>"Title"</formula>
    </cfRule>
  </conditionalFormatting>
  <conditionalFormatting sqref="B236">
    <cfRule type="cellIs" dxfId="1487" priority="1249" stopIfTrue="1" operator="equal">
      <formula>"Title"</formula>
    </cfRule>
  </conditionalFormatting>
  <conditionalFormatting sqref="B239">
    <cfRule type="cellIs" dxfId="1486" priority="1248" stopIfTrue="1" operator="equal">
      <formula>"Title"</formula>
    </cfRule>
  </conditionalFormatting>
  <conditionalFormatting sqref="B237">
    <cfRule type="cellIs" dxfId="1485" priority="1247" stopIfTrue="1" operator="equal">
      <formula>"Title"</formula>
    </cfRule>
  </conditionalFormatting>
  <conditionalFormatting sqref="B237">
    <cfRule type="cellIs" dxfId="1484" priority="360" stopIfTrue="1" operator="equal">
      <formula>"Title"</formula>
    </cfRule>
  </conditionalFormatting>
  <conditionalFormatting sqref="B217:C217">
    <cfRule type="cellIs" dxfId="1483" priority="1245" stopIfTrue="1" operator="equal">
      <formula>"Title"</formula>
    </cfRule>
  </conditionalFormatting>
  <conditionalFormatting sqref="C217">
    <cfRule type="cellIs" dxfId="1482" priority="1244" stopIfTrue="1" operator="equal">
      <formula>"Adjustment to Income/Expense/Rate Base:"</formula>
    </cfRule>
  </conditionalFormatting>
  <conditionalFormatting sqref="B225">
    <cfRule type="cellIs" dxfId="1481" priority="1243" stopIfTrue="1" operator="equal">
      <formula>"Title"</formula>
    </cfRule>
  </conditionalFormatting>
  <conditionalFormatting sqref="B228">
    <cfRule type="cellIs" dxfId="1480" priority="1242" stopIfTrue="1" operator="equal">
      <formula>"Title"</formula>
    </cfRule>
  </conditionalFormatting>
  <conditionalFormatting sqref="B226">
    <cfRule type="cellIs" dxfId="1479" priority="1241" stopIfTrue="1" operator="equal">
      <formula>"Title"</formula>
    </cfRule>
  </conditionalFormatting>
  <conditionalFormatting sqref="B229">
    <cfRule type="cellIs" dxfId="1478" priority="1240" stopIfTrue="1" operator="equal">
      <formula>"Title"</formula>
    </cfRule>
  </conditionalFormatting>
  <conditionalFormatting sqref="B226">
    <cfRule type="cellIs" dxfId="1477" priority="1239" stopIfTrue="1" operator="equal">
      <formula>"Title"</formula>
    </cfRule>
  </conditionalFormatting>
  <conditionalFormatting sqref="B229">
    <cfRule type="cellIs" dxfId="1476" priority="1238" stopIfTrue="1" operator="equal">
      <formula>"Title"</formula>
    </cfRule>
  </conditionalFormatting>
  <conditionalFormatting sqref="B227">
    <cfRule type="cellIs" dxfId="1475" priority="1237" stopIfTrue="1" operator="equal">
      <formula>"Title"</formula>
    </cfRule>
  </conditionalFormatting>
  <conditionalFormatting sqref="B230">
    <cfRule type="cellIs" dxfId="1474" priority="1236" stopIfTrue="1" operator="equal">
      <formula>"Title"</formula>
    </cfRule>
  </conditionalFormatting>
  <conditionalFormatting sqref="B226">
    <cfRule type="cellIs" dxfId="1473" priority="1235" stopIfTrue="1" operator="equal">
      <formula>"Title"</formula>
    </cfRule>
  </conditionalFormatting>
  <conditionalFormatting sqref="B229">
    <cfRule type="cellIs" dxfId="1472" priority="1234" stopIfTrue="1" operator="equal">
      <formula>"Title"</formula>
    </cfRule>
  </conditionalFormatting>
  <conditionalFormatting sqref="B227">
    <cfRule type="cellIs" dxfId="1471" priority="1233" stopIfTrue="1" operator="equal">
      <formula>"Title"</formula>
    </cfRule>
  </conditionalFormatting>
  <conditionalFormatting sqref="B230">
    <cfRule type="cellIs" dxfId="1470" priority="1232" stopIfTrue="1" operator="equal">
      <formula>"Title"</formula>
    </cfRule>
  </conditionalFormatting>
  <conditionalFormatting sqref="B227">
    <cfRule type="cellIs" dxfId="1469" priority="1231" stopIfTrue="1" operator="equal">
      <formula>"Title"</formula>
    </cfRule>
  </conditionalFormatting>
  <conditionalFormatting sqref="B230">
    <cfRule type="cellIs" dxfId="1468" priority="1230" stopIfTrue="1" operator="equal">
      <formula>"Title"</formula>
    </cfRule>
  </conditionalFormatting>
  <conditionalFormatting sqref="B228">
    <cfRule type="cellIs" dxfId="1467" priority="1229" stopIfTrue="1" operator="equal">
      <formula>"Title"</formula>
    </cfRule>
  </conditionalFormatting>
  <conditionalFormatting sqref="B231">
    <cfRule type="cellIs" dxfId="1466" priority="1228" stopIfTrue="1" operator="equal">
      <formula>"Title"</formula>
    </cfRule>
  </conditionalFormatting>
  <conditionalFormatting sqref="B226">
    <cfRule type="cellIs" dxfId="1465" priority="1227" stopIfTrue="1" operator="equal">
      <formula>"Title"</formula>
    </cfRule>
  </conditionalFormatting>
  <conditionalFormatting sqref="B229">
    <cfRule type="cellIs" dxfId="1464" priority="1226" stopIfTrue="1" operator="equal">
      <formula>"Title"</formula>
    </cfRule>
  </conditionalFormatting>
  <conditionalFormatting sqref="B227">
    <cfRule type="cellIs" dxfId="1463" priority="1225" stopIfTrue="1" operator="equal">
      <formula>"Title"</formula>
    </cfRule>
  </conditionalFormatting>
  <conditionalFormatting sqref="B230">
    <cfRule type="cellIs" dxfId="1462" priority="1224" stopIfTrue="1" operator="equal">
      <formula>"Title"</formula>
    </cfRule>
  </conditionalFormatting>
  <conditionalFormatting sqref="B227">
    <cfRule type="cellIs" dxfId="1461" priority="1223" stopIfTrue="1" operator="equal">
      <formula>"Title"</formula>
    </cfRule>
  </conditionalFormatting>
  <conditionalFormatting sqref="B230">
    <cfRule type="cellIs" dxfId="1460" priority="1222" stopIfTrue="1" operator="equal">
      <formula>"Title"</formula>
    </cfRule>
  </conditionalFormatting>
  <conditionalFormatting sqref="B228">
    <cfRule type="cellIs" dxfId="1459" priority="1221" stopIfTrue="1" operator="equal">
      <formula>"Title"</formula>
    </cfRule>
  </conditionalFormatting>
  <conditionalFormatting sqref="B231">
    <cfRule type="cellIs" dxfId="1458" priority="1220" stopIfTrue="1" operator="equal">
      <formula>"Title"</formula>
    </cfRule>
  </conditionalFormatting>
  <conditionalFormatting sqref="B227">
    <cfRule type="cellIs" dxfId="1457" priority="1219" stopIfTrue="1" operator="equal">
      <formula>"Title"</formula>
    </cfRule>
  </conditionalFormatting>
  <conditionalFormatting sqref="B230">
    <cfRule type="cellIs" dxfId="1456" priority="1218" stopIfTrue="1" operator="equal">
      <formula>"Title"</formula>
    </cfRule>
  </conditionalFormatting>
  <conditionalFormatting sqref="B228">
    <cfRule type="cellIs" dxfId="1455" priority="1217" stopIfTrue="1" operator="equal">
      <formula>"Title"</formula>
    </cfRule>
  </conditionalFormatting>
  <conditionalFormatting sqref="B231">
    <cfRule type="cellIs" dxfId="1454" priority="1216" stopIfTrue="1" operator="equal">
      <formula>"Title"</formula>
    </cfRule>
  </conditionalFormatting>
  <conditionalFormatting sqref="B228">
    <cfRule type="cellIs" dxfId="1453" priority="1215" stopIfTrue="1" operator="equal">
      <formula>"Title"</formula>
    </cfRule>
  </conditionalFormatting>
  <conditionalFormatting sqref="B231">
    <cfRule type="cellIs" dxfId="1452" priority="1214" stopIfTrue="1" operator="equal">
      <formula>"Title"</formula>
    </cfRule>
  </conditionalFormatting>
  <conditionalFormatting sqref="B229">
    <cfRule type="cellIs" dxfId="1451" priority="1213" stopIfTrue="1" operator="equal">
      <formula>"Title"</formula>
    </cfRule>
  </conditionalFormatting>
  <conditionalFormatting sqref="B232">
    <cfRule type="cellIs" dxfId="1450" priority="1212" stopIfTrue="1" operator="equal">
      <formula>"Title"</formula>
    </cfRule>
  </conditionalFormatting>
  <conditionalFormatting sqref="B226">
    <cfRule type="cellIs" dxfId="1449" priority="1211" stopIfTrue="1" operator="equal">
      <formula>"Title"</formula>
    </cfRule>
  </conditionalFormatting>
  <conditionalFormatting sqref="B229">
    <cfRule type="cellIs" dxfId="1448" priority="1210" stopIfTrue="1" operator="equal">
      <formula>"Title"</formula>
    </cfRule>
  </conditionalFormatting>
  <conditionalFormatting sqref="B227">
    <cfRule type="cellIs" dxfId="1447" priority="1209" stopIfTrue="1" operator="equal">
      <formula>"Title"</formula>
    </cfRule>
  </conditionalFormatting>
  <conditionalFormatting sqref="B230">
    <cfRule type="cellIs" dxfId="1446" priority="1208" stopIfTrue="1" operator="equal">
      <formula>"Title"</formula>
    </cfRule>
  </conditionalFormatting>
  <conditionalFormatting sqref="B227">
    <cfRule type="cellIs" dxfId="1445" priority="1207" stopIfTrue="1" operator="equal">
      <formula>"Title"</formula>
    </cfRule>
  </conditionalFormatting>
  <conditionalFormatting sqref="B230">
    <cfRule type="cellIs" dxfId="1444" priority="1206" stopIfTrue="1" operator="equal">
      <formula>"Title"</formula>
    </cfRule>
  </conditionalFormatting>
  <conditionalFormatting sqref="B228">
    <cfRule type="cellIs" dxfId="1443" priority="1205" stopIfTrue="1" operator="equal">
      <formula>"Title"</formula>
    </cfRule>
  </conditionalFormatting>
  <conditionalFormatting sqref="B231">
    <cfRule type="cellIs" dxfId="1442" priority="1204" stopIfTrue="1" operator="equal">
      <formula>"Title"</formula>
    </cfRule>
  </conditionalFormatting>
  <conditionalFormatting sqref="B227">
    <cfRule type="cellIs" dxfId="1441" priority="1203" stopIfTrue="1" operator="equal">
      <formula>"Title"</formula>
    </cfRule>
  </conditionalFormatting>
  <conditionalFormatting sqref="B230">
    <cfRule type="cellIs" dxfId="1440" priority="1202" stopIfTrue="1" operator="equal">
      <formula>"Title"</formula>
    </cfRule>
  </conditionalFormatting>
  <conditionalFormatting sqref="B228">
    <cfRule type="cellIs" dxfId="1439" priority="1201" stopIfTrue="1" operator="equal">
      <formula>"Title"</formula>
    </cfRule>
  </conditionalFormatting>
  <conditionalFormatting sqref="B231">
    <cfRule type="cellIs" dxfId="1438" priority="1200" stopIfTrue="1" operator="equal">
      <formula>"Title"</formula>
    </cfRule>
  </conditionalFormatting>
  <conditionalFormatting sqref="B228">
    <cfRule type="cellIs" dxfId="1437" priority="1199" stopIfTrue="1" operator="equal">
      <formula>"Title"</formula>
    </cfRule>
  </conditionalFormatting>
  <conditionalFormatting sqref="B231">
    <cfRule type="cellIs" dxfId="1436" priority="1198" stopIfTrue="1" operator="equal">
      <formula>"Title"</formula>
    </cfRule>
  </conditionalFormatting>
  <conditionalFormatting sqref="B229">
    <cfRule type="cellIs" dxfId="1435" priority="1197" stopIfTrue="1" operator="equal">
      <formula>"Title"</formula>
    </cfRule>
  </conditionalFormatting>
  <conditionalFormatting sqref="B232">
    <cfRule type="cellIs" dxfId="1434" priority="1196" stopIfTrue="1" operator="equal">
      <formula>"Title"</formula>
    </cfRule>
  </conditionalFormatting>
  <conditionalFormatting sqref="B227">
    <cfRule type="cellIs" dxfId="1433" priority="1195" stopIfTrue="1" operator="equal">
      <formula>"Title"</formula>
    </cfRule>
  </conditionalFormatting>
  <conditionalFormatting sqref="B230">
    <cfRule type="cellIs" dxfId="1432" priority="1194" stopIfTrue="1" operator="equal">
      <formula>"Title"</formula>
    </cfRule>
  </conditionalFormatting>
  <conditionalFormatting sqref="B228">
    <cfRule type="cellIs" dxfId="1431" priority="1193" stopIfTrue="1" operator="equal">
      <formula>"Title"</formula>
    </cfRule>
  </conditionalFormatting>
  <conditionalFormatting sqref="B231">
    <cfRule type="cellIs" dxfId="1430" priority="1192" stopIfTrue="1" operator="equal">
      <formula>"Title"</formula>
    </cfRule>
  </conditionalFormatting>
  <conditionalFormatting sqref="B228">
    <cfRule type="cellIs" dxfId="1429" priority="1191" stopIfTrue="1" operator="equal">
      <formula>"Title"</formula>
    </cfRule>
  </conditionalFormatting>
  <conditionalFormatting sqref="B231">
    <cfRule type="cellIs" dxfId="1428" priority="1190" stopIfTrue="1" operator="equal">
      <formula>"Title"</formula>
    </cfRule>
  </conditionalFormatting>
  <conditionalFormatting sqref="B229">
    <cfRule type="cellIs" dxfId="1427" priority="1189" stopIfTrue="1" operator="equal">
      <formula>"Title"</formula>
    </cfRule>
  </conditionalFormatting>
  <conditionalFormatting sqref="B232">
    <cfRule type="cellIs" dxfId="1426" priority="1188" stopIfTrue="1" operator="equal">
      <formula>"Title"</formula>
    </cfRule>
  </conditionalFormatting>
  <conditionalFormatting sqref="B228">
    <cfRule type="cellIs" dxfId="1425" priority="1187" stopIfTrue="1" operator="equal">
      <formula>"Title"</formula>
    </cfRule>
  </conditionalFormatting>
  <conditionalFormatting sqref="B231">
    <cfRule type="cellIs" dxfId="1424" priority="1186" stopIfTrue="1" operator="equal">
      <formula>"Title"</formula>
    </cfRule>
  </conditionalFormatting>
  <conditionalFormatting sqref="B229">
    <cfRule type="cellIs" dxfId="1423" priority="1185" stopIfTrue="1" operator="equal">
      <formula>"Title"</formula>
    </cfRule>
  </conditionalFormatting>
  <conditionalFormatting sqref="B232">
    <cfRule type="cellIs" dxfId="1422" priority="1184" stopIfTrue="1" operator="equal">
      <formula>"Title"</formula>
    </cfRule>
  </conditionalFormatting>
  <conditionalFormatting sqref="B229">
    <cfRule type="cellIs" dxfId="1421" priority="1183" stopIfTrue="1" operator="equal">
      <formula>"Title"</formula>
    </cfRule>
  </conditionalFormatting>
  <conditionalFormatting sqref="B232">
    <cfRule type="cellIs" dxfId="1420" priority="1182" stopIfTrue="1" operator="equal">
      <formula>"Title"</formula>
    </cfRule>
  </conditionalFormatting>
  <conditionalFormatting sqref="B230">
    <cfRule type="cellIs" dxfId="1419" priority="1181" stopIfTrue="1" operator="equal">
      <formula>"Title"</formula>
    </cfRule>
  </conditionalFormatting>
  <conditionalFormatting sqref="B233">
    <cfRule type="cellIs" dxfId="1418" priority="1180" stopIfTrue="1" operator="equal">
      <formula>"Title"</formula>
    </cfRule>
  </conditionalFormatting>
  <conditionalFormatting sqref="B233">
    <cfRule type="cellIs" dxfId="1417" priority="1179" stopIfTrue="1" operator="equal">
      <formula>"Title"</formula>
    </cfRule>
  </conditionalFormatting>
  <conditionalFormatting sqref="B236">
    <cfRule type="cellIs" dxfId="1416" priority="1178" stopIfTrue="1" operator="equal">
      <formula>"Title"</formula>
    </cfRule>
  </conditionalFormatting>
  <conditionalFormatting sqref="B234">
    <cfRule type="cellIs" dxfId="1415" priority="1177" stopIfTrue="1" operator="equal">
      <formula>"Title"</formula>
    </cfRule>
  </conditionalFormatting>
  <conditionalFormatting sqref="B237">
    <cfRule type="cellIs" dxfId="1414" priority="1176" stopIfTrue="1" operator="equal">
      <formula>"Title"</formula>
    </cfRule>
  </conditionalFormatting>
  <conditionalFormatting sqref="B234">
    <cfRule type="cellIs" dxfId="1413" priority="1175" stopIfTrue="1" operator="equal">
      <formula>"Title"</formula>
    </cfRule>
  </conditionalFormatting>
  <conditionalFormatting sqref="B237">
    <cfRule type="cellIs" dxfId="1412" priority="1174" stopIfTrue="1" operator="equal">
      <formula>"Title"</formula>
    </cfRule>
  </conditionalFormatting>
  <conditionalFormatting sqref="B235">
    <cfRule type="cellIs" dxfId="1411" priority="1173" stopIfTrue="1" operator="equal">
      <formula>"Title"</formula>
    </cfRule>
  </conditionalFormatting>
  <conditionalFormatting sqref="B238">
    <cfRule type="cellIs" dxfId="1410" priority="1172" stopIfTrue="1" operator="equal">
      <formula>"Title"</formula>
    </cfRule>
  </conditionalFormatting>
  <conditionalFormatting sqref="B234">
    <cfRule type="cellIs" dxfId="1409" priority="1171" stopIfTrue="1" operator="equal">
      <formula>"Title"</formula>
    </cfRule>
  </conditionalFormatting>
  <conditionalFormatting sqref="B237">
    <cfRule type="cellIs" dxfId="1408" priority="1170" stopIfTrue="1" operator="equal">
      <formula>"Title"</formula>
    </cfRule>
  </conditionalFormatting>
  <conditionalFormatting sqref="B235">
    <cfRule type="cellIs" dxfId="1407" priority="1169" stopIfTrue="1" operator="equal">
      <formula>"Title"</formula>
    </cfRule>
  </conditionalFormatting>
  <conditionalFormatting sqref="B238">
    <cfRule type="cellIs" dxfId="1406" priority="1168" stopIfTrue="1" operator="equal">
      <formula>"Title"</formula>
    </cfRule>
  </conditionalFormatting>
  <conditionalFormatting sqref="B235">
    <cfRule type="cellIs" dxfId="1405" priority="1167" stopIfTrue="1" operator="equal">
      <formula>"Title"</formula>
    </cfRule>
  </conditionalFormatting>
  <conditionalFormatting sqref="B238">
    <cfRule type="cellIs" dxfId="1404" priority="1166" stopIfTrue="1" operator="equal">
      <formula>"Title"</formula>
    </cfRule>
  </conditionalFormatting>
  <conditionalFormatting sqref="B236">
    <cfRule type="cellIs" dxfId="1403" priority="1165" stopIfTrue="1" operator="equal">
      <formula>"Title"</formula>
    </cfRule>
  </conditionalFormatting>
  <conditionalFormatting sqref="B239">
    <cfRule type="cellIs" dxfId="1402" priority="1164" stopIfTrue="1" operator="equal">
      <formula>"Title"</formula>
    </cfRule>
  </conditionalFormatting>
  <conditionalFormatting sqref="B234">
    <cfRule type="cellIs" dxfId="1401" priority="1163" stopIfTrue="1" operator="equal">
      <formula>"Title"</formula>
    </cfRule>
  </conditionalFormatting>
  <conditionalFormatting sqref="B237">
    <cfRule type="cellIs" dxfId="1400" priority="1162" stopIfTrue="1" operator="equal">
      <formula>"Title"</formula>
    </cfRule>
  </conditionalFormatting>
  <conditionalFormatting sqref="B235">
    <cfRule type="cellIs" dxfId="1399" priority="1161" stopIfTrue="1" operator="equal">
      <formula>"Title"</formula>
    </cfRule>
  </conditionalFormatting>
  <conditionalFormatting sqref="B238">
    <cfRule type="cellIs" dxfId="1398" priority="1160" stopIfTrue="1" operator="equal">
      <formula>"Title"</formula>
    </cfRule>
  </conditionalFormatting>
  <conditionalFormatting sqref="B235">
    <cfRule type="cellIs" dxfId="1397" priority="1159" stopIfTrue="1" operator="equal">
      <formula>"Title"</formula>
    </cfRule>
  </conditionalFormatting>
  <conditionalFormatting sqref="B238">
    <cfRule type="cellIs" dxfId="1396" priority="1158" stopIfTrue="1" operator="equal">
      <formula>"Title"</formula>
    </cfRule>
  </conditionalFormatting>
  <conditionalFormatting sqref="B236">
    <cfRule type="cellIs" dxfId="1395" priority="1157" stopIfTrue="1" operator="equal">
      <formula>"Title"</formula>
    </cfRule>
  </conditionalFormatting>
  <conditionalFormatting sqref="B239">
    <cfRule type="cellIs" dxfId="1394" priority="1156" stopIfTrue="1" operator="equal">
      <formula>"Title"</formula>
    </cfRule>
  </conditionalFormatting>
  <conditionalFormatting sqref="B235">
    <cfRule type="cellIs" dxfId="1393" priority="1155" stopIfTrue="1" operator="equal">
      <formula>"Title"</formula>
    </cfRule>
  </conditionalFormatting>
  <conditionalFormatting sqref="B238">
    <cfRule type="cellIs" dxfId="1392" priority="1154" stopIfTrue="1" operator="equal">
      <formula>"Title"</formula>
    </cfRule>
  </conditionalFormatting>
  <conditionalFormatting sqref="B236">
    <cfRule type="cellIs" dxfId="1391" priority="1153" stopIfTrue="1" operator="equal">
      <formula>"Title"</formula>
    </cfRule>
  </conditionalFormatting>
  <conditionalFormatting sqref="B239">
    <cfRule type="cellIs" dxfId="1390" priority="1152" stopIfTrue="1" operator="equal">
      <formula>"Title"</formula>
    </cfRule>
  </conditionalFormatting>
  <conditionalFormatting sqref="B236">
    <cfRule type="cellIs" dxfId="1389" priority="1151" stopIfTrue="1" operator="equal">
      <formula>"Title"</formula>
    </cfRule>
  </conditionalFormatting>
  <conditionalFormatting sqref="B239">
    <cfRule type="cellIs" dxfId="1388" priority="1150" stopIfTrue="1" operator="equal">
      <formula>"Title"</formula>
    </cfRule>
  </conditionalFormatting>
  <conditionalFormatting sqref="B237">
    <cfRule type="cellIs" dxfId="1387" priority="1149" stopIfTrue="1" operator="equal">
      <formula>"Title"</formula>
    </cfRule>
  </conditionalFormatting>
  <conditionalFormatting sqref="B240">
    <cfRule type="cellIs" dxfId="1386" priority="262" stopIfTrue="1" operator="equal">
      <formula>"Title"</formula>
    </cfRule>
  </conditionalFormatting>
  <conditionalFormatting sqref="B234">
    <cfRule type="cellIs" dxfId="1385" priority="1147" stopIfTrue="1" operator="equal">
      <formula>"Title"</formula>
    </cfRule>
  </conditionalFormatting>
  <conditionalFormatting sqref="B237">
    <cfRule type="cellIs" dxfId="1384" priority="1146" stopIfTrue="1" operator="equal">
      <formula>"Title"</formula>
    </cfRule>
  </conditionalFormatting>
  <conditionalFormatting sqref="B235">
    <cfRule type="cellIs" dxfId="1383" priority="1145" stopIfTrue="1" operator="equal">
      <formula>"Title"</formula>
    </cfRule>
  </conditionalFormatting>
  <conditionalFormatting sqref="B238">
    <cfRule type="cellIs" dxfId="1382" priority="1144" stopIfTrue="1" operator="equal">
      <formula>"Title"</formula>
    </cfRule>
  </conditionalFormatting>
  <conditionalFormatting sqref="B235">
    <cfRule type="cellIs" dxfId="1381" priority="1143" stopIfTrue="1" operator="equal">
      <formula>"Title"</formula>
    </cfRule>
  </conditionalFormatting>
  <conditionalFormatting sqref="B238">
    <cfRule type="cellIs" dxfId="1380" priority="1142" stopIfTrue="1" operator="equal">
      <formula>"Title"</formula>
    </cfRule>
  </conditionalFormatting>
  <conditionalFormatting sqref="B236">
    <cfRule type="cellIs" dxfId="1379" priority="1141" stopIfTrue="1" operator="equal">
      <formula>"Title"</formula>
    </cfRule>
  </conditionalFormatting>
  <conditionalFormatting sqref="B239">
    <cfRule type="cellIs" dxfId="1378" priority="1140" stopIfTrue="1" operator="equal">
      <formula>"Title"</formula>
    </cfRule>
  </conditionalFormatting>
  <conditionalFormatting sqref="B235">
    <cfRule type="cellIs" dxfId="1377" priority="1139" stopIfTrue="1" operator="equal">
      <formula>"Title"</formula>
    </cfRule>
  </conditionalFormatting>
  <conditionalFormatting sqref="B238">
    <cfRule type="cellIs" dxfId="1376" priority="1138" stopIfTrue="1" operator="equal">
      <formula>"Title"</formula>
    </cfRule>
  </conditionalFormatting>
  <conditionalFormatting sqref="B236">
    <cfRule type="cellIs" dxfId="1375" priority="1137" stopIfTrue="1" operator="equal">
      <formula>"Title"</formula>
    </cfRule>
  </conditionalFormatting>
  <conditionalFormatting sqref="B239">
    <cfRule type="cellIs" dxfId="1374" priority="1136" stopIfTrue="1" operator="equal">
      <formula>"Title"</formula>
    </cfRule>
  </conditionalFormatting>
  <conditionalFormatting sqref="B236">
    <cfRule type="cellIs" dxfId="1373" priority="1135" stopIfTrue="1" operator="equal">
      <formula>"Title"</formula>
    </cfRule>
  </conditionalFormatting>
  <conditionalFormatting sqref="B239">
    <cfRule type="cellIs" dxfId="1372" priority="1134" stopIfTrue="1" operator="equal">
      <formula>"Title"</formula>
    </cfRule>
  </conditionalFormatting>
  <conditionalFormatting sqref="B237">
    <cfRule type="cellIs" dxfId="1371" priority="1133" stopIfTrue="1" operator="equal">
      <formula>"Title"</formula>
    </cfRule>
  </conditionalFormatting>
  <conditionalFormatting sqref="B240">
    <cfRule type="cellIs" dxfId="1370" priority="246" stopIfTrue="1" operator="equal">
      <formula>"Title"</formula>
    </cfRule>
  </conditionalFormatting>
  <conditionalFormatting sqref="B235">
    <cfRule type="cellIs" dxfId="1369" priority="1131" stopIfTrue="1" operator="equal">
      <formula>"Title"</formula>
    </cfRule>
  </conditionalFormatting>
  <conditionalFormatting sqref="B238">
    <cfRule type="cellIs" dxfId="1368" priority="1130" stopIfTrue="1" operator="equal">
      <formula>"Title"</formula>
    </cfRule>
  </conditionalFormatting>
  <conditionalFormatting sqref="B236">
    <cfRule type="cellIs" dxfId="1367" priority="1129" stopIfTrue="1" operator="equal">
      <formula>"Title"</formula>
    </cfRule>
  </conditionalFormatting>
  <conditionalFormatting sqref="B239">
    <cfRule type="cellIs" dxfId="1366" priority="1128" stopIfTrue="1" operator="equal">
      <formula>"Title"</formula>
    </cfRule>
  </conditionalFormatting>
  <conditionalFormatting sqref="B236">
    <cfRule type="cellIs" dxfId="1365" priority="1127" stopIfTrue="1" operator="equal">
      <formula>"Title"</formula>
    </cfRule>
  </conditionalFormatting>
  <conditionalFormatting sqref="B239">
    <cfRule type="cellIs" dxfId="1364" priority="1126" stopIfTrue="1" operator="equal">
      <formula>"Title"</formula>
    </cfRule>
  </conditionalFormatting>
  <conditionalFormatting sqref="B237">
    <cfRule type="cellIs" dxfId="1363" priority="1125" stopIfTrue="1" operator="equal">
      <formula>"Title"</formula>
    </cfRule>
  </conditionalFormatting>
  <conditionalFormatting sqref="B240">
    <cfRule type="cellIs" dxfId="1362" priority="238" stopIfTrue="1" operator="equal">
      <formula>"Title"</formula>
    </cfRule>
  </conditionalFormatting>
  <conditionalFormatting sqref="B236">
    <cfRule type="cellIs" dxfId="1361" priority="1123" stopIfTrue="1" operator="equal">
      <formula>"Title"</formula>
    </cfRule>
  </conditionalFormatting>
  <conditionalFormatting sqref="B239">
    <cfRule type="cellIs" dxfId="1360" priority="1122" stopIfTrue="1" operator="equal">
      <formula>"Title"</formula>
    </cfRule>
  </conditionalFormatting>
  <conditionalFormatting sqref="B237">
    <cfRule type="cellIs" dxfId="1359" priority="1121" stopIfTrue="1" operator="equal">
      <formula>"Title"</formula>
    </cfRule>
  </conditionalFormatting>
  <conditionalFormatting sqref="B241">
    <cfRule type="cellIs" dxfId="1358" priority="234" stopIfTrue="1" operator="equal">
      <formula>"Title"</formula>
    </cfRule>
  </conditionalFormatting>
  <conditionalFormatting sqref="B237">
    <cfRule type="cellIs" dxfId="1357" priority="1119" stopIfTrue="1" operator="equal">
      <formula>"Title"</formula>
    </cfRule>
  </conditionalFormatting>
  <conditionalFormatting sqref="B240">
    <cfRule type="cellIs" dxfId="1356" priority="232" stopIfTrue="1" operator="equal">
      <formula>"Title"</formula>
    </cfRule>
  </conditionalFormatting>
  <conditionalFormatting sqref="B238">
    <cfRule type="cellIs" dxfId="1355" priority="1117" stopIfTrue="1" operator="equal">
      <formula>"Title"</formula>
    </cfRule>
  </conditionalFormatting>
  <conditionalFormatting sqref="B241">
    <cfRule type="cellIs" dxfId="1354" priority="1116" stopIfTrue="1" operator="equal">
      <formula>"Title"</formula>
    </cfRule>
  </conditionalFormatting>
  <conditionalFormatting sqref="B218:C218">
    <cfRule type="cellIs" dxfId="1353" priority="1115" stopIfTrue="1" operator="equal">
      <formula>"Title"</formula>
    </cfRule>
  </conditionalFormatting>
  <conditionalFormatting sqref="C218">
    <cfRule type="cellIs" dxfId="1352" priority="1114" stopIfTrue="1" operator="equal">
      <formula>"Adjustment to Income/Expense/Rate Base:"</formula>
    </cfRule>
  </conditionalFormatting>
  <conditionalFormatting sqref="B226">
    <cfRule type="cellIs" dxfId="1351" priority="1113" stopIfTrue="1" operator="equal">
      <formula>"Title"</formula>
    </cfRule>
  </conditionalFormatting>
  <conditionalFormatting sqref="B229">
    <cfRule type="cellIs" dxfId="1350" priority="1112" stopIfTrue="1" operator="equal">
      <formula>"Title"</formula>
    </cfRule>
  </conditionalFormatting>
  <conditionalFormatting sqref="B227">
    <cfRule type="cellIs" dxfId="1349" priority="1111" stopIfTrue="1" operator="equal">
      <formula>"Title"</formula>
    </cfRule>
  </conditionalFormatting>
  <conditionalFormatting sqref="B230">
    <cfRule type="cellIs" dxfId="1348" priority="1110" stopIfTrue="1" operator="equal">
      <formula>"Title"</formula>
    </cfRule>
  </conditionalFormatting>
  <conditionalFormatting sqref="B227">
    <cfRule type="cellIs" dxfId="1347" priority="1109" stopIfTrue="1" operator="equal">
      <formula>"Title"</formula>
    </cfRule>
  </conditionalFormatting>
  <conditionalFormatting sqref="B230">
    <cfRule type="cellIs" dxfId="1346" priority="1108" stopIfTrue="1" operator="equal">
      <formula>"Title"</formula>
    </cfRule>
  </conditionalFormatting>
  <conditionalFormatting sqref="B228">
    <cfRule type="cellIs" dxfId="1345" priority="1107" stopIfTrue="1" operator="equal">
      <formula>"Title"</formula>
    </cfRule>
  </conditionalFormatting>
  <conditionalFormatting sqref="B231">
    <cfRule type="cellIs" dxfId="1344" priority="1106" stopIfTrue="1" operator="equal">
      <formula>"Title"</formula>
    </cfRule>
  </conditionalFormatting>
  <conditionalFormatting sqref="B227">
    <cfRule type="cellIs" dxfId="1343" priority="1105" stopIfTrue="1" operator="equal">
      <formula>"Title"</formula>
    </cfRule>
  </conditionalFormatting>
  <conditionalFormatting sqref="B230">
    <cfRule type="cellIs" dxfId="1342" priority="1104" stopIfTrue="1" operator="equal">
      <formula>"Title"</formula>
    </cfRule>
  </conditionalFormatting>
  <conditionalFormatting sqref="B228">
    <cfRule type="cellIs" dxfId="1341" priority="1103" stopIfTrue="1" operator="equal">
      <formula>"Title"</formula>
    </cfRule>
  </conditionalFormatting>
  <conditionalFormatting sqref="B231">
    <cfRule type="cellIs" dxfId="1340" priority="1102" stopIfTrue="1" operator="equal">
      <formula>"Title"</formula>
    </cfRule>
  </conditionalFormatting>
  <conditionalFormatting sqref="B228">
    <cfRule type="cellIs" dxfId="1339" priority="1101" stopIfTrue="1" operator="equal">
      <formula>"Title"</formula>
    </cfRule>
  </conditionalFormatting>
  <conditionalFormatting sqref="B231">
    <cfRule type="cellIs" dxfId="1338" priority="1100" stopIfTrue="1" operator="equal">
      <formula>"Title"</formula>
    </cfRule>
  </conditionalFormatting>
  <conditionalFormatting sqref="B229">
    <cfRule type="cellIs" dxfId="1337" priority="1099" stopIfTrue="1" operator="equal">
      <formula>"Title"</formula>
    </cfRule>
  </conditionalFormatting>
  <conditionalFormatting sqref="B232">
    <cfRule type="cellIs" dxfId="1336" priority="1098" stopIfTrue="1" operator="equal">
      <formula>"Title"</formula>
    </cfRule>
  </conditionalFormatting>
  <conditionalFormatting sqref="B227">
    <cfRule type="cellIs" dxfId="1335" priority="1097" stopIfTrue="1" operator="equal">
      <formula>"Title"</formula>
    </cfRule>
  </conditionalFormatting>
  <conditionalFormatting sqref="B230">
    <cfRule type="cellIs" dxfId="1334" priority="1096" stopIfTrue="1" operator="equal">
      <formula>"Title"</formula>
    </cfRule>
  </conditionalFormatting>
  <conditionalFormatting sqref="B228">
    <cfRule type="cellIs" dxfId="1333" priority="1095" stopIfTrue="1" operator="equal">
      <formula>"Title"</formula>
    </cfRule>
  </conditionalFormatting>
  <conditionalFormatting sqref="B231">
    <cfRule type="cellIs" dxfId="1332" priority="1094" stopIfTrue="1" operator="equal">
      <formula>"Title"</formula>
    </cfRule>
  </conditionalFormatting>
  <conditionalFormatting sqref="B228">
    <cfRule type="cellIs" dxfId="1331" priority="1093" stopIfTrue="1" operator="equal">
      <formula>"Title"</formula>
    </cfRule>
  </conditionalFormatting>
  <conditionalFormatting sqref="B231">
    <cfRule type="cellIs" dxfId="1330" priority="1092" stopIfTrue="1" operator="equal">
      <formula>"Title"</formula>
    </cfRule>
  </conditionalFormatting>
  <conditionalFormatting sqref="B229">
    <cfRule type="cellIs" dxfId="1329" priority="1091" stopIfTrue="1" operator="equal">
      <formula>"Title"</formula>
    </cfRule>
  </conditionalFormatting>
  <conditionalFormatting sqref="B232">
    <cfRule type="cellIs" dxfId="1328" priority="1090" stopIfTrue="1" operator="equal">
      <formula>"Title"</formula>
    </cfRule>
  </conditionalFormatting>
  <conditionalFormatting sqref="B228">
    <cfRule type="cellIs" dxfId="1327" priority="1089" stopIfTrue="1" operator="equal">
      <formula>"Title"</formula>
    </cfRule>
  </conditionalFormatting>
  <conditionalFormatting sqref="B231">
    <cfRule type="cellIs" dxfId="1326" priority="1088" stopIfTrue="1" operator="equal">
      <formula>"Title"</formula>
    </cfRule>
  </conditionalFormatting>
  <conditionalFormatting sqref="B229">
    <cfRule type="cellIs" dxfId="1325" priority="1087" stopIfTrue="1" operator="equal">
      <formula>"Title"</formula>
    </cfRule>
  </conditionalFormatting>
  <conditionalFormatting sqref="B232">
    <cfRule type="cellIs" dxfId="1324" priority="1086" stopIfTrue="1" operator="equal">
      <formula>"Title"</formula>
    </cfRule>
  </conditionalFormatting>
  <conditionalFormatting sqref="B229">
    <cfRule type="cellIs" dxfId="1323" priority="1085" stopIfTrue="1" operator="equal">
      <formula>"Title"</formula>
    </cfRule>
  </conditionalFormatting>
  <conditionalFormatting sqref="B232">
    <cfRule type="cellIs" dxfId="1322" priority="1084" stopIfTrue="1" operator="equal">
      <formula>"Title"</formula>
    </cfRule>
  </conditionalFormatting>
  <conditionalFormatting sqref="B230">
    <cfRule type="cellIs" dxfId="1321" priority="1083" stopIfTrue="1" operator="equal">
      <formula>"Title"</formula>
    </cfRule>
  </conditionalFormatting>
  <conditionalFormatting sqref="B233">
    <cfRule type="cellIs" dxfId="1320" priority="1082" stopIfTrue="1" operator="equal">
      <formula>"Title"</formula>
    </cfRule>
  </conditionalFormatting>
  <conditionalFormatting sqref="B227">
    <cfRule type="cellIs" dxfId="1319" priority="1081" stopIfTrue="1" operator="equal">
      <formula>"Title"</formula>
    </cfRule>
  </conditionalFormatting>
  <conditionalFormatting sqref="B230">
    <cfRule type="cellIs" dxfId="1318" priority="1080" stopIfTrue="1" operator="equal">
      <formula>"Title"</formula>
    </cfRule>
  </conditionalFormatting>
  <conditionalFormatting sqref="B228">
    <cfRule type="cellIs" dxfId="1317" priority="1079" stopIfTrue="1" operator="equal">
      <formula>"Title"</formula>
    </cfRule>
  </conditionalFormatting>
  <conditionalFormatting sqref="B231">
    <cfRule type="cellIs" dxfId="1316" priority="1078" stopIfTrue="1" operator="equal">
      <formula>"Title"</formula>
    </cfRule>
  </conditionalFormatting>
  <conditionalFormatting sqref="B228">
    <cfRule type="cellIs" dxfId="1315" priority="1077" stopIfTrue="1" operator="equal">
      <formula>"Title"</formula>
    </cfRule>
  </conditionalFormatting>
  <conditionalFormatting sqref="B231">
    <cfRule type="cellIs" dxfId="1314" priority="1076" stopIfTrue="1" operator="equal">
      <formula>"Title"</formula>
    </cfRule>
  </conditionalFormatting>
  <conditionalFormatting sqref="B229">
    <cfRule type="cellIs" dxfId="1313" priority="1075" stopIfTrue="1" operator="equal">
      <formula>"Title"</formula>
    </cfRule>
  </conditionalFormatting>
  <conditionalFormatting sqref="B232">
    <cfRule type="cellIs" dxfId="1312" priority="1074" stopIfTrue="1" operator="equal">
      <formula>"Title"</formula>
    </cfRule>
  </conditionalFormatting>
  <conditionalFormatting sqref="B228">
    <cfRule type="cellIs" dxfId="1311" priority="1073" stopIfTrue="1" operator="equal">
      <formula>"Title"</formula>
    </cfRule>
  </conditionalFormatting>
  <conditionalFormatting sqref="B231">
    <cfRule type="cellIs" dxfId="1310" priority="1072" stopIfTrue="1" operator="equal">
      <formula>"Title"</formula>
    </cfRule>
  </conditionalFormatting>
  <conditionalFormatting sqref="B229">
    <cfRule type="cellIs" dxfId="1309" priority="1071" stopIfTrue="1" operator="equal">
      <formula>"Title"</formula>
    </cfRule>
  </conditionalFormatting>
  <conditionalFormatting sqref="B232">
    <cfRule type="cellIs" dxfId="1308" priority="1070" stopIfTrue="1" operator="equal">
      <formula>"Title"</formula>
    </cfRule>
  </conditionalFormatting>
  <conditionalFormatting sqref="B229">
    <cfRule type="cellIs" dxfId="1307" priority="1069" stopIfTrue="1" operator="equal">
      <formula>"Title"</formula>
    </cfRule>
  </conditionalFormatting>
  <conditionalFormatting sqref="B232">
    <cfRule type="cellIs" dxfId="1306" priority="1068" stopIfTrue="1" operator="equal">
      <formula>"Title"</formula>
    </cfRule>
  </conditionalFormatting>
  <conditionalFormatting sqref="B230">
    <cfRule type="cellIs" dxfId="1305" priority="1067" stopIfTrue="1" operator="equal">
      <formula>"Title"</formula>
    </cfRule>
  </conditionalFormatting>
  <conditionalFormatting sqref="B233">
    <cfRule type="cellIs" dxfId="1304" priority="1066" stopIfTrue="1" operator="equal">
      <formula>"Title"</formula>
    </cfRule>
  </conditionalFormatting>
  <conditionalFormatting sqref="B228">
    <cfRule type="cellIs" dxfId="1303" priority="1065" stopIfTrue="1" operator="equal">
      <formula>"Title"</formula>
    </cfRule>
  </conditionalFormatting>
  <conditionalFormatting sqref="B231">
    <cfRule type="cellIs" dxfId="1302" priority="1064" stopIfTrue="1" operator="equal">
      <formula>"Title"</formula>
    </cfRule>
  </conditionalFormatting>
  <conditionalFormatting sqref="B229">
    <cfRule type="cellIs" dxfId="1301" priority="1063" stopIfTrue="1" operator="equal">
      <formula>"Title"</formula>
    </cfRule>
  </conditionalFormatting>
  <conditionalFormatting sqref="B232">
    <cfRule type="cellIs" dxfId="1300" priority="1062" stopIfTrue="1" operator="equal">
      <formula>"Title"</formula>
    </cfRule>
  </conditionalFormatting>
  <conditionalFormatting sqref="B229">
    <cfRule type="cellIs" dxfId="1299" priority="1061" stopIfTrue="1" operator="equal">
      <formula>"Title"</formula>
    </cfRule>
  </conditionalFormatting>
  <conditionalFormatting sqref="B232">
    <cfRule type="cellIs" dxfId="1298" priority="1060" stopIfTrue="1" operator="equal">
      <formula>"Title"</formula>
    </cfRule>
  </conditionalFormatting>
  <conditionalFormatting sqref="B230">
    <cfRule type="cellIs" dxfId="1297" priority="1059" stopIfTrue="1" operator="equal">
      <formula>"Title"</formula>
    </cfRule>
  </conditionalFormatting>
  <conditionalFormatting sqref="B233">
    <cfRule type="cellIs" dxfId="1296" priority="1058" stopIfTrue="1" operator="equal">
      <formula>"Title"</formula>
    </cfRule>
  </conditionalFormatting>
  <conditionalFormatting sqref="B229">
    <cfRule type="cellIs" dxfId="1295" priority="1057" stopIfTrue="1" operator="equal">
      <formula>"Title"</formula>
    </cfRule>
  </conditionalFormatting>
  <conditionalFormatting sqref="B232">
    <cfRule type="cellIs" dxfId="1294" priority="1056" stopIfTrue="1" operator="equal">
      <formula>"Title"</formula>
    </cfRule>
  </conditionalFormatting>
  <conditionalFormatting sqref="B230">
    <cfRule type="cellIs" dxfId="1293" priority="1055" stopIfTrue="1" operator="equal">
      <formula>"Title"</formula>
    </cfRule>
  </conditionalFormatting>
  <conditionalFormatting sqref="B233">
    <cfRule type="cellIs" dxfId="1292" priority="1054" stopIfTrue="1" operator="equal">
      <formula>"Title"</formula>
    </cfRule>
  </conditionalFormatting>
  <conditionalFormatting sqref="B230">
    <cfRule type="cellIs" dxfId="1291" priority="1053" stopIfTrue="1" operator="equal">
      <formula>"Title"</formula>
    </cfRule>
  </conditionalFormatting>
  <conditionalFormatting sqref="B233">
    <cfRule type="cellIs" dxfId="1290" priority="1052" stopIfTrue="1" operator="equal">
      <formula>"Title"</formula>
    </cfRule>
  </conditionalFormatting>
  <conditionalFormatting sqref="B231">
    <cfRule type="cellIs" dxfId="1289" priority="1051" stopIfTrue="1" operator="equal">
      <formula>"Title"</formula>
    </cfRule>
  </conditionalFormatting>
  <conditionalFormatting sqref="B234">
    <cfRule type="cellIs" dxfId="1288" priority="1050" stopIfTrue="1" operator="equal">
      <formula>"Title"</formula>
    </cfRule>
  </conditionalFormatting>
  <conditionalFormatting sqref="B240">
    <cfRule type="cellIs" dxfId="1287" priority="163" stopIfTrue="1" operator="equal">
      <formula>"Title"</formula>
    </cfRule>
  </conditionalFormatting>
  <conditionalFormatting sqref="B243">
    <cfRule type="cellIs" dxfId="1286" priority="162" stopIfTrue="1" operator="equal">
      <formula>"Title"</formula>
    </cfRule>
  </conditionalFormatting>
  <conditionalFormatting sqref="B240">
    <cfRule type="cellIs" dxfId="1285" priority="161" stopIfTrue="1" operator="equal">
      <formula>"Title"</formula>
    </cfRule>
  </conditionalFormatting>
  <conditionalFormatting sqref="B240">
    <cfRule type="cellIs" dxfId="1284" priority="160" stopIfTrue="1" operator="equal">
      <formula>"Title"</formula>
    </cfRule>
  </conditionalFormatting>
  <conditionalFormatting sqref="B241">
    <cfRule type="cellIs" dxfId="1283" priority="1045" stopIfTrue="1" operator="equal">
      <formula>"Title"</formula>
    </cfRule>
  </conditionalFormatting>
  <conditionalFormatting sqref="B240">
    <cfRule type="cellIs" dxfId="1282" priority="158" stopIfTrue="1" operator="equal">
      <formula>"Title"</formula>
    </cfRule>
  </conditionalFormatting>
  <conditionalFormatting sqref="B240">
    <cfRule type="cellIs" dxfId="1281" priority="157" stopIfTrue="1" operator="equal">
      <formula>"Title"</formula>
    </cfRule>
  </conditionalFormatting>
  <conditionalFormatting sqref="B241">
    <cfRule type="cellIs" dxfId="1280" priority="156" stopIfTrue="1" operator="equal">
      <formula>"Title"</formula>
    </cfRule>
  </conditionalFormatting>
  <conditionalFormatting sqref="B241">
    <cfRule type="cellIs" dxfId="1279" priority="1041" stopIfTrue="1" operator="equal">
      <formula>"Title"</formula>
    </cfRule>
  </conditionalFormatting>
  <conditionalFormatting sqref="B240">
    <cfRule type="cellIs" dxfId="1278" priority="154" stopIfTrue="1" operator="equal">
      <formula>"Title"</formula>
    </cfRule>
  </conditionalFormatting>
  <conditionalFormatting sqref="B240">
    <cfRule type="cellIs" dxfId="1277" priority="153" stopIfTrue="1" operator="equal">
      <formula>"Title"</formula>
    </cfRule>
  </conditionalFormatting>
  <conditionalFormatting sqref="B241">
    <cfRule type="cellIs" dxfId="1276" priority="1038" stopIfTrue="1" operator="equal">
      <formula>"Title"</formula>
    </cfRule>
  </conditionalFormatting>
  <conditionalFormatting sqref="B241">
    <cfRule type="cellIs" dxfId="1275" priority="151" stopIfTrue="1" operator="equal">
      <formula>"Title"</formula>
    </cfRule>
  </conditionalFormatting>
  <conditionalFormatting sqref="B241">
    <cfRule type="cellIs" dxfId="1274" priority="1036" stopIfTrue="1" operator="equal">
      <formula>"Title"</formula>
    </cfRule>
  </conditionalFormatting>
  <conditionalFormatting sqref="B241">
    <cfRule type="cellIs" dxfId="1273" priority="1035" stopIfTrue="1" operator="equal">
      <formula>"Title"</formula>
    </cfRule>
  </conditionalFormatting>
  <conditionalFormatting sqref="B242">
    <cfRule type="cellIs" dxfId="1272" priority="1034" stopIfTrue="1" operator="equal">
      <formula>"Title"</formula>
    </cfRule>
  </conditionalFormatting>
  <conditionalFormatting sqref="B241">
    <cfRule type="cellIs" dxfId="1271" priority="147" stopIfTrue="1" operator="equal">
      <formula>"Title"</formula>
    </cfRule>
  </conditionalFormatting>
  <conditionalFormatting sqref="B240">
    <cfRule type="cellIs" dxfId="1270" priority="146" stopIfTrue="1" operator="equal">
      <formula>"Title"</formula>
    </cfRule>
  </conditionalFormatting>
  <conditionalFormatting sqref="B240">
    <cfRule type="cellIs" dxfId="1269" priority="145" stopIfTrue="1" operator="equal">
      <formula>"Title"</formula>
    </cfRule>
  </conditionalFormatting>
  <conditionalFormatting sqref="B241">
    <cfRule type="cellIs" dxfId="1268" priority="1030" stopIfTrue="1" operator="equal">
      <formula>"Title"</formula>
    </cfRule>
  </conditionalFormatting>
  <conditionalFormatting sqref="B240">
    <cfRule type="cellIs" dxfId="1267" priority="143" stopIfTrue="1" operator="equal">
      <formula>"Title"</formula>
    </cfRule>
  </conditionalFormatting>
  <conditionalFormatting sqref="B241">
    <cfRule type="cellIs" dxfId="1266" priority="142" stopIfTrue="1" operator="equal">
      <formula>"Title"</formula>
    </cfRule>
  </conditionalFormatting>
  <conditionalFormatting sqref="B241">
    <cfRule type="cellIs" dxfId="1265" priority="1027" stopIfTrue="1" operator="equal">
      <formula>"Title"</formula>
    </cfRule>
  </conditionalFormatting>
  <conditionalFormatting sqref="B242">
    <cfRule type="cellIs" dxfId="1264" priority="140" stopIfTrue="1" operator="equal">
      <formula>"Title"</formula>
    </cfRule>
  </conditionalFormatting>
  <conditionalFormatting sqref="B241">
    <cfRule type="cellIs" dxfId="1263" priority="1025" stopIfTrue="1" operator="equal">
      <formula>"Title"</formula>
    </cfRule>
  </conditionalFormatting>
  <conditionalFormatting sqref="B241">
    <cfRule type="cellIs" dxfId="1262" priority="1024" stopIfTrue="1" operator="equal">
      <formula>"Title"</formula>
    </cfRule>
  </conditionalFormatting>
  <conditionalFormatting sqref="B242">
    <cfRule type="cellIs" dxfId="1261" priority="1023" stopIfTrue="1" operator="equal">
      <formula>"Title"</formula>
    </cfRule>
  </conditionalFormatting>
  <conditionalFormatting sqref="B242">
    <cfRule type="cellIs" dxfId="1260" priority="136" stopIfTrue="1" operator="equal">
      <formula>"Title"</formula>
    </cfRule>
  </conditionalFormatting>
  <conditionalFormatting sqref="B242">
    <cfRule type="cellIs" dxfId="1259" priority="135" stopIfTrue="1" operator="equal">
      <formula>"Title"</formula>
    </cfRule>
  </conditionalFormatting>
  <conditionalFormatting sqref="B241">
    <cfRule type="cellIs" dxfId="1258" priority="1020" stopIfTrue="1" operator="equal">
      <formula>"Title"</formula>
    </cfRule>
  </conditionalFormatting>
  <conditionalFormatting sqref="B242">
    <cfRule type="cellIs" dxfId="1257" priority="133" stopIfTrue="1" operator="equal">
      <formula>"Title"</formula>
    </cfRule>
  </conditionalFormatting>
  <conditionalFormatting sqref="B241">
    <cfRule type="cellIs" dxfId="1256" priority="1018" stopIfTrue="1" operator="equal">
      <formula>"Title"</formula>
    </cfRule>
  </conditionalFormatting>
  <conditionalFormatting sqref="B241">
    <cfRule type="cellIs" dxfId="1255" priority="1017" stopIfTrue="1" operator="equal">
      <formula>"Title"</formula>
    </cfRule>
  </conditionalFormatting>
  <conditionalFormatting sqref="B242">
    <cfRule type="cellIs" dxfId="1254" priority="1016" stopIfTrue="1" operator="equal">
      <formula>"Title"</formula>
    </cfRule>
  </conditionalFormatting>
  <conditionalFormatting sqref="B242">
    <cfRule type="cellIs" dxfId="1253" priority="129" stopIfTrue="1" operator="equal">
      <formula>"Title"</formula>
    </cfRule>
  </conditionalFormatting>
  <conditionalFormatting sqref="B241">
    <cfRule type="cellIs" dxfId="1252" priority="1014" stopIfTrue="1" operator="equal">
      <formula>"Title"</formula>
    </cfRule>
  </conditionalFormatting>
  <conditionalFormatting sqref="B241">
    <cfRule type="cellIs" dxfId="1251" priority="1013" stopIfTrue="1" operator="equal">
      <formula>"Title"</formula>
    </cfRule>
  </conditionalFormatting>
  <conditionalFormatting sqref="B242">
    <cfRule type="cellIs" dxfId="1250" priority="1012" stopIfTrue="1" operator="equal">
      <formula>"Title"</formula>
    </cfRule>
  </conditionalFormatting>
  <conditionalFormatting sqref="B241">
    <cfRule type="cellIs" dxfId="1249" priority="1011" stopIfTrue="1" operator="equal">
      <formula>"Title"</formula>
    </cfRule>
  </conditionalFormatting>
  <conditionalFormatting sqref="B242">
    <cfRule type="cellIs" dxfId="1248" priority="1010" stopIfTrue="1" operator="equal">
      <formula>"Title"</formula>
    </cfRule>
  </conditionalFormatting>
  <conditionalFormatting sqref="B242">
    <cfRule type="cellIs" dxfId="1247" priority="1009" stopIfTrue="1" operator="equal">
      <formula>"Title"</formula>
    </cfRule>
  </conditionalFormatting>
  <conditionalFormatting sqref="B242">
    <cfRule type="cellIs" dxfId="1246" priority="122" stopIfTrue="1" operator="equal">
      <formula>"Title"</formula>
    </cfRule>
  </conditionalFormatting>
  <conditionalFormatting sqref="B243">
    <cfRule type="cellIs" dxfId="1245" priority="1007" stopIfTrue="1" operator="equal">
      <formula>"Title"</formula>
    </cfRule>
  </conditionalFormatting>
  <conditionalFormatting sqref="B242">
    <cfRule type="cellIs" dxfId="1244" priority="120" stopIfTrue="1" operator="equal">
      <formula>"Title"</formula>
    </cfRule>
  </conditionalFormatting>
  <conditionalFormatting sqref="B243">
    <cfRule type="cellIs" dxfId="1243" priority="119" stopIfTrue="1" operator="equal">
      <formula>"Title"</formula>
    </cfRule>
  </conditionalFormatting>
  <conditionalFormatting sqref="B242">
    <cfRule type="cellIs" dxfId="1242" priority="118" stopIfTrue="1" operator="equal">
      <formula>"Title"</formula>
    </cfRule>
  </conditionalFormatting>
  <conditionalFormatting sqref="B242">
    <cfRule type="cellIs" dxfId="1241" priority="117" stopIfTrue="1" operator="equal">
      <formula>"Title"</formula>
    </cfRule>
  </conditionalFormatting>
  <conditionalFormatting sqref="B242">
    <cfRule type="cellIs" dxfId="1240" priority="116" stopIfTrue="1" operator="equal">
      <formula>"Title"</formula>
    </cfRule>
  </conditionalFormatting>
  <conditionalFormatting sqref="B241">
    <cfRule type="cellIs" dxfId="1239" priority="1001" stopIfTrue="1" operator="equal">
      <formula>"Title"</formula>
    </cfRule>
  </conditionalFormatting>
  <conditionalFormatting sqref="B242">
    <cfRule type="cellIs" dxfId="1238" priority="114" stopIfTrue="1" operator="equal">
      <formula>"Title"</formula>
    </cfRule>
  </conditionalFormatting>
  <conditionalFormatting sqref="B242">
    <cfRule type="cellIs" dxfId="1237" priority="113" stopIfTrue="1" operator="equal">
      <formula>"Title"</formula>
    </cfRule>
  </conditionalFormatting>
  <conditionalFormatting sqref="B243">
    <cfRule type="cellIs" dxfId="1236" priority="112" stopIfTrue="1" operator="equal">
      <formula>"Title"</formula>
    </cfRule>
  </conditionalFormatting>
  <conditionalFormatting sqref="B242">
    <cfRule type="cellIs" dxfId="1235" priority="111" stopIfTrue="1" operator="equal">
      <formula>"Title"</formula>
    </cfRule>
  </conditionalFormatting>
  <conditionalFormatting sqref="B241">
    <cfRule type="cellIs" dxfId="1234" priority="996" stopIfTrue="1" operator="equal">
      <formula>"Title"</formula>
    </cfRule>
  </conditionalFormatting>
  <conditionalFormatting sqref="B243">
    <cfRule type="cellIs" dxfId="1233" priority="109" stopIfTrue="1" operator="equal">
      <formula>"Title"</formula>
    </cfRule>
  </conditionalFormatting>
  <conditionalFormatting sqref="B244">
    <cfRule type="cellIs" dxfId="1232" priority="108" stopIfTrue="1" operator="equal">
      <formula>"Title"</formula>
    </cfRule>
  </conditionalFormatting>
  <conditionalFormatting sqref="B242">
    <cfRule type="cellIs" dxfId="1231" priority="107" stopIfTrue="1" operator="equal">
      <formula>"Title"</formula>
    </cfRule>
  </conditionalFormatting>
  <conditionalFormatting sqref="B241">
    <cfRule type="cellIs" dxfId="1230" priority="992" stopIfTrue="1" operator="equal">
      <formula>"Title"</formula>
    </cfRule>
  </conditionalFormatting>
  <conditionalFormatting sqref="B242">
    <cfRule type="cellIs" dxfId="1229" priority="105" stopIfTrue="1" operator="equal">
      <formula>"Title"</formula>
    </cfRule>
  </conditionalFormatting>
  <conditionalFormatting sqref="B242">
    <cfRule type="cellIs" dxfId="1228" priority="104" stopIfTrue="1" operator="equal">
      <formula>"Title"</formula>
    </cfRule>
  </conditionalFormatting>
  <conditionalFormatting sqref="B241">
    <cfRule type="cellIs" dxfId="1227" priority="989" stopIfTrue="1" operator="equal">
      <formula>"Title"</formula>
    </cfRule>
  </conditionalFormatting>
  <conditionalFormatting sqref="B242">
    <cfRule type="cellIs" dxfId="1226" priority="102" stopIfTrue="1" operator="equal">
      <formula>"Title"</formula>
    </cfRule>
  </conditionalFormatting>
  <conditionalFormatting sqref="B241">
    <cfRule type="cellIs" dxfId="1225" priority="987" stopIfTrue="1" operator="equal">
      <formula>"Title"</formula>
    </cfRule>
  </conditionalFormatting>
  <conditionalFormatting sqref="B241">
    <cfRule type="cellIs" dxfId="1224" priority="986" stopIfTrue="1" operator="equal">
      <formula>"Title"</formula>
    </cfRule>
  </conditionalFormatting>
  <conditionalFormatting sqref="B242">
    <cfRule type="cellIs" dxfId="1223" priority="985" stopIfTrue="1" operator="equal">
      <formula>"Title"</formula>
    </cfRule>
  </conditionalFormatting>
  <conditionalFormatting sqref="B241">
    <cfRule type="cellIs" dxfId="1222" priority="984" stopIfTrue="1" operator="equal">
      <formula>"Title"</formula>
    </cfRule>
  </conditionalFormatting>
  <conditionalFormatting sqref="B241">
    <cfRule type="cellIs" dxfId="1221" priority="983" stopIfTrue="1" operator="equal">
      <formula>"Title"</formula>
    </cfRule>
  </conditionalFormatting>
  <conditionalFormatting sqref="B241">
    <cfRule type="cellIs" dxfId="1220" priority="982" stopIfTrue="1" operator="equal">
      <formula>"Title"</formula>
    </cfRule>
  </conditionalFormatting>
  <conditionalFormatting sqref="B241">
    <cfRule type="cellIs" dxfId="1219" priority="981" stopIfTrue="1" operator="equal">
      <formula>"Title"</formula>
    </cfRule>
  </conditionalFormatting>
  <conditionalFormatting sqref="B241">
    <cfRule type="cellIs" dxfId="1218" priority="980" stopIfTrue="1" operator="equal">
      <formula>"Title"</formula>
    </cfRule>
  </conditionalFormatting>
  <conditionalFormatting sqref="B242">
    <cfRule type="cellIs" dxfId="1217" priority="979" stopIfTrue="1" operator="equal">
      <formula>"Title"</formula>
    </cfRule>
  </conditionalFormatting>
  <conditionalFormatting sqref="B241">
    <cfRule type="cellIs" dxfId="1216" priority="978" stopIfTrue="1" operator="equal">
      <formula>"Title"</formula>
    </cfRule>
  </conditionalFormatting>
  <conditionalFormatting sqref="B241">
    <cfRule type="cellIs" dxfId="1215" priority="977" stopIfTrue="1" operator="equal">
      <formula>"Title"</formula>
    </cfRule>
  </conditionalFormatting>
  <conditionalFormatting sqref="B241">
    <cfRule type="cellIs" dxfId="1214" priority="976" stopIfTrue="1" operator="equal">
      <formula>"Title"</formula>
    </cfRule>
  </conditionalFormatting>
  <conditionalFormatting sqref="B241">
    <cfRule type="cellIs" dxfId="1213" priority="975" stopIfTrue="1" operator="equal">
      <formula>"Title"</formula>
    </cfRule>
  </conditionalFormatting>
  <conditionalFormatting sqref="B242">
    <cfRule type="cellIs" dxfId="1212" priority="974" stopIfTrue="1" operator="equal">
      <formula>"Title"</formula>
    </cfRule>
  </conditionalFormatting>
  <conditionalFormatting sqref="B241">
    <cfRule type="cellIs" dxfId="1211" priority="973" stopIfTrue="1" operator="equal">
      <formula>"Title"</formula>
    </cfRule>
  </conditionalFormatting>
  <conditionalFormatting sqref="B241">
    <cfRule type="cellIs" dxfId="1210" priority="972" stopIfTrue="1" operator="equal">
      <formula>"Title"</formula>
    </cfRule>
  </conditionalFormatting>
  <conditionalFormatting sqref="B241">
    <cfRule type="cellIs" dxfId="1209" priority="971" stopIfTrue="1" operator="equal">
      <formula>"Title"</formula>
    </cfRule>
  </conditionalFormatting>
  <conditionalFormatting sqref="B242">
    <cfRule type="cellIs" dxfId="1208" priority="970" stopIfTrue="1" operator="equal">
      <formula>"Title"</formula>
    </cfRule>
  </conditionalFormatting>
  <conditionalFormatting sqref="B241">
    <cfRule type="cellIs" dxfId="1207" priority="969" stopIfTrue="1" operator="equal">
      <formula>"Title"</formula>
    </cfRule>
  </conditionalFormatting>
  <conditionalFormatting sqref="B241">
    <cfRule type="cellIs" dxfId="1206" priority="968" stopIfTrue="1" operator="equal">
      <formula>"Title"</formula>
    </cfRule>
  </conditionalFormatting>
  <conditionalFormatting sqref="B242">
    <cfRule type="cellIs" dxfId="1205" priority="967" stopIfTrue="1" operator="equal">
      <formula>"Title"</formula>
    </cfRule>
  </conditionalFormatting>
  <conditionalFormatting sqref="B241">
    <cfRule type="cellIs" dxfId="1204" priority="966" stopIfTrue="1" operator="equal">
      <formula>"Title"</formula>
    </cfRule>
  </conditionalFormatting>
  <conditionalFormatting sqref="B242">
    <cfRule type="cellIs" dxfId="1203" priority="965" stopIfTrue="1" operator="equal">
      <formula>"Title"</formula>
    </cfRule>
  </conditionalFormatting>
  <conditionalFormatting sqref="B242">
    <cfRule type="cellIs" dxfId="1202" priority="964" stopIfTrue="1" operator="equal">
      <formula>"Title"</formula>
    </cfRule>
  </conditionalFormatting>
  <conditionalFormatting sqref="B243">
    <cfRule type="cellIs" dxfId="1201" priority="963" stopIfTrue="1" operator="equal">
      <formula>"Title"</formula>
    </cfRule>
  </conditionalFormatting>
  <conditionalFormatting sqref="B241">
    <cfRule type="cellIs" dxfId="1200" priority="962" stopIfTrue="1" operator="equal">
      <formula>"Title"</formula>
    </cfRule>
  </conditionalFormatting>
  <conditionalFormatting sqref="B241">
    <cfRule type="cellIs" dxfId="1199" priority="961" stopIfTrue="1" operator="equal">
      <formula>"Title"</formula>
    </cfRule>
  </conditionalFormatting>
  <conditionalFormatting sqref="B241">
    <cfRule type="cellIs" dxfId="1198" priority="960" stopIfTrue="1" operator="equal">
      <formula>"Title"</formula>
    </cfRule>
  </conditionalFormatting>
  <conditionalFormatting sqref="B241">
    <cfRule type="cellIs" dxfId="1197" priority="959" stopIfTrue="1" operator="equal">
      <formula>"Title"</formula>
    </cfRule>
  </conditionalFormatting>
  <conditionalFormatting sqref="B241">
    <cfRule type="cellIs" dxfId="1196" priority="958" stopIfTrue="1" operator="equal">
      <formula>"Title"</formula>
    </cfRule>
  </conditionalFormatting>
  <conditionalFormatting sqref="B241">
    <cfRule type="cellIs" dxfId="1195" priority="957" stopIfTrue="1" operator="equal">
      <formula>"Title"</formula>
    </cfRule>
  </conditionalFormatting>
  <conditionalFormatting sqref="B242">
    <cfRule type="cellIs" dxfId="1194" priority="956" stopIfTrue="1" operator="equal">
      <formula>"Title"</formula>
    </cfRule>
  </conditionalFormatting>
  <conditionalFormatting sqref="B241">
    <cfRule type="cellIs" dxfId="1193" priority="955" stopIfTrue="1" operator="equal">
      <formula>"Title"</formula>
    </cfRule>
  </conditionalFormatting>
  <conditionalFormatting sqref="B241">
    <cfRule type="cellIs" dxfId="1192" priority="954" stopIfTrue="1" operator="equal">
      <formula>"Title"</formula>
    </cfRule>
  </conditionalFormatting>
  <conditionalFormatting sqref="B241">
    <cfRule type="cellIs" dxfId="1191" priority="953" stopIfTrue="1" operator="equal">
      <formula>"Title"</formula>
    </cfRule>
  </conditionalFormatting>
  <conditionalFormatting sqref="B241">
    <cfRule type="cellIs" dxfId="1190" priority="952" stopIfTrue="1" operator="equal">
      <formula>"Title"</formula>
    </cfRule>
  </conditionalFormatting>
  <conditionalFormatting sqref="B242">
    <cfRule type="cellIs" dxfId="1189" priority="951" stopIfTrue="1" operator="equal">
      <formula>"Title"</formula>
    </cfRule>
  </conditionalFormatting>
  <conditionalFormatting sqref="B241">
    <cfRule type="cellIs" dxfId="1188" priority="950" stopIfTrue="1" operator="equal">
      <formula>"Title"</formula>
    </cfRule>
  </conditionalFormatting>
  <conditionalFormatting sqref="B241">
    <cfRule type="cellIs" dxfId="1187" priority="949" stopIfTrue="1" operator="equal">
      <formula>"Title"</formula>
    </cfRule>
  </conditionalFormatting>
  <conditionalFormatting sqref="B241">
    <cfRule type="cellIs" dxfId="1186" priority="948" stopIfTrue="1" operator="equal">
      <formula>"Title"</formula>
    </cfRule>
  </conditionalFormatting>
  <conditionalFormatting sqref="B242">
    <cfRule type="cellIs" dxfId="1185" priority="947" stopIfTrue="1" operator="equal">
      <formula>"Title"</formula>
    </cfRule>
  </conditionalFormatting>
  <conditionalFormatting sqref="B241">
    <cfRule type="cellIs" dxfId="1184" priority="946" stopIfTrue="1" operator="equal">
      <formula>"Title"</formula>
    </cfRule>
  </conditionalFormatting>
  <conditionalFormatting sqref="B241">
    <cfRule type="cellIs" dxfId="1183" priority="945" stopIfTrue="1" operator="equal">
      <formula>"Title"</formula>
    </cfRule>
  </conditionalFormatting>
  <conditionalFormatting sqref="B242">
    <cfRule type="cellIs" dxfId="1182" priority="944" stopIfTrue="1" operator="equal">
      <formula>"Title"</formula>
    </cfRule>
  </conditionalFormatting>
  <conditionalFormatting sqref="B241">
    <cfRule type="cellIs" dxfId="1181" priority="943" stopIfTrue="1" operator="equal">
      <formula>"Title"</formula>
    </cfRule>
  </conditionalFormatting>
  <conditionalFormatting sqref="B242">
    <cfRule type="cellIs" dxfId="1180" priority="942" stopIfTrue="1" operator="equal">
      <formula>"Title"</formula>
    </cfRule>
  </conditionalFormatting>
  <conditionalFormatting sqref="B242">
    <cfRule type="cellIs" dxfId="1179" priority="941" stopIfTrue="1" operator="equal">
      <formula>"Title"</formula>
    </cfRule>
  </conditionalFormatting>
  <conditionalFormatting sqref="B243">
    <cfRule type="cellIs" dxfId="1178" priority="940" stopIfTrue="1" operator="equal">
      <formula>"Title"</formula>
    </cfRule>
  </conditionalFormatting>
  <conditionalFormatting sqref="B241">
    <cfRule type="cellIs" dxfId="1177" priority="939" stopIfTrue="1" operator="equal">
      <formula>"Title"</formula>
    </cfRule>
  </conditionalFormatting>
  <conditionalFormatting sqref="B241">
    <cfRule type="cellIs" dxfId="1176" priority="938" stopIfTrue="1" operator="equal">
      <formula>"Title"</formula>
    </cfRule>
  </conditionalFormatting>
  <conditionalFormatting sqref="B241">
    <cfRule type="cellIs" dxfId="1175" priority="937" stopIfTrue="1" operator="equal">
      <formula>"Title"</formula>
    </cfRule>
  </conditionalFormatting>
  <conditionalFormatting sqref="B242">
    <cfRule type="cellIs" dxfId="1174" priority="936" stopIfTrue="1" operator="equal">
      <formula>"Title"</formula>
    </cfRule>
  </conditionalFormatting>
  <conditionalFormatting sqref="B241">
    <cfRule type="cellIs" dxfId="1173" priority="935" stopIfTrue="1" operator="equal">
      <formula>"Title"</formula>
    </cfRule>
  </conditionalFormatting>
  <conditionalFormatting sqref="B241">
    <cfRule type="cellIs" dxfId="1172" priority="934" stopIfTrue="1" operator="equal">
      <formula>"Title"</formula>
    </cfRule>
  </conditionalFormatting>
  <conditionalFormatting sqref="B242">
    <cfRule type="cellIs" dxfId="1171" priority="933" stopIfTrue="1" operator="equal">
      <formula>"Title"</formula>
    </cfRule>
  </conditionalFormatting>
  <conditionalFormatting sqref="B241">
    <cfRule type="cellIs" dxfId="1170" priority="932" stopIfTrue="1" operator="equal">
      <formula>"Title"</formula>
    </cfRule>
  </conditionalFormatting>
  <conditionalFormatting sqref="B242">
    <cfRule type="cellIs" dxfId="1169" priority="931" stopIfTrue="1" operator="equal">
      <formula>"Title"</formula>
    </cfRule>
  </conditionalFormatting>
  <conditionalFormatting sqref="B242">
    <cfRule type="cellIs" dxfId="1168" priority="930" stopIfTrue="1" operator="equal">
      <formula>"Title"</formula>
    </cfRule>
  </conditionalFormatting>
  <conditionalFormatting sqref="B243">
    <cfRule type="cellIs" dxfId="1167" priority="929" stopIfTrue="1" operator="equal">
      <formula>"Title"</formula>
    </cfRule>
  </conditionalFormatting>
  <conditionalFormatting sqref="B241">
    <cfRule type="cellIs" dxfId="1166" priority="928" stopIfTrue="1" operator="equal">
      <formula>"Title"</formula>
    </cfRule>
  </conditionalFormatting>
  <conditionalFormatting sqref="B241">
    <cfRule type="cellIs" dxfId="1165" priority="927" stopIfTrue="1" operator="equal">
      <formula>"Title"</formula>
    </cfRule>
  </conditionalFormatting>
  <conditionalFormatting sqref="B242">
    <cfRule type="cellIs" dxfId="1164" priority="926" stopIfTrue="1" operator="equal">
      <formula>"Title"</formula>
    </cfRule>
  </conditionalFormatting>
  <conditionalFormatting sqref="B241">
    <cfRule type="cellIs" dxfId="1163" priority="925" stopIfTrue="1" operator="equal">
      <formula>"Title"</formula>
    </cfRule>
  </conditionalFormatting>
  <conditionalFormatting sqref="B242">
    <cfRule type="cellIs" dxfId="1162" priority="924" stopIfTrue="1" operator="equal">
      <formula>"Title"</formula>
    </cfRule>
  </conditionalFormatting>
  <conditionalFormatting sqref="B242">
    <cfRule type="cellIs" dxfId="1161" priority="923" stopIfTrue="1" operator="equal">
      <formula>"Title"</formula>
    </cfRule>
  </conditionalFormatting>
  <conditionalFormatting sqref="B243">
    <cfRule type="cellIs" dxfId="1160" priority="922" stopIfTrue="1" operator="equal">
      <formula>"Title"</formula>
    </cfRule>
  </conditionalFormatting>
  <conditionalFormatting sqref="B241">
    <cfRule type="cellIs" dxfId="1159" priority="921" stopIfTrue="1" operator="equal">
      <formula>"Title"</formula>
    </cfRule>
  </conditionalFormatting>
  <conditionalFormatting sqref="B242">
    <cfRule type="cellIs" dxfId="1158" priority="920" stopIfTrue="1" operator="equal">
      <formula>"Title"</formula>
    </cfRule>
  </conditionalFormatting>
  <conditionalFormatting sqref="B242">
    <cfRule type="cellIs" dxfId="1157" priority="919" stopIfTrue="1" operator="equal">
      <formula>"Title"</formula>
    </cfRule>
  </conditionalFormatting>
  <conditionalFormatting sqref="B243">
    <cfRule type="cellIs" dxfId="1156" priority="918" stopIfTrue="1" operator="equal">
      <formula>"Title"</formula>
    </cfRule>
  </conditionalFormatting>
  <conditionalFormatting sqref="B242">
    <cfRule type="cellIs" dxfId="1155" priority="917" stopIfTrue="1" operator="equal">
      <formula>"Title"</formula>
    </cfRule>
  </conditionalFormatting>
  <conditionalFormatting sqref="B243">
    <cfRule type="cellIs" dxfId="1154" priority="916" stopIfTrue="1" operator="equal">
      <formula>"Title"</formula>
    </cfRule>
  </conditionalFormatting>
  <conditionalFormatting sqref="B243">
    <cfRule type="cellIs" dxfId="1153" priority="915" stopIfTrue="1" operator="equal">
      <formula>"Title"</formula>
    </cfRule>
  </conditionalFormatting>
  <conditionalFormatting sqref="B241">
    <cfRule type="cellIs" dxfId="1152" priority="914" stopIfTrue="1" operator="equal">
      <formula>"Title"</formula>
    </cfRule>
  </conditionalFormatting>
  <conditionalFormatting sqref="B244">
    <cfRule type="cellIs" dxfId="1151" priority="913" stopIfTrue="1" operator="equal">
      <formula>"Title"</formula>
    </cfRule>
  </conditionalFormatting>
  <conditionalFormatting sqref="B241">
    <cfRule type="cellIs" dxfId="1150" priority="912" stopIfTrue="1" operator="equal">
      <formula>"Title"</formula>
    </cfRule>
  </conditionalFormatting>
  <conditionalFormatting sqref="B241">
    <cfRule type="cellIs" dxfId="1149" priority="911" stopIfTrue="1" operator="equal">
      <formula>"Title"</formula>
    </cfRule>
  </conditionalFormatting>
  <conditionalFormatting sqref="B241">
    <cfRule type="cellIs" dxfId="1148" priority="910" stopIfTrue="1" operator="equal">
      <formula>"Title"</formula>
    </cfRule>
  </conditionalFormatting>
  <conditionalFormatting sqref="B241">
    <cfRule type="cellIs" dxfId="1147" priority="909" stopIfTrue="1" operator="equal">
      <formula>"Title"</formula>
    </cfRule>
  </conditionalFormatting>
  <conditionalFormatting sqref="B241">
    <cfRule type="cellIs" dxfId="1146" priority="908" stopIfTrue="1" operator="equal">
      <formula>"Title"</formula>
    </cfRule>
  </conditionalFormatting>
  <conditionalFormatting sqref="B242">
    <cfRule type="cellIs" dxfId="1145" priority="907" stopIfTrue="1" operator="equal">
      <formula>"Title"</formula>
    </cfRule>
  </conditionalFormatting>
  <conditionalFormatting sqref="B241">
    <cfRule type="cellIs" dxfId="1144" priority="906" stopIfTrue="1" operator="equal">
      <formula>"Title"</formula>
    </cfRule>
  </conditionalFormatting>
  <conditionalFormatting sqref="B241">
    <cfRule type="cellIs" dxfId="1143" priority="905" stopIfTrue="1" operator="equal">
      <formula>"Title"</formula>
    </cfRule>
  </conditionalFormatting>
  <conditionalFormatting sqref="B241">
    <cfRule type="cellIs" dxfId="1142" priority="904" stopIfTrue="1" operator="equal">
      <formula>"Title"</formula>
    </cfRule>
  </conditionalFormatting>
  <conditionalFormatting sqref="B241">
    <cfRule type="cellIs" dxfId="1141" priority="903" stopIfTrue="1" operator="equal">
      <formula>"Title"</formula>
    </cfRule>
  </conditionalFormatting>
  <conditionalFormatting sqref="B242">
    <cfRule type="cellIs" dxfId="1140" priority="902" stopIfTrue="1" operator="equal">
      <formula>"Title"</formula>
    </cfRule>
  </conditionalFormatting>
  <conditionalFormatting sqref="B241">
    <cfRule type="cellIs" dxfId="1139" priority="901" stopIfTrue="1" operator="equal">
      <formula>"Title"</formula>
    </cfRule>
  </conditionalFormatting>
  <conditionalFormatting sqref="B241">
    <cfRule type="cellIs" dxfId="1138" priority="900" stopIfTrue="1" operator="equal">
      <formula>"Title"</formula>
    </cfRule>
  </conditionalFormatting>
  <conditionalFormatting sqref="B241">
    <cfRule type="cellIs" dxfId="1137" priority="899" stopIfTrue="1" operator="equal">
      <formula>"Title"</formula>
    </cfRule>
  </conditionalFormatting>
  <conditionalFormatting sqref="B242">
    <cfRule type="cellIs" dxfId="1136" priority="898" stopIfTrue="1" operator="equal">
      <formula>"Title"</formula>
    </cfRule>
  </conditionalFormatting>
  <conditionalFormatting sqref="B241">
    <cfRule type="cellIs" dxfId="1135" priority="897" stopIfTrue="1" operator="equal">
      <formula>"Title"</formula>
    </cfRule>
  </conditionalFormatting>
  <conditionalFormatting sqref="B241">
    <cfRule type="cellIs" dxfId="1134" priority="896" stopIfTrue="1" operator="equal">
      <formula>"Title"</formula>
    </cfRule>
  </conditionalFormatting>
  <conditionalFormatting sqref="B242">
    <cfRule type="cellIs" dxfId="1133" priority="895" stopIfTrue="1" operator="equal">
      <formula>"Title"</formula>
    </cfRule>
  </conditionalFormatting>
  <conditionalFormatting sqref="B241">
    <cfRule type="cellIs" dxfId="1132" priority="894" stopIfTrue="1" operator="equal">
      <formula>"Title"</formula>
    </cfRule>
  </conditionalFormatting>
  <conditionalFormatting sqref="B242">
    <cfRule type="cellIs" dxfId="1131" priority="893" stopIfTrue="1" operator="equal">
      <formula>"Title"</formula>
    </cfRule>
  </conditionalFormatting>
  <conditionalFormatting sqref="B242">
    <cfRule type="cellIs" dxfId="1130" priority="892" stopIfTrue="1" operator="equal">
      <formula>"Title"</formula>
    </cfRule>
  </conditionalFormatting>
  <conditionalFormatting sqref="B243">
    <cfRule type="cellIs" dxfId="1129" priority="891" stopIfTrue="1" operator="equal">
      <formula>"Title"</formula>
    </cfRule>
  </conditionalFormatting>
  <conditionalFormatting sqref="B240:C240">
    <cfRule type="cellIs" dxfId="1128" priority="890" stopIfTrue="1" operator="equal">
      <formula>"Title"</formula>
    </cfRule>
  </conditionalFormatting>
  <conditionalFormatting sqref="C240">
    <cfRule type="cellIs" dxfId="1127" priority="889" stopIfTrue="1" operator="equal">
      <formula>"Adjustment to Income/Expense/Rate Base:"</formula>
    </cfRule>
  </conditionalFormatting>
  <conditionalFormatting sqref="B243">
    <cfRule type="cellIs" dxfId="1126" priority="888" stopIfTrue="1" operator="equal">
      <formula>"Title"</formula>
    </cfRule>
  </conditionalFormatting>
  <conditionalFormatting sqref="B243">
    <cfRule type="cellIs" dxfId="1125" priority="887" stopIfTrue="1" operator="equal">
      <formula>"Title"</formula>
    </cfRule>
  </conditionalFormatting>
  <conditionalFormatting sqref="B243">
    <cfRule type="cellIs" dxfId="1124" priority="886" stopIfTrue="1" operator="equal">
      <formula>"Title"</formula>
    </cfRule>
  </conditionalFormatting>
  <conditionalFormatting sqref="B243">
    <cfRule type="cellIs" dxfId="1123" priority="885" stopIfTrue="1" operator="equal">
      <formula>"Title"</formula>
    </cfRule>
  </conditionalFormatting>
  <conditionalFormatting sqref="B243">
    <cfRule type="cellIs" dxfId="1122" priority="884" stopIfTrue="1" operator="equal">
      <formula>"Title"</formula>
    </cfRule>
  </conditionalFormatting>
  <conditionalFormatting sqref="B243">
    <cfRule type="cellIs" dxfId="1121" priority="883" stopIfTrue="1" operator="equal">
      <formula>"Title"</formula>
    </cfRule>
  </conditionalFormatting>
  <conditionalFormatting sqref="B244">
    <cfRule type="cellIs" dxfId="1120" priority="882" stopIfTrue="1" operator="equal">
      <formula>"Title"</formula>
    </cfRule>
  </conditionalFormatting>
  <conditionalFormatting sqref="B243">
    <cfRule type="cellIs" dxfId="1119" priority="881" stopIfTrue="1" operator="equal">
      <formula>"Title"</formula>
    </cfRule>
  </conditionalFormatting>
  <conditionalFormatting sqref="B243">
    <cfRule type="cellIs" dxfId="1118" priority="880" stopIfTrue="1" operator="equal">
      <formula>"Title"</formula>
    </cfRule>
  </conditionalFormatting>
  <conditionalFormatting sqref="B243">
    <cfRule type="cellIs" dxfId="1117" priority="879" stopIfTrue="1" operator="equal">
      <formula>"Title"</formula>
    </cfRule>
  </conditionalFormatting>
  <conditionalFormatting sqref="B243">
    <cfRule type="cellIs" dxfId="1116" priority="878" stopIfTrue="1" operator="equal">
      <formula>"Title"</formula>
    </cfRule>
  </conditionalFormatting>
  <conditionalFormatting sqref="B243">
    <cfRule type="cellIs" dxfId="1115" priority="877" stopIfTrue="1" operator="equal">
      <formula>"Title"</formula>
    </cfRule>
  </conditionalFormatting>
  <conditionalFormatting sqref="B243">
    <cfRule type="cellIs" dxfId="1114" priority="876" stopIfTrue="1" operator="equal">
      <formula>"Title"</formula>
    </cfRule>
  </conditionalFormatting>
  <conditionalFormatting sqref="B244">
    <cfRule type="cellIs" dxfId="1113" priority="875" stopIfTrue="1" operator="equal">
      <formula>"Title"</formula>
    </cfRule>
  </conditionalFormatting>
  <conditionalFormatting sqref="B243">
    <cfRule type="cellIs" dxfId="1112" priority="874" stopIfTrue="1" operator="equal">
      <formula>"Title"</formula>
    </cfRule>
  </conditionalFormatting>
  <conditionalFormatting sqref="B243">
    <cfRule type="cellIs" dxfId="1111" priority="873" stopIfTrue="1" operator="equal">
      <formula>"Title"</formula>
    </cfRule>
  </conditionalFormatting>
  <conditionalFormatting sqref="B243">
    <cfRule type="cellIs" dxfId="1110" priority="872" stopIfTrue="1" operator="equal">
      <formula>"Title"</formula>
    </cfRule>
  </conditionalFormatting>
  <conditionalFormatting sqref="B243">
    <cfRule type="cellIs" dxfId="1109" priority="871" stopIfTrue="1" operator="equal">
      <formula>"Title"</formula>
    </cfRule>
  </conditionalFormatting>
  <conditionalFormatting sqref="B244">
    <cfRule type="cellIs" dxfId="1108" priority="870" stopIfTrue="1" operator="equal">
      <formula>"Title"</formula>
    </cfRule>
  </conditionalFormatting>
  <conditionalFormatting sqref="B243">
    <cfRule type="cellIs" dxfId="1107" priority="869" stopIfTrue="1" operator="equal">
      <formula>"Title"</formula>
    </cfRule>
  </conditionalFormatting>
  <conditionalFormatting sqref="B243">
    <cfRule type="cellIs" dxfId="1106" priority="868" stopIfTrue="1" operator="equal">
      <formula>"Title"</formula>
    </cfRule>
  </conditionalFormatting>
  <conditionalFormatting sqref="B243">
    <cfRule type="cellIs" dxfId="1105" priority="867" stopIfTrue="1" operator="equal">
      <formula>"Title"</formula>
    </cfRule>
  </conditionalFormatting>
  <conditionalFormatting sqref="B244">
    <cfRule type="cellIs" dxfId="1104" priority="866" stopIfTrue="1" operator="equal">
      <formula>"Title"</formula>
    </cfRule>
  </conditionalFormatting>
  <conditionalFormatting sqref="B243">
    <cfRule type="cellIs" dxfId="1103" priority="865" stopIfTrue="1" operator="equal">
      <formula>"Title"</formula>
    </cfRule>
  </conditionalFormatting>
  <conditionalFormatting sqref="B243">
    <cfRule type="cellIs" dxfId="1102" priority="864" stopIfTrue="1" operator="equal">
      <formula>"Title"</formula>
    </cfRule>
  </conditionalFormatting>
  <conditionalFormatting sqref="B244">
    <cfRule type="cellIs" dxfId="1101" priority="863" stopIfTrue="1" operator="equal">
      <formula>"Title"</formula>
    </cfRule>
  </conditionalFormatting>
  <conditionalFormatting sqref="B243">
    <cfRule type="cellIs" dxfId="1100" priority="862" stopIfTrue="1" operator="equal">
      <formula>"Title"</formula>
    </cfRule>
  </conditionalFormatting>
  <conditionalFormatting sqref="B244">
    <cfRule type="cellIs" dxfId="1099" priority="861" stopIfTrue="1" operator="equal">
      <formula>"Title"</formula>
    </cfRule>
  </conditionalFormatting>
  <conditionalFormatting sqref="B244">
    <cfRule type="cellIs" dxfId="1098" priority="860" stopIfTrue="1" operator="equal">
      <formula>"Title"</formula>
    </cfRule>
  </conditionalFormatting>
  <conditionalFormatting sqref="B245">
    <cfRule type="cellIs" dxfId="1097" priority="859" stopIfTrue="1" operator="equal">
      <formula>"Title"</formula>
    </cfRule>
  </conditionalFormatting>
  <conditionalFormatting sqref="B243">
    <cfRule type="cellIs" dxfId="1096" priority="858" stopIfTrue="1" operator="equal">
      <formula>"Title"</formula>
    </cfRule>
  </conditionalFormatting>
  <conditionalFormatting sqref="B243">
    <cfRule type="cellIs" dxfId="1095" priority="857" stopIfTrue="1" operator="equal">
      <formula>"Title"</formula>
    </cfRule>
  </conditionalFormatting>
  <conditionalFormatting sqref="B243">
    <cfRule type="cellIs" dxfId="1094" priority="856" stopIfTrue="1" operator="equal">
      <formula>"Title"</formula>
    </cfRule>
  </conditionalFormatting>
  <conditionalFormatting sqref="B243">
    <cfRule type="cellIs" dxfId="1093" priority="855" stopIfTrue="1" operator="equal">
      <formula>"Title"</formula>
    </cfRule>
  </conditionalFormatting>
  <conditionalFormatting sqref="B243">
    <cfRule type="cellIs" dxfId="1092" priority="854" stopIfTrue="1" operator="equal">
      <formula>"Title"</formula>
    </cfRule>
  </conditionalFormatting>
  <conditionalFormatting sqref="B243">
    <cfRule type="cellIs" dxfId="1091" priority="853" stopIfTrue="1" operator="equal">
      <formula>"Title"</formula>
    </cfRule>
  </conditionalFormatting>
  <conditionalFormatting sqref="B244">
    <cfRule type="cellIs" dxfId="1090" priority="852" stopIfTrue="1" operator="equal">
      <formula>"Title"</formula>
    </cfRule>
  </conditionalFormatting>
  <conditionalFormatting sqref="B243">
    <cfRule type="cellIs" dxfId="1089" priority="851" stopIfTrue="1" operator="equal">
      <formula>"Title"</formula>
    </cfRule>
  </conditionalFormatting>
  <conditionalFormatting sqref="B243">
    <cfRule type="cellIs" dxfId="1088" priority="850" stopIfTrue="1" operator="equal">
      <formula>"Title"</formula>
    </cfRule>
  </conditionalFormatting>
  <conditionalFormatting sqref="B243">
    <cfRule type="cellIs" dxfId="1087" priority="849" stopIfTrue="1" operator="equal">
      <formula>"Title"</formula>
    </cfRule>
  </conditionalFormatting>
  <conditionalFormatting sqref="B243">
    <cfRule type="cellIs" dxfId="1086" priority="848" stopIfTrue="1" operator="equal">
      <formula>"Title"</formula>
    </cfRule>
  </conditionalFormatting>
  <conditionalFormatting sqref="B243">
    <cfRule type="cellIs" dxfId="1085" priority="847" stopIfTrue="1" operator="equal">
      <formula>"Title"</formula>
    </cfRule>
  </conditionalFormatting>
  <conditionalFormatting sqref="B244">
    <cfRule type="cellIs" dxfId="1084" priority="846" stopIfTrue="1" operator="equal">
      <formula>"Title"</formula>
    </cfRule>
  </conditionalFormatting>
  <conditionalFormatting sqref="B243">
    <cfRule type="cellIs" dxfId="1083" priority="845" stopIfTrue="1" operator="equal">
      <formula>"Title"</formula>
    </cfRule>
  </conditionalFormatting>
  <conditionalFormatting sqref="B243">
    <cfRule type="cellIs" dxfId="1082" priority="844" stopIfTrue="1" operator="equal">
      <formula>"Title"</formula>
    </cfRule>
  </conditionalFormatting>
  <conditionalFormatting sqref="B243">
    <cfRule type="cellIs" dxfId="1081" priority="843" stopIfTrue="1" operator="equal">
      <formula>"Title"</formula>
    </cfRule>
  </conditionalFormatting>
  <conditionalFormatting sqref="B243">
    <cfRule type="cellIs" dxfId="1080" priority="842" stopIfTrue="1" operator="equal">
      <formula>"Title"</formula>
    </cfRule>
  </conditionalFormatting>
  <conditionalFormatting sqref="B244">
    <cfRule type="cellIs" dxfId="1079" priority="841" stopIfTrue="1" operator="equal">
      <formula>"Title"</formula>
    </cfRule>
  </conditionalFormatting>
  <conditionalFormatting sqref="B243">
    <cfRule type="cellIs" dxfId="1078" priority="840" stopIfTrue="1" operator="equal">
      <formula>"Title"</formula>
    </cfRule>
  </conditionalFormatting>
  <conditionalFormatting sqref="B243">
    <cfRule type="cellIs" dxfId="1077" priority="839" stopIfTrue="1" operator="equal">
      <formula>"Title"</formula>
    </cfRule>
  </conditionalFormatting>
  <conditionalFormatting sqref="B243">
    <cfRule type="cellIs" dxfId="1076" priority="838" stopIfTrue="1" operator="equal">
      <formula>"Title"</formula>
    </cfRule>
  </conditionalFormatting>
  <conditionalFormatting sqref="B244">
    <cfRule type="cellIs" dxfId="1075" priority="837" stopIfTrue="1" operator="equal">
      <formula>"Title"</formula>
    </cfRule>
  </conditionalFormatting>
  <conditionalFormatting sqref="B243">
    <cfRule type="cellIs" dxfId="1074" priority="836" stopIfTrue="1" operator="equal">
      <formula>"Title"</formula>
    </cfRule>
  </conditionalFormatting>
  <conditionalFormatting sqref="B243">
    <cfRule type="cellIs" dxfId="1073" priority="835" stopIfTrue="1" operator="equal">
      <formula>"Title"</formula>
    </cfRule>
  </conditionalFormatting>
  <conditionalFormatting sqref="B244">
    <cfRule type="cellIs" dxfId="1072" priority="834" stopIfTrue="1" operator="equal">
      <formula>"Title"</formula>
    </cfRule>
  </conditionalFormatting>
  <conditionalFormatting sqref="B243">
    <cfRule type="cellIs" dxfId="1071" priority="833" stopIfTrue="1" operator="equal">
      <formula>"Title"</formula>
    </cfRule>
  </conditionalFormatting>
  <conditionalFormatting sqref="B244">
    <cfRule type="cellIs" dxfId="1070" priority="832" stopIfTrue="1" operator="equal">
      <formula>"Title"</formula>
    </cfRule>
  </conditionalFormatting>
  <conditionalFormatting sqref="B244">
    <cfRule type="cellIs" dxfId="1069" priority="831" stopIfTrue="1" operator="equal">
      <formula>"Title"</formula>
    </cfRule>
  </conditionalFormatting>
  <conditionalFormatting sqref="B245">
    <cfRule type="cellIs" dxfId="1068" priority="830" stopIfTrue="1" operator="equal">
      <formula>"Title"</formula>
    </cfRule>
  </conditionalFormatting>
  <conditionalFormatting sqref="B243">
    <cfRule type="cellIs" dxfId="1067" priority="829" stopIfTrue="1" operator="equal">
      <formula>"Title"</formula>
    </cfRule>
  </conditionalFormatting>
  <conditionalFormatting sqref="B243">
    <cfRule type="cellIs" dxfId="1066" priority="828" stopIfTrue="1" operator="equal">
      <formula>"Title"</formula>
    </cfRule>
  </conditionalFormatting>
  <conditionalFormatting sqref="B243">
    <cfRule type="cellIs" dxfId="1065" priority="827" stopIfTrue="1" operator="equal">
      <formula>"Title"</formula>
    </cfRule>
  </conditionalFormatting>
  <conditionalFormatting sqref="B243">
    <cfRule type="cellIs" dxfId="1064" priority="826" stopIfTrue="1" operator="equal">
      <formula>"Title"</formula>
    </cfRule>
  </conditionalFormatting>
  <conditionalFormatting sqref="B243">
    <cfRule type="cellIs" dxfId="1063" priority="825" stopIfTrue="1" operator="equal">
      <formula>"Title"</formula>
    </cfRule>
  </conditionalFormatting>
  <conditionalFormatting sqref="B243">
    <cfRule type="cellIs" dxfId="1062" priority="824" stopIfTrue="1" operator="equal">
      <formula>"Title"</formula>
    </cfRule>
  </conditionalFormatting>
  <conditionalFormatting sqref="B244">
    <cfRule type="cellIs" dxfId="1061" priority="823" stopIfTrue="1" operator="equal">
      <formula>"Title"</formula>
    </cfRule>
  </conditionalFormatting>
  <conditionalFormatting sqref="B243">
    <cfRule type="cellIs" dxfId="1060" priority="822" stopIfTrue="1" operator="equal">
      <formula>"Title"</formula>
    </cfRule>
  </conditionalFormatting>
  <conditionalFormatting sqref="B243">
    <cfRule type="cellIs" dxfId="1059" priority="821" stopIfTrue="1" operator="equal">
      <formula>"Title"</formula>
    </cfRule>
  </conditionalFormatting>
  <conditionalFormatting sqref="B243">
    <cfRule type="cellIs" dxfId="1058" priority="820" stopIfTrue="1" operator="equal">
      <formula>"Title"</formula>
    </cfRule>
  </conditionalFormatting>
  <conditionalFormatting sqref="B243">
    <cfRule type="cellIs" dxfId="1057" priority="819" stopIfTrue="1" operator="equal">
      <formula>"Title"</formula>
    </cfRule>
  </conditionalFormatting>
  <conditionalFormatting sqref="B244">
    <cfRule type="cellIs" dxfId="1056" priority="818" stopIfTrue="1" operator="equal">
      <formula>"Title"</formula>
    </cfRule>
  </conditionalFormatting>
  <conditionalFormatting sqref="B243">
    <cfRule type="cellIs" dxfId="1055" priority="817" stopIfTrue="1" operator="equal">
      <formula>"Title"</formula>
    </cfRule>
  </conditionalFormatting>
  <conditionalFormatting sqref="B243">
    <cfRule type="cellIs" dxfId="1054" priority="816" stopIfTrue="1" operator="equal">
      <formula>"Title"</formula>
    </cfRule>
  </conditionalFormatting>
  <conditionalFormatting sqref="B243">
    <cfRule type="cellIs" dxfId="1053" priority="815" stopIfTrue="1" operator="equal">
      <formula>"Title"</formula>
    </cfRule>
  </conditionalFormatting>
  <conditionalFormatting sqref="B244">
    <cfRule type="cellIs" dxfId="1052" priority="814" stopIfTrue="1" operator="equal">
      <formula>"Title"</formula>
    </cfRule>
  </conditionalFormatting>
  <conditionalFormatting sqref="B243">
    <cfRule type="cellIs" dxfId="1051" priority="813" stopIfTrue="1" operator="equal">
      <formula>"Title"</formula>
    </cfRule>
  </conditionalFormatting>
  <conditionalFormatting sqref="B243">
    <cfRule type="cellIs" dxfId="1050" priority="812" stopIfTrue="1" operator="equal">
      <formula>"Title"</formula>
    </cfRule>
  </conditionalFormatting>
  <conditionalFormatting sqref="B244">
    <cfRule type="cellIs" dxfId="1049" priority="811" stopIfTrue="1" operator="equal">
      <formula>"Title"</formula>
    </cfRule>
  </conditionalFormatting>
  <conditionalFormatting sqref="B243">
    <cfRule type="cellIs" dxfId="1048" priority="810" stopIfTrue="1" operator="equal">
      <formula>"Title"</formula>
    </cfRule>
  </conditionalFormatting>
  <conditionalFormatting sqref="B244">
    <cfRule type="cellIs" dxfId="1047" priority="809" stopIfTrue="1" operator="equal">
      <formula>"Title"</formula>
    </cfRule>
  </conditionalFormatting>
  <conditionalFormatting sqref="B244">
    <cfRule type="cellIs" dxfId="1046" priority="808" stopIfTrue="1" operator="equal">
      <formula>"Title"</formula>
    </cfRule>
  </conditionalFormatting>
  <conditionalFormatting sqref="B245">
    <cfRule type="cellIs" dxfId="1045" priority="807" stopIfTrue="1" operator="equal">
      <formula>"Title"</formula>
    </cfRule>
  </conditionalFormatting>
  <conditionalFormatting sqref="B243">
    <cfRule type="cellIs" dxfId="1044" priority="806" stopIfTrue="1" operator="equal">
      <formula>"Title"</formula>
    </cfRule>
  </conditionalFormatting>
  <conditionalFormatting sqref="B243">
    <cfRule type="cellIs" dxfId="1043" priority="805" stopIfTrue="1" operator="equal">
      <formula>"Title"</formula>
    </cfRule>
  </conditionalFormatting>
  <conditionalFormatting sqref="B243">
    <cfRule type="cellIs" dxfId="1042" priority="804" stopIfTrue="1" operator="equal">
      <formula>"Title"</formula>
    </cfRule>
  </conditionalFormatting>
  <conditionalFormatting sqref="B244">
    <cfRule type="cellIs" dxfId="1041" priority="803" stopIfTrue="1" operator="equal">
      <formula>"Title"</formula>
    </cfRule>
  </conditionalFormatting>
  <conditionalFormatting sqref="B243">
    <cfRule type="cellIs" dxfId="1040" priority="802" stopIfTrue="1" operator="equal">
      <formula>"Title"</formula>
    </cfRule>
  </conditionalFormatting>
  <conditionalFormatting sqref="B243">
    <cfRule type="cellIs" dxfId="1039" priority="801" stopIfTrue="1" operator="equal">
      <formula>"Title"</formula>
    </cfRule>
  </conditionalFormatting>
  <conditionalFormatting sqref="B244">
    <cfRule type="cellIs" dxfId="1038" priority="800" stopIfTrue="1" operator="equal">
      <formula>"Title"</formula>
    </cfRule>
  </conditionalFormatting>
  <conditionalFormatting sqref="B243">
    <cfRule type="cellIs" dxfId="1037" priority="799" stopIfTrue="1" operator="equal">
      <formula>"Title"</formula>
    </cfRule>
  </conditionalFormatting>
  <conditionalFormatting sqref="B244">
    <cfRule type="cellIs" dxfId="1036" priority="798" stopIfTrue="1" operator="equal">
      <formula>"Title"</formula>
    </cfRule>
  </conditionalFormatting>
  <conditionalFormatting sqref="B244">
    <cfRule type="cellIs" dxfId="1035" priority="797" stopIfTrue="1" operator="equal">
      <formula>"Title"</formula>
    </cfRule>
  </conditionalFormatting>
  <conditionalFormatting sqref="B245">
    <cfRule type="cellIs" dxfId="1034" priority="796" stopIfTrue="1" operator="equal">
      <formula>"Title"</formula>
    </cfRule>
  </conditionalFormatting>
  <conditionalFormatting sqref="B243">
    <cfRule type="cellIs" dxfId="1033" priority="795" stopIfTrue="1" operator="equal">
      <formula>"Title"</formula>
    </cfRule>
  </conditionalFormatting>
  <conditionalFormatting sqref="B243">
    <cfRule type="cellIs" dxfId="1032" priority="794" stopIfTrue="1" operator="equal">
      <formula>"Title"</formula>
    </cfRule>
  </conditionalFormatting>
  <conditionalFormatting sqref="B244">
    <cfRule type="cellIs" dxfId="1031" priority="793" stopIfTrue="1" operator="equal">
      <formula>"Title"</formula>
    </cfRule>
  </conditionalFormatting>
  <conditionalFormatting sqref="B243">
    <cfRule type="cellIs" dxfId="1030" priority="792" stopIfTrue="1" operator="equal">
      <formula>"Title"</formula>
    </cfRule>
  </conditionalFormatting>
  <conditionalFormatting sqref="B244">
    <cfRule type="cellIs" dxfId="1029" priority="791" stopIfTrue="1" operator="equal">
      <formula>"Title"</formula>
    </cfRule>
  </conditionalFormatting>
  <conditionalFormatting sqref="B244">
    <cfRule type="cellIs" dxfId="1028" priority="790" stopIfTrue="1" operator="equal">
      <formula>"Title"</formula>
    </cfRule>
  </conditionalFormatting>
  <conditionalFormatting sqref="B245">
    <cfRule type="cellIs" dxfId="1027" priority="789" stopIfTrue="1" operator="equal">
      <formula>"Title"</formula>
    </cfRule>
  </conditionalFormatting>
  <conditionalFormatting sqref="B243">
    <cfRule type="cellIs" dxfId="1026" priority="788" stopIfTrue="1" operator="equal">
      <formula>"Title"</formula>
    </cfRule>
  </conditionalFormatting>
  <conditionalFormatting sqref="B244">
    <cfRule type="cellIs" dxfId="1025" priority="787" stopIfTrue="1" operator="equal">
      <formula>"Title"</formula>
    </cfRule>
  </conditionalFormatting>
  <conditionalFormatting sqref="B244">
    <cfRule type="cellIs" dxfId="1024" priority="786" stopIfTrue="1" operator="equal">
      <formula>"Title"</formula>
    </cfRule>
  </conditionalFormatting>
  <conditionalFormatting sqref="B245">
    <cfRule type="cellIs" dxfId="1023" priority="785" stopIfTrue="1" operator="equal">
      <formula>"Title"</formula>
    </cfRule>
  </conditionalFormatting>
  <conditionalFormatting sqref="B244">
    <cfRule type="cellIs" dxfId="1022" priority="784" stopIfTrue="1" operator="equal">
      <formula>"Title"</formula>
    </cfRule>
  </conditionalFormatting>
  <conditionalFormatting sqref="B245">
    <cfRule type="cellIs" dxfId="1021" priority="783" stopIfTrue="1" operator="equal">
      <formula>"Title"</formula>
    </cfRule>
  </conditionalFormatting>
  <conditionalFormatting sqref="B245">
    <cfRule type="cellIs" dxfId="1020" priority="782" stopIfTrue="1" operator="equal">
      <formula>"Title"</formula>
    </cfRule>
  </conditionalFormatting>
  <conditionalFormatting sqref="B243">
    <cfRule type="cellIs" dxfId="1019" priority="781" stopIfTrue="1" operator="equal">
      <formula>"Title"</formula>
    </cfRule>
  </conditionalFormatting>
  <conditionalFormatting sqref="B246">
    <cfRule type="cellIs" dxfId="1018" priority="780" stopIfTrue="1" operator="equal">
      <formula>"Title"</formula>
    </cfRule>
  </conditionalFormatting>
  <conditionalFormatting sqref="B243">
    <cfRule type="cellIs" dxfId="1017" priority="779" stopIfTrue="1" operator="equal">
      <formula>"Title"</formula>
    </cfRule>
  </conditionalFormatting>
  <conditionalFormatting sqref="B243">
    <cfRule type="cellIs" dxfId="1016" priority="778" stopIfTrue="1" operator="equal">
      <formula>"Title"</formula>
    </cfRule>
  </conditionalFormatting>
  <conditionalFormatting sqref="B243">
    <cfRule type="cellIs" dxfId="1015" priority="777" stopIfTrue="1" operator="equal">
      <formula>"Title"</formula>
    </cfRule>
  </conditionalFormatting>
  <conditionalFormatting sqref="B243">
    <cfRule type="cellIs" dxfId="1014" priority="776" stopIfTrue="1" operator="equal">
      <formula>"Title"</formula>
    </cfRule>
  </conditionalFormatting>
  <conditionalFormatting sqref="B243">
    <cfRule type="cellIs" dxfId="1013" priority="775" stopIfTrue="1" operator="equal">
      <formula>"Title"</formula>
    </cfRule>
  </conditionalFormatting>
  <conditionalFormatting sqref="B244">
    <cfRule type="cellIs" dxfId="1012" priority="774" stopIfTrue="1" operator="equal">
      <formula>"Title"</formula>
    </cfRule>
  </conditionalFormatting>
  <conditionalFormatting sqref="B243">
    <cfRule type="cellIs" dxfId="1011" priority="773" stopIfTrue="1" operator="equal">
      <formula>"Title"</formula>
    </cfRule>
  </conditionalFormatting>
  <conditionalFormatting sqref="B243">
    <cfRule type="cellIs" dxfId="1010" priority="772" stopIfTrue="1" operator="equal">
      <formula>"Title"</formula>
    </cfRule>
  </conditionalFormatting>
  <conditionalFormatting sqref="B243">
    <cfRule type="cellIs" dxfId="1009" priority="771" stopIfTrue="1" operator="equal">
      <formula>"Title"</formula>
    </cfRule>
  </conditionalFormatting>
  <conditionalFormatting sqref="B243">
    <cfRule type="cellIs" dxfId="1008" priority="770" stopIfTrue="1" operator="equal">
      <formula>"Title"</formula>
    </cfRule>
  </conditionalFormatting>
  <conditionalFormatting sqref="B244">
    <cfRule type="cellIs" dxfId="1007" priority="769" stopIfTrue="1" operator="equal">
      <formula>"Title"</formula>
    </cfRule>
  </conditionalFormatting>
  <conditionalFormatting sqref="B243">
    <cfRule type="cellIs" dxfId="1006" priority="768" stopIfTrue="1" operator="equal">
      <formula>"Title"</formula>
    </cfRule>
  </conditionalFormatting>
  <conditionalFormatting sqref="B243">
    <cfRule type="cellIs" dxfId="1005" priority="767" stopIfTrue="1" operator="equal">
      <formula>"Title"</formula>
    </cfRule>
  </conditionalFormatting>
  <conditionalFormatting sqref="B243">
    <cfRule type="cellIs" dxfId="1004" priority="766" stopIfTrue="1" operator="equal">
      <formula>"Title"</formula>
    </cfRule>
  </conditionalFormatting>
  <conditionalFormatting sqref="B244">
    <cfRule type="cellIs" dxfId="1003" priority="765" stopIfTrue="1" operator="equal">
      <formula>"Title"</formula>
    </cfRule>
  </conditionalFormatting>
  <conditionalFormatting sqref="B243">
    <cfRule type="cellIs" dxfId="1002" priority="764" stopIfTrue="1" operator="equal">
      <formula>"Title"</formula>
    </cfRule>
  </conditionalFormatting>
  <conditionalFormatting sqref="B243">
    <cfRule type="cellIs" dxfId="1001" priority="763" stopIfTrue="1" operator="equal">
      <formula>"Title"</formula>
    </cfRule>
  </conditionalFormatting>
  <conditionalFormatting sqref="B244">
    <cfRule type="cellIs" dxfId="1000" priority="762" stopIfTrue="1" operator="equal">
      <formula>"Title"</formula>
    </cfRule>
  </conditionalFormatting>
  <conditionalFormatting sqref="B243">
    <cfRule type="cellIs" dxfId="999" priority="761" stopIfTrue="1" operator="equal">
      <formula>"Title"</formula>
    </cfRule>
  </conditionalFormatting>
  <conditionalFormatting sqref="B244">
    <cfRule type="cellIs" dxfId="998" priority="760" stopIfTrue="1" operator="equal">
      <formula>"Title"</formula>
    </cfRule>
  </conditionalFormatting>
  <conditionalFormatting sqref="B244">
    <cfRule type="cellIs" dxfId="997" priority="759" stopIfTrue="1" operator="equal">
      <formula>"Title"</formula>
    </cfRule>
  </conditionalFormatting>
  <conditionalFormatting sqref="B245">
    <cfRule type="cellIs" dxfId="996" priority="758" stopIfTrue="1" operator="equal">
      <formula>"Title"</formula>
    </cfRule>
  </conditionalFormatting>
  <conditionalFormatting sqref="B242:C242">
    <cfRule type="cellIs" dxfId="995" priority="757" stopIfTrue="1" operator="equal">
      <formula>"Title"</formula>
    </cfRule>
  </conditionalFormatting>
  <conditionalFormatting sqref="C242">
    <cfRule type="cellIs" dxfId="994" priority="756" stopIfTrue="1" operator="equal">
      <formula>"Adjustment to Income/Expense/Rate Base:"</formula>
    </cfRule>
  </conditionalFormatting>
  <conditionalFormatting sqref="B232">
    <cfRule type="cellIs" dxfId="993" priority="755" stopIfTrue="1" operator="equal">
      <formula>"Title"</formula>
    </cfRule>
  </conditionalFormatting>
  <conditionalFormatting sqref="B235">
    <cfRule type="cellIs" dxfId="992" priority="754" stopIfTrue="1" operator="equal">
      <formula>"Title"</formula>
    </cfRule>
  </conditionalFormatting>
  <conditionalFormatting sqref="B233">
    <cfRule type="cellIs" dxfId="991" priority="753" stopIfTrue="1" operator="equal">
      <formula>"Title"</formula>
    </cfRule>
  </conditionalFormatting>
  <conditionalFormatting sqref="B236">
    <cfRule type="cellIs" dxfId="990" priority="752" stopIfTrue="1" operator="equal">
      <formula>"Title"</formula>
    </cfRule>
  </conditionalFormatting>
  <conditionalFormatting sqref="B233">
    <cfRule type="cellIs" dxfId="989" priority="751" stopIfTrue="1" operator="equal">
      <formula>"Title"</formula>
    </cfRule>
  </conditionalFormatting>
  <conditionalFormatting sqref="B236">
    <cfRule type="cellIs" dxfId="988" priority="750" stopIfTrue="1" operator="equal">
      <formula>"Title"</formula>
    </cfRule>
  </conditionalFormatting>
  <conditionalFormatting sqref="B234">
    <cfRule type="cellIs" dxfId="987" priority="749" stopIfTrue="1" operator="equal">
      <formula>"Title"</formula>
    </cfRule>
  </conditionalFormatting>
  <conditionalFormatting sqref="B237">
    <cfRule type="cellIs" dxfId="986" priority="748" stopIfTrue="1" operator="equal">
      <formula>"Title"</formula>
    </cfRule>
  </conditionalFormatting>
  <conditionalFormatting sqref="B233">
    <cfRule type="cellIs" dxfId="985" priority="747" stopIfTrue="1" operator="equal">
      <formula>"Title"</formula>
    </cfRule>
  </conditionalFormatting>
  <conditionalFormatting sqref="B236">
    <cfRule type="cellIs" dxfId="984" priority="746" stopIfTrue="1" operator="equal">
      <formula>"Title"</formula>
    </cfRule>
  </conditionalFormatting>
  <conditionalFormatting sqref="B234">
    <cfRule type="cellIs" dxfId="983" priority="745" stopIfTrue="1" operator="equal">
      <formula>"Title"</formula>
    </cfRule>
  </conditionalFormatting>
  <conditionalFormatting sqref="B237">
    <cfRule type="cellIs" dxfId="982" priority="744" stopIfTrue="1" operator="equal">
      <formula>"Title"</formula>
    </cfRule>
  </conditionalFormatting>
  <conditionalFormatting sqref="B234">
    <cfRule type="cellIs" dxfId="981" priority="743" stopIfTrue="1" operator="equal">
      <formula>"Title"</formula>
    </cfRule>
  </conditionalFormatting>
  <conditionalFormatting sqref="B237">
    <cfRule type="cellIs" dxfId="980" priority="742" stopIfTrue="1" operator="equal">
      <formula>"Title"</formula>
    </cfRule>
  </conditionalFormatting>
  <conditionalFormatting sqref="B235">
    <cfRule type="cellIs" dxfId="979" priority="741" stopIfTrue="1" operator="equal">
      <formula>"Title"</formula>
    </cfRule>
  </conditionalFormatting>
  <conditionalFormatting sqref="B238">
    <cfRule type="cellIs" dxfId="978" priority="740" stopIfTrue="1" operator="equal">
      <formula>"Title"</formula>
    </cfRule>
  </conditionalFormatting>
  <conditionalFormatting sqref="B233">
    <cfRule type="cellIs" dxfId="977" priority="739" stopIfTrue="1" operator="equal">
      <formula>"Title"</formula>
    </cfRule>
  </conditionalFormatting>
  <conditionalFormatting sqref="B236">
    <cfRule type="cellIs" dxfId="976" priority="738" stopIfTrue="1" operator="equal">
      <formula>"Title"</formula>
    </cfRule>
  </conditionalFormatting>
  <conditionalFormatting sqref="B234">
    <cfRule type="cellIs" dxfId="975" priority="737" stopIfTrue="1" operator="equal">
      <formula>"Title"</formula>
    </cfRule>
  </conditionalFormatting>
  <conditionalFormatting sqref="B237">
    <cfRule type="cellIs" dxfId="974" priority="736" stopIfTrue="1" operator="equal">
      <formula>"Title"</formula>
    </cfRule>
  </conditionalFormatting>
  <conditionalFormatting sqref="B234">
    <cfRule type="cellIs" dxfId="973" priority="735" stopIfTrue="1" operator="equal">
      <formula>"Title"</formula>
    </cfRule>
  </conditionalFormatting>
  <conditionalFormatting sqref="B237">
    <cfRule type="cellIs" dxfId="972" priority="734" stopIfTrue="1" operator="equal">
      <formula>"Title"</formula>
    </cfRule>
  </conditionalFormatting>
  <conditionalFormatting sqref="B235">
    <cfRule type="cellIs" dxfId="971" priority="733" stopIfTrue="1" operator="equal">
      <formula>"Title"</formula>
    </cfRule>
  </conditionalFormatting>
  <conditionalFormatting sqref="B238">
    <cfRule type="cellIs" dxfId="970" priority="732" stopIfTrue="1" operator="equal">
      <formula>"Title"</formula>
    </cfRule>
  </conditionalFormatting>
  <conditionalFormatting sqref="B234">
    <cfRule type="cellIs" dxfId="969" priority="731" stopIfTrue="1" operator="equal">
      <formula>"Title"</formula>
    </cfRule>
  </conditionalFormatting>
  <conditionalFormatting sqref="B237">
    <cfRule type="cellIs" dxfId="968" priority="730" stopIfTrue="1" operator="equal">
      <formula>"Title"</formula>
    </cfRule>
  </conditionalFormatting>
  <conditionalFormatting sqref="B235">
    <cfRule type="cellIs" dxfId="967" priority="729" stopIfTrue="1" operator="equal">
      <formula>"Title"</formula>
    </cfRule>
  </conditionalFormatting>
  <conditionalFormatting sqref="B238">
    <cfRule type="cellIs" dxfId="966" priority="728" stopIfTrue="1" operator="equal">
      <formula>"Title"</formula>
    </cfRule>
  </conditionalFormatting>
  <conditionalFormatting sqref="B235">
    <cfRule type="cellIs" dxfId="965" priority="727" stopIfTrue="1" operator="equal">
      <formula>"Title"</formula>
    </cfRule>
  </conditionalFormatting>
  <conditionalFormatting sqref="B238">
    <cfRule type="cellIs" dxfId="964" priority="726" stopIfTrue="1" operator="equal">
      <formula>"Title"</formula>
    </cfRule>
  </conditionalFormatting>
  <conditionalFormatting sqref="B236">
    <cfRule type="cellIs" dxfId="963" priority="725" stopIfTrue="1" operator="equal">
      <formula>"Title"</formula>
    </cfRule>
  </conditionalFormatting>
  <conditionalFormatting sqref="B233">
    <cfRule type="cellIs" dxfId="962" priority="724" stopIfTrue="1" operator="equal">
      <formula>"Title"</formula>
    </cfRule>
  </conditionalFormatting>
  <conditionalFormatting sqref="B236">
    <cfRule type="cellIs" dxfId="961" priority="723" stopIfTrue="1" operator="equal">
      <formula>"Title"</formula>
    </cfRule>
  </conditionalFormatting>
  <conditionalFormatting sqref="B234">
    <cfRule type="cellIs" dxfId="960" priority="722" stopIfTrue="1" operator="equal">
      <formula>"Title"</formula>
    </cfRule>
  </conditionalFormatting>
  <conditionalFormatting sqref="B237">
    <cfRule type="cellIs" dxfId="959" priority="721" stopIfTrue="1" operator="equal">
      <formula>"Title"</formula>
    </cfRule>
  </conditionalFormatting>
  <conditionalFormatting sqref="B234">
    <cfRule type="cellIs" dxfId="958" priority="720" stopIfTrue="1" operator="equal">
      <formula>"Title"</formula>
    </cfRule>
  </conditionalFormatting>
  <conditionalFormatting sqref="B237">
    <cfRule type="cellIs" dxfId="957" priority="719" stopIfTrue="1" operator="equal">
      <formula>"Title"</formula>
    </cfRule>
  </conditionalFormatting>
  <conditionalFormatting sqref="B235">
    <cfRule type="cellIs" dxfId="956" priority="718" stopIfTrue="1" operator="equal">
      <formula>"Title"</formula>
    </cfRule>
  </conditionalFormatting>
  <conditionalFormatting sqref="B238">
    <cfRule type="cellIs" dxfId="955" priority="717" stopIfTrue="1" operator="equal">
      <formula>"Title"</formula>
    </cfRule>
  </conditionalFormatting>
  <conditionalFormatting sqref="B234">
    <cfRule type="cellIs" dxfId="954" priority="716" stopIfTrue="1" operator="equal">
      <formula>"Title"</formula>
    </cfRule>
  </conditionalFormatting>
  <conditionalFormatting sqref="B237">
    <cfRule type="cellIs" dxfId="953" priority="715" stopIfTrue="1" operator="equal">
      <formula>"Title"</formula>
    </cfRule>
  </conditionalFormatting>
  <conditionalFormatting sqref="B235">
    <cfRule type="cellIs" dxfId="952" priority="714" stopIfTrue="1" operator="equal">
      <formula>"Title"</formula>
    </cfRule>
  </conditionalFormatting>
  <conditionalFormatting sqref="B238">
    <cfRule type="cellIs" dxfId="951" priority="713" stopIfTrue="1" operator="equal">
      <formula>"Title"</formula>
    </cfRule>
  </conditionalFormatting>
  <conditionalFormatting sqref="B235">
    <cfRule type="cellIs" dxfId="950" priority="712" stopIfTrue="1" operator="equal">
      <formula>"Title"</formula>
    </cfRule>
  </conditionalFormatting>
  <conditionalFormatting sqref="B238">
    <cfRule type="cellIs" dxfId="949" priority="711" stopIfTrue="1" operator="equal">
      <formula>"Title"</formula>
    </cfRule>
  </conditionalFormatting>
  <conditionalFormatting sqref="B236">
    <cfRule type="cellIs" dxfId="948" priority="710" stopIfTrue="1" operator="equal">
      <formula>"Title"</formula>
    </cfRule>
  </conditionalFormatting>
  <conditionalFormatting sqref="B234">
    <cfRule type="cellIs" dxfId="947" priority="709" stopIfTrue="1" operator="equal">
      <formula>"Title"</formula>
    </cfRule>
  </conditionalFormatting>
  <conditionalFormatting sqref="B237">
    <cfRule type="cellIs" dxfId="946" priority="708" stopIfTrue="1" operator="equal">
      <formula>"Title"</formula>
    </cfRule>
  </conditionalFormatting>
  <conditionalFormatting sqref="B235">
    <cfRule type="cellIs" dxfId="945" priority="707" stopIfTrue="1" operator="equal">
      <formula>"Title"</formula>
    </cfRule>
  </conditionalFormatting>
  <conditionalFormatting sqref="B238">
    <cfRule type="cellIs" dxfId="944" priority="706" stopIfTrue="1" operator="equal">
      <formula>"Title"</formula>
    </cfRule>
  </conditionalFormatting>
  <conditionalFormatting sqref="B235">
    <cfRule type="cellIs" dxfId="943" priority="705" stopIfTrue="1" operator="equal">
      <formula>"Title"</formula>
    </cfRule>
  </conditionalFormatting>
  <conditionalFormatting sqref="B238">
    <cfRule type="cellIs" dxfId="942" priority="704" stopIfTrue="1" operator="equal">
      <formula>"Title"</formula>
    </cfRule>
  </conditionalFormatting>
  <conditionalFormatting sqref="B236">
    <cfRule type="cellIs" dxfId="941" priority="703" stopIfTrue="1" operator="equal">
      <formula>"Title"</formula>
    </cfRule>
  </conditionalFormatting>
  <conditionalFormatting sqref="B235">
    <cfRule type="cellIs" dxfId="940" priority="702" stopIfTrue="1" operator="equal">
      <formula>"Title"</formula>
    </cfRule>
  </conditionalFormatting>
  <conditionalFormatting sqref="B238">
    <cfRule type="cellIs" dxfId="939" priority="701" stopIfTrue="1" operator="equal">
      <formula>"Title"</formula>
    </cfRule>
  </conditionalFormatting>
  <conditionalFormatting sqref="B236">
    <cfRule type="cellIs" dxfId="938" priority="700" stopIfTrue="1" operator="equal">
      <formula>"Title"</formula>
    </cfRule>
  </conditionalFormatting>
  <conditionalFormatting sqref="B236">
    <cfRule type="cellIs" dxfId="937" priority="699" stopIfTrue="1" operator="equal">
      <formula>"Title"</formula>
    </cfRule>
  </conditionalFormatting>
  <conditionalFormatting sqref="B237">
    <cfRule type="cellIs" dxfId="936" priority="698" stopIfTrue="1" operator="equal">
      <formula>"Title"</formula>
    </cfRule>
  </conditionalFormatting>
  <conditionalFormatting sqref="B240">
    <cfRule type="cellIs" dxfId="935" priority="697" stopIfTrue="1" operator="equal">
      <formula>"Title"</formula>
    </cfRule>
  </conditionalFormatting>
  <conditionalFormatting sqref="B225">
    <cfRule type="cellIs" dxfId="934" priority="696" stopIfTrue="1" operator="equal">
      <formula>"Title"</formula>
    </cfRule>
  </conditionalFormatting>
  <conditionalFormatting sqref="B228">
    <cfRule type="cellIs" dxfId="933" priority="695" stopIfTrue="1" operator="equal">
      <formula>"Title"</formula>
    </cfRule>
  </conditionalFormatting>
  <conditionalFormatting sqref="B226">
    <cfRule type="cellIs" dxfId="932" priority="694" stopIfTrue="1" operator="equal">
      <formula>"Title"</formula>
    </cfRule>
  </conditionalFormatting>
  <conditionalFormatting sqref="B229">
    <cfRule type="cellIs" dxfId="931" priority="693" stopIfTrue="1" operator="equal">
      <formula>"Title"</formula>
    </cfRule>
  </conditionalFormatting>
  <conditionalFormatting sqref="B226">
    <cfRule type="cellIs" dxfId="930" priority="692" stopIfTrue="1" operator="equal">
      <formula>"Title"</formula>
    </cfRule>
  </conditionalFormatting>
  <conditionalFormatting sqref="B229">
    <cfRule type="cellIs" dxfId="929" priority="691" stopIfTrue="1" operator="equal">
      <formula>"Title"</formula>
    </cfRule>
  </conditionalFormatting>
  <conditionalFormatting sqref="B227">
    <cfRule type="cellIs" dxfId="928" priority="690" stopIfTrue="1" operator="equal">
      <formula>"Title"</formula>
    </cfRule>
  </conditionalFormatting>
  <conditionalFormatting sqref="B230">
    <cfRule type="cellIs" dxfId="927" priority="689" stopIfTrue="1" operator="equal">
      <formula>"Title"</formula>
    </cfRule>
  </conditionalFormatting>
  <conditionalFormatting sqref="B226">
    <cfRule type="cellIs" dxfId="926" priority="688" stopIfTrue="1" operator="equal">
      <formula>"Title"</formula>
    </cfRule>
  </conditionalFormatting>
  <conditionalFormatting sqref="B229">
    <cfRule type="cellIs" dxfId="925" priority="687" stopIfTrue="1" operator="equal">
      <formula>"Title"</formula>
    </cfRule>
  </conditionalFormatting>
  <conditionalFormatting sqref="B227">
    <cfRule type="cellIs" dxfId="924" priority="686" stopIfTrue="1" operator="equal">
      <formula>"Title"</formula>
    </cfRule>
  </conditionalFormatting>
  <conditionalFormatting sqref="B230">
    <cfRule type="cellIs" dxfId="923" priority="685" stopIfTrue="1" operator="equal">
      <formula>"Title"</formula>
    </cfRule>
  </conditionalFormatting>
  <conditionalFormatting sqref="B227">
    <cfRule type="cellIs" dxfId="922" priority="684" stopIfTrue="1" operator="equal">
      <formula>"Title"</formula>
    </cfRule>
  </conditionalFormatting>
  <conditionalFormatting sqref="B230">
    <cfRule type="cellIs" dxfId="921" priority="683" stopIfTrue="1" operator="equal">
      <formula>"Title"</formula>
    </cfRule>
  </conditionalFormatting>
  <conditionalFormatting sqref="B228">
    <cfRule type="cellIs" dxfId="920" priority="682" stopIfTrue="1" operator="equal">
      <formula>"Title"</formula>
    </cfRule>
  </conditionalFormatting>
  <conditionalFormatting sqref="B231">
    <cfRule type="cellIs" dxfId="919" priority="681" stopIfTrue="1" operator="equal">
      <formula>"Title"</formula>
    </cfRule>
  </conditionalFormatting>
  <conditionalFormatting sqref="B226">
    <cfRule type="cellIs" dxfId="918" priority="680" stopIfTrue="1" operator="equal">
      <formula>"Title"</formula>
    </cfRule>
  </conditionalFormatting>
  <conditionalFormatting sqref="B229">
    <cfRule type="cellIs" dxfId="917" priority="679" stopIfTrue="1" operator="equal">
      <formula>"Title"</formula>
    </cfRule>
  </conditionalFormatting>
  <conditionalFormatting sqref="B227">
    <cfRule type="cellIs" dxfId="916" priority="678" stopIfTrue="1" operator="equal">
      <formula>"Title"</formula>
    </cfRule>
  </conditionalFormatting>
  <conditionalFormatting sqref="B230">
    <cfRule type="cellIs" dxfId="915" priority="677" stopIfTrue="1" operator="equal">
      <formula>"Title"</formula>
    </cfRule>
  </conditionalFormatting>
  <conditionalFormatting sqref="B227">
    <cfRule type="cellIs" dxfId="914" priority="676" stopIfTrue="1" operator="equal">
      <formula>"Title"</formula>
    </cfRule>
  </conditionalFormatting>
  <conditionalFormatting sqref="B230">
    <cfRule type="cellIs" dxfId="913" priority="675" stopIfTrue="1" operator="equal">
      <formula>"Title"</formula>
    </cfRule>
  </conditionalFormatting>
  <conditionalFormatting sqref="B228">
    <cfRule type="cellIs" dxfId="912" priority="674" stopIfTrue="1" operator="equal">
      <formula>"Title"</formula>
    </cfRule>
  </conditionalFormatting>
  <conditionalFormatting sqref="B231">
    <cfRule type="cellIs" dxfId="911" priority="673" stopIfTrue="1" operator="equal">
      <formula>"Title"</formula>
    </cfRule>
  </conditionalFormatting>
  <conditionalFormatting sqref="B227">
    <cfRule type="cellIs" dxfId="910" priority="672" stopIfTrue="1" operator="equal">
      <formula>"Title"</formula>
    </cfRule>
  </conditionalFormatting>
  <conditionalFormatting sqref="B230">
    <cfRule type="cellIs" dxfId="909" priority="671" stopIfTrue="1" operator="equal">
      <formula>"Title"</formula>
    </cfRule>
  </conditionalFormatting>
  <conditionalFormatting sqref="B228">
    <cfRule type="cellIs" dxfId="908" priority="670" stopIfTrue="1" operator="equal">
      <formula>"Title"</formula>
    </cfRule>
  </conditionalFormatting>
  <conditionalFormatting sqref="B231">
    <cfRule type="cellIs" dxfId="907" priority="669" stopIfTrue="1" operator="equal">
      <formula>"Title"</formula>
    </cfRule>
  </conditionalFormatting>
  <conditionalFormatting sqref="B228">
    <cfRule type="cellIs" dxfId="906" priority="668" stopIfTrue="1" operator="equal">
      <formula>"Title"</formula>
    </cfRule>
  </conditionalFormatting>
  <conditionalFormatting sqref="B231">
    <cfRule type="cellIs" dxfId="905" priority="667" stopIfTrue="1" operator="equal">
      <formula>"Title"</formula>
    </cfRule>
  </conditionalFormatting>
  <conditionalFormatting sqref="B229">
    <cfRule type="cellIs" dxfId="904" priority="666" stopIfTrue="1" operator="equal">
      <formula>"Title"</formula>
    </cfRule>
  </conditionalFormatting>
  <conditionalFormatting sqref="B232">
    <cfRule type="cellIs" dxfId="903" priority="665" stopIfTrue="1" operator="equal">
      <formula>"Title"</formula>
    </cfRule>
  </conditionalFormatting>
  <conditionalFormatting sqref="B226">
    <cfRule type="cellIs" dxfId="902" priority="664" stopIfTrue="1" operator="equal">
      <formula>"Title"</formula>
    </cfRule>
  </conditionalFormatting>
  <conditionalFormatting sqref="B229">
    <cfRule type="cellIs" dxfId="901" priority="663" stopIfTrue="1" operator="equal">
      <formula>"Title"</formula>
    </cfRule>
  </conditionalFormatting>
  <conditionalFormatting sqref="B227">
    <cfRule type="cellIs" dxfId="900" priority="662" stopIfTrue="1" operator="equal">
      <formula>"Title"</formula>
    </cfRule>
  </conditionalFormatting>
  <conditionalFormatting sqref="B230">
    <cfRule type="cellIs" dxfId="899" priority="661" stopIfTrue="1" operator="equal">
      <formula>"Title"</formula>
    </cfRule>
  </conditionalFormatting>
  <conditionalFormatting sqref="B227">
    <cfRule type="cellIs" dxfId="898" priority="660" stopIfTrue="1" operator="equal">
      <formula>"Title"</formula>
    </cfRule>
  </conditionalFormatting>
  <conditionalFormatting sqref="B230">
    <cfRule type="cellIs" dxfId="897" priority="659" stopIfTrue="1" operator="equal">
      <formula>"Title"</formula>
    </cfRule>
  </conditionalFormatting>
  <conditionalFormatting sqref="B228">
    <cfRule type="cellIs" dxfId="896" priority="658" stopIfTrue="1" operator="equal">
      <formula>"Title"</formula>
    </cfRule>
  </conditionalFormatting>
  <conditionalFormatting sqref="B231">
    <cfRule type="cellIs" dxfId="895" priority="657" stopIfTrue="1" operator="equal">
      <formula>"Title"</formula>
    </cfRule>
  </conditionalFormatting>
  <conditionalFormatting sqref="B227">
    <cfRule type="cellIs" dxfId="894" priority="656" stopIfTrue="1" operator="equal">
      <formula>"Title"</formula>
    </cfRule>
  </conditionalFormatting>
  <conditionalFormatting sqref="B228">
    <cfRule type="cellIs" dxfId="893" priority="654" stopIfTrue="1" operator="equal">
      <formula>"Title"</formula>
    </cfRule>
  </conditionalFormatting>
  <conditionalFormatting sqref="B231">
    <cfRule type="cellIs" dxfId="892" priority="653" stopIfTrue="1" operator="equal">
      <formula>"Title"</formula>
    </cfRule>
  </conditionalFormatting>
  <conditionalFormatting sqref="B228">
    <cfRule type="cellIs" dxfId="891" priority="652" stopIfTrue="1" operator="equal">
      <formula>"Title"</formula>
    </cfRule>
  </conditionalFormatting>
  <conditionalFormatting sqref="B231">
    <cfRule type="cellIs" dxfId="890" priority="651" stopIfTrue="1" operator="equal">
      <formula>"Title"</formula>
    </cfRule>
  </conditionalFormatting>
  <conditionalFormatting sqref="B229">
    <cfRule type="cellIs" dxfId="889" priority="650" stopIfTrue="1" operator="equal">
      <formula>"Title"</formula>
    </cfRule>
  </conditionalFormatting>
  <conditionalFormatting sqref="B232">
    <cfRule type="cellIs" dxfId="888" priority="649" stopIfTrue="1" operator="equal">
      <formula>"Title"</formula>
    </cfRule>
  </conditionalFormatting>
  <conditionalFormatting sqref="B227">
    <cfRule type="cellIs" dxfId="887" priority="648" stopIfTrue="1" operator="equal">
      <formula>"Title"</formula>
    </cfRule>
  </conditionalFormatting>
  <conditionalFormatting sqref="B230">
    <cfRule type="cellIs" dxfId="886" priority="647" stopIfTrue="1" operator="equal">
      <formula>"Title"</formula>
    </cfRule>
  </conditionalFormatting>
  <conditionalFormatting sqref="B228">
    <cfRule type="cellIs" dxfId="885" priority="646" stopIfTrue="1" operator="equal">
      <formula>"Title"</formula>
    </cfRule>
  </conditionalFormatting>
  <conditionalFormatting sqref="B231">
    <cfRule type="cellIs" dxfId="884" priority="645" stopIfTrue="1" operator="equal">
      <formula>"Title"</formula>
    </cfRule>
  </conditionalFormatting>
  <conditionalFormatting sqref="B228">
    <cfRule type="cellIs" dxfId="883" priority="644" stopIfTrue="1" operator="equal">
      <formula>"Title"</formula>
    </cfRule>
  </conditionalFormatting>
  <conditionalFormatting sqref="B231">
    <cfRule type="cellIs" dxfId="882" priority="643" stopIfTrue="1" operator="equal">
      <formula>"Title"</formula>
    </cfRule>
  </conditionalFormatting>
  <conditionalFormatting sqref="B229">
    <cfRule type="cellIs" dxfId="881" priority="642" stopIfTrue="1" operator="equal">
      <formula>"Title"</formula>
    </cfRule>
  </conditionalFormatting>
  <conditionalFormatting sqref="B232">
    <cfRule type="cellIs" dxfId="880" priority="641" stopIfTrue="1" operator="equal">
      <formula>"Title"</formula>
    </cfRule>
  </conditionalFormatting>
  <conditionalFormatting sqref="B228">
    <cfRule type="cellIs" dxfId="879" priority="640" stopIfTrue="1" operator="equal">
      <formula>"Title"</formula>
    </cfRule>
  </conditionalFormatting>
  <conditionalFormatting sqref="B229">
    <cfRule type="cellIs" dxfId="878" priority="638" stopIfTrue="1" operator="equal">
      <formula>"Title"</formula>
    </cfRule>
  </conditionalFormatting>
  <conditionalFormatting sqref="B232">
    <cfRule type="cellIs" dxfId="877" priority="637" stopIfTrue="1" operator="equal">
      <formula>"Title"</formula>
    </cfRule>
  </conditionalFormatting>
  <conditionalFormatting sqref="B229">
    <cfRule type="cellIs" dxfId="876" priority="636" stopIfTrue="1" operator="equal">
      <formula>"Title"</formula>
    </cfRule>
  </conditionalFormatting>
  <conditionalFormatting sqref="B232">
    <cfRule type="cellIs" dxfId="875" priority="635" stopIfTrue="1" operator="equal">
      <formula>"Title"</formula>
    </cfRule>
  </conditionalFormatting>
  <conditionalFormatting sqref="B230">
    <cfRule type="cellIs" dxfId="874" priority="634" stopIfTrue="1" operator="equal">
      <formula>"Title"</formula>
    </cfRule>
  </conditionalFormatting>
  <conditionalFormatting sqref="B233">
    <cfRule type="cellIs" dxfId="873" priority="633" stopIfTrue="1" operator="equal">
      <formula>"Title"</formula>
    </cfRule>
  </conditionalFormatting>
  <conditionalFormatting sqref="B233">
    <cfRule type="cellIs" dxfId="872" priority="632" stopIfTrue="1" operator="equal">
      <formula>"Title"</formula>
    </cfRule>
  </conditionalFormatting>
  <conditionalFormatting sqref="B234">
    <cfRule type="cellIs" dxfId="871" priority="630" stopIfTrue="1" operator="equal">
      <formula>"Title"</formula>
    </cfRule>
  </conditionalFormatting>
  <conditionalFormatting sqref="B237">
    <cfRule type="cellIs" dxfId="870" priority="629" stopIfTrue="1" operator="equal">
      <formula>"Title"</formula>
    </cfRule>
  </conditionalFormatting>
  <conditionalFormatting sqref="B234">
    <cfRule type="cellIs" dxfId="869" priority="628" stopIfTrue="1" operator="equal">
      <formula>"Title"</formula>
    </cfRule>
  </conditionalFormatting>
  <conditionalFormatting sqref="B235">
    <cfRule type="cellIs" dxfId="868" priority="626" stopIfTrue="1" operator="equal">
      <formula>"Title"</formula>
    </cfRule>
  </conditionalFormatting>
  <conditionalFormatting sqref="B234">
    <cfRule type="cellIs" dxfId="867" priority="624" stopIfTrue="1" operator="equal">
      <formula>"Title"</formula>
    </cfRule>
  </conditionalFormatting>
  <conditionalFormatting sqref="B237">
    <cfRule type="cellIs" dxfId="866" priority="623" stopIfTrue="1" operator="equal">
      <formula>"Title"</formula>
    </cfRule>
  </conditionalFormatting>
  <conditionalFormatting sqref="B235">
    <cfRule type="cellIs" dxfId="865" priority="622" stopIfTrue="1" operator="equal">
      <formula>"Title"</formula>
    </cfRule>
  </conditionalFormatting>
  <conditionalFormatting sqref="B238">
    <cfRule type="cellIs" dxfId="864" priority="621" stopIfTrue="1" operator="equal">
      <formula>"Title"</formula>
    </cfRule>
  </conditionalFormatting>
  <conditionalFormatting sqref="B235">
    <cfRule type="cellIs" dxfId="863" priority="620" stopIfTrue="1" operator="equal">
      <formula>"Title"</formula>
    </cfRule>
  </conditionalFormatting>
  <conditionalFormatting sqref="B238">
    <cfRule type="cellIs" dxfId="862" priority="619" stopIfTrue="1" operator="equal">
      <formula>"Title"</formula>
    </cfRule>
  </conditionalFormatting>
  <conditionalFormatting sqref="B236">
    <cfRule type="cellIs" dxfId="861" priority="618" stopIfTrue="1" operator="equal">
      <formula>"Title"</formula>
    </cfRule>
  </conditionalFormatting>
  <conditionalFormatting sqref="B234">
    <cfRule type="cellIs" dxfId="860" priority="617" stopIfTrue="1" operator="equal">
      <formula>"Title"</formula>
    </cfRule>
  </conditionalFormatting>
  <conditionalFormatting sqref="B237">
    <cfRule type="cellIs" dxfId="859" priority="616" stopIfTrue="1" operator="equal">
      <formula>"Title"</formula>
    </cfRule>
  </conditionalFormatting>
  <conditionalFormatting sqref="B235">
    <cfRule type="cellIs" dxfId="858" priority="615" stopIfTrue="1" operator="equal">
      <formula>"Title"</formula>
    </cfRule>
  </conditionalFormatting>
  <conditionalFormatting sqref="B238">
    <cfRule type="cellIs" dxfId="857" priority="614" stopIfTrue="1" operator="equal">
      <formula>"Title"</formula>
    </cfRule>
  </conditionalFormatting>
  <conditionalFormatting sqref="B235">
    <cfRule type="cellIs" dxfId="856" priority="613" stopIfTrue="1" operator="equal">
      <formula>"Title"</formula>
    </cfRule>
  </conditionalFormatting>
  <conditionalFormatting sqref="B238">
    <cfRule type="cellIs" dxfId="855" priority="612" stopIfTrue="1" operator="equal">
      <formula>"Title"</formula>
    </cfRule>
  </conditionalFormatting>
  <conditionalFormatting sqref="B236">
    <cfRule type="cellIs" dxfId="854" priority="611" stopIfTrue="1" operator="equal">
      <formula>"Title"</formula>
    </cfRule>
  </conditionalFormatting>
  <conditionalFormatting sqref="B235">
    <cfRule type="cellIs" dxfId="853" priority="610" stopIfTrue="1" operator="equal">
      <formula>"Title"</formula>
    </cfRule>
  </conditionalFormatting>
  <conditionalFormatting sqref="B238">
    <cfRule type="cellIs" dxfId="852" priority="609" stopIfTrue="1" operator="equal">
      <formula>"Title"</formula>
    </cfRule>
  </conditionalFormatting>
  <conditionalFormatting sqref="B236">
    <cfRule type="cellIs" dxfId="851" priority="608" stopIfTrue="1" operator="equal">
      <formula>"Title"</formula>
    </cfRule>
  </conditionalFormatting>
  <conditionalFormatting sqref="B236">
    <cfRule type="cellIs" dxfId="850" priority="607" stopIfTrue="1" operator="equal">
      <formula>"Title"</formula>
    </cfRule>
  </conditionalFormatting>
  <conditionalFormatting sqref="B237">
    <cfRule type="cellIs" dxfId="849" priority="606" stopIfTrue="1" operator="equal">
      <formula>"Title"</formula>
    </cfRule>
  </conditionalFormatting>
  <conditionalFormatting sqref="B240">
    <cfRule type="cellIs" dxfId="848" priority="605" stopIfTrue="1" operator="equal">
      <formula>"Title"</formula>
    </cfRule>
  </conditionalFormatting>
  <conditionalFormatting sqref="B234">
    <cfRule type="cellIs" dxfId="847" priority="604" stopIfTrue="1" operator="equal">
      <formula>"Title"</formula>
    </cfRule>
  </conditionalFormatting>
  <conditionalFormatting sqref="B237">
    <cfRule type="cellIs" dxfId="846" priority="603" stopIfTrue="1" operator="equal">
      <formula>"Title"</formula>
    </cfRule>
  </conditionalFormatting>
  <conditionalFormatting sqref="B235">
    <cfRule type="cellIs" dxfId="845" priority="602" stopIfTrue="1" operator="equal">
      <formula>"Title"</formula>
    </cfRule>
  </conditionalFormatting>
  <conditionalFormatting sqref="B238">
    <cfRule type="cellIs" dxfId="844" priority="601" stopIfTrue="1" operator="equal">
      <formula>"Title"</formula>
    </cfRule>
  </conditionalFormatting>
  <conditionalFormatting sqref="B235">
    <cfRule type="cellIs" dxfId="843" priority="600" stopIfTrue="1" operator="equal">
      <formula>"Title"</formula>
    </cfRule>
  </conditionalFormatting>
  <conditionalFormatting sqref="B238">
    <cfRule type="cellIs" dxfId="842" priority="599" stopIfTrue="1" operator="equal">
      <formula>"Title"</formula>
    </cfRule>
  </conditionalFormatting>
  <conditionalFormatting sqref="B236">
    <cfRule type="cellIs" dxfId="841" priority="598" stopIfTrue="1" operator="equal">
      <formula>"Title"</formula>
    </cfRule>
  </conditionalFormatting>
  <conditionalFormatting sqref="B235">
    <cfRule type="cellIs" dxfId="840" priority="597" stopIfTrue="1" operator="equal">
      <formula>"Title"</formula>
    </cfRule>
  </conditionalFormatting>
  <conditionalFormatting sqref="B238">
    <cfRule type="cellIs" dxfId="839" priority="596" stopIfTrue="1" operator="equal">
      <formula>"Title"</formula>
    </cfRule>
  </conditionalFormatting>
  <conditionalFormatting sqref="B236">
    <cfRule type="cellIs" dxfId="838" priority="595" stopIfTrue="1" operator="equal">
      <formula>"Title"</formula>
    </cfRule>
  </conditionalFormatting>
  <conditionalFormatting sqref="B236">
    <cfRule type="cellIs" dxfId="837" priority="594" stopIfTrue="1" operator="equal">
      <formula>"Title"</formula>
    </cfRule>
  </conditionalFormatting>
  <conditionalFormatting sqref="B237">
    <cfRule type="cellIs" dxfId="836" priority="593" stopIfTrue="1" operator="equal">
      <formula>"Title"</formula>
    </cfRule>
  </conditionalFormatting>
  <conditionalFormatting sqref="B240">
    <cfRule type="cellIs" dxfId="835" priority="592" stopIfTrue="1" operator="equal">
      <formula>"Title"</formula>
    </cfRule>
  </conditionalFormatting>
  <conditionalFormatting sqref="B235">
    <cfRule type="cellIs" dxfId="834" priority="591" stopIfTrue="1" operator="equal">
      <formula>"Title"</formula>
    </cfRule>
  </conditionalFormatting>
  <conditionalFormatting sqref="B238">
    <cfRule type="cellIs" dxfId="833" priority="590" stopIfTrue="1" operator="equal">
      <formula>"Title"</formula>
    </cfRule>
  </conditionalFormatting>
  <conditionalFormatting sqref="B236">
    <cfRule type="cellIs" dxfId="832" priority="589" stopIfTrue="1" operator="equal">
      <formula>"Title"</formula>
    </cfRule>
  </conditionalFormatting>
  <conditionalFormatting sqref="B236">
    <cfRule type="cellIs" dxfId="831" priority="588" stopIfTrue="1" operator="equal">
      <formula>"Title"</formula>
    </cfRule>
  </conditionalFormatting>
  <conditionalFormatting sqref="B237">
    <cfRule type="cellIs" dxfId="830" priority="587" stopIfTrue="1" operator="equal">
      <formula>"Title"</formula>
    </cfRule>
  </conditionalFormatting>
  <conditionalFormatting sqref="B240">
    <cfRule type="cellIs" dxfId="829" priority="586" stopIfTrue="1" operator="equal">
      <formula>"Title"</formula>
    </cfRule>
  </conditionalFormatting>
  <conditionalFormatting sqref="B236">
    <cfRule type="cellIs" dxfId="828" priority="585" stopIfTrue="1" operator="equal">
      <formula>"Title"</formula>
    </cfRule>
  </conditionalFormatting>
  <conditionalFormatting sqref="B237">
    <cfRule type="cellIs" dxfId="827" priority="584" stopIfTrue="1" operator="equal">
      <formula>"Title"</formula>
    </cfRule>
  </conditionalFormatting>
  <conditionalFormatting sqref="B240">
    <cfRule type="cellIs" dxfId="826" priority="583" stopIfTrue="1" operator="equal">
      <formula>"Title"</formula>
    </cfRule>
  </conditionalFormatting>
  <conditionalFormatting sqref="B237">
    <cfRule type="cellIs" dxfId="825" priority="582" stopIfTrue="1" operator="equal">
      <formula>"Title"</formula>
    </cfRule>
  </conditionalFormatting>
  <conditionalFormatting sqref="B240">
    <cfRule type="cellIs" dxfId="824" priority="581" stopIfTrue="1" operator="equal">
      <formula>"Title"</formula>
    </cfRule>
  </conditionalFormatting>
  <conditionalFormatting sqref="B238">
    <cfRule type="cellIs" dxfId="823" priority="580" stopIfTrue="1" operator="equal">
      <formula>"Title"</formula>
    </cfRule>
  </conditionalFormatting>
  <conditionalFormatting sqref="B241">
    <cfRule type="cellIs" dxfId="822" priority="579" stopIfTrue="1" operator="equal">
      <formula>"Title"</formula>
    </cfRule>
  </conditionalFormatting>
  <conditionalFormatting sqref="B218:C218">
    <cfRule type="cellIs" dxfId="821" priority="578" stopIfTrue="1" operator="equal">
      <formula>"Title"</formula>
    </cfRule>
  </conditionalFormatting>
  <conditionalFormatting sqref="C218">
    <cfRule type="cellIs" dxfId="820" priority="577" stopIfTrue="1" operator="equal">
      <formula>"Adjustment to Income/Expense/Rate Base:"</formula>
    </cfRule>
  </conditionalFormatting>
  <conditionalFormatting sqref="B226">
    <cfRule type="cellIs" dxfId="819" priority="576" stopIfTrue="1" operator="equal">
      <formula>"Title"</formula>
    </cfRule>
  </conditionalFormatting>
  <conditionalFormatting sqref="B229">
    <cfRule type="cellIs" dxfId="818" priority="575" stopIfTrue="1" operator="equal">
      <formula>"Title"</formula>
    </cfRule>
  </conditionalFormatting>
  <conditionalFormatting sqref="B227">
    <cfRule type="cellIs" dxfId="817" priority="574" stopIfTrue="1" operator="equal">
      <formula>"Title"</formula>
    </cfRule>
  </conditionalFormatting>
  <conditionalFormatting sqref="B230">
    <cfRule type="cellIs" dxfId="816" priority="573" stopIfTrue="1" operator="equal">
      <formula>"Title"</formula>
    </cfRule>
  </conditionalFormatting>
  <conditionalFormatting sqref="B227">
    <cfRule type="cellIs" dxfId="815" priority="572" stopIfTrue="1" operator="equal">
      <formula>"Title"</formula>
    </cfRule>
  </conditionalFormatting>
  <conditionalFormatting sqref="B230">
    <cfRule type="cellIs" dxfId="814" priority="571" stopIfTrue="1" operator="equal">
      <formula>"Title"</formula>
    </cfRule>
  </conditionalFormatting>
  <conditionalFormatting sqref="B228">
    <cfRule type="cellIs" dxfId="813" priority="570" stopIfTrue="1" operator="equal">
      <formula>"Title"</formula>
    </cfRule>
  </conditionalFormatting>
  <conditionalFormatting sqref="B231">
    <cfRule type="cellIs" dxfId="812" priority="569" stopIfTrue="1" operator="equal">
      <formula>"Title"</formula>
    </cfRule>
  </conditionalFormatting>
  <conditionalFormatting sqref="B227">
    <cfRule type="cellIs" dxfId="811" priority="568" stopIfTrue="1" operator="equal">
      <formula>"Title"</formula>
    </cfRule>
  </conditionalFormatting>
  <conditionalFormatting sqref="B230">
    <cfRule type="cellIs" dxfId="810" priority="567" stopIfTrue="1" operator="equal">
      <formula>"Title"</formula>
    </cfRule>
  </conditionalFormatting>
  <conditionalFormatting sqref="B228">
    <cfRule type="cellIs" dxfId="809" priority="566" stopIfTrue="1" operator="equal">
      <formula>"Title"</formula>
    </cfRule>
  </conditionalFormatting>
  <conditionalFormatting sqref="B231">
    <cfRule type="cellIs" dxfId="808" priority="565" stopIfTrue="1" operator="equal">
      <formula>"Title"</formula>
    </cfRule>
  </conditionalFormatting>
  <conditionalFormatting sqref="B228">
    <cfRule type="cellIs" dxfId="807" priority="564" stopIfTrue="1" operator="equal">
      <formula>"Title"</formula>
    </cfRule>
  </conditionalFormatting>
  <conditionalFormatting sqref="B231">
    <cfRule type="cellIs" dxfId="806" priority="563" stopIfTrue="1" operator="equal">
      <formula>"Title"</formula>
    </cfRule>
  </conditionalFormatting>
  <conditionalFormatting sqref="B229">
    <cfRule type="cellIs" dxfId="805" priority="562" stopIfTrue="1" operator="equal">
      <formula>"Title"</formula>
    </cfRule>
  </conditionalFormatting>
  <conditionalFormatting sqref="B232">
    <cfRule type="cellIs" dxfId="804" priority="561" stopIfTrue="1" operator="equal">
      <formula>"Title"</formula>
    </cfRule>
  </conditionalFormatting>
  <conditionalFormatting sqref="B227">
    <cfRule type="cellIs" dxfId="803" priority="560" stopIfTrue="1" operator="equal">
      <formula>"Title"</formula>
    </cfRule>
  </conditionalFormatting>
  <conditionalFormatting sqref="B230">
    <cfRule type="cellIs" dxfId="802" priority="559" stopIfTrue="1" operator="equal">
      <formula>"Title"</formula>
    </cfRule>
  </conditionalFormatting>
  <conditionalFormatting sqref="B228">
    <cfRule type="cellIs" dxfId="801" priority="558" stopIfTrue="1" operator="equal">
      <formula>"Title"</formula>
    </cfRule>
  </conditionalFormatting>
  <conditionalFormatting sqref="B231">
    <cfRule type="cellIs" dxfId="800" priority="557" stopIfTrue="1" operator="equal">
      <formula>"Title"</formula>
    </cfRule>
  </conditionalFormatting>
  <conditionalFormatting sqref="B228">
    <cfRule type="cellIs" dxfId="799" priority="556" stopIfTrue="1" operator="equal">
      <formula>"Title"</formula>
    </cfRule>
  </conditionalFormatting>
  <conditionalFormatting sqref="B231">
    <cfRule type="cellIs" dxfId="798" priority="555" stopIfTrue="1" operator="equal">
      <formula>"Title"</formula>
    </cfRule>
  </conditionalFormatting>
  <conditionalFormatting sqref="B229">
    <cfRule type="cellIs" dxfId="797" priority="554" stopIfTrue="1" operator="equal">
      <formula>"Title"</formula>
    </cfRule>
  </conditionalFormatting>
  <conditionalFormatting sqref="B232">
    <cfRule type="cellIs" dxfId="796" priority="553" stopIfTrue="1" operator="equal">
      <formula>"Title"</formula>
    </cfRule>
  </conditionalFormatting>
  <conditionalFormatting sqref="B228">
    <cfRule type="cellIs" dxfId="795" priority="552" stopIfTrue="1" operator="equal">
      <formula>"Title"</formula>
    </cfRule>
  </conditionalFormatting>
  <conditionalFormatting sqref="B231">
    <cfRule type="cellIs" dxfId="794" priority="551" stopIfTrue="1" operator="equal">
      <formula>"Title"</formula>
    </cfRule>
  </conditionalFormatting>
  <conditionalFormatting sqref="B229">
    <cfRule type="cellIs" dxfId="793" priority="550" stopIfTrue="1" operator="equal">
      <formula>"Title"</formula>
    </cfRule>
  </conditionalFormatting>
  <conditionalFormatting sqref="B232">
    <cfRule type="cellIs" dxfId="792" priority="549" stopIfTrue="1" operator="equal">
      <formula>"Title"</formula>
    </cfRule>
  </conditionalFormatting>
  <conditionalFormatting sqref="B229">
    <cfRule type="cellIs" dxfId="791" priority="548" stopIfTrue="1" operator="equal">
      <formula>"Title"</formula>
    </cfRule>
  </conditionalFormatting>
  <conditionalFormatting sqref="B232">
    <cfRule type="cellIs" dxfId="790" priority="547" stopIfTrue="1" operator="equal">
      <formula>"Title"</formula>
    </cfRule>
  </conditionalFormatting>
  <conditionalFormatting sqref="B230">
    <cfRule type="cellIs" dxfId="789" priority="546" stopIfTrue="1" operator="equal">
      <formula>"Title"</formula>
    </cfRule>
  </conditionalFormatting>
  <conditionalFormatting sqref="B233">
    <cfRule type="cellIs" dxfId="788" priority="545" stopIfTrue="1" operator="equal">
      <formula>"Title"</formula>
    </cfRule>
  </conditionalFormatting>
  <conditionalFormatting sqref="B227">
    <cfRule type="cellIs" dxfId="787" priority="544" stopIfTrue="1" operator="equal">
      <formula>"Title"</formula>
    </cfRule>
  </conditionalFormatting>
  <conditionalFormatting sqref="B230">
    <cfRule type="cellIs" dxfId="786" priority="543" stopIfTrue="1" operator="equal">
      <formula>"Title"</formula>
    </cfRule>
  </conditionalFormatting>
  <conditionalFormatting sqref="B228">
    <cfRule type="cellIs" dxfId="785" priority="542" stopIfTrue="1" operator="equal">
      <formula>"Title"</formula>
    </cfRule>
  </conditionalFormatting>
  <conditionalFormatting sqref="B231">
    <cfRule type="cellIs" dxfId="784" priority="541" stopIfTrue="1" operator="equal">
      <formula>"Title"</formula>
    </cfRule>
  </conditionalFormatting>
  <conditionalFormatting sqref="B231">
    <cfRule type="cellIs" dxfId="783" priority="539" stopIfTrue="1" operator="equal">
      <formula>"Title"</formula>
    </cfRule>
  </conditionalFormatting>
  <conditionalFormatting sqref="B229">
    <cfRule type="cellIs" dxfId="782" priority="538" stopIfTrue="1" operator="equal">
      <formula>"Title"</formula>
    </cfRule>
  </conditionalFormatting>
  <conditionalFormatting sqref="B232">
    <cfRule type="cellIs" dxfId="781" priority="537" stopIfTrue="1" operator="equal">
      <formula>"Title"</formula>
    </cfRule>
  </conditionalFormatting>
  <conditionalFormatting sqref="B228">
    <cfRule type="cellIs" dxfId="780" priority="536" stopIfTrue="1" operator="equal">
      <formula>"Title"</formula>
    </cfRule>
  </conditionalFormatting>
  <conditionalFormatting sqref="B231">
    <cfRule type="cellIs" dxfId="779" priority="535" stopIfTrue="1" operator="equal">
      <formula>"Title"</formula>
    </cfRule>
  </conditionalFormatting>
  <conditionalFormatting sqref="B229">
    <cfRule type="cellIs" dxfId="778" priority="534" stopIfTrue="1" operator="equal">
      <formula>"Title"</formula>
    </cfRule>
  </conditionalFormatting>
  <conditionalFormatting sqref="B232">
    <cfRule type="cellIs" dxfId="777" priority="533" stopIfTrue="1" operator="equal">
      <formula>"Title"</formula>
    </cfRule>
  </conditionalFormatting>
  <conditionalFormatting sqref="B232">
    <cfRule type="cellIs" dxfId="776" priority="531" stopIfTrue="1" operator="equal">
      <formula>"Title"</formula>
    </cfRule>
  </conditionalFormatting>
  <conditionalFormatting sqref="B230">
    <cfRule type="cellIs" dxfId="775" priority="530" stopIfTrue="1" operator="equal">
      <formula>"Title"</formula>
    </cfRule>
  </conditionalFormatting>
  <conditionalFormatting sqref="B233">
    <cfRule type="cellIs" dxfId="774" priority="529" stopIfTrue="1" operator="equal">
      <formula>"Title"</formula>
    </cfRule>
  </conditionalFormatting>
  <conditionalFormatting sqref="B231">
    <cfRule type="cellIs" dxfId="773" priority="527" stopIfTrue="1" operator="equal">
      <formula>"Title"</formula>
    </cfRule>
  </conditionalFormatting>
  <conditionalFormatting sqref="B232">
    <cfRule type="cellIs" dxfId="772" priority="525" stopIfTrue="1" operator="equal">
      <formula>"Title"</formula>
    </cfRule>
  </conditionalFormatting>
  <conditionalFormatting sqref="B229">
    <cfRule type="cellIs" dxfId="771" priority="524" stopIfTrue="1" operator="equal">
      <formula>"Title"</formula>
    </cfRule>
  </conditionalFormatting>
  <conditionalFormatting sqref="B232">
    <cfRule type="cellIs" dxfId="770" priority="523" stopIfTrue="1" operator="equal">
      <formula>"Title"</formula>
    </cfRule>
  </conditionalFormatting>
  <conditionalFormatting sqref="B230">
    <cfRule type="cellIs" dxfId="769" priority="522" stopIfTrue="1" operator="equal">
      <formula>"Title"</formula>
    </cfRule>
  </conditionalFormatting>
  <conditionalFormatting sqref="B233">
    <cfRule type="cellIs" dxfId="768" priority="521" stopIfTrue="1" operator="equal">
      <formula>"Title"</formula>
    </cfRule>
  </conditionalFormatting>
  <conditionalFormatting sqref="B229">
    <cfRule type="cellIs" dxfId="767" priority="520" stopIfTrue="1" operator="equal">
      <formula>"Title"</formula>
    </cfRule>
  </conditionalFormatting>
  <conditionalFormatting sqref="B232">
    <cfRule type="cellIs" dxfId="766" priority="519" stopIfTrue="1" operator="equal">
      <formula>"Title"</formula>
    </cfRule>
  </conditionalFormatting>
  <conditionalFormatting sqref="B230">
    <cfRule type="cellIs" dxfId="765" priority="518" stopIfTrue="1" operator="equal">
      <formula>"Title"</formula>
    </cfRule>
  </conditionalFormatting>
  <conditionalFormatting sqref="B233">
    <cfRule type="cellIs" dxfId="764" priority="517" stopIfTrue="1" operator="equal">
      <formula>"Title"</formula>
    </cfRule>
  </conditionalFormatting>
  <conditionalFormatting sqref="B233">
    <cfRule type="cellIs" dxfId="763" priority="515" stopIfTrue="1" operator="equal">
      <formula>"Title"</formula>
    </cfRule>
  </conditionalFormatting>
  <conditionalFormatting sqref="B231">
    <cfRule type="cellIs" dxfId="762" priority="514" stopIfTrue="1" operator="equal">
      <formula>"Title"</formula>
    </cfRule>
  </conditionalFormatting>
  <conditionalFormatting sqref="B234">
    <cfRule type="cellIs" dxfId="761" priority="513" stopIfTrue="1" operator="equal">
      <formula>"Title"</formula>
    </cfRule>
  </conditionalFormatting>
  <conditionalFormatting sqref="B234">
    <cfRule type="cellIs" dxfId="760" priority="511" stopIfTrue="1" operator="equal">
      <formula>"Title"</formula>
    </cfRule>
  </conditionalFormatting>
  <conditionalFormatting sqref="B235">
    <cfRule type="cellIs" dxfId="759" priority="509" stopIfTrue="1" operator="equal">
      <formula>"Title"</formula>
    </cfRule>
  </conditionalFormatting>
  <conditionalFormatting sqref="B232">
    <cfRule type="cellIs" dxfId="758" priority="508" stopIfTrue="1" operator="equal">
      <formula>"Title"</formula>
    </cfRule>
  </conditionalFormatting>
  <conditionalFormatting sqref="B235">
    <cfRule type="cellIs" dxfId="757" priority="507" stopIfTrue="1" operator="equal">
      <formula>"Title"</formula>
    </cfRule>
  </conditionalFormatting>
  <conditionalFormatting sqref="B233">
    <cfRule type="cellIs" dxfId="756" priority="506" stopIfTrue="1" operator="equal">
      <formula>"Title"</formula>
    </cfRule>
  </conditionalFormatting>
  <conditionalFormatting sqref="B236">
    <cfRule type="cellIs" dxfId="755" priority="505" stopIfTrue="1" operator="equal">
      <formula>"Title"</formula>
    </cfRule>
  </conditionalFormatting>
  <conditionalFormatting sqref="B235">
    <cfRule type="cellIs" dxfId="754" priority="503" stopIfTrue="1" operator="equal">
      <formula>"Title"</formula>
    </cfRule>
  </conditionalFormatting>
  <conditionalFormatting sqref="B236">
    <cfRule type="cellIs" dxfId="753" priority="501" stopIfTrue="1" operator="equal">
      <formula>"Title"</formula>
    </cfRule>
  </conditionalFormatting>
  <conditionalFormatting sqref="B233">
    <cfRule type="cellIs" dxfId="752" priority="500" stopIfTrue="1" operator="equal">
      <formula>"Title"</formula>
    </cfRule>
  </conditionalFormatting>
  <conditionalFormatting sqref="B236">
    <cfRule type="cellIs" dxfId="751" priority="499" stopIfTrue="1" operator="equal">
      <formula>"Title"</formula>
    </cfRule>
  </conditionalFormatting>
  <conditionalFormatting sqref="B237">
    <cfRule type="cellIs" dxfId="750" priority="497" stopIfTrue="1" operator="equal">
      <formula>"Title"</formula>
    </cfRule>
  </conditionalFormatting>
  <conditionalFormatting sqref="B232">
    <cfRule type="cellIs" dxfId="749" priority="496" stopIfTrue="1" operator="equal">
      <formula>"Title"</formula>
    </cfRule>
  </conditionalFormatting>
  <conditionalFormatting sqref="B235">
    <cfRule type="cellIs" dxfId="748" priority="495" stopIfTrue="1" operator="equal">
      <formula>"Title"</formula>
    </cfRule>
  </conditionalFormatting>
  <conditionalFormatting sqref="B233">
    <cfRule type="cellIs" dxfId="747" priority="494" stopIfTrue="1" operator="equal">
      <formula>"Title"</formula>
    </cfRule>
  </conditionalFormatting>
  <conditionalFormatting sqref="B236">
    <cfRule type="cellIs" dxfId="746" priority="493" stopIfTrue="1" operator="equal">
      <formula>"Title"</formula>
    </cfRule>
  </conditionalFormatting>
  <conditionalFormatting sqref="B233">
    <cfRule type="cellIs" dxfId="745" priority="492" stopIfTrue="1" operator="equal">
      <formula>"Title"</formula>
    </cfRule>
  </conditionalFormatting>
  <conditionalFormatting sqref="B236">
    <cfRule type="cellIs" dxfId="744" priority="491" stopIfTrue="1" operator="equal">
      <formula>"Title"</formula>
    </cfRule>
  </conditionalFormatting>
  <conditionalFormatting sqref="B234">
    <cfRule type="cellIs" dxfId="743" priority="490" stopIfTrue="1" operator="equal">
      <formula>"Title"</formula>
    </cfRule>
  </conditionalFormatting>
  <conditionalFormatting sqref="B237">
    <cfRule type="cellIs" dxfId="742" priority="489" stopIfTrue="1" operator="equal">
      <formula>"Title"</formula>
    </cfRule>
  </conditionalFormatting>
  <conditionalFormatting sqref="B233">
    <cfRule type="cellIs" dxfId="741" priority="488" stopIfTrue="1" operator="equal">
      <formula>"Title"</formula>
    </cfRule>
  </conditionalFormatting>
  <conditionalFormatting sqref="B236">
    <cfRule type="cellIs" dxfId="740" priority="487" stopIfTrue="1" operator="equal">
      <formula>"Title"</formula>
    </cfRule>
  </conditionalFormatting>
  <conditionalFormatting sqref="B234">
    <cfRule type="cellIs" dxfId="739" priority="486" stopIfTrue="1" operator="equal">
      <formula>"Title"</formula>
    </cfRule>
  </conditionalFormatting>
  <conditionalFormatting sqref="B237">
    <cfRule type="cellIs" dxfId="738" priority="485" stopIfTrue="1" operator="equal">
      <formula>"Title"</formula>
    </cfRule>
  </conditionalFormatting>
  <conditionalFormatting sqref="B234">
    <cfRule type="cellIs" dxfId="737" priority="484" stopIfTrue="1" operator="equal">
      <formula>"Title"</formula>
    </cfRule>
  </conditionalFormatting>
  <conditionalFormatting sqref="B237">
    <cfRule type="cellIs" dxfId="736" priority="483" stopIfTrue="1" operator="equal">
      <formula>"Title"</formula>
    </cfRule>
  </conditionalFormatting>
  <conditionalFormatting sqref="B235">
    <cfRule type="cellIs" dxfId="735" priority="482" stopIfTrue="1" operator="equal">
      <formula>"Title"</formula>
    </cfRule>
  </conditionalFormatting>
  <conditionalFormatting sqref="B238">
    <cfRule type="cellIs" dxfId="734" priority="481" stopIfTrue="1" operator="equal">
      <formula>"Title"</formula>
    </cfRule>
  </conditionalFormatting>
  <conditionalFormatting sqref="B232">
    <cfRule type="cellIs" dxfId="733" priority="480" stopIfTrue="1" operator="equal">
      <formula>"Title"</formula>
    </cfRule>
  </conditionalFormatting>
  <conditionalFormatting sqref="B235">
    <cfRule type="cellIs" dxfId="732" priority="479" stopIfTrue="1" operator="equal">
      <formula>"Title"</formula>
    </cfRule>
  </conditionalFormatting>
  <conditionalFormatting sqref="B233">
    <cfRule type="cellIs" dxfId="731" priority="478" stopIfTrue="1" operator="equal">
      <formula>"Title"</formula>
    </cfRule>
  </conditionalFormatting>
  <conditionalFormatting sqref="B236">
    <cfRule type="cellIs" dxfId="730" priority="477" stopIfTrue="1" operator="equal">
      <formula>"Title"</formula>
    </cfRule>
  </conditionalFormatting>
  <conditionalFormatting sqref="B233">
    <cfRule type="cellIs" dxfId="729" priority="476" stopIfTrue="1" operator="equal">
      <formula>"Title"</formula>
    </cfRule>
  </conditionalFormatting>
  <conditionalFormatting sqref="B236">
    <cfRule type="cellIs" dxfId="728" priority="475" stopIfTrue="1" operator="equal">
      <formula>"Title"</formula>
    </cfRule>
  </conditionalFormatting>
  <conditionalFormatting sqref="B234">
    <cfRule type="cellIs" dxfId="727" priority="474" stopIfTrue="1" operator="equal">
      <formula>"Title"</formula>
    </cfRule>
  </conditionalFormatting>
  <conditionalFormatting sqref="B237">
    <cfRule type="cellIs" dxfId="726" priority="473" stopIfTrue="1" operator="equal">
      <formula>"Title"</formula>
    </cfRule>
  </conditionalFormatting>
  <conditionalFormatting sqref="B233">
    <cfRule type="cellIs" dxfId="725" priority="472" stopIfTrue="1" operator="equal">
      <formula>"Title"</formula>
    </cfRule>
  </conditionalFormatting>
  <conditionalFormatting sqref="B236">
    <cfRule type="cellIs" dxfId="724" priority="471" stopIfTrue="1" operator="equal">
      <formula>"Title"</formula>
    </cfRule>
  </conditionalFormatting>
  <conditionalFormatting sqref="B234">
    <cfRule type="cellIs" dxfId="723" priority="470" stopIfTrue="1" operator="equal">
      <formula>"Title"</formula>
    </cfRule>
  </conditionalFormatting>
  <conditionalFormatting sqref="B237">
    <cfRule type="cellIs" dxfId="722" priority="469" stopIfTrue="1" operator="equal">
      <formula>"Title"</formula>
    </cfRule>
  </conditionalFormatting>
  <conditionalFormatting sqref="B234">
    <cfRule type="cellIs" dxfId="721" priority="468" stopIfTrue="1" operator="equal">
      <formula>"Title"</formula>
    </cfRule>
  </conditionalFormatting>
  <conditionalFormatting sqref="B237">
    <cfRule type="cellIs" dxfId="720" priority="467" stopIfTrue="1" operator="equal">
      <formula>"Title"</formula>
    </cfRule>
  </conditionalFormatting>
  <conditionalFormatting sqref="B235">
    <cfRule type="cellIs" dxfId="719" priority="466" stopIfTrue="1" operator="equal">
      <formula>"Title"</formula>
    </cfRule>
  </conditionalFormatting>
  <conditionalFormatting sqref="B238">
    <cfRule type="cellIs" dxfId="718" priority="465" stopIfTrue="1" operator="equal">
      <formula>"Title"</formula>
    </cfRule>
  </conditionalFormatting>
  <conditionalFormatting sqref="B233">
    <cfRule type="cellIs" dxfId="717" priority="464" stopIfTrue="1" operator="equal">
      <formula>"Title"</formula>
    </cfRule>
  </conditionalFormatting>
  <conditionalFormatting sqref="B236">
    <cfRule type="cellIs" dxfId="716" priority="463" stopIfTrue="1" operator="equal">
      <formula>"Title"</formula>
    </cfRule>
  </conditionalFormatting>
  <conditionalFormatting sqref="B234">
    <cfRule type="cellIs" dxfId="715" priority="462" stopIfTrue="1" operator="equal">
      <formula>"Title"</formula>
    </cfRule>
  </conditionalFormatting>
  <conditionalFormatting sqref="B237">
    <cfRule type="cellIs" dxfId="714" priority="461" stopIfTrue="1" operator="equal">
      <formula>"Title"</formula>
    </cfRule>
  </conditionalFormatting>
  <conditionalFormatting sqref="B234">
    <cfRule type="cellIs" dxfId="713" priority="460" stopIfTrue="1" operator="equal">
      <formula>"Title"</formula>
    </cfRule>
  </conditionalFormatting>
  <conditionalFormatting sqref="B237">
    <cfRule type="cellIs" dxfId="712" priority="459" stopIfTrue="1" operator="equal">
      <formula>"Title"</formula>
    </cfRule>
  </conditionalFormatting>
  <conditionalFormatting sqref="B235">
    <cfRule type="cellIs" dxfId="711" priority="458" stopIfTrue="1" operator="equal">
      <formula>"Title"</formula>
    </cfRule>
  </conditionalFormatting>
  <conditionalFormatting sqref="B238">
    <cfRule type="cellIs" dxfId="710" priority="457" stopIfTrue="1" operator="equal">
      <formula>"Title"</formula>
    </cfRule>
  </conditionalFormatting>
  <conditionalFormatting sqref="B234">
    <cfRule type="cellIs" dxfId="709" priority="456" stopIfTrue="1" operator="equal">
      <formula>"Title"</formula>
    </cfRule>
  </conditionalFormatting>
  <conditionalFormatting sqref="B237">
    <cfRule type="cellIs" dxfId="708" priority="455" stopIfTrue="1" operator="equal">
      <formula>"Title"</formula>
    </cfRule>
  </conditionalFormatting>
  <conditionalFormatting sqref="B235">
    <cfRule type="cellIs" dxfId="707" priority="454" stopIfTrue="1" operator="equal">
      <formula>"Title"</formula>
    </cfRule>
  </conditionalFormatting>
  <conditionalFormatting sqref="B238">
    <cfRule type="cellIs" dxfId="706" priority="453" stopIfTrue="1" operator="equal">
      <formula>"Title"</formula>
    </cfRule>
  </conditionalFormatting>
  <conditionalFormatting sqref="B235">
    <cfRule type="cellIs" dxfId="705" priority="452" stopIfTrue="1" operator="equal">
      <formula>"Title"</formula>
    </cfRule>
  </conditionalFormatting>
  <conditionalFormatting sqref="B238">
    <cfRule type="cellIs" dxfId="704" priority="451" stopIfTrue="1" operator="equal">
      <formula>"Title"</formula>
    </cfRule>
  </conditionalFormatting>
  <conditionalFormatting sqref="B236">
    <cfRule type="cellIs" dxfId="703" priority="450" stopIfTrue="1" operator="equal">
      <formula>"Title"</formula>
    </cfRule>
  </conditionalFormatting>
  <conditionalFormatting sqref="B224">
    <cfRule type="cellIs" dxfId="702" priority="449" stopIfTrue="1" operator="equal">
      <formula>"Title"</formula>
    </cfRule>
  </conditionalFormatting>
  <conditionalFormatting sqref="B227">
    <cfRule type="cellIs" dxfId="701" priority="448" stopIfTrue="1" operator="equal">
      <formula>"Title"</formula>
    </cfRule>
  </conditionalFormatting>
  <conditionalFormatting sqref="B225">
    <cfRule type="cellIs" dxfId="700" priority="447" stopIfTrue="1" operator="equal">
      <formula>"Title"</formula>
    </cfRule>
  </conditionalFormatting>
  <conditionalFormatting sqref="B228">
    <cfRule type="cellIs" dxfId="699" priority="446" stopIfTrue="1" operator="equal">
      <formula>"Title"</formula>
    </cfRule>
  </conditionalFormatting>
  <conditionalFormatting sqref="B225">
    <cfRule type="cellIs" dxfId="698" priority="445" stopIfTrue="1" operator="equal">
      <formula>"Title"</formula>
    </cfRule>
  </conditionalFormatting>
  <conditionalFormatting sqref="B228">
    <cfRule type="cellIs" dxfId="697" priority="444" stopIfTrue="1" operator="equal">
      <formula>"Title"</formula>
    </cfRule>
  </conditionalFormatting>
  <conditionalFormatting sqref="B226">
    <cfRule type="cellIs" dxfId="696" priority="443" stopIfTrue="1" operator="equal">
      <formula>"Title"</formula>
    </cfRule>
  </conditionalFormatting>
  <conditionalFormatting sqref="B229">
    <cfRule type="cellIs" dxfId="695" priority="442" stopIfTrue="1" operator="equal">
      <formula>"Title"</formula>
    </cfRule>
  </conditionalFormatting>
  <conditionalFormatting sqref="B225">
    <cfRule type="cellIs" dxfId="694" priority="441" stopIfTrue="1" operator="equal">
      <formula>"Title"</formula>
    </cfRule>
  </conditionalFormatting>
  <conditionalFormatting sqref="B228">
    <cfRule type="cellIs" dxfId="693" priority="440" stopIfTrue="1" operator="equal">
      <formula>"Title"</formula>
    </cfRule>
  </conditionalFormatting>
  <conditionalFormatting sqref="B226">
    <cfRule type="cellIs" dxfId="692" priority="439" stopIfTrue="1" operator="equal">
      <formula>"Title"</formula>
    </cfRule>
  </conditionalFormatting>
  <conditionalFormatting sqref="B229">
    <cfRule type="cellIs" dxfId="691" priority="438" stopIfTrue="1" operator="equal">
      <formula>"Title"</formula>
    </cfRule>
  </conditionalFormatting>
  <conditionalFormatting sqref="B226">
    <cfRule type="cellIs" dxfId="690" priority="437" stopIfTrue="1" operator="equal">
      <formula>"Title"</formula>
    </cfRule>
  </conditionalFormatting>
  <conditionalFormatting sqref="B229">
    <cfRule type="cellIs" dxfId="689" priority="436" stopIfTrue="1" operator="equal">
      <formula>"Title"</formula>
    </cfRule>
  </conditionalFormatting>
  <conditionalFormatting sqref="B227">
    <cfRule type="cellIs" dxfId="688" priority="435" stopIfTrue="1" operator="equal">
      <formula>"Title"</formula>
    </cfRule>
  </conditionalFormatting>
  <conditionalFormatting sqref="B230">
    <cfRule type="cellIs" dxfId="687" priority="434" stopIfTrue="1" operator="equal">
      <formula>"Title"</formula>
    </cfRule>
  </conditionalFormatting>
  <conditionalFormatting sqref="B225">
    <cfRule type="cellIs" dxfId="686" priority="433" stopIfTrue="1" operator="equal">
      <formula>"Title"</formula>
    </cfRule>
  </conditionalFormatting>
  <conditionalFormatting sqref="B228">
    <cfRule type="cellIs" dxfId="685" priority="432" stopIfTrue="1" operator="equal">
      <formula>"Title"</formula>
    </cfRule>
  </conditionalFormatting>
  <conditionalFormatting sqref="B226">
    <cfRule type="cellIs" dxfId="684" priority="431" stopIfTrue="1" operator="equal">
      <formula>"Title"</formula>
    </cfRule>
  </conditionalFormatting>
  <conditionalFormatting sqref="B229">
    <cfRule type="cellIs" dxfId="683" priority="430" stopIfTrue="1" operator="equal">
      <formula>"Title"</formula>
    </cfRule>
  </conditionalFormatting>
  <conditionalFormatting sqref="B226">
    <cfRule type="cellIs" dxfId="682" priority="429" stopIfTrue="1" operator="equal">
      <formula>"Title"</formula>
    </cfRule>
  </conditionalFormatting>
  <conditionalFormatting sqref="B229">
    <cfRule type="cellIs" dxfId="681" priority="428" stopIfTrue="1" operator="equal">
      <formula>"Title"</formula>
    </cfRule>
  </conditionalFormatting>
  <conditionalFormatting sqref="B227">
    <cfRule type="cellIs" dxfId="680" priority="427" stopIfTrue="1" operator="equal">
      <formula>"Title"</formula>
    </cfRule>
  </conditionalFormatting>
  <conditionalFormatting sqref="B230">
    <cfRule type="cellIs" dxfId="679" priority="426" stopIfTrue="1" operator="equal">
      <formula>"Title"</formula>
    </cfRule>
  </conditionalFormatting>
  <conditionalFormatting sqref="B226">
    <cfRule type="cellIs" dxfId="678" priority="425" stopIfTrue="1" operator="equal">
      <formula>"Title"</formula>
    </cfRule>
  </conditionalFormatting>
  <conditionalFormatting sqref="B229">
    <cfRule type="cellIs" dxfId="677" priority="424" stopIfTrue="1" operator="equal">
      <formula>"Title"</formula>
    </cfRule>
  </conditionalFormatting>
  <conditionalFormatting sqref="B227">
    <cfRule type="cellIs" dxfId="676" priority="423" stopIfTrue="1" operator="equal">
      <formula>"Title"</formula>
    </cfRule>
  </conditionalFormatting>
  <conditionalFormatting sqref="B230">
    <cfRule type="cellIs" dxfId="675" priority="422" stopIfTrue="1" operator="equal">
      <formula>"Title"</formula>
    </cfRule>
  </conditionalFormatting>
  <conditionalFormatting sqref="B227">
    <cfRule type="cellIs" dxfId="674" priority="421" stopIfTrue="1" operator="equal">
      <formula>"Title"</formula>
    </cfRule>
  </conditionalFormatting>
  <conditionalFormatting sqref="B230">
    <cfRule type="cellIs" dxfId="673" priority="420" stopIfTrue="1" operator="equal">
      <formula>"Title"</formula>
    </cfRule>
  </conditionalFormatting>
  <conditionalFormatting sqref="B228">
    <cfRule type="cellIs" dxfId="672" priority="419" stopIfTrue="1" operator="equal">
      <formula>"Title"</formula>
    </cfRule>
  </conditionalFormatting>
  <conditionalFormatting sqref="B231">
    <cfRule type="cellIs" dxfId="671" priority="418" stopIfTrue="1" operator="equal">
      <formula>"Title"</formula>
    </cfRule>
  </conditionalFormatting>
  <conditionalFormatting sqref="B225">
    <cfRule type="cellIs" dxfId="670" priority="417" stopIfTrue="1" operator="equal">
      <formula>"Title"</formula>
    </cfRule>
  </conditionalFormatting>
  <conditionalFormatting sqref="B228">
    <cfRule type="cellIs" dxfId="669" priority="416" stopIfTrue="1" operator="equal">
      <formula>"Title"</formula>
    </cfRule>
  </conditionalFormatting>
  <conditionalFormatting sqref="B226">
    <cfRule type="cellIs" dxfId="668" priority="415" stopIfTrue="1" operator="equal">
      <formula>"Title"</formula>
    </cfRule>
  </conditionalFormatting>
  <conditionalFormatting sqref="B229">
    <cfRule type="cellIs" dxfId="667" priority="414" stopIfTrue="1" operator="equal">
      <formula>"Title"</formula>
    </cfRule>
  </conditionalFormatting>
  <conditionalFormatting sqref="B226">
    <cfRule type="cellIs" dxfId="666" priority="413" stopIfTrue="1" operator="equal">
      <formula>"Title"</formula>
    </cfRule>
  </conditionalFormatting>
  <conditionalFormatting sqref="B229">
    <cfRule type="cellIs" dxfId="665" priority="412" stopIfTrue="1" operator="equal">
      <formula>"Title"</formula>
    </cfRule>
  </conditionalFormatting>
  <conditionalFormatting sqref="B227">
    <cfRule type="cellIs" dxfId="664" priority="411" stopIfTrue="1" operator="equal">
      <formula>"Title"</formula>
    </cfRule>
  </conditionalFormatting>
  <conditionalFormatting sqref="B230">
    <cfRule type="cellIs" dxfId="663" priority="410" stopIfTrue="1" operator="equal">
      <formula>"Title"</formula>
    </cfRule>
  </conditionalFormatting>
  <conditionalFormatting sqref="B226">
    <cfRule type="cellIs" dxfId="662" priority="409" stopIfTrue="1" operator="equal">
      <formula>"Title"</formula>
    </cfRule>
  </conditionalFormatting>
  <conditionalFormatting sqref="B229">
    <cfRule type="cellIs" dxfId="661" priority="408" stopIfTrue="1" operator="equal">
      <formula>"Title"</formula>
    </cfRule>
  </conditionalFormatting>
  <conditionalFormatting sqref="B227">
    <cfRule type="cellIs" dxfId="660" priority="407" stopIfTrue="1" operator="equal">
      <formula>"Title"</formula>
    </cfRule>
  </conditionalFormatting>
  <conditionalFormatting sqref="B230">
    <cfRule type="cellIs" dxfId="659" priority="406" stopIfTrue="1" operator="equal">
      <formula>"Title"</formula>
    </cfRule>
  </conditionalFormatting>
  <conditionalFormatting sqref="B227">
    <cfRule type="cellIs" dxfId="658" priority="405" stopIfTrue="1" operator="equal">
      <formula>"Title"</formula>
    </cfRule>
  </conditionalFormatting>
  <conditionalFormatting sqref="B230">
    <cfRule type="cellIs" dxfId="657" priority="404" stopIfTrue="1" operator="equal">
      <formula>"Title"</formula>
    </cfRule>
  </conditionalFormatting>
  <conditionalFormatting sqref="B228">
    <cfRule type="cellIs" dxfId="656" priority="403" stopIfTrue="1" operator="equal">
      <formula>"Title"</formula>
    </cfRule>
  </conditionalFormatting>
  <conditionalFormatting sqref="B231">
    <cfRule type="cellIs" dxfId="655" priority="402" stopIfTrue="1" operator="equal">
      <formula>"Title"</formula>
    </cfRule>
  </conditionalFormatting>
  <conditionalFormatting sqref="B226">
    <cfRule type="cellIs" dxfId="654" priority="401" stopIfTrue="1" operator="equal">
      <formula>"Title"</formula>
    </cfRule>
  </conditionalFormatting>
  <conditionalFormatting sqref="B229">
    <cfRule type="cellIs" dxfId="653" priority="400" stopIfTrue="1" operator="equal">
      <formula>"Title"</formula>
    </cfRule>
  </conditionalFormatting>
  <conditionalFormatting sqref="B227">
    <cfRule type="cellIs" dxfId="652" priority="399" stopIfTrue="1" operator="equal">
      <formula>"Title"</formula>
    </cfRule>
  </conditionalFormatting>
  <conditionalFormatting sqref="B230">
    <cfRule type="cellIs" dxfId="651" priority="398" stopIfTrue="1" operator="equal">
      <formula>"Title"</formula>
    </cfRule>
  </conditionalFormatting>
  <conditionalFormatting sqref="B227">
    <cfRule type="cellIs" dxfId="650" priority="397" stopIfTrue="1" operator="equal">
      <formula>"Title"</formula>
    </cfRule>
  </conditionalFormatting>
  <conditionalFormatting sqref="B230">
    <cfRule type="cellIs" dxfId="649" priority="396" stopIfTrue="1" operator="equal">
      <formula>"Title"</formula>
    </cfRule>
  </conditionalFormatting>
  <conditionalFormatting sqref="B228">
    <cfRule type="cellIs" dxfId="648" priority="395" stopIfTrue="1" operator="equal">
      <formula>"Title"</formula>
    </cfRule>
  </conditionalFormatting>
  <conditionalFormatting sqref="B231">
    <cfRule type="cellIs" dxfId="647" priority="394" stopIfTrue="1" operator="equal">
      <formula>"Title"</formula>
    </cfRule>
  </conditionalFormatting>
  <conditionalFormatting sqref="B227">
    <cfRule type="cellIs" dxfId="646" priority="393" stopIfTrue="1" operator="equal">
      <formula>"Title"</formula>
    </cfRule>
  </conditionalFormatting>
  <conditionalFormatting sqref="B230">
    <cfRule type="cellIs" dxfId="645" priority="392" stopIfTrue="1" operator="equal">
      <formula>"Title"</formula>
    </cfRule>
  </conditionalFormatting>
  <conditionalFormatting sqref="B228">
    <cfRule type="cellIs" dxfId="644" priority="391" stopIfTrue="1" operator="equal">
      <formula>"Title"</formula>
    </cfRule>
  </conditionalFormatting>
  <conditionalFormatting sqref="B231">
    <cfRule type="cellIs" dxfId="643" priority="390" stopIfTrue="1" operator="equal">
      <formula>"Title"</formula>
    </cfRule>
  </conditionalFormatting>
  <conditionalFormatting sqref="B228">
    <cfRule type="cellIs" dxfId="642" priority="389" stopIfTrue="1" operator="equal">
      <formula>"Title"</formula>
    </cfRule>
  </conditionalFormatting>
  <conditionalFormatting sqref="B231">
    <cfRule type="cellIs" dxfId="641" priority="388" stopIfTrue="1" operator="equal">
      <formula>"Title"</formula>
    </cfRule>
  </conditionalFormatting>
  <conditionalFormatting sqref="B229">
    <cfRule type="cellIs" dxfId="640" priority="387" stopIfTrue="1" operator="equal">
      <formula>"Title"</formula>
    </cfRule>
  </conditionalFormatting>
  <conditionalFormatting sqref="B232">
    <cfRule type="cellIs" dxfId="639" priority="386" stopIfTrue="1" operator="equal">
      <formula>"Title"</formula>
    </cfRule>
  </conditionalFormatting>
  <conditionalFormatting sqref="B232">
    <cfRule type="cellIs" dxfId="638" priority="385" stopIfTrue="1" operator="equal">
      <formula>"Title"</formula>
    </cfRule>
  </conditionalFormatting>
  <conditionalFormatting sqref="B235">
    <cfRule type="cellIs" dxfId="637" priority="384" stopIfTrue="1" operator="equal">
      <formula>"Title"</formula>
    </cfRule>
  </conditionalFormatting>
  <conditionalFormatting sqref="B233">
    <cfRule type="cellIs" dxfId="636" priority="383" stopIfTrue="1" operator="equal">
      <formula>"Title"</formula>
    </cfRule>
  </conditionalFormatting>
  <conditionalFormatting sqref="B236">
    <cfRule type="cellIs" dxfId="635" priority="382" stopIfTrue="1" operator="equal">
      <formula>"Title"</formula>
    </cfRule>
  </conditionalFormatting>
  <conditionalFormatting sqref="B233">
    <cfRule type="cellIs" dxfId="634" priority="381" stopIfTrue="1" operator="equal">
      <formula>"Title"</formula>
    </cfRule>
  </conditionalFormatting>
  <conditionalFormatting sqref="B236">
    <cfRule type="cellIs" dxfId="633" priority="380" stopIfTrue="1" operator="equal">
      <formula>"Title"</formula>
    </cfRule>
  </conditionalFormatting>
  <conditionalFormatting sqref="B234">
    <cfRule type="cellIs" dxfId="632" priority="379" stopIfTrue="1" operator="equal">
      <formula>"Title"</formula>
    </cfRule>
  </conditionalFormatting>
  <conditionalFormatting sqref="B237">
    <cfRule type="cellIs" dxfId="631" priority="378" stopIfTrue="1" operator="equal">
      <formula>"Title"</formula>
    </cfRule>
  </conditionalFormatting>
  <conditionalFormatting sqref="B233">
    <cfRule type="cellIs" dxfId="630" priority="377" stopIfTrue="1" operator="equal">
      <formula>"Title"</formula>
    </cfRule>
  </conditionalFormatting>
  <conditionalFormatting sqref="B236">
    <cfRule type="cellIs" dxfId="629" priority="376" stopIfTrue="1" operator="equal">
      <formula>"Title"</formula>
    </cfRule>
  </conditionalFormatting>
  <conditionalFormatting sqref="B234">
    <cfRule type="cellIs" dxfId="628" priority="375" stopIfTrue="1" operator="equal">
      <formula>"Title"</formula>
    </cfRule>
  </conditionalFormatting>
  <conditionalFormatting sqref="B237">
    <cfRule type="cellIs" dxfId="627" priority="374" stopIfTrue="1" operator="equal">
      <formula>"Title"</formula>
    </cfRule>
  </conditionalFormatting>
  <conditionalFormatting sqref="B234">
    <cfRule type="cellIs" dxfId="626" priority="373" stopIfTrue="1" operator="equal">
      <formula>"Title"</formula>
    </cfRule>
  </conditionalFormatting>
  <conditionalFormatting sqref="B237">
    <cfRule type="cellIs" dxfId="625" priority="372" stopIfTrue="1" operator="equal">
      <formula>"Title"</formula>
    </cfRule>
  </conditionalFormatting>
  <conditionalFormatting sqref="B235">
    <cfRule type="cellIs" dxfId="624" priority="371" stopIfTrue="1" operator="equal">
      <formula>"Title"</formula>
    </cfRule>
  </conditionalFormatting>
  <conditionalFormatting sqref="B238">
    <cfRule type="cellIs" dxfId="623" priority="370" stopIfTrue="1" operator="equal">
      <formula>"Title"</formula>
    </cfRule>
  </conditionalFormatting>
  <conditionalFormatting sqref="B233">
    <cfRule type="cellIs" dxfId="622" priority="369" stopIfTrue="1" operator="equal">
      <formula>"Title"</formula>
    </cfRule>
  </conditionalFormatting>
  <conditionalFormatting sqref="B236">
    <cfRule type="cellIs" dxfId="621" priority="368" stopIfTrue="1" operator="equal">
      <formula>"Title"</formula>
    </cfRule>
  </conditionalFormatting>
  <conditionalFormatting sqref="B234">
    <cfRule type="cellIs" dxfId="620" priority="367" stopIfTrue="1" operator="equal">
      <formula>"Title"</formula>
    </cfRule>
  </conditionalFormatting>
  <conditionalFormatting sqref="B237">
    <cfRule type="cellIs" dxfId="619" priority="366" stopIfTrue="1" operator="equal">
      <formula>"Title"</formula>
    </cfRule>
  </conditionalFormatting>
  <conditionalFormatting sqref="B234">
    <cfRule type="cellIs" dxfId="618" priority="365" stopIfTrue="1" operator="equal">
      <formula>"Title"</formula>
    </cfRule>
  </conditionalFormatting>
  <conditionalFormatting sqref="B237">
    <cfRule type="cellIs" dxfId="617" priority="364" stopIfTrue="1" operator="equal">
      <formula>"Title"</formula>
    </cfRule>
  </conditionalFormatting>
  <conditionalFormatting sqref="B235">
    <cfRule type="cellIs" dxfId="616" priority="363" stopIfTrue="1" operator="equal">
      <formula>"Title"</formula>
    </cfRule>
  </conditionalFormatting>
  <conditionalFormatting sqref="B238">
    <cfRule type="cellIs" dxfId="615" priority="362" stopIfTrue="1" operator="equal">
      <formula>"Title"</formula>
    </cfRule>
  </conditionalFormatting>
  <conditionalFormatting sqref="B234">
    <cfRule type="cellIs" dxfId="614" priority="361" stopIfTrue="1" operator="equal">
      <formula>"Title"</formula>
    </cfRule>
  </conditionalFormatting>
  <conditionalFormatting sqref="B235">
    <cfRule type="cellIs" dxfId="613" priority="359" stopIfTrue="1" operator="equal">
      <formula>"Title"</formula>
    </cfRule>
  </conditionalFormatting>
  <conditionalFormatting sqref="B238">
    <cfRule type="cellIs" dxfId="612" priority="358" stopIfTrue="1" operator="equal">
      <formula>"Title"</formula>
    </cfRule>
  </conditionalFormatting>
  <conditionalFormatting sqref="B235">
    <cfRule type="cellIs" dxfId="611" priority="357" stopIfTrue="1" operator="equal">
      <formula>"Title"</formula>
    </cfRule>
  </conditionalFormatting>
  <conditionalFormatting sqref="B238">
    <cfRule type="cellIs" dxfId="610" priority="356" stopIfTrue="1" operator="equal">
      <formula>"Title"</formula>
    </cfRule>
  </conditionalFormatting>
  <conditionalFormatting sqref="B236">
    <cfRule type="cellIs" dxfId="609" priority="355" stopIfTrue="1" operator="equal">
      <formula>"Title"</formula>
    </cfRule>
  </conditionalFormatting>
  <conditionalFormatting sqref="B233">
    <cfRule type="cellIs" dxfId="608" priority="354" stopIfTrue="1" operator="equal">
      <formula>"Title"</formula>
    </cfRule>
  </conditionalFormatting>
  <conditionalFormatting sqref="B236">
    <cfRule type="cellIs" dxfId="607" priority="353" stopIfTrue="1" operator="equal">
      <formula>"Title"</formula>
    </cfRule>
  </conditionalFormatting>
  <conditionalFormatting sqref="B234">
    <cfRule type="cellIs" dxfId="606" priority="352" stopIfTrue="1" operator="equal">
      <formula>"Title"</formula>
    </cfRule>
  </conditionalFormatting>
  <conditionalFormatting sqref="B237">
    <cfRule type="cellIs" dxfId="605" priority="351" stopIfTrue="1" operator="equal">
      <formula>"Title"</formula>
    </cfRule>
  </conditionalFormatting>
  <conditionalFormatting sqref="B234">
    <cfRule type="cellIs" dxfId="604" priority="350" stopIfTrue="1" operator="equal">
      <formula>"Title"</formula>
    </cfRule>
  </conditionalFormatting>
  <conditionalFormatting sqref="B237">
    <cfRule type="cellIs" dxfId="603" priority="349" stopIfTrue="1" operator="equal">
      <formula>"Title"</formula>
    </cfRule>
  </conditionalFormatting>
  <conditionalFormatting sqref="B235">
    <cfRule type="cellIs" dxfId="602" priority="348" stopIfTrue="1" operator="equal">
      <formula>"Title"</formula>
    </cfRule>
  </conditionalFormatting>
  <conditionalFormatting sqref="B238">
    <cfRule type="cellIs" dxfId="601" priority="347" stopIfTrue="1" operator="equal">
      <formula>"Title"</formula>
    </cfRule>
  </conditionalFormatting>
  <conditionalFormatting sqref="B234">
    <cfRule type="cellIs" dxfId="600" priority="346" stopIfTrue="1" operator="equal">
      <formula>"Title"</formula>
    </cfRule>
  </conditionalFormatting>
  <conditionalFormatting sqref="B237">
    <cfRule type="cellIs" dxfId="599" priority="345" stopIfTrue="1" operator="equal">
      <formula>"Title"</formula>
    </cfRule>
  </conditionalFormatting>
  <conditionalFormatting sqref="B235">
    <cfRule type="cellIs" dxfId="598" priority="344" stopIfTrue="1" operator="equal">
      <formula>"Title"</formula>
    </cfRule>
  </conditionalFormatting>
  <conditionalFormatting sqref="B238">
    <cfRule type="cellIs" dxfId="597" priority="343" stopIfTrue="1" operator="equal">
      <formula>"Title"</formula>
    </cfRule>
  </conditionalFormatting>
  <conditionalFormatting sqref="B235">
    <cfRule type="cellIs" dxfId="596" priority="342" stopIfTrue="1" operator="equal">
      <formula>"Title"</formula>
    </cfRule>
  </conditionalFormatting>
  <conditionalFormatting sqref="B238">
    <cfRule type="cellIs" dxfId="595" priority="341" stopIfTrue="1" operator="equal">
      <formula>"Title"</formula>
    </cfRule>
  </conditionalFormatting>
  <conditionalFormatting sqref="B236">
    <cfRule type="cellIs" dxfId="594" priority="340" stopIfTrue="1" operator="equal">
      <formula>"Title"</formula>
    </cfRule>
  </conditionalFormatting>
  <conditionalFormatting sqref="B234">
    <cfRule type="cellIs" dxfId="593" priority="339" stopIfTrue="1" operator="equal">
      <formula>"Title"</formula>
    </cfRule>
  </conditionalFormatting>
  <conditionalFormatting sqref="B237">
    <cfRule type="cellIs" dxfId="592" priority="338" stopIfTrue="1" operator="equal">
      <formula>"Title"</formula>
    </cfRule>
  </conditionalFormatting>
  <conditionalFormatting sqref="B235">
    <cfRule type="cellIs" dxfId="591" priority="337" stopIfTrue="1" operator="equal">
      <formula>"Title"</formula>
    </cfRule>
  </conditionalFormatting>
  <conditionalFormatting sqref="B238">
    <cfRule type="cellIs" dxfId="590" priority="336" stopIfTrue="1" operator="equal">
      <formula>"Title"</formula>
    </cfRule>
  </conditionalFormatting>
  <conditionalFormatting sqref="B235">
    <cfRule type="cellIs" dxfId="589" priority="335" stopIfTrue="1" operator="equal">
      <formula>"Title"</formula>
    </cfRule>
  </conditionalFormatting>
  <conditionalFormatting sqref="B238">
    <cfRule type="cellIs" dxfId="588" priority="334" stopIfTrue="1" operator="equal">
      <formula>"Title"</formula>
    </cfRule>
  </conditionalFormatting>
  <conditionalFormatting sqref="B236">
    <cfRule type="cellIs" dxfId="587" priority="333" stopIfTrue="1" operator="equal">
      <formula>"Title"</formula>
    </cfRule>
  </conditionalFormatting>
  <conditionalFormatting sqref="B235">
    <cfRule type="cellIs" dxfId="586" priority="332" stopIfTrue="1" operator="equal">
      <formula>"Title"</formula>
    </cfRule>
  </conditionalFormatting>
  <conditionalFormatting sqref="B238">
    <cfRule type="cellIs" dxfId="585" priority="331" stopIfTrue="1" operator="equal">
      <formula>"Title"</formula>
    </cfRule>
  </conditionalFormatting>
  <conditionalFormatting sqref="B236">
    <cfRule type="cellIs" dxfId="584" priority="330" stopIfTrue="1" operator="equal">
      <formula>"Title"</formula>
    </cfRule>
  </conditionalFormatting>
  <conditionalFormatting sqref="B236">
    <cfRule type="cellIs" dxfId="583" priority="329" stopIfTrue="1" operator="equal">
      <formula>"Title"</formula>
    </cfRule>
  </conditionalFormatting>
  <conditionalFormatting sqref="B237">
    <cfRule type="cellIs" dxfId="582" priority="328" stopIfTrue="1" operator="equal">
      <formula>"Title"</formula>
    </cfRule>
  </conditionalFormatting>
  <conditionalFormatting sqref="B240">
    <cfRule type="cellIs" dxfId="581" priority="327" stopIfTrue="1" operator="equal">
      <formula>"Title"</formula>
    </cfRule>
  </conditionalFormatting>
  <conditionalFormatting sqref="B225">
    <cfRule type="cellIs" dxfId="580" priority="326" stopIfTrue="1" operator="equal">
      <formula>"Title"</formula>
    </cfRule>
  </conditionalFormatting>
  <conditionalFormatting sqref="B228">
    <cfRule type="cellIs" dxfId="579" priority="325" stopIfTrue="1" operator="equal">
      <formula>"Title"</formula>
    </cfRule>
  </conditionalFormatting>
  <conditionalFormatting sqref="B226">
    <cfRule type="cellIs" dxfId="578" priority="324" stopIfTrue="1" operator="equal">
      <formula>"Title"</formula>
    </cfRule>
  </conditionalFormatting>
  <conditionalFormatting sqref="B229">
    <cfRule type="cellIs" dxfId="577" priority="323" stopIfTrue="1" operator="equal">
      <formula>"Title"</formula>
    </cfRule>
  </conditionalFormatting>
  <conditionalFormatting sqref="B226">
    <cfRule type="cellIs" dxfId="576" priority="322" stopIfTrue="1" operator="equal">
      <formula>"Title"</formula>
    </cfRule>
  </conditionalFormatting>
  <conditionalFormatting sqref="B229">
    <cfRule type="cellIs" dxfId="575" priority="321" stopIfTrue="1" operator="equal">
      <formula>"Title"</formula>
    </cfRule>
  </conditionalFormatting>
  <conditionalFormatting sqref="B227">
    <cfRule type="cellIs" dxfId="574" priority="320" stopIfTrue="1" operator="equal">
      <formula>"Title"</formula>
    </cfRule>
  </conditionalFormatting>
  <conditionalFormatting sqref="B230">
    <cfRule type="cellIs" dxfId="573" priority="319" stopIfTrue="1" operator="equal">
      <formula>"Title"</formula>
    </cfRule>
  </conditionalFormatting>
  <conditionalFormatting sqref="B226">
    <cfRule type="cellIs" dxfId="572" priority="318" stopIfTrue="1" operator="equal">
      <formula>"Title"</formula>
    </cfRule>
  </conditionalFormatting>
  <conditionalFormatting sqref="B229">
    <cfRule type="cellIs" dxfId="571" priority="317" stopIfTrue="1" operator="equal">
      <formula>"Title"</formula>
    </cfRule>
  </conditionalFormatting>
  <conditionalFormatting sqref="B227">
    <cfRule type="cellIs" dxfId="570" priority="316" stopIfTrue="1" operator="equal">
      <formula>"Title"</formula>
    </cfRule>
  </conditionalFormatting>
  <conditionalFormatting sqref="B230">
    <cfRule type="cellIs" dxfId="569" priority="315" stopIfTrue="1" operator="equal">
      <formula>"Title"</formula>
    </cfRule>
  </conditionalFormatting>
  <conditionalFormatting sqref="B227">
    <cfRule type="cellIs" dxfId="568" priority="314" stopIfTrue="1" operator="equal">
      <formula>"Title"</formula>
    </cfRule>
  </conditionalFormatting>
  <conditionalFormatting sqref="B230">
    <cfRule type="cellIs" dxfId="567" priority="313" stopIfTrue="1" operator="equal">
      <formula>"Title"</formula>
    </cfRule>
  </conditionalFormatting>
  <conditionalFormatting sqref="B228">
    <cfRule type="cellIs" dxfId="566" priority="312" stopIfTrue="1" operator="equal">
      <formula>"Title"</formula>
    </cfRule>
  </conditionalFormatting>
  <conditionalFormatting sqref="B231">
    <cfRule type="cellIs" dxfId="565" priority="311" stopIfTrue="1" operator="equal">
      <formula>"Title"</formula>
    </cfRule>
  </conditionalFormatting>
  <conditionalFormatting sqref="B226">
    <cfRule type="cellIs" dxfId="564" priority="310" stopIfTrue="1" operator="equal">
      <formula>"Title"</formula>
    </cfRule>
  </conditionalFormatting>
  <conditionalFormatting sqref="B229">
    <cfRule type="cellIs" dxfId="563" priority="309" stopIfTrue="1" operator="equal">
      <formula>"Title"</formula>
    </cfRule>
  </conditionalFormatting>
  <conditionalFormatting sqref="B227">
    <cfRule type="cellIs" dxfId="562" priority="308" stopIfTrue="1" operator="equal">
      <formula>"Title"</formula>
    </cfRule>
  </conditionalFormatting>
  <conditionalFormatting sqref="B230">
    <cfRule type="cellIs" dxfId="561" priority="307" stopIfTrue="1" operator="equal">
      <formula>"Title"</formula>
    </cfRule>
  </conditionalFormatting>
  <conditionalFormatting sqref="B227">
    <cfRule type="cellIs" dxfId="560" priority="306" stopIfTrue="1" operator="equal">
      <formula>"Title"</formula>
    </cfRule>
  </conditionalFormatting>
  <conditionalFormatting sqref="B230">
    <cfRule type="cellIs" dxfId="559" priority="305" stopIfTrue="1" operator="equal">
      <formula>"Title"</formula>
    </cfRule>
  </conditionalFormatting>
  <conditionalFormatting sqref="B228">
    <cfRule type="cellIs" dxfId="558" priority="304" stopIfTrue="1" operator="equal">
      <formula>"Title"</formula>
    </cfRule>
  </conditionalFormatting>
  <conditionalFormatting sqref="B231">
    <cfRule type="cellIs" dxfId="557" priority="303" stopIfTrue="1" operator="equal">
      <formula>"Title"</formula>
    </cfRule>
  </conditionalFormatting>
  <conditionalFormatting sqref="B227">
    <cfRule type="cellIs" dxfId="556" priority="302" stopIfTrue="1" operator="equal">
      <formula>"Title"</formula>
    </cfRule>
  </conditionalFormatting>
  <conditionalFormatting sqref="B230">
    <cfRule type="cellIs" dxfId="555" priority="301" stopIfTrue="1" operator="equal">
      <formula>"Title"</formula>
    </cfRule>
  </conditionalFormatting>
  <conditionalFormatting sqref="B228">
    <cfRule type="cellIs" dxfId="554" priority="300" stopIfTrue="1" operator="equal">
      <formula>"Title"</formula>
    </cfRule>
  </conditionalFormatting>
  <conditionalFormatting sqref="B231">
    <cfRule type="cellIs" dxfId="553" priority="299" stopIfTrue="1" operator="equal">
      <formula>"Title"</formula>
    </cfRule>
  </conditionalFormatting>
  <conditionalFormatting sqref="B228">
    <cfRule type="cellIs" dxfId="552" priority="298" stopIfTrue="1" operator="equal">
      <formula>"Title"</formula>
    </cfRule>
  </conditionalFormatting>
  <conditionalFormatting sqref="B231">
    <cfRule type="cellIs" dxfId="551" priority="297" stopIfTrue="1" operator="equal">
      <formula>"Title"</formula>
    </cfRule>
  </conditionalFormatting>
  <conditionalFormatting sqref="B229">
    <cfRule type="cellIs" dxfId="550" priority="296" stopIfTrue="1" operator="equal">
      <formula>"Title"</formula>
    </cfRule>
  </conditionalFormatting>
  <conditionalFormatting sqref="B232">
    <cfRule type="cellIs" dxfId="549" priority="295" stopIfTrue="1" operator="equal">
      <formula>"Title"</formula>
    </cfRule>
  </conditionalFormatting>
  <conditionalFormatting sqref="B226">
    <cfRule type="cellIs" dxfId="548" priority="294" stopIfTrue="1" operator="equal">
      <formula>"Title"</formula>
    </cfRule>
  </conditionalFormatting>
  <conditionalFormatting sqref="B229">
    <cfRule type="cellIs" dxfId="547" priority="293" stopIfTrue="1" operator="equal">
      <formula>"Title"</formula>
    </cfRule>
  </conditionalFormatting>
  <conditionalFormatting sqref="B227">
    <cfRule type="cellIs" dxfId="546" priority="292" stopIfTrue="1" operator="equal">
      <formula>"Title"</formula>
    </cfRule>
  </conditionalFormatting>
  <conditionalFormatting sqref="B230">
    <cfRule type="cellIs" dxfId="545" priority="291" stopIfTrue="1" operator="equal">
      <formula>"Title"</formula>
    </cfRule>
  </conditionalFormatting>
  <conditionalFormatting sqref="B227">
    <cfRule type="cellIs" dxfId="544" priority="290" stopIfTrue="1" operator="equal">
      <formula>"Title"</formula>
    </cfRule>
  </conditionalFormatting>
  <conditionalFormatting sqref="B230">
    <cfRule type="cellIs" dxfId="543" priority="289" stopIfTrue="1" operator="equal">
      <formula>"Title"</formula>
    </cfRule>
  </conditionalFormatting>
  <conditionalFormatting sqref="B228">
    <cfRule type="cellIs" dxfId="542" priority="288" stopIfTrue="1" operator="equal">
      <formula>"Title"</formula>
    </cfRule>
  </conditionalFormatting>
  <conditionalFormatting sqref="B231">
    <cfRule type="cellIs" dxfId="541" priority="287" stopIfTrue="1" operator="equal">
      <formula>"Title"</formula>
    </cfRule>
  </conditionalFormatting>
  <conditionalFormatting sqref="B227">
    <cfRule type="cellIs" dxfId="540" priority="286" stopIfTrue="1" operator="equal">
      <formula>"Title"</formula>
    </cfRule>
  </conditionalFormatting>
  <conditionalFormatting sqref="B230">
    <cfRule type="cellIs" dxfId="539" priority="285" stopIfTrue="1" operator="equal">
      <formula>"Title"</formula>
    </cfRule>
  </conditionalFormatting>
  <conditionalFormatting sqref="B228">
    <cfRule type="cellIs" dxfId="538" priority="284" stopIfTrue="1" operator="equal">
      <formula>"Title"</formula>
    </cfRule>
  </conditionalFormatting>
  <conditionalFormatting sqref="B231">
    <cfRule type="cellIs" dxfId="537" priority="283" stopIfTrue="1" operator="equal">
      <formula>"Title"</formula>
    </cfRule>
  </conditionalFormatting>
  <conditionalFormatting sqref="B228">
    <cfRule type="cellIs" dxfId="536" priority="282" stopIfTrue="1" operator="equal">
      <formula>"Title"</formula>
    </cfRule>
  </conditionalFormatting>
  <conditionalFormatting sqref="B231">
    <cfRule type="cellIs" dxfId="535" priority="281" stopIfTrue="1" operator="equal">
      <formula>"Title"</formula>
    </cfRule>
  </conditionalFormatting>
  <conditionalFormatting sqref="B229">
    <cfRule type="cellIs" dxfId="534" priority="280" stopIfTrue="1" operator="equal">
      <formula>"Title"</formula>
    </cfRule>
  </conditionalFormatting>
  <conditionalFormatting sqref="B232">
    <cfRule type="cellIs" dxfId="533" priority="279" stopIfTrue="1" operator="equal">
      <formula>"Title"</formula>
    </cfRule>
  </conditionalFormatting>
  <conditionalFormatting sqref="B227">
    <cfRule type="cellIs" dxfId="532" priority="278" stopIfTrue="1" operator="equal">
      <formula>"Title"</formula>
    </cfRule>
  </conditionalFormatting>
  <conditionalFormatting sqref="B230">
    <cfRule type="cellIs" dxfId="531" priority="277" stopIfTrue="1" operator="equal">
      <formula>"Title"</formula>
    </cfRule>
  </conditionalFormatting>
  <conditionalFormatting sqref="B228">
    <cfRule type="cellIs" dxfId="530" priority="276" stopIfTrue="1" operator="equal">
      <formula>"Title"</formula>
    </cfRule>
  </conditionalFormatting>
  <conditionalFormatting sqref="B231">
    <cfRule type="cellIs" dxfId="529" priority="275" stopIfTrue="1" operator="equal">
      <formula>"Title"</formula>
    </cfRule>
  </conditionalFormatting>
  <conditionalFormatting sqref="B228">
    <cfRule type="cellIs" dxfId="528" priority="274" stopIfTrue="1" operator="equal">
      <formula>"Title"</formula>
    </cfRule>
  </conditionalFormatting>
  <conditionalFormatting sqref="B231">
    <cfRule type="cellIs" dxfId="527" priority="273" stopIfTrue="1" operator="equal">
      <formula>"Title"</formula>
    </cfRule>
  </conditionalFormatting>
  <conditionalFormatting sqref="B229">
    <cfRule type="cellIs" dxfId="526" priority="272" stopIfTrue="1" operator="equal">
      <formula>"Title"</formula>
    </cfRule>
  </conditionalFormatting>
  <conditionalFormatting sqref="B232">
    <cfRule type="cellIs" dxfId="525" priority="271" stopIfTrue="1" operator="equal">
      <formula>"Title"</formula>
    </cfRule>
  </conditionalFormatting>
  <conditionalFormatting sqref="B228">
    <cfRule type="cellIs" dxfId="524" priority="270" stopIfTrue="1" operator="equal">
      <formula>"Title"</formula>
    </cfRule>
  </conditionalFormatting>
  <conditionalFormatting sqref="B231">
    <cfRule type="cellIs" dxfId="523" priority="269" stopIfTrue="1" operator="equal">
      <formula>"Title"</formula>
    </cfRule>
  </conditionalFormatting>
  <conditionalFormatting sqref="B229">
    <cfRule type="cellIs" dxfId="522" priority="268" stopIfTrue="1" operator="equal">
      <formula>"Title"</formula>
    </cfRule>
  </conditionalFormatting>
  <conditionalFormatting sqref="B232">
    <cfRule type="cellIs" dxfId="521" priority="267" stopIfTrue="1" operator="equal">
      <formula>"Title"</formula>
    </cfRule>
  </conditionalFormatting>
  <conditionalFormatting sqref="B229">
    <cfRule type="cellIs" dxfId="520" priority="266" stopIfTrue="1" operator="equal">
      <formula>"Title"</formula>
    </cfRule>
  </conditionalFormatting>
  <conditionalFormatting sqref="B232">
    <cfRule type="cellIs" dxfId="519" priority="265" stopIfTrue="1" operator="equal">
      <formula>"Title"</formula>
    </cfRule>
  </conditionalFormatting>
  <conditionalFormatting sqref="B230">
    <cfRule type="cellIs" dxfId="518" priority="264" stopIfTrue="1" operator="equal">
      <formula>"Title"</formula>
    </cfRule>
  </conditionalFormatting>
  <conditionalFormatting sqref="B233">
    <cfRule type="cellIs" dxfId="517" priority="263" stopIfTrue="1" operator="equal">
      <formula>"Title"</formula>
    </cfRule>
  </conditionalFormatting>
  <conditionalFormatting sqref="B240">
    <cfRule type="cellIs" dxfId="516" priority="261" stopIfTrue="1" operator="equal">
      <formula>"Title"</formula>
    </cfRule>
  </conditionalFormatting>
  <conditionalFormatting sqref="B240">
    <cfRule type="cellIs" dxfId="515" priority="260" stopIfTrue="1" operator="equal">
      <formula>"Title"</formula>
    </cfRule>
  </conditionalFormatting>
  <conditionalFormatting sqref="B240">
    <cfRule type="cellIs" dxfId="514" priority="259" stopIfTrue="1" operator="equal">
      <formula>"Title"</formula>
    </cfRule>
  </conditionalFormatting>
  <conditionalFormatting sqref="B240">
    <cfRule type="cellIs" dxfId="513" priority="258" stopIfTrue="1" operator="equal">
      <formula>"Title"</formula>
    </cfRule>
  </conditionalFormatting>
  <conditionalFormatting sqref="B241">
    <cfRule type="cellIs" dxfId="512" priority="257" stopIfTrue="1" operator="equal">
      <formula>"Title"</formula>
    </cfRule>
  </conditionalFormatting>
  <conditionalFormatting sqref="B240">
    <cfRule type="cellIs" dxfId="511" priority="256" stopIfTrue="1" operator="equal">
      <formula>"Title"</formula>
    </cfRule>
  </conditionalFormatting>
  <conditionalFormatting sqref="B240">
    <cfRule type="cellIs" dxfId="510" priority="255" stopIfTrue="1" operator="equal">
      <formula>"Title"</formula>
    </cfRule>
  </conditionalFormatting>
  <conditionalFormatting sqref="B240">
    <cfRule type="cellIs" dxfId="509" priority="254" stopIfTrue="1" operator="equal">
      <formula>"Title"</formula>
    </cfRule>
  </conditionalFormatting>
  <conditionalFormatting sqref="B240">
    <cfRule type="cellIs" dxfId="508" priority="253" stopIfTrue="1" operator="equal">
      <formula>"Title"</formula>
    </cfRule>
  </conditionalFormatting>
  <conditionalFormatting sqref="B241">
    <cfRule type="cellIs" dxfId="507" priority="252" stopIfTrue="1" operator="equal">
      <formula>"Title"</formula>
    </cfRule>
  </conditionalFormatting>
  <conditionalFormatting sqref="B240">
    <cfRule type="cellIs" dxfId="506" priority="251" stopIfTrue="1" operator="equal">
      <formula>"Title"</formula>
    </cfRule>
  </conditionalFormatting>
  <conditionalFormatting sqref="B240">
    <cfRule type="cellIs" dxfId="505" priority="250" stopIfTrue="1" operator="equal">
      <formula>"Title"</formula>
    </cfRule>
  </conditionalFormatting>
  <conditionalFormatting sqref="B240">
    <cfRule type="cellIs" dxfId="504" priority="249" stopIfTrue="1" operator="equal">
      <formula>"Title"</formula>
    </cfRule>
  </conditionalFormatting>
  <conditionalFormatting sqref="B241">
    <cfRule type="cellIs" dxfId="503" priority="248" stopIfTrue="1" operator="equal">
      <formula>"Title"</formula>
    </cfRule>
  </conditionalFormatting>
  <conditionalFormatting sqref="B240">
    <cfRule type="cellIs" dxfId="502" priority="247" stopIfTrue="1" operator="equal">
      <formula>"Title"</formula>
    </cfRule>
  </conditionalFormatting>
  <conditionalFormatting sqref="B241">
    <cfRule type="cellIs" dxfId="501" priority="245" stopIfTrue="1" operator="equal">
      <formula>"Title"</formula>
    </cfRule>
  </conditionalFormatting>
  <conditionalFormatting sqref="B240">
    <cfRule type="cellIs" dxfId="500" priority="244" stopIfTrue="1" operator="equal">
      <formula>"Title"</formula>
    </cfRule>
  </conditionalFormatting>
  <conditionalFormatting sqref="B241">
    <cfRule type="cellIs" dxfId="499" priority="243" stopIfTrue="1" operator="equal">
      <formula>"Title"</formula>
    </cfRule>
  </conditionalFormatting>
  <conditionalFormatting sqref="B241">
    <cfRule type="cellIs" dxfId="498" priority="242" stopIfTrue="1" operator="equal">
      <formula>"Title"</formula>
    </cfRule>
  </conditionalFormatting>
  <conditionalFormatting sqref="B242">
    <cfRule type="cellIs" dxfId="497" priority="241" stopIfTrue="1" operator="equal">
      <formula>"Title"</formula>
    </cfRule>
  </conditionalFormatting>
  <conditionalFormatting sqref="B240">
    <cfRule type="cellIs" dxfId="496" priority="240" stopIfTrue="1" operator="equal">
      <formula>"Title"</formula>
    </cfRule>
  </conditionalFormatting>
  <conditionalFormatting sqref="B240">
    <cfRule type="cellIs" dxfId="495" priority="239" stopIfTrue="1" operator="equal">
      <formula>"Title"</formula>
    </cfRule>
  </conditionalFormatting>
  <conditionalFormatting sqref="B240">
    <cfRule type="cellIs" dxfId="494" priority="237" stopIfTrue="1" operator="equal">
      <formula>"Title"</formula>
    </cfRule>
  </conditionalFormatting>
  <conditionalFormatting sqref="B240">
    <cfRule type="cellIs" dxfId="493" priority="236" stopIfTrue="1" operator="equal">
      <formula>"Title"</formula>
    </cfRule>
  </conditionalFormatting>
  <conditionalFormatting sqref="B240">
    <cfRule type="cellIs" dxfId="492" priority="235" stopIfTrue="1" operator="equal">
      <formula>"Title"</formula>
    </cfRule>
  </conditionalFormatting>
  <conditionalFormatting sqref="B240">
    <cfRule type="cellIs" dxfId="491" priority="233" stopIfTrue="1" operator="equal">
      <formula>"Title"</formula>
    </cfRule>
  </conditionalFormatting>
  <conditionalFormatting sqref="B240">
    <cfRule type="cellIs" dxfId="490" priority="231" stopIfTrue="1" operator="equal">
      <formula>"Title"</formula>
    </cfRule>
  </conditionalFormatting>
  <conditionalFormatting sqref="B240">
    <cfRule type="cellIs" dxfId="489" priority="230" stopIfTrue="1" operator="equal">
      <formula>"Title"</formula>
    </cfRule>
  </conditionalFormatting>
  <conditionalFormatting sqref="B240">
    <cfRule type="cellIs" dxfId="488" priority="229" stopIfTrue="1" operator="equal">
      <formula>"Title"</formula>
    </cfRule>
  </conditionalFormatting>
  <conditionalFormatting sqref="B241">
    <cfRule type="cellIs" dxfId="487" priority="228" stopIfTrue="1" operator="equal">
      <formula>"Title"</formula>
    </cfRule>
  </conditionalFormatting>
  <conditionalFormatting sqref="B240">
    <cfRule type="cellIs" dxfId="486" priority="227" stopIfTrue="1" operator="equal">
      <formula>"Title"</formula>
    </cfRule>
  </conditionalFormatting>
  <conditionalFormatting sqref="B240">
    <cfRule type="cellIs" dxfId="485" priority="226" stopIfTrue="1" operator="equal">
      <formula>"Title"</formula>
    </cfRule>
  </conditionalFormatting>
  <conditionalFormatting sqref="B240">
    <cfRule type="cellIs" dxfId="484" priority="225" stopIfTrue="1" operator="equal">
      <formula>"Title"</formula>
    </cfRule>
  </conditionalFormatting>
  <conditionalFormatting sqref="B240">
    <cfRule type="cellIs" dxfId="483" priority="224" stopIfTrue="1" operator="equal">
      <formula>"Title"</formula>
    </cfRule>
  </conditionalFormatting>
  <conditionalFormatting sqref="B241">
    <cfRule type="cellIs" dxfId="482" priority="223" stopIfTrue="1" operator="equal">
      <formula>"Title"</formula>
    </cfRule>
  </conditionalFormatting>
  <conditionalFormatting sqref="B240">
    <cfRule type="cellIs" dxfId="481" priority="222" stopIfTrue="1" operator="equal">
      <formula>"Title"</formula>
    </cfRule>
  </conditionalFormatting>
  <conditionalFormatting sqref="B240">
    <cfRule type="cellIs" dxfId="480" priority="221" stopIfTrue="1" operator="equal">
      <formula>"Title"</formula>
    </cfRule>
  </conditionalFormatting>
  <conditionalFormatting sqref="B240">
    <cfRule type="cellIs" dxfId="479" priority="220" stopIfTrue="1" operator="equal">
      <formula>"Title"</formula>
    </cfRule>
  </conditionalFormatting>
  <conditionalFormatting sqref="B241">
    <cfRule type="cellIs" dxfId="478" priority="219" stopIfTrue="1" operator="equal">
      <formula>"Title"</formula>
    </cfRule>
  </conditionalFormatting>
  <conditionalFormatting sqref="B240">
    <cfRule type="cellIs" dxfId="477" priority="218" stopIfTrue="1" operator="equal">
      <formula>"Title"</formula>
    </cfRule>
  </conditionalFormatting>
  <conditionalFormatting sqref="B240">
    <cfRule type="cellIs" dxfId="476" priority="217" stopIfTrue="1" operator="equal">
      <formula>"Title"</formula>
    </cfRule>
  </conditionalFormatting>
  <conditionalFormatting sqref="B241">
    <cfRule type="cellIs" dxfId="475" priority="216" stopIfTrue="1" operator="equal">
      <formula>"Title"</formula>
    </cfRule>
  </conditionalFormatting>
  <conditionalFormatting sqref="B240">
    <cfRule type="cellIs" dxfId="474" priority="215" stopIfTrue="1" operator="equal">
      <formula>"Title"</formula>
    </cfRule>
  </conditionalFormatting>
  <conditionalFormatting sqref="B241">
    <cfRule type="cellIs" dxfId="473" priority="214" stopIfTrue="1" operator="equal">
      <formula>"Title"</formula>
    </cfRule>
  </conditionalFormatting>
  <conditionalFormatting sqref="B241">
    <cfRule type="cellIs" dxfId="472" priority="213" stopIfTrue="1" operator="equal">
      <formula>"Title"</formula>
    </cfRule>
  </conditionalFormatting>
  <conditionalFormatting sqref="B242">
    <cfRule type="cellIs" dxfId="471" priority="212" stopIfTrue="1" operator="equal">
      <formula>"Title"</formula>
    </cfRule>
  </conditionalFormatting>
  <conditionalFormatting sqref="B240">
    <cfRule type="cellIs" dxfId="470" priority="211" stopIfTrue="1" operator="equal">
      <formula>"Title"</formula>
    </cfRule>
  </conditionalFormatting>
  <conditionalFormatting sqref="B240">
    <cfRule type="cellIs" dxfId="469" priority="210" stopIfTrue="1" operator="equal">
      <formula>"Title"</formula>
    </cfRule>
  </conditionalFormatting>
  <conditionalFormatting sqref="B240">
    <cfRule type="cellIs" dxfId="468" priority="209" stopIfTrue="1" operator="equal">
      <formula>"Title"</formula>
    </cfRule>
  </conditionalFormatting>
  <conditionalFormatting sqref="B240">
    <cfRule type="cellIs" dxfId="467" priority="208" stopIfTrue="1" operator="equal">
      <formula>"Title"</formula>
    </cfRule>
  </conditionalFormatting>
  <conditionalFormatting sqref="B240">
    <cfRule type="cellIs" dxfId="466" priority="207" stopIfTrue="1" operator="equal">
      <formula>"Title"</formula>
    </cfRule>
  </conditionalFormatting>
  <conditionalFormatting sqref="B240">
    <cfRule type="cellIs" dxfId="465" priority="206" stopIfTrue="1" operator="equal">
      <formula>"Title"</formula>
    </cfRule>
  </conditionalFormatting>
  <conditionalFormatting sqref="B241">
    <cfRule type="cellIs" dxfId="464" priority="205" stopIfTrue="1" operator="equal">
      <formula>"Title"</formula>
    </cfRule>
  </conditionalFormatting>
  <conditionalFormatting sqref="B240">
    <cfRule type="cellIs" dxfId="463" priority="204" stopIfTrue="1" operator="equal">
      <formula>"Title"</formula>
    </cfRule>
  </conditionalFormatting>
  <conditionalFormatting sqref="B240">
    <cfRule type="cellIs" dxfId="462" priority="203" stopIfTrue="1" operator="equal">
      <formula>"Title"</formula>
    </cfRule>
  </conditionalFormatting>
  <conditionalFormatting sqref="B240">
    <cfRule type="cellIs" dxfId="461" priority="202" stopIfTrue="1" operator="equal">
      <formula>"Title"</formula>
    </cfRule>
  </conditionalFormatting>
  <conditionalFormatting sqref="B240">
    <cfRule type="cellIs" dxfId="460" priority="201" stopIfTrue="1" operator="equal">
      <formula>"Title"</formula>
    </cfRule>
  </conditionalFormatting>
  <conditionalFormatting sqref="B241">
    <cfRule type="cellIs" dxfId="459" priority="200" stopIfTrue="1" operator="equal">
      <formula>"Title"</formula>
    </cfRule>
  </conditionalFormatting>
  <conditionalFormatting sqref="B240">
    <cfRule type="cellIs" dxfId="458" priority="199" stopIfTrue="1" operator="equal">
      <formula>"Title"</formula>
    </cfRule>
  </conditionalFormatting>
  <conditionalFormatting sqref="B240">
    <cfRule type="cellIs" dxfId="457" priority="198" stopIfTrue="1" operator="equal">
      <formula>"Title"</formula>
    </cfRule>
  </conditionalFormatting>
  <conditionalFormatting sqref="B240">
    <cfRule type="cellIs" dxfId="456" priority="197" stopIfTrue="1" operator="equal">
      <formula>"Title"</formula>
    </cfRule>
  </conditionalFormatting>
  <conditionalFormatting sqref="B241">
    <cfRule type="cellIs" dxfId="455" priority="196" stopIfTrue="1" operator="equal">
      <formula>"Title"</formula>
    </cfRule>
  </conditionalFormatting>
  <conditionalFormatting sqref="B240">
    <cfRule type="cellIs" dxfId="454" priority="195" stopIfTrue="1" operator="equal">
      <formula>"Title"</formula>
    </cfRule>
  </conditionalFormatting>
  <conditionalFormatting sqref="B240">
    <cfRule type="cellIs" dxfId="453" priority="194" stopIfTrue="1" operator="equal">
      <formula>"Title"</formula>
    </cfRule>
  </conditionalFormatting>
  <conditionalFormatting sqref="B241">
    <cfRule type="cellIs" dxfId="452" priority="193" stopIfTrue="1" operator="equal">
      <formula>"Title"</formula>
    </cfRule>
  </conditionalFormatting>
  <conditionalFormatting sqref="B240">
    <cfRule type="cellIs" dxfId="451" priority="192" stopIfTrue="1" operator="equal">
      <formula>"Title"</formula>
    </cfRule>
  </conditionalFormatting>
  <conditionalFormatting sqref="B241">
    <cfRule type="cellIs" dxfId="450" priority="191" stopIfTrue="1" operator="equal">
      <formula>"Title"</formula>
    </cfRule>
  </conditionalFormatting>
  <conditionalFormatting sqref="B241">
    <cfRule type="cellIs" dxfId="449" priority="190" stopIfTrue="1" operator="equal">
      <formula>"Title"</formula>
    </cfRule>
  </conditionalFormatting>
  <conditionalFormatting sqref="B242">
    <cfRule type="cellIs" dxfId="448" priority="189" stopIfTrue="1" operator="equal">
      <formula>"Title"</formula>
    </cfRule>
  </conditionalFormatting>
  <conditionalFormatting sqref="B240">
    <cfRule type="cellIs" dxfId="447" priority="188" stopIfTrue="1" operator="equal">
      <formula>"Title"</formula>
    </cfRule>
  </conditionalFormatting>
  <conditionalFormatting sqref="B240">
    <cfRule type="cellIs" dxfId="446" priority="187" stopIfTrue="1" operator="equal">
      <formula>"Title"</formula>
    </cfRule>
  </conditionalFormatting>
  <conditionalFormatting sqref="B240">
    <cfRule type="cellIs" dxfId="445" priority="186" stopIfTrue="1" operator="equal">
      <formula>"Title"</formula>
    </cfRule>
  </conditionalFormatting>
  <conditionalFormatting sqref="B241">
    <cfRule type="cellIs" dxfId="444" priority="185" stopIfTrue="1" operator="equal">
      <formula>"Title"</formula>
    </cfRule>
  </conditionalFormatting>
  <conditionalFormatting sqref="B240">
    <cfRule type="cellIs" dxfId="443" priority="184" stopIfTrue="1" operator="equal">
      <formula>"Title"</formula>
    </cfRule>
  </conditionalFormatting>
  <conditionalFormatting sqref="B240">
    <cfRule type="cellIs" dxfId="442" priority="183" stopIfTrue="1" operator="equal">
      <formula>"Title"</formula>
    </cfRule>
  </conditionalFormatting>
  <conditionalFormatting sqref="B241">
    <cfRule type="cellIs" dxfId="441" priority="182" stopIfTrue="1" operator="equal">
      <formula>"Title"</formula>
    </cfRule>
  </conditionalFormatting>
  <conditionalFormatting sqref="B240">
    <cfRule type="cellIs" dxfId="440" priority="181" stopIfTrue="1" operator="equal">
      <formula>"Title"</formula>
    </cfRule>
  </conditionalFormatting>
  <conditionalFormatting sqref="B241">
    <cfRule type="cellIs" dxfId="439" priority="180" stopIfTrue="1" operator="equal">
      <formula>"Title"</formula>
    </cfRule>
  </conditionalFormatting>
  <conditionalFormatting sqref="B241">
    <cfRule type="cellIs" dxfId="438" priority="179" stopIfTrue="1" operator="equal">
      <formula>"Title"</formula>
    </cfRule>
  </conditionalFormatting>
  <conditionalFormatting sqref="B242">
    <cfRule type="cellIs" dxfId="437" priority="178" stopIfTrue="1" operator="equal">
      <formula>"Title"</formula>
    </cfRule>
  </conditionalFormatting>
  <conditionalFormatting sqref="B240">
    <cfRule type="cellIs" dxfId="436" priority="177" stopIfTrue="1" operator="equal">
      <formula>"Title"</formula>
    </cfRule>
  </conditionalFormatting>
  <conditionalFormatting sqref="B240">
    <cfRule type="cellIs" dxfId="435" priority="176" stopIfTrue="1" operator="equal">
      <formula>"Title"</formula>
    </cfRule>
  </conditionalFormatting>
  <conditionalFormatting sqref="B241">
    <cfRule type="cellIs" dxfId="434" priority="175" stopIfTrue="1" operator="equal">
      <formula>"Title"</formula>
    </cfRule>
  </conditionalFormatting>
  <conditionalFormatting sqref="B240">
    <cfRule type="cellIs" dxfId="433" priority="174" stopIfTrue="1" operator="equal">
      <formula>"Title"</formula>
    </cfRule>
  </conditionalFormatting>
  <conditionalFormatting sqref="B241">
    <cfRule type="cellIs" dxfId="432" priority="173" stopIfTrue="1" operator="equal">
      <formula>"Title"</formula>
    </cfRule>
  </conditionalFormatting>
  <conditionalFormatting sqref="B241">
    <cfRule type="cellIs" dxfId="431" priority="172" stopIfTrue="1" operator="equal">
      <formula>"Title"</formula>
    </cfRule>
  </conditionalFormatting>
  <conditionalFormatting sqref="B242">
    <cfRule type="cellIs" dxfId="430" priority="171" stopIfTrue="1" operator="equal">
      <formula>"Title"</formula>
    </cfRule>
  </conditionalFormatting>
  <conditionalFormatting sqref="B240">
    <cfRule type="cellIs" dxfId="429" priority="170" stopIfTrue="1" operator="equal">
      <formula>"Title"</formula>
    </cfRule>
  </conditionalFormatting>
  <conditionalFormatting sqref="B241">
    <cfRule type="cellIs" dxfId="428" priority="169" stopIfTrue="1" operator="equal">
      <formula>"Title"</formula>
    </cfRule>
  </conditionalFormatting>
  <conditionalFormatting sqref="B241">
    <cfRule type="cellIs" dxfId="427" priority="168" stopIfTrue="1" operator="equal">
      <formula>"Title"</formula>
    </cfRule>
  </conditionalFormatting>
  <conditionalFormatting sqref="B242">
    <cfRule type="cellIs" dxfId="426" priority="167" stopIfTrue="1" operator="equal">
      <formula>"Title"</formula>
    </cfRule>
  </conditionalFormatting>
  <conditionalFormatting sqref="B241">
    <cfRule type="cellIs" dxfId="425" priority="166" stopIfTrue="1" operator="equal">
      <formula>"Title"</formula>
    </cfRule>
  </conditionalFormatting>
  <conditionalFormatting sqref="B242">
    <cfRule type="cellIs" dxfId="424" priority="165" stopIfTrue="1" operator="equal">
      <formula>"Title"</formula>
    </cfRule>
  </conditionalFormatting>
  <conditionalFormatting sqref="B242">
    <cfRule type="cellIs" dxfId="423" priority="164" stopIfTrue="1" operator="equal">
      <formula>"Title"</formula>
    </cfRule>
  </conditionalFormatting>
  <conditionalFormatting sqref="B240">
    <cfRule type="cellIs" dxfId="422" priority="159" stopIfTrue="1" operator="equal">
      <formula>"Title"</formula>
    </cfRule>
  </conditionalFormatting>
  <conditionalFormatting sqref="B240">
    <cfRule type="cellIs" dxfId="421" priority="155" stopIfTrue="1" operator="equal">
      <formula>"Title"</formula>
    </cfRule>
  </conditionalFormatting>
  <conditionalFormatting sqref="B240">
    <cfRule type="cellIs" dxfId="420" priority="152" stopIfTrue="1" operator="equal">
      <formula>"Title"</formula>
    </cfRule>
  </conditionalFormatting>
  <conditionalFormatting sqref="B240">
    <cfRule type="cellIs" dxfId="419" priority="150" stopIfTrue="1" operator="equal">
      <formula>"Title"</formula>
    </cfRule>
  </conditionalFormatting>
  <conditionalFormatting sqref="B240">
    <cfRule type="cellIs" dxfId="418" priority="149" stopIfTrue="1" operator="equal">
      <formula>"Title"</formula>
    </cfRule>
  </conditionalFormatting>
  <conditionalFormatting sqref="B240">
    <cfRule type="cellIs" dxfId="417" priority="148" stopIfTrue="1" operator="equal">
      <formula>"Title"</formula>
    </cfRule>
  </conditionalFormatting>
  <conditionalFormatting sqref="B241">
    <cfRule type="cellIs" dxfId="416" priority="144" stopIfTrue="1" operator="equal">
      <formula>"Title"</formula>
    </cfRule>
  </conditionalFormatting>
  <conditionalFormatting sqref="B241">
    <cfRule type="cellIs" dxfId="415" priority="141" stopIfTrue="1" operator="equal">
      <formula>"Title"</formula>
    </cfRule>
  </conditionalFormatting>
  <conditionalFormatting sqref="B239:C239">
    <cfRule type="cellIs" dxfId="414" priority="139" stopIfTrue="1" operator="equal">
      <formula>"Title"</formula>
    </cfRule>
  </conditionalFormatting>
  <conditionalFormatting sqref="C239">
    <cfRule type="cellIs" dxfId="413" priority="138" stopIfTrue="1" operator="equal">
      <formula>"Adjustment to Income/Expense/Rate Base:"</formula>
    </cfRule>
  </conditionalFormatting>
  <conditionalFormatting sqref="B242">
    <cfRule type="cellIs" dxfId="412" priority="137" stopIfTrue="1" operator="equal">
      <formula>"Title"</formula>
    </cfRule>
  </conditionalFormatting>
  <conditionalFormatting sqref="B242">
    <cfRule type="cellIs" dxfId="411" priority="134" stopIfTrue="1" operator="equal">
      <formula>"Title"</formula>
    </cfRule>
  </conditionalFormatting>
  <conditionalFormatting sqref="B242">
    <cfRule type="cellIs" dxfId="410" priority="132" stopIfTrue="1" operator="equal">
      <formula>"Title"</formula>
    </cfRule>
  </conditionalFormatting>
  <conditionalFormatting sqref="B243">
    <cfRule type="cellIs" dxfId="409" priority="131" stopIfTrue="1" operator="equal">
      <formula>"Title"</formula>
    </cfRule>
  </conditionalFormatting>
  <conditionalFormatting sqref="B242">
    <cfRule type="cellIs" dxfId="408" priority="130" stopIfTrue="1" operator="equal">
      <formula>"Title"</formula>
    </cfRule>
  </conditionalFormatting>
  <conditionalFormatting sqref="B242">
    <cfRule type="cellIs" dxfId="407" priority="128" stopIfTrue="1" operator="equal">
      <formula>"Title"</formula>
    </cfRule>
  </conditionalFormatting>
  <conditionalFormatting sqref="B242">
    <cfRule type="cellIs" dxfId="406" priority="127" stopIfTrue="1" operator="equal">
      <formula>"Title"</formula>
    </cfRule>
  </conditionalFormatting>
  <conditionalFormatting sqref="B242">
    <cfRule type="cellIs" dxfId="405" priority="126" stopIfTrue="1" operator="equal">
      <formula>"Title"</formula>
    </cfRule>
  </conditionalFormatting>
  <conditionalFormatting sqref="B242">
    <cfRule type="cellIs" dxfId="404" priority="125" stopIfTrue="1" operator="equal">
      <formula>"Title"</formula>
    </cfRule>
  </conditionalFormatting>
  <conditionalFormatting sqref="B243">
    <cfRule type="cellIs" dxfId="403" priority="124" stopIfTrue="1" operator="equal">
      <formula>"Title"</formula>
    </cfRule>
  </conditionalFormatting>
  <conditionalFormatting sqref="B242">
    <cfRule type="cellIs" dxfId="402" priority="123" stopIfTrue="1" operator="equal">
      <formula>"Title"</formula>
    </cfRule>
  </conditionalFormatting>
  <conditionalFormatting sqref="B242">
    <cfRule type="cellIs" dxfId="401" priority="121" stopIfTrue="1" operator="equal">
      <formula>"Title"</formula>
    </cfRule>
  </conditionalFormatting>
  <conditionalFormatting sqref="B243">
    <cfRule type="cellIs" dxfId="400" priority="115" stopIfTrue="1" operator="equal">
      <formula>"Title"</formula>
    </cfRule>
  </conditionalFormatting>
  <conditionalFormatting sqref="B243">
    <cfRule type="cellIs" dxfId="399" priority="110" stopIfTrue="1" operator="equal">
      <formula>"Title"</formula>
    </cfRule>
  </conditionalFormatting>
  <conditionalFormatting sqref="B242">
    <cfRule type="cellIs" dxfId="398" priority="106" stopIfTrue="1" operator="equal">
      <formula>"Title"</formula>
    </cfRule>
  </conditionalFormatting>
  <conditionalFormatting sqref="B242">
    <cfRule type="cellIs" dxfId="397" priority="103" stopIfTrue="1" operator="equal">
      <formula>"Title"</formula>
    </cfRule>
  </conditionalFormatting>
  <conditionalFormatting sqref="B243">
    <cfRule type="cellIs" dxfId="396" priority="101" stopIfTrue="1" operator="equal">
      <formula>"Title"</formula>
    </cfRule>
  </conditionalFormatting>
  <conditionalFormatting sqref="B242">
    <cfRule type="cellIs" dxfId="395" priority="100" stopIfTrue="1" operator="equal">
      <formula>"Title"</formula>
    </cfRule>
  </conditionalFormatting>
  <conditionalFormatting sqref="B242">
    <cfRule type="cellIs" dxfId="394" priority="99" stopIfTrue="1" operator="equal">
      <formula>"Title"</formula>
    </cfRule>
  </conditionalFormatting>
  <conditionalFormatting sqref="B242">
    <cfRule type="cellIs" dxfId="393" priority="98" stopIfTrue="1" operator="equal">
      <formula>"Title"</formula>
    </cfRule>
  </conditionalFormatting>
  <conditionalFormatting sqref="B242">
    <cfRule type="cellIs" dxfId="392" priority="97" stopIfTrue="1" operator="equal">
      <formula>"Title"</formula>
    </cfRule>
  </conditionalFormatting>
  <conditionalFormatting sqref="B242">
    <cfRule type="cellIs" dxfId="391" priority="96" stopIfTrue="1" operator="equal">
      <formula>"Title"</formula>
    </cfRule>
  </conditionalFormatting>
  <conditionalFormatting sqref="B243">
    <cfRule type="cellIs" dxfId="390" priority="95" stopIfTrue="1" operator="equal">
      <formula>"Title"</formula>
    </cfRule>
  </conditionalFormatting>
  <conditionalFormatting sqref="B242">
    <cfRule type="cellIs" dxfId="389" priority="94" stopIfTrue="1" operator="equal">
      <formula>"Title"</formula>
    </cfRule>
  </conditionalFormatting>
  <conditionalFormatting sqref="B242">
    <cfRule type="cellIs" dxfId="388" priority="93" stopIfTrue="1" operator="equal">
      <formula>"Title"</formula>
    </cfRule>
  </conditionalFormatting>
  <conditionalFormatting sqref="B242">
    <cfRule type="cellIs" dxfId="387" priority="92" stopIfTrue="1" operator="equal">
      <formula>"Title"</formula>
    </cfRule>
  </conditionalFormatting>
  <conditionalFormatting sqref="B242">
    <cfRule type="cellIs" dxfId="386" priority="91" stopIfTrue="1" operator="equal">
      <formula>"Title"</formula>
    </cfRule>
  </conditionalFormatting>
  <conditionalFormatting sqref="B243">
    <cfRule type="cellIs" dxfId="385" priority="90" stopIfTrue="1" operator="equal">
      <formula>"Title"</formula>
    </cfRule>
  </conditionalFormatting>
  <conditionalFormatting sqref="B242">
    <cfRule type="cellIs" dxfId="384" priority="89" stopIfTrue="1" operator="equal">
      <formula>"Title"</formula>
    </cfRule>
  </conditionalFormatting>
  <conditionalFormatting sqref="B242">
    <cfRule type="cellIs" dxfId="383" priority="88" stopIfTrue="1" operator="equal">
      <formula>"Title"</formula>
    </cfRule>
  </conditionalFormatting>
  <conditionalFormatting sqref="B242">
    <cfRule type="cellIs" dxfId="382" priority="87" stopIfTrue="1" operator="equal">
      <formula>"Title"</formula>
    </cfRule>
  </conditionalFormatting>
  <conditionalFormatting sqref="B243">
    <cfRule type="cellIs" dxfId="381" priority="86" stopIfTrue="1" operator="equal">
      <formula>"Title"</formula>
    </cfRule>
  </conditionalFormatting>
  <conditionalFormatting sqref="B242">
    <cfRule type="cellIs" dxfId="380" priority="85" stopIfTrue="1" operator="equal">
      <formula>"Title"</formula>
    </cfRule>
  </conditionalFormatting>
  <conditionalFormatting sqref="B242">
    <cfRule type="cellIs" dxfId="379" priority="84" stopIfTrue="1" operator="equal">
      <formula>"Title"</formula>
    </cfRule>
  </conditionalFormatting>
  <conditionalFormatting sqref="B243">
    <cfRule type="cellIs" dxfId="378" priority="83" stopIfTrue="1" operator="equal">
      <formula>"Title"</formula>
    </cfRule>
  </conditionalFormatting>
  <conditionalFormatting sqref="B242">
    <cfRule type="cellIs" dxfId="377" priority="82" stopIfTrue="1" operator="equal">
      <formula>"Title"</formula>
    </cfRule>
  </conditionalFormatting>
  <conditionalFormatting sqref="B243">
    <cfRule type="cellIs" dxfId="376" priority="81" stopIfTrue="1" operator="equal">
      <formula>"Title"</formula>
    </cfRule>
  </conditionalFormatting>
  <conditionalFormatting sqref="B243">
    <cfRule type="cellIs" dxfId="375" priority="80" stopIfTrue="1" operator="equal">
      <formula>"Title"</formula>
    </cfRule>
  </conditionalFormatting>
  <conditionalFormatting sqref="B244">
    <cfRule type="cellIs" dxfId="374" priority="79" stopIfTrue="1" operator="equal">
      <formula>"Title"</formula>
    </cfRule>
  </conditionalFormatting>
  <conditionalFormatting sqref="B242">
    <cfRule type="cellIs" dxfId="373" priority="78" stopIfTrue="1" operator="equal">
      <formula>"Title"</formula>
    </cfRule>
  </conditionalFormatting>
  <conditionalFormatting sqref="B242">
    <cfRule type="cellIs" dxfId="372" priority="77" stopIfTrue="1" operator="equal">
      <formula>"Title"</formula>
    </cfRule>
  </conditionalFormatting>
  <conditionalFormatting sqref="B242">
    <cfRule type="cellIs" dxfId="371" priority="76" stopIfTrue="1" operator="equal">
      <formula>"Title"</formula>
    </cfRule>
  </conditionalFormatting>
  <conditionalFormatting sqref="B242">
    <cfRule type="cellIs" dxfId="370" priority="75" stopIfTrue="1" operator="equal">
      <formula>"Title"</formula>
    </cfRule>
  </conditionalFormatting>
  <conditionalFormatting sqref="B242">
    <cfRule type="cellIs" dxfId="369" priority="74" stopIfTrue="1" operator="equal">
      <formula>"Title"</formula>
    </cfRule>
  </conditionalFormatting>
  <conditionalFormatting sqref="B242">
    <cfRule type="cellIs" dxfId="368" priority="73" stopIfTrue="1" operator="equal">
      <formula>"Title"</formula>
    </cfRule>
  </conditionalFormatting>
  <conditionalFormatting sqref="B243">
    <cfRule type="cellIs" dxfId="367" priority="72" stopIfTrue="1" operator="equal">
      <formula>"Title"</formula>
    </cfRule>
  </conditionalFormatting>
  <conditionalFormatting sqref="B242">
    <cfRule type="cellIs" dxfId="366" priority="71" stopIfTrue="1" operator="equal">
      <formula>"Title"</formula>
    </cfRule>
  </conditionalFormatting>
  <conditionalFormatting sqref="B242">
    <cfRule type="cellIs" dxfId="365" priority="70" stopIfTrue="1" operator="equal">
      <formula>"Title"</formula>
    </cfRule>
  </conditionalFormatting>
  <conditionalFormatting sqref="B242">
    <cfRule type="cellIs" dxfId="364" priority="69" stopIfTrue="1" operator="equal">
      <formula>"Title"</formula>
    </cfRule>
  </conditionalFormatting>
  <conditionalFormatting sqref="B242">
    <cfRule type="cellIs" dxfId="363" priority="68" stopIfTrue="1" operator="equal">
      <formula>"Title"</formula>
    </cfRule>
  </conditionalFormatting>
  <conditionalFormatting sqref="B243">
    <cfRule type="cellIs" dxfId="362" priority="67" stopIfTrue="1" operator="equal">
      <formula>"Title"</formula>
    </cfRule>
  </conditionalFormatting>
  <conditionalFormatting sqref="B242">
    <cfRule type="cellIs" dxfId="361" priority="66" stopIfTrue="1" operator="equal">
      <formula>"Title"</formula>
    </cfRule>
  </conditionalFormatting>
  <conditionalFormatting sqref="B242">
    <cfRule type="cellIs" dxfId="360" priority="65" stopIfTrue="1" operator="equal">
      <formula>"Title"</formula>
    </cfRule>
  </conditionalFormatting>
  <conditionalFormatting sqref="B242">
    <cfRule type="cellIs" dxfId="359" priority="64" stopIfTrue="1" operator="equal">
      <formula>"Title"</formula>
    </cfRule>
  </conditionalFormatting>
  <conditionalFormatting sqref="B243">
    <cfRule type="cellIs" dxfId="358" priority="63" stopIfTrue="1" operator="equal">
      <formula>"Title"</formula>
    </cfRule>
  </conditionalFormatting>
  <conditionalFormatting sqref="B242">
    <cfRule type="cellIs" dxfId="357" priority="62" stopIfTrue="1" operator="equal">
      <formula>"Title"</formula>
    </cfRule>
  </conditionalFormatting>
  <conditionalFormatting sqref="B242">
    <cfRule type="cellIs" dxfId="356" priority="61" stopIfTrue="1" operator="equal">
      <formula>"Title"</formula>
    </cfRule>
  </conditionalFormatting>
  <conditionalFormatting sqref="B243">
    <cfRule type="cellIs" dxfId="355" priority="60" stopIfTrue="1" operator="equal">
      <formula>"Title"</formula>
    </cfRule>
  </conditionalFormatting>
  <conditionalFormatting sqref="B242">
    <cfRule type="cellIs" dxfId="354" priority="59" stopIfTrue="1" operator="equal">
      <formula>"Title"</formula>
    </cfRule>
  </conditionalFormatting>
  <conditionalFormatting sqref="B243">
    <cfRule type="cellIs" dxfId="353" priority="58" stopIfTrue="1" operator="equal">
      <formula>"Title"</formula>
    </cfRule>
  </conditionalFormatting>
  <conditionalFormatting sqref="B243">
    <cfRule type="cellIs" dxfId="352" priority="57" stopIfTrue="1" operator="equal">
      <formula>"Title"</formula>
    </cfRule>
  </conditionalFormatting>
  <conditionalFormatting sqref="B244">
    <cfRule type="cellIs" dxfId="351" priority="56" stopIfTrue="1" operator="equal">
      <formula>"Title"</formula>
    </cfRule>
  </conditionalFormatting>
  <conditionalFormatting sqref="B242">
    <cfRule type="cellIs" dxfId="350" priority="55" stopIfTrue="1" operator="equal">
      <formula>"Title"</formula>
    </cfRule>
  </conditionalFormatting>
  <conditionalFormatting sqref="B242">
    <cfRule type="cellIs" dxfId="349" priority="54" stopIfTrue="1" operator="equal">
      <formula>"Title"</formula>
    </cfRule>
  </conditionalFormatting>
  <conditionalFormatting sqref="B242">
    <cfRule type="cellIs" dxfId="348" priority="53" stopIfTrue="1" operator="equal">
      <formula>"Title"</formula>
    </cfRule>
  </conditionalFormatting>
  <conditionalFormatting sqref="B243">
    <cfRule type="cellIs" dxfId="347" priority="52" stopIfTrue="1" operator="equal">
      <formula>"Title"</formula>
    </cfRule>
  </conditionalFormatting>
  <conditionalFormatting sqref="B242">
    <cfRule type="cellIs" dxfId="346" priority="51" stopIfTrue="1" operator="equal">
      <formula>"Title"</formula>
    </cfRule>
  </conditionalFormatting>
  <conditionalFormatting sqref="B242">
    <cfRule type="cellIs" dxfId="345" priority="50" stopIfTrue="1" operator="equal">
      <formula>"Title"</formula>
    </cfRule>
  </conditionalFormatting>
  <conditionalFormatting sqref="B243">
    <cfRule type="cellIs" dxfId="344" priority="49" stopIfTrue="1" operator="equal">
      <formula>"Title"</formula>
    </cfRule>
  </conditionalFormatting>
  <conditionalFormatting sqref="B242">
    <cfRule type="cellIs" dxfId="343" priority="48" stopIfTrue="1" operator="equal">
      <formula>"Title"</formula>
    </cfRule>
  </conditionalFormatting>
  <conditionalFormatting sqref="B243">
    <cfRule type="cellIs" dxfId="342" priority="47" stopIfTrue="1" operator="equal">
      <formula>"Title"</formula>
    </cfRule>
  </conditionalFormatting>
  <conditionalFormatting sqref="B243">
    <cfRule type="cellIs" dxfId="341" priority="46" stopIfTrue="1" operator="equal">
      <formula>"Title"</formula>
    </cfRule>
  </conditionalFormatting>
  <conditionalFormatting sqref="B244">
    <cfRule type="cellIs" dxfId="340" priority="45" stopIfTrue="1" operator="equal">
      <formula>"Title"</formula>
    </cfRule>
  </conditionalFormatting>
  <conditionalFormatting sqref="B242">
    <cfRule type="cellIs" dxfId="339" priority="44" stopIfTrue="1" operator="equal">
      <formula>"Title"</formula>
    </cfRule>
  </conditionalFormatting>
  <conditionalFormatting sqref="B242">
    <cfRule type="cellIs" dxfId="338" priority="43" stopIfTrue="1" operator="equal">
      <formula>"Title"</formula>
    </cfRule>
  </conditionalFormatting>
  <conditionalFormatting sqref="B243">
    <cfRule type="cellIs" dxfId="337" priority="42" stopIfTrue="1" operator="equal">
      <formula>"Title"</formula>
    </cfRule>
  </conditionalFormatting>
  <conditionalFormatting sqref="B242">
    <cfRule type="cellIs" dxfId="336" priority="41" stopIfTrue="1" operator="equal">
      <formula>"Title"</formula>
    </cfRule>
  </conditionalFormatting>
  <conditionalFormatting sqref="B243">
    <cfRule type="cellIs" dxfId="335" priority="40" stopIfTrue="1" operator="equal">
      <formula>"Title"</formula>
    </cfRule>
  </conditionalFormatting>
  <conditionalFormatting sqref="B243">
    <cfRule type="cellIs" dxfId="334" priority="39" stopIfTrue="1" operator="equal">
      <formula>"Title"</formula>
    </cfRule>
  </conditionalFormatting>
  <conditionalFormatting sqref="B244">
    <cfRule type="cellIs" dxfId="333" priority="38" stopIfTrue="1" operator="equal">
      <formula>"Title"</formula>
    </cfRule>
  </conditionalFormatting>
  <conditionalFormatting sqref="B242">
    <cfRule type="cellIs" dxfId="332" priority="37" stopIfTrue="1" operator="equal">
      <formula>"Title"</formula>
    </cfRule>
  </conditionalFormatting>
  <conditionalFormatting sqref="B243">
    <cfRule type="cellIs" dxfId="331" priority="36" stopIfTrue="1" operator="equal">
      <formula>"Title"</formula>
    </cfRule>
  </conditionalFormatting>
  <conditionalFormatting sqref="B243">
    <cfRule type="cellIs" dxfId="330" priority="35" stopIfTrue="1" operator="equal">
      <formula>"Title"</formula>
    </cfRule>
  </conditionalFormatting>
  <conditionalFormatting sqref="B244">
    <cfRule type="cellIs" dxfId="329" priority="34" stopIfTrue="1" operator="equal">
      <formula>"Title"</formula>
    </cfRule>
  </conditionalFormatting>
  <conditionalFormatting sqref="B243">
    <cfRule type="cellIs" dxfId="328" priority="33" stopIfTrue="1" operator="equal">
      <formula>"Title"</formula>
    </cfRule>
  </conditionalFormatting>
  <conditionalFormatting sqref="B244">
    <cfRule type="cellIs" dxfId="327" priority="32" stopIfTrue="1" operator="equal">
      <formula>"Title"</formula>
    </cfRule>
  </conditionalFormatting>
  <conditionalFormatting sqref="B244">
    <cfRule type="cellIs" dxfId="326" priority="31" stopIfTrue="1" operator="equal">
      <formula>"Title"</formula>
    </cfRule>
  </conditionalFormatting>
  <conditionalFormatting sqref="B242">
    <cfRule type="cellIs" dxfId="325" priority="30" stopIfTrue="1" operator="equal">
      <formula>"Title"</formula>
    </cfRule>
  </conditionalFormatting>
  <conditionalFormatting sqref="B245">
    <cfRule type="cellIs" dxfId="324" priority="29" stopIfTrue="1" operator="equal">
      <formula>"Title"</formula>
    </cfRule>
  </conditionalFormatting>
  <conditionalFormatting sqref="B242">
    <cfRule type="cellIs" dxfId="323" priority="28" stopIfTrue="1" operator="equal">
      <formula>"Title"</formula>
    </cfRule>
  </conditionalFormatting>
  <conditionalFormatting sqref="B242">
    <cfRule type="cellIs" dxfId="322" priority="27" stopIfTrue="1" operator="equal">
      <formula>"Title"</formula>
    </cfRule>
  </conditionalFormatting>
  <conditionalFormatting sqref="B242">
    <cfRule type="cellIs" dxfId="321" priority="26" stopIfTrue="1" operator="equal">
      <formula>"Title"</formula>
    </cfRule>
  </conditionalFormatting>
  <conditionalFormatting sqref="B242">
    <cfRule type="cellIs" dxfId="320" priority="25" stopIfTrue="1" operator="equal">
      <formula>"Title"</formula>
    </cfRule>
  </conditionalFormatting>
  <conditionalFormatting sqref="B242">
    <cfRule type="cellIs" dxfId="319" priority="24" stopIfTrue="1" operator="equal">
      <formula>"Title"</formula>
    </cfRule>
  </conditionalFormatting>
  <conditionalFormatting sqref="B243">
    <cfRule type="cellIs" dxfId="318" priority="23" stopIfTrue="1" operator="equal">
      <formula>"Title"</formula>
    </cfRule>
  </conditionalFormatting>
  <conditionalFormatting sqref="B242">
    <cfRule type="cellIs" dxfId="317" priority="22" stopIfTrue="1" operator="equal">
      <formula>"Title"</formula>
    </cfRule>
  </conditionalFormatting>
  <conditionalFormatting sqref="B242">
    <cfRule type="cellIs" dxfId="316" priority="21" stopIfTrue="1" operator="equal">
      <formula>"Title"</formula>
    </cfRule>
  </conditionalFormatting>
  <conditionalFormatting sqref="B242">
    <cfRule type="cellIs" dxfId="315" priority="20" stopIfTrue="1" operator="equal">
      <formula>"Title"</formula>
    </cfRule>
  </conditionalFormatting>
  <conditionalFormatting sqref="B242">
    <cfRule type="cellIs" dxfId="314" priority="19" stopIfTrue="1" operator="equal">
      <formula>"Title"</formula>
    </cfRule>
  </conditionalFormatting>
  <conditionalFormatting sqref="B243">
    <cfRule type="cellIs" dxfId="313" priority="18" stopIfTrue="1" operator="equal">
      <formula>"Title"</formula>
    </cfRule>
  </conditionalFormatting>
  <conditionalFormatting sqref="B242">
    <cfRule type="cellIs" dxfId="312" priority="17" stopIfTrue="1" operator="equal">
      <formula>"Title"</formula>
    </cfRule>
  </conditionalFormatting>
  <conditionalFormatting sqref="B242">
    <cfRule type="cellIs" dxfId="311" priority="16" stopIfTrue="1" operator="equal">
      <formula>"Title"</formula>
    </cfRule>
  </conditionalFormatting>
  <conditionalFormatting sqref="B242">
    <cfRule type="cellIs" dxfId="310" priority="15" stopIfTrue="1" operator="equal">
      <formula>"Title"</formula>
    </cfRule>
  </conditionalFormatting>
  <conditionalFormatting sqref="B243">
    <cfRule type="cellIs" dxfId="309" priority="14" stopIfTrue="1" operator="equal">
      <formula>"Title"</formula>
    </cfRule>
  </conditionalFormatting>
  <conditionalFormatting sqref="B242">
    <cfRule type="cellIs" dxfId="308" priority="13" stopIfTrue="1" operator="equal">
      <formula>"Title"</formula>
    </cfRule>
  </conditionalFormatting>
  <conditionalFormatting sqref="B242">
    <cfRule type="cellIs" dxfId="307" priority="12" stopIfTrue="1" operator="equal">
      <formula>"Title"</formula>
    </cfRule>
  </conditionalFormatting>
  <conditionalFormatting sqref="B243">
    <cfRule type="cellIs" dxfId="306" priority="11" stopIfTrue="1" operator="equal">
      <formula>"Title"</formula>
    </cfRule>
  </conditionalFormatting>
  <conditionalFormatting sqref="B242">
    <cfRule type="cellIs" dxfId="305" priority="10" stopIfTrue="1" operator="equal">
      <formula>"Title"</formula>
    </cfRule>
  </conditionalFormatting>
  <conditionalFormatting sqref="B243">
    <cfRule type="cellIs" dxfId="304" priority="9" stopIfTrue="1" operator="equal">
      <formula>"Title"</formula>
    </cfRule>
  </conditionalFormatting>
  <conditionalFormatting sqref="B243">
    <cfRule type="cellIs" dxfId="303" priority="8" stopIfTrue="1" operator="equal">
      <formula>"Title"</formula>
    </cfRule>
  </conditionalFormatting>
  <conditionalFormatting sqref="B244">
    <cfRule type="cellIs" dxfId="302" priority="7" stopIfTrue="1" operator="equal">
      <formula>"Title"</formula>
    </cfRule>
  </conditionalFormatting>
  <conditionalFormatting sqref="B241:C241">
    <cfRule type="cellIs" dxfId="301" priority="6" stopIfTrue="1" operator="equal">
      <formula>"Title"</formula>
    </cfRule>
  </conditionalFormatting>
  <conditionalFormatting sqref="C241">
    <cfRule type="cellIs" dxfId="300" priority="5" stopIfTrue="1" operator="equal">
      <formula>"Adjustment to Income/Expense/Rate Base:"</formula>
    </cfRule>
  </conditionalFormatting>
  <conditionalFormatting sqref="C350:C351 B349">
    <cfRule type="cellIs" dxfId="299" priority="4" stopIfTrue="1" operator="equal">
      <formula>"Adjustment to Income/Expense/Rate Base:"</formula>
    </cfRule>
  </conditionalFormatting>
  <conditionalFormatting sqref="C363 C359 B351:B362 C351:C354">
    <cfRule type="cellIs" dxfId="298" priority="3" stopIfTrue="1" operator="equal">
      <formula>"Title"</formula>
    </cfRule>
  </conditionalFormatting>
  <conditionalFormatting sqref="B350">
    <cfRule type="cellIs" dxfId="297" priority="2" stopIfTrue="1" operator="equal">
      <formula>"Title"</formula>
    </cfRule>
  </conditionalFormatting>
  <conditionalFormatting sqref="B350">
    <cfRule type="cellIs" dxfId="296" priority="1" stopIfTrue="1" operator="equal">
      <formula>"Title"</formula>
    </cfRule>
  </conditionalFormatting>
  <dataValidations count="7">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98:E300 E27:E30 E285:E295 E162 F296:F297 E214 E10:E24 E146:E160 E218:E228 E231:E234 E246 E366:E368 E353:E363 F364:F365">
      <formula1>"1, 2, 3"</formula1>
    </dataValidation>
    <dataValidation type="list" errorStyle="warning" allowBlank="1" showInputMessage="1" showErrorMessage="1" errorTitle="FERC ACCOUNT" error="This FERC Account is not included in the drop-down list. Is this the account you want to use?" sqref="E296:E297 D368 E364:E365 D234 E229:E230 D300">
      <formula1>$D$59:$D$272</formula1>
    </dataValidation>
    <dataValidation type="list" errorStyle="warning" allowBlank="1" showInputMessage="1" showErrorMessage="1" errorTitle="Factor" error="This factor is not included in the drop-down list. Is this the factor you want to use?" sqref="G300:H300 H364:H365 G368:H368 G234 H230 H296:H297">
      <formula1>$G$59:$G$136</formula1>
    </dataValidation>
    <dataValidation type="list" errorStyle="warning" allowBlank="1" showInputMessage="1" showErrorMessage="1" errorTitle="FERC ACCOUNT" error="This FERC Account is not included in the drop-down list. Is this the account you want to use?" sqref="D285:D295 D366:D367 D353:D363 D246 D231:D233 D218:D228 D214 D298:D299">
      <formula1>$D$62:$D$272</formula1>
    </dataValidation>
    <dataValidation type="list" errorStyle="warning" allowBlank="1" showInputMessage="1" showErrorMessage="1" errorTitle="Factor" error="This factor is not included in the drop-down list. Is this the factor you want to use?" sqref="G298:G299 G353:G363 H363 H353 H355 H359 G350 G366:G367 G246 G239 G231:G233 H219 G218:G228 G214:G215 G285:G295 G241 H295 H285 H287 H291 G282">
      <formula1>$G$62:$G$136</formula1>
    </dataValidation>
    <dataValidation type="list" errorStyle="warning" allowBlank="1" showInputMessage="1" showErrorMessage="1" errorTitle="Factor" error="This factor is not included in the drop-down list. Is this the factor you want to use?" sqref="G29:G30 G17:G20">
      <formula1>$G$61:$G$136</formula1>
    </dataValidation>
    <dataValidation type="list" errorStyle="warning" allowBlank="1" showInputMessage="1" showErrorMessage="1" errorTitle="FERC ACCOUNT" error="This FERC Account is not included in the drop-down list. Is this the account you want to use?" sqref="D27:D30 D10:D24">
      <formula1>$D$61:$D$272</formula1>
    </dataValidation>
  </dataValidations>
  <pageMargins left="1" right="0" top="1" bottom="0.5" header="0.5" footer="0.5"/>
  <pageSetup scale="83" orientation="portrait" r:id="rId1"/>
  <headerFooter alignWithMargins="0"/>
  <rowBreaks count="5" manualBreakCount="5">
    <brk id="68" max="9" man="1"/>
    <brk id="136" max="9" man="1"/>
    <brk id="204" max="9" man="1"/>
    <brk id="272" max="9" man="1"/>
    <brk id="340" max="9" man="1"/>
  </rowBreaks>
  <drawing r:id="rId2"/>
</worksheet>
</file>

<file path=xl/worksheets/sheet2.xml><?xml version="1.0" encoding="utf-8"?>
<worksheet xmlns="http://schemas.openxmlformats.org/spreadsheetml/2006/main" xmlns:r="http://schemas.openxmlformats.org/officeDocument/2006/relationships">
  <sheetPr codeName="Sheet2"/>
  <dimension ref="A1:J948"/>
  <sheetViews>
    <sheetView view="pageBreakPreview" zoomScale="80" zoomScaleNormal="100" zoomScaleSheetLayoutView="80" workbookViewId="0">
      <selection activeCell="C6" sqref="C6"/>
    </sheetView>
  </sheetViews>
  <sheetFormatPr defaultRowHeight="12.75"/>
  <cols>
    <col min="1" max="1" width="2.5703125" style="182" customWidth="1"/>
    <col min="2" max="2" width="6.7109375" style="182" customWidth="1"/>
    <col min="3" max="3" width="36.140625" style="182" customWidth="1"/>
    <col min="4" max="4" width="10.140625" style="183" bestFit="1" customWidth="1"/>
    <col min="5" max="5" width="5.5703125" style="183" bestFit="1" customWidth="1"/>
    <col min="6" max="6" width="17.28515625" style="184" bestFit="1" customWidth="1"/>
    <col min="7" max="7" width="8.85546875" style="183" customWidth="1"/>
    <col min="8" max="8" width="11" style="182" customWidth="1"/>
    <col min="9" max="9" width="13.7109375" style="185" bestFit="1" customWidth="1"/>
    <col min="10" max="10" width="10" style="183" bestFit="1" customWidth="1"/>
    <col min="11" max="16384" width="9.140625" style="79"/>
  </cols>
  <sheetData>
    <row r="1" spans="1:10" ht="12" customHeight="1">
      <c r="A1" s="79"/>
      <c r="B1" s="79"/>
      <c r="C1" s="79"/>
      <c r="D1" s="84"/>
      <c r="E1" s="84"/>
      <c r="F1" s="179"/>
      <c r="G1" s="84"/>
      <c r="H1" s="79"/>
      <c r="I1" s="80"/>
      <c r="J1" s="84"/>
    </row>
    <row r="2" spans="1:10" ht="12" customHeight="1">
      <c r="A2" s="79"/>
      <c r="B2" s="7" t="str">
        <f>Inputs!$C$2</f>
        <v>Rocky Mountain Power</v>
      </c>
      <c r="C2" s="79"/>
      <c r="D2" s="84"/>
      <c r="E2" s="84"/>
      <c r="F2" s="179"/>
      <c r="G2" s="84"/>
      <c r="H2" s="79"/>
      <c r="I2" s="92" t="s">
        <v>0</v>
      </c>
      <c r="J2" s="93">
        <v>4.0999999999999996</v>
      </c>
    </row>
    <row r="3" spans="1:10" ht="12" customHeight="1">
      <c r="A3" s="79"/>
      <c r="B3" s="7" t="str">
        <f>Inputs!$C$3</f>
        <v>Utah General Rate Case - June 2015</v>
      </c>
      <c r="C3" s="79"/>
      <c r="D3" s="84"/>
      <c r="E3" s="84"/>
      <c r="F3" s="179"/>
      <c r="G3" s="84"/>
      <c r="H3" s="79"/>
      <c r="I3" s="80"/>
      <c r="J3" s="84"/>
    </row>
    <row r="4" spans="1:10" ht="12" customHeight="1">
      <c r="A4" s="79"/>
      <c r="B4" s="10" t="s">
        <v>193</v>
      </c>
      <c r="C4" s="79"/>
      <c r="D4" s="84"/>
      <c r="E4" s="84"/>
      <c r="F4" s="179" t="s">
        <v>13</v>
      </c>
      <c r="G4" s="84"/>
      <c r="H4" s="79"/>
      <c r="I4" s="80"/>
      <c r="J4" s="84"/>
    </row>
    <row r="5" spans="1:10" ht="12" customHeight="1">
      <c r="A5" s="79"/>
      <c r="B5" s="79"/>
      <c r="C5" s="79"/>
      <c r="D5" s="84"/>
      <c r="E5" s="84"/>
      <c r="F5" s="179"/>
      <c r="G5" s="84"/>
      <c r="H5" s="79"/>
      <c r="I5" s="80"/>
      <c r="J5" s="84"/>
    </row>
    <row r="6" spans="1:10" ht="12" customHeight="1">
      <c r="A6" s="79"/>
      <c r="B6" s="79"/>
      <c r="C6" s="79"/>
      <c r="D6" s="84"/>
      <c r="E6" s="84"/>
      <c r="F6" s="179"/>
      <c r="G6" s="84"/>
      <c r="H6" s="79"/>
      <c r="I6" s="80"/>
      <c r="J6" s="84"/>
    </row>
    <row r="7" spans="1:10" ht="12" customHeight="1">
      <c r="A7" s="79"/>
      <c r="B7" s="79"/>
      <c r="C7" s="79"/>
      <c r="D7" s="84"/>
      <c r="E7" s="84"/>
      <c r="F7" s="180" t="s">
        <v>1</v>
      </c>
      <c r="G7" s="84"/>
      <c r="H7" s="84"/>
      <c r="I7" s="95" t="str">
        <f>+Inputs!$C$6</f>
        <v>UTAH</v>
      </c>
      <c r="J7" s="84"/>
    </row>
    <row r="8" spans="1:10" ht="12" customHeight="1">
      <c r="A8" s="79"/>
      <c r="B8" s="79"/>
      <c r="C8" s="79"/>
      <c r="D8" s="46" t="s">
        <v>2</v>
      </c>
      <c r="E8" s="46" t="s">
        <v>3</v>
      </c>
      <c r="F8" s="54" t="s">
        <v>4</v>
      </c>
      <c r="G8" s="46" t="s">
        <v>5</v>
      </c>
      <c r="H8" s="55" t="s">
        <v>6</v>
      </c>
      <c r="I8" s="47" t="s">
        <v>7</v>
      </c>
      <c r="J8" s="46" t="s">
        <v>8</v>
      </c>
    </row>
    <row r="9" spans="1:10" ht="12" customHeight="1">
      <c r="A9" s="96"/>
      <c r="B9" s="10" t="s">
        <v>186</v>
      </c>
      <c r="C9" s="111"/>
      <c r="D9" s="98"/>
      <c r="E9" s="98"/>
      <c r="F9" s="146"/>
      <c r="G9" s="98"/>
      <c r="H9" s="176"/>
      <c r="I9" s="88"/>
      <c r="J9" s="93"/>
    </row>
    <row r="10" spans="1:10" ht="12" customHeight="1">
      <c r="A10" s="96"/>
      <c r="B10" s="378" t="s">
        <v>1005</v>
      </c>
      <c r="C10" s="132"/>
      <c r="D10" s="133">
        <v>421</v>
      </c>
      <c r="E10" s="133">
        <v>1</v>
      </c>
      <c r="F10" s="95">
        <v>-423269.22000000003</v>
      </c>
      <c r="G10" s="379" t="s">
        <v>28</v>
      </c>
      <c r="H10" s="276">
        <f>VLOOKUP(G10,'Alloc. Factors'!$B$2:$M$110,7,FALSE)</f>
        <v>0.4262831716003761</v>
      </c>
      <c r="I10" s="88">
        <f t="shared" ref="I10" si="0">F10*H10</f>
        <v>-180432.54554241736</v>
      </c>
      <c r="J10" s="100"/>
    </row>
    <row r="11" spans="1:10" ht="12" customHeight="1">
      <c r="A11" s="96"/>
      <c r="B11" s="378" t="s">
        <v>1005</v>
      </c>
      <c r="C11" s="132"/>
      <c r="D11" s="133">
        <v>421</v>
      </c>
      <c r="E11" s="133">
        <v>1</v>
      </c>
      <c r="F11" s="95">
        <v>369743.03</v>
      </c>
      <c r="G11" s="379" t="s">
        <v>49</v>
      </c>
      <c r="H11" s="276">
        <f>VLOOKUP(G11,'Alloc. Factors'!$B$2:$M$110,7,FALSE)</f>
        <v>0.4247028503779125</v>
      </c>
      <c r="I11" s="88">
        <f t="shared" ref="I11:I13" si="1">F11*H11</f>
        <v>157030.91874836604</v>
      </c>
      <c r="J11" s="100"/>
    </row>
    <row r="12" spans="1:10" ht="12" customHeight="1">
      <c r="A12" s="96"/>
      <c r="B12" s="378" t="s">
        <v>1005</v>
      </c>
      <c r="C12" s="132"/>
      <c r="D12" s="133">
        <v>421</v>
      </c>
      <c r="E12" s="133">
        <v>1</v>
      </c>
      <c r="F12" s="95">
        <v>53770.33</v>
      </c>
      <c r="G12" s="379" t="s">
        <v>187</v>
      </c>
      <c r="H12" s="276">
        <f>VLOOKUP(G12,'Alloc. Factors'!$B$2:$M$110,7,FALSE)</f>
        <v>1</v>
      </c>
      <c r="I12" s="88">
        <f t="shared" si="1"/>
        <v>53770.33</v>
      </c>
      <c r="J12" s="100"/>
    </row>
    <row r="13" spans="1:10" ht="12" customHeight="1">
      <c r="A13" s="96"/>
      <c r="B13" s="378" t="s">
        <v>1005</v>
      </c>
      <c r="C13" s="132"/>
      <c r="D13" s="133">
        <v>421</v>
      </c>
      <c r="E13" s="133">
        <v>1</v>
      </c>
      <c r="F13" s="95">
        <v>-244.14</v>
      </c>
      <c r="G13" s="379" t="s">
        <v>374</v>
      </c>
      <c r="H13" s="276">
        <f>VLOOKUP(G13,'Alloc. Factors'!$B$2:$M$110,7,FALSE)</f>
        <v>0</v>
      </c>
      <c r="I13" s="88">
        <f t="shared" si="1"/>
        <v>0</v>
      </c>
      <c r="J13" s="100"/>
    </row>
    <row r="14" spans="1:10" ht="12" customHeight="1">
      <c r="A14" s="111"/>
      <c r="B14" s="378"/>
      <c r="C14" s="132"/>
      <c r="D14" s="133"/>
      <c r="E14" s="133"/>
      <c r="F14" s="344">
        <f>SUM(F10:F13)</f>
        <v>-5.6843418860808015E-13</v>
      </c>
      <c r="G14" s="46"/>
      <c r="H14" s="276" t="s">
        <v>13</v>
      </c>
      <c r="I14" s="302">
        <f>SUM(I10:I13)</f>
        <v>30368.703205948681</v>
      </c>
      <c r="J14" s="100" t="s">
        <v>293</v>
      </c>
    </row>
    <row r="15" spans="1:10" ht="12" customHeight="1">
      <c r="A15" s="111"/>
      <c r="B15" s="378"/>
      <c r="C15" s="132"/>
      <c r="D15" s="133"/>
      <c r="E15" s="133"/>
      <c r="F15" s="298"/>
      <c r="G15" s="46"/>
      <c r="H15" s="276" t="s">
        <v>13</v>
      </c>
      <c r="I15" s="88" t="s">
        <v>13</v>
      </c>
      <c r="J15" s="97"/>
    </row>
    <row r="16" spans="1:10" ht="12" customHeight="1">
      <c r="A16" s="111"/>
      <c r="B16" s="378" t="s">
        <v>442</v>
      </c>
      <c r="C16" s="132"/>
      <c r="D16" s="133">
        <v>421</v>
      </c>
      <c r="E16" s="133">
        <v>1</v>
      </c>
      <c r="F16" s="95">
        <v>-6.22</v>
      </c>
      <c r="G16" s="298" t="s">
        <v>113</v>
      </c>
      <c r="H16" s="276">
        <f>VLOOKUP(G16,'Alloc. Factors'!$B$2:$M$110,7,FALSE)</f>
        <v>0.461289372337361</v>
      </c>
      <c r="I16" s="88">
        <f t="shared" ref="I16:I19" si="2">F16*H16</f>
        <v>-2.8692198959383854</v>
      </c>
      <c r="J16" s="181"/>
    </row>
    <row r="17" spans="1:10" ht="12" customHeight="1">
      <c r="A17" s="111"/>
      <c r="B17" s="378" t="s">
        <v>442</v>
      </c>
      <c r="C17" s="132"/>
      <c r="D17" s="133">
        <v>421</v>
      </c>
      <c r="E17" s="133">
        <v>1</v>
      </c>
      <c r="F17" s="95">
        <v>14815.72</v>
      </c>
      <c r="G17" s="298" t="s">
        <v>189</v>
      </c>
      <c r="H17" s="276">
        <f>VLOOKUP(G17,'Alloc. Factors'!$B$2:$M$110,7,FALSE)</f>
        <v>0</v>
      </c>
      <c r="I17" s="88">
        <f t="shared" si="2"/>
        <v>0</v>
      </c>
      <c r="J17" s="100"/>
    </row>
    <row r="18" spans="1:10" ht="12" customHeight="1">
      <c r="A18" s="111"/>
      <c r="B18" s="378" t="s">
        <v>442</v>
      </c>
      <c r="C18" s="132"/>
      <c r="D18" s="133">
        <v>421</v>
      </c>
      <c r="E18" s="133">
        <v>1</v>
      </c>
      <c r="F18" s="95">
        <v>-39169.050000000003</v>
      </c>
      <c r="G18" s="298" t="s">
        <v>49</v>
      </c>
      <c r="H18" s="276">
        <f>VLOOKUP(G18,'Alloc. Factors'!$B$2:$M$110,7,FALSE)</f>
        <v>0.4247028503779125</v>
      </c>
      <c r="I18" s="88">
        <f t="shared" si="2"/>
        <v>-16635.207181594975</v>
      </c>
      <c r="J18" s="183" t="s">
        <v>13</v>
      </c>
    </row>
    <row r="19" spans="1:10" ht="12" customHeight="1">
      <c r="A19" s="111"/>
      <c r="B19" s="378" t="s">
        <v>442</v>
      </c>
      <c r="C19" s="132"/>
      <c r="D19" s="133">
        <v>421</v>
      </c>
      <c r="E19" s="133">
        <v>1</v>
      </c>
      <c r="F19" s="95">
        <v>6002.76</v>
      </c>
      <c r="G19" s="298" t="s">
        <v>28</v>
      </c>
      <c r="H19" s="276">
        <f>VLOOKUP(G19,'Alloc. Factors'!$B$2:$M$110,7,FALSE)</f>
        <v>0.4262831716003761</v>
      </c>
      <c r="I19" s="88">
        <f t="shared" si="2"/>
        <v>2558.8755711558738</v>
      </c>
      <c r="J19" s="181"/>
    </row>
    <row r="20" spans="1:10" ht="12" customHeight="1">
      <c r="A20" s="111"/>
      <c r="B20" s="378" t="s">
        <v>442</v>
      </c>
      <c r="C20" s="132"/>
      <c r="D20" s="133">
        <v>421</v>
      </c>
      <c r="E20" s="133">
        <v>1</v>
      </c>
      <c r="F20" s="95">
        <v>256.02999999999997</v>
      </c>
      <c r="G20" s="298" t="s">
        <v>187</v>
      </c>
      <c r="H20" s="276">
        <f>VLOOKUP(G20,'Alloc. Factors'!$B$2:$M$110,7,FALSE)</f>
        <v>1</v>
      </c>
      <c r="I20" s="88">
        <f t="shared" ref="I20" si="3">F20*H20</f>
        <v>256.02999999999997</v>
      </c>
      <c r="J20" s="183" t="s">
        <v>13</v>
      </c>
    </row>
    <row r="21" spans="1:10" ht="12" customHeight="1">
      <c r="A21" s="111"/>
      <c r="B21" s="378"/>
      <c r="C21" s="132"/>
      <c r="D21" s="133"/>
      <c r="E21" s="133"/>
      <c r="F21" s="344">
        <f>SUM(F16:F20)</f>
        <v>-18100.760000000002</v>
      </c>
      <c r="G21" s="298"/>
      <c r="H21" s="276"/>
      <c r="I21" s="302">
        <f>SUM(I16:I20)</f>
        <v>-13823.170830335041</v>
      </c>
      <c r="J21" s="100" t="s">
        <v>293</v>
      </c>
    </row>
    <row r="22" spans="1:10" ht="12" customHeight="1">
      <c r="A22" s="111"/>
      <c r="B22" s="39"/>
      <c r="C22" s="79"/>
      <c r="D22" s="46"/>
      <c r="E22" s="46"/>
      <c r="F22" s="46"/>
      <c r="G22" s="46"/>
      <c r="H22" s="276"/>
      <c r="I22" s="88"/>
      <c r="J22" s="102"/>
    </row>
    <row r="23" spans="1:10" ht="12" customHeight="1">
      <c r="A23" s="111"/>
      <c r="B23" s="31" t="s">
        <v>192</v>
      </c>
      <c r="C23" s="97"/>
      <c r="D23" s="86"/>
      <c r="E23" s="86"/>
      <c r="F23" s="451"/>
      <c r="G23" s="86"/>
      <c r="H23" s="276"/>
      <c r="I23" s="88"/>
      <c r="J23" s="79"/>
    </row>
    <row r="24" spans="1:10" ht="12" customHeight="1">
      <c r="A24" s="111"/>
      <c r="B24" s="79" t="s">
        <v>853</v>
      </c>
      <c r="C24" s="79"/>
      <c r="D24" s="84">
        <v>557</v>
      </c>
      <c r="E24" s="84">
        <v>1</v>
      </c>
      <c r="F24" s="450">
        <v>-7223</v>
      </c>
      <c r="G24" s="84" t="s">
        <v>28</v>
      </c>
      <c r="H24" s="276">
        <f>VLOOKUP(G24,'Alloc. Factors'!$B$2:$M$110,7,FALSE)</f>
        <v>0.4262831716003761</v>
      </c>
      <c r="I24" s="88">
        <f t="shared" ref="I24" si="4">F24*H24</f>
        <v>-3079.0433484695168</v>
      </c>
      <c r="J24" s="100" t="s">
        <v>293</v>
      </c>
    </row>
    <row r="25" spans="1:10" ht="12" customHeight="1">
      <c r="A25" s="111"/>
      <c r="B25" s="79"/>
      <c r="C25" s="79"/>
      <c r="D25" s="84"/>
      <c r="E25" s="84"/>
      <c r="F25" s="46"/>
      <c r="G25" s="46"/>
      <c r="H25" s="276"/>
      <c r="I25" s="88"/>
      <c r="J25" s="102"/>
    </row>
    <row r="26" spans="1:10" ht="12" customHeight="1">
      <c r="A26" s="111"/>
      <c r="B26" s="79" t="s">
        <v>849</v>
      </c>
      <c r="C26" s="79"/>
      <c r="D26" s="84">
        <v>903</v>
      </c>
      <c r="E26" s="84">
        <v>1</v>
      </c>
      <c r="F26" s="450">
        <v>-11713.29</v>
      </c>
      <c r="G26" s="84" t="s">
        <v>113</v>
      </c>
      <c r="H26" s="276">
        <f>VLOOKUP(G26,'Alloc. Factors'!$B$2:$M$110,7,FALSE)</f>
        <v>0.461289372337361</v>
      </c>
      <c r="I26" s="88">
        <f t="shared" ref="I26:I27" si="5">F26*H26</f>
        <v>-5403.2161921054876</v>
      </c>
      <c r="J26" s="100" t="s">
        <v>13</v>
      </c>
    </row>
    <row r="27" spans="1:10" ht="12" customHeight="1">
      <c r="A27" s="111"/>
      <c r="B27" s="79"/>
      <c r="C27" s="79"/>
      <c r="D27" s="84">
        <v>903</v>
      </c>
      <c r="E27" s="84">
        <v>1</v>
      </c>
      <c r="F27" s="450">
        <v>-58673.299999999916</v>
      </c>
      <c r="G27" s="84" t="s">
        <v>189</v>
      </c>
      <c r="H27" s="276">
        <f>VLOOKUP(G27,'Alloc. Factors'!$B$2:$M$110,7,FALSE)</f>
        <v>0</v>
      </c>
      <c r="I27" s="88">
        <f t="shared" si="5"/>
        <v>0</v>
      </c>
      <c r="J27" s="97"/>
    </row>
    <row r="28" spans="1:10" ht="12" customHeight="1">
      <c r="A28" s="111"/>
      <c r="B28" s="79"/>
      <c r="C28" s="79"/>
      <c r="D28" s="86"/>
      <c r="E28" s="86"/>
      <c r="F28" s="279">
        <f>SUM(F26:F27)</f>
        <v>-70386.589999999909</v>
      </c>
      <c r="G28" s="46"/>
      <c r="H28" s="276"/>
      <c r="I28" s="302">
        <f>SUM(I26:I27)</f>
        <v>-5403.2161921054876</v>
      </c>
      <c r="J28" s="100" t="s">
        <v>293</v>
      </c>
    </row>
    <row r="29" spans="1:10" ht="12.75" customHeight="1">
      <c r="A29" s="111"/>
      <c r="B29" s="79"/>
      <c r="C29" s="79"/>
      <c r="D29" s="86"/>
      <c r="E29" s="86"/>
      <c r="F29" s="46"/>
      <c r="G29" s="46"/>
      <c r="H29" s="276"/>
      <c r="I29" s="88"/>
      <c r="J29" s="102"/>
    </row>
    <row r="30" spans="1:10" ht="12" customHeight="1">
      <c r="A30" s="111"/>
      <c r="B30" s="79" t="s">
        <v>852</v>
      </c>
      <c r="C30" s="79"/>
      <c r="D30" s="86">
        <v>909</v>
      </c>
      <c r="E30" s="86">
        <v>1</v>
      </c>
      <c r="F30" s="450">
        <v>-1371.48</v>
      </c>
      <c r="G30" s="84" t="s">
        <v>113</v>
      </c>
      <c r="H30" s="276">
        <f>VLOOKUP(G30,'Alloc. Factors'!$B$2:$M$110,7,FALSE)</f>
        <v>0.461289372337361</v>
      </c>
      <c r="I30" s="88">
        <f t="shared" ref="I30:I32" si="6">F30*H30</f>
        <v>-632.64914837324386</v>
      </c>
      <c r="J30" s="100"/>
    </row>
    <row r="31" spans="1:10" ht="12" customHeight="1">
      <c r="A31" s="111"/>
      <c r="B31" s="79"/>
      <c r="C31" s="97"/>
      <c r="D31" s="86">
        <v>909</v>
      </c>
      <c r="E31" s="86">
        <v>1</v>
      </c>
      <c r="F31" s="451">
        <v>-545.9</v>
      </c>
      <c r="G31" s="86" t="s">
        <v>191</v>
      </c>
      <c r="H31" s="276">
        <f>VLOOKUP(G31,'Alloc. Factors'!$B$2:$M$110,7,FALSE)</f>
        <v>0</v>
      </c>
      <c r="I31" s="88">
        <f t="shared" si="6"/>
        <v>0</v>
      </c>
      <c r="J31" s="100"/>
    </row>
    <row r="32" spans="1:10" ht="12" customHeight="1">
      <c r="A32" s="111"/>
      <c r="B32" s="79"/>
      <c r="C32" s="97"/>
      <c r="D32" s="86">
        <v>909</v>
      </c>
      <c r="E32" s="86">
        <v>1</v>
      </c>
      <c r="F32" s="451">
        <v>-6132.3499999999958</v>
      </c>
      <c r="G32" s="86" t="s">
        <v>189</v>
      </c>
      <c r="H32" s="276">
        <f>VLOOKUP(G32,'Alloc. Factors'!$B$2:$M$110,7,FALSE)</f>
        <v>0</v>
      </c>
      <c r="I32" s="88">
        <f t="shared" si="6"/>
        <v>0</v>
      </c>
      <c r="J32" s="100"/>
    </row>
    <row r="33" spans="1:10" ht="12" customHeight="1">
      <c r="A33" s="111"/>
      <c r="B33" s="79"/>
      <c r="C33" s="97"/>
      <c r="D33" s="86"/>
      <c r="E33" s="86"/>
      <c r="F33" s="452">
        <f>SUM(F30:F32)</f>
        <v>-8049.7299999999959</v>
      </c>
      <c r="G33" s="46"/>
      <c r="H33" s="276"/>
      <c r="I33" s="302">
        <f>SUM(I30:I32)</f>
        <v>-632.64914837324386</v>
      </c>
      <c r="J33" s="100" t="s">
        <v>293</v>
      </c>
    </row>
    <row r="34" spans="1:10" ht="12" customHeight="1">
      <c r="A34" s="111"/>
      <c r="B34" s="79"/>
      <c r="C34" s="97"/>
      <c r="D34" s="86"/>
      <c r="E34" s="86"/>
      <c r="F34" s="46"/>
      <c r="G34" s="46"/>
      <c r="H34" s="276"/>
      <c r="I34" s="88"/>
      <c r="J34" s="102"/>
    </row>
    <row r="35" spans="1:10" ht="12" customHeight="1">
      <c r="A35" s="111"/>
      <c r="B35" s="79" t="s">
        <v>850</v>
      </c>
      <c r="C35" s="97"/>
      <c r="D35" s="86">
        <v>921</v>
      </c>
      <c r="E35" s="86">
        <v>1</v>
      </c>
      <c r="F35" s="451">
        <v>-12150.960000000001</v>
      </c>
      <c r="G35" s="84" t="s">
        <v>49</v>
      </c>
      <c r="H35" s="276">
        <f>VLOOKUP(G35,'Alloc. Factors'!$B$2:$M$110,7,FALSE)</f>
        <v>0.4247028503779125</v>
      </c>
      <c r="I35" s="88">
        <f t="shared" ref="I35" si="7">F35*H35</f>
        <v>-5160.5473468279997</v>
      </c>
      <c r="J35" s="100" t="s">
        <v>293</v>
      </c>
    </row>
    <row r="36" spans="1:10" ht="12" customHeight="1">
      <c r="A36" s="111"/>
      <c r="B36" s="79"/>
      <c r="C36" s="97"/>
      <c r="D36" s="86"/>
      <c r="E36" s="86"/>
      <c r="F36" s="46"/>
      <c r="G36" s="46"/>
      <c r="H36" s="276"/>
      <c r="I36" s="88"/>
      <c r="J36" s="102"/>
    </row>
    <row r="37" spans="1:10" ht="12" customHeight="1">
      <c r="A37" s="96"/>
      <c r="B37" s="79" t="s">
        <v>851</v>
      </c>
      <c r="C37" s="97"/>
      <c r="D37" s="86">
        <v>929</v>
      </c>
      <c r="E37" s="86">
        <v>1</v>
      </c>
      <c r="F37" s="451">
        <v>75419.109999999957</v>
      </c>
      <c r="G37" s="84" t="s">
        <v>49</v>
      </c>
      <c r="H37" s="276">
        <f>VLOOKUP(G37,'Alloc. Factors'!$B$2:$M$110,7,FALSE)</f>
        <v>0.4247028503779125</v>
      </c>
      <c r="I37" s="88">
        <f t="shared" ref="I37" si="8">F37*H37</f>
        <v>32030.710989965308</v>
      </c>
      <c r="J37" s="100" t="s">
        <v>293</v>
      </c>
    </row>
    <row r="38" spans="1:10" ht="12" customHeight="1">
      <c r="A38" s="96"/>
      <c r="B38" s="79"/>
      <c r="C38" s="97"/>
      <c r="D38" s="86"/>
      <c r="E38" s="86"/>
      <c r="F38" s="46"/>
      <c r="G38" s="46"/>
      <c r="H38" s="276"/>
      <c r="I38" s="88"/>
      <c r="J38" s="102"/>
    </row>
    <row r="39" spans="1:10" ht="12" customHeight="1">
      <c r="A39" s="96"/>
      <c r="B39" s="79" t="s">
        <v>846</v>
      </c>
      <c r="C39" s="97"/>
      <c r="D39" s="86">
        <v>930</v>
      </c>
      <c r="E39" s="86">
        <v>1</v>
      </c>
      <c r="F39" s="451">
        <v>-3622.15</v>
      </c>
      <c r="G39" s="84" t="s">
        <v>49</v>
      </c>
      <c r="H39" s="276">
        <f>VLOOKUP(G39,'Alloc. Factors'!$B$2:$M$110,7,FALSE)</f>
        <v>0.4247028503779125</v>
      </c>
      <c r="I39" s="88">
        <f t="shared" ref="I39" si="9">F39*H39</f>
        <v>-1538.3374294963558</v>
      </c>
      <c r="J39" s="100" t="s">
        <v>293</v>
      </c>
    </row>
    <row r="40" spans="1:10" ht="12" customHeight="1">
      <c r="A40" s="96"/>
      <c r="B40" s="79"/>
      <c r="C40" s="97"/>
      <c r="D40" s="86" t="s">
        <v>13</v>
      </c>
      <c r="E40" s="86"/>
      <c r="F40" s="46"/>
      <c r="G40" s="46"/>
      <c r="H40" s="276"/>
      <c r="I40" s="88"/>
      <c r="J40" s="102"/>
    </row>
    <row r="41" spans="1:10" ht="12" customHeight="1">
      <c r="A41" s="96"/>
      <c r="B41" s="79" t="s">
        <v>65</v>
      </c>
      <c r="C41" s="97"/>
      <c r="D41" s="46"/>
      <c r="E41" s="46"/>
      <c r="F41" s="410">
        <f>F14+F21+F24+F28+F33+F35+F37+F39</f>
        <v>-44114.079999999965</v>
      </c>
      <c r="G41" s="46"/>
      <c r="H41" s="276"/>
      <c r="I41" s="410">
        <f>I14+I21+I24+I28+I33+I35+I37+I39</f>
        <v>32762.44990030635</v>
      </c>
      <c r="J41" s="100" t="s">
        <v>293</v>
      </c>
    </row>
    <row r="42" spans="1:10" ht="12" customHeight="1">
      <c r="A42" s="96"/>
      <c r="B42" s="285"/>
      <c r="C42" s="97"/>
      <c r="D42" s="86" t="s">
        <v>13</v>
      </c>
      <c r="E42" s="86"/>
      <c r="F42" s="46"/>
      <c r="G42" s="46"/>
      <c r="H42" s="276"/>
      <c r="I42" s="88"/>
      <c r="J42" s="102"/>
    </row>
    <row r="43" spans="1:10" ht="12" customHeight="1">
      <c r="A43" s="96"/>
      <c r="B43" s="426"/>
      <c r="C43" s="97"/>
      <c r="D43" s="86"/>
      <c r="E43" s="86"/>
      <c r="F43" s="298"/>
      <c r="G43" s="86"/>
      <c r="H43" s="87"/>
      <c r="I43" s="88"/>
      <c r="J43" s="98"/>
    </row>
    <row r="44" spans="1:10" ht="12" customHeight="1">
      <c r="A44" s="96"/>
      <c r="B44" s="136"/>
      <c r="C44" s="111"/>
      <c r="D44" s="98"/>
      <c r="E44" s="98"/>
      <c r="F44" s="160"/>
      <c r="G44" s="174"/>
      <c r="H44" s="87"/>
      <c r="I44" s="88"/>
      <c r="J44" s="98"/>
    </row>
    <row r="45" spans="1:10" ht="12" customHeight="1">
      <c r="A45" s="96"/>
      <c r="B45" s="136"/>
      <c r="C45" s="111"/>
      <c r="D45" s="98"/>
      <c r="E45" s="98"/>
      <c r="F45" s="160"/>
      <c r="G45" s="174"/>
      <c r="H45" s="87"/>
      <c r="I45" s="88"/>
      <c r="J45" s="98"/>
    </row>
    <row r="46" spans="1:10" ht="12" customHeight="1">
      <c r="A46" s="96"/>
      <c r="B46" s="136"/>
      <c r="C46" s="111"/>
      <c r="D46" s="98"/>
      <c r="E46" s="98"/>
      <c r="F46" s="160"/>
      <c r="G46" s="174"/>
      <c r="H46" s="87"/>
      <c r="I46" s="88"/>
      <c r="J46" s="98"/>
    </row>
    <row r="47" spans="1:10" ht="12" customHeight="1">
      <c r="A47" s="96"/>
      <c r="B47" s="136"/>
      <c r="C47" s="111"/>
      <c r="D47" s="98"/>
      <c r="E47" s="98"/>
      <c r="F47" s="160"/>
      <c r="G47" s="174"/>
      <c r="H47" s="87"/>
      <c r="I47" s="88"/>
      <c r="J47" s="98"/>
    </row>
    <row r="48" spans="1:10" ht="12" customHeight="1">
      <c r="A48" s="96"/>
      <c r="B48" s="136"/>
      <c r="C48" s="111"/>
      <c r="D48" s="98"/>
      <c r="E48" s="98"/>
      <c r="F48" s="160"/>
      <c r="G48" s="174"/>
      <c r="H48" s="87"/>
      <c r="I48" s="88"/>
      <c r="J48" s="98"/>
    </row>
    <row r="49" spans="1:10" ht="12" customHeight="1">
      <c r="A49" s="96"/>
      <c r="B49" s="136"/>
      <c r="C49" s="111"/>
      <c r="D49" s="98"/>
      <c r="E49" s="98"/>
      <c r="F49" s="160"/>
      <c r="G49" s="174"/>
      <c r="H49" s="87"/>
      <c r="I49" s="88"/>
      <c r="J49" s="98"/>
    </row>
    <row r="50" spans="1:10" ht="12" customHeight="1">
      <c r="A50" s="96"/>
      <c r="B50" s="136"/>
      <c r="C50" s="111"/>
      <c r="D50" s="98"/>
      <c r="E50" s="98"/>
      <c r="F50" s="160"/>
      <c r="G50" s="174"/>
      <c r="H50" s="87"/>
      <c r="I50" s="88"/>
      <c r="J50" s="98"/>
    </row>
    <row r="51" spans="1:10" ht="12" customHeight="1">
      <c r="A51" s="96"/>
      <c r="B51" s="136"/>
      <c r="C51" s="111"/>
      <c r="D51" s="98"/>
      <c r="E51" s="98"/>
      <c r="F51" s="160"/>
      <c r="G51" s="174"/>
      <c r="H51" s="87"/>
      <c r="I51" s="88"/>
      <c r="J51" s="98"/>
    </row>
    <row r="52" spans="1:10" ht="12" customHeight="1">
      <c r="A52" s="96"/>
      <c r="B52" s="136"/>
      <c r="C52" s="111"/>
      <c r="D52" s="98"/>
      <c r="E52" s="98"/>
      <c r="F52" s="160"/>
      <c r="G52" s="174"/>
      <c r="H52" s="87"/>
      <c r="I52" s="88"/>
      <c r="J52" s="98"/>
    </row>
    <row r="53" spans="1:10" ht="12" customHeight="1">
      <c r="A53" s="111"/>
      <c r="B53" s="136"/>
      <c r="C53" s="111"/>
      <c r="D53" s="98"/>
      <c r="E53" s="98"/>
      <c r="F53" s="160"/>
      <c r="G53" s="174"/>
      <c r="H53" s="87"/>
      <c r="I53" s="88"/>
      <c r="J53" s="88"/>
    </row>
    <row r="54" spans="1:10" ht="12" customHeight="1">
      <c r="A54" s="111"/>
      <c r="B54" s="136"/>
      <c r="C54" s="111"/>
      <c r="D54" s="98"/>
      <c r="E54" s="98"/>
      <c r="F54" s="160"/>
      <c r="G54" s="98"/>
      <c r="H54" s="87"/>
      <c r="I54" s="88"/>
      <c r="J54" s="88"/>
    </row>
    <row r="55" spans="1:10" ht="12" customHeight="1">
      <c r="A55" s="111"/>
      <c r="B55" s="136"/>
      <c r="C55" s="111"/>
      <c r="D55" s="98"/>
      <c r="E55" s="98"/>
      <c r="F55" s="160"/>
      <c r="G55" s="98"/>
      <c r="H55" s="87"/>
      <c r="I55" s="88"/>
      <c r="J55" s="88"/>
    </row>
    <row r="56" spans="1:10" ht="12" customHeight="1">
      <c r="A56" s="111"/>
      <c r="B56" s="136"/>
      <c r="C56" s="111"/>
      <c r="D56" s="98"/>
      <c r="E56" s="98"/>
      <c r="F56" s="160"/>
      <c r="G56" s="98"/>
      <c r="H56" s="123"/>
      <c r="I56" s="88"/>
      <c r="J56" s="88"/>
    </row>
    <row r="57" spans="1:10" ht="12" customHeight="1">
      <c r="A57" s="111"/>
      <c r="B57" s="136"/>
      <c r="C57" s="111"/>
      <c r="D57" s="98"/>
      <c r="E57" s="98"/>
      <c r="F57" s="160"/>
      <c r="G57" s="98"/>
      <c r="H57" s="111"/>
      <c r="I57" s="88"/>
      <c r="J57" s="99"/>
    </row>
    <row r="58" spans="1:10" ht="12" customHeight="1" thickBot="1">
      <c r="A58" s="111"/>
      <c r="B58" s="19" t="s">
        <v>12</v>
      </c>
      <c r="C58" s="111"/>
      <c r="D58" s="98"/>
      <c r="E58" s="98"/>
      <c r="F58" s="160"/>
      <c r="G58" s="98"/>
      <c r="H58" s="111"/>
      <c r="I58" s="112"/>
      <c r="J58" s="88"/>
    </row>
    <row r="59" spans="1:10" ht="12" customHeight="1">
      <c r="A59" s="116"/>
      <c r="B59" s="117"/>
      <c r="C59" s="117"/>
      <c r="D59" s="118"/>
      <c r="E59" s="118"/>
      <c r="F59" s="187"/>
      <c r="G59" s="118"/>
      <c r="H59" s="117"/>
      <c r="I59" s="120"/>
      <c r="J59" s="121"/>
    </row>
    <row r="60" spans="1:10" ht="12" customHeight="1">
      <c r="A60" s="122"/>
      <c r="B60" s="125"/>
      <c r="C60" s="111"/>
      <c r="D60" s="98"/>
      <c r="E60" s="98"/>
      <c r="F60" s="188"/>
      <c r="G60" s="98"/>
      <c r="H60" s="111"/>
      <c r="I60" s="112"/>
      <c r="J60" s="124"/>
    </row>
    <row r="61" spans="1:10" ht="12" customHeight="1">
      <c r="A61" s="122"/>
      <c r="B61" s="125"/>
      <c r="C61" s="111"/>
      <c r="D61" s="98"/>
      <c r="E61" s="98"/>
      <c r="F61" s="188"/>
      <c r="G61" s="98"/>
      <c r="H61" s="111"/>
      <c r="I61" s="112"/>
      <c r="J61" s="124"/>
    </row>
    <row r="62" spans="1:10" ht="12" customHeight="1">
      <c r="A62" s="122"/>
      <c r="B62" s="111"/>
      <c r="C62" s="111"/>
      <c r="D62" s="98"/>
      <c r="E62" s="98"/>
      <c r="F62" s="188"/>
      <c r="G62" s="98"/>
      <c r="H62" s="111"/>
      <c r="I62" s="112"/>
      <c r="J62" s="124"/>
    </row>
    <row r="63" spans="1:10" ht="12" customHeight="1">
      <c r="A63" s="122"/>
      <c r="B63" s="111"/>
      <c r="C63" s="111"/>
      <c r="D63" s="98"/>
      <c r="E63" s="98"/>
      <c r="F63" s="188"/>
      <c r="G63" s="98"/>
      <c r="H63" s="111"/>
      <c r="I63" s="112"/>
      <c r="J63" s="124"/>
    </row>
    <row r="64" spans="1:10" ht="12" customHeight="1">
      <c r="A64" s="122"/>
      <c r="B64" s="111"/>
      <c r="C64" s="111"/>
      <c r="D64" s="98"/>
      <c r="E64" s="98"/>
      <c r="F64" s="188"/>
      <c r="G64" s="98"/>
      <c r="H64" s="111"/>
      <c r="I64" s="112"/>
      <c r="J64" s="124"/>
    </row>
    <row r="65" spans="1:10" ht="12" customHeight="1">
      <c r="A65" s="122"/>
      <c r="B65" s="111"/>
      <c r="C65" s="111"/>
      <c r="D65" s="98"/>
      <c r="E65" s="98"/>
      <c r="F65" s="188"/>
      <c r="G65" s="98"/>
      <c r="H65" s="111"/>
      <c r="I65" s="112"/>
      <c r="J65" s="124"/>
    </row>
    <row r="66" spans="1:10" ht="12" customHeight="1">
      <c r="A66" s="122"/>
      <c r="B66" s="111"/>
      <c r="C66" s="111"/>
      <c r="D66" s="98"/>
      <c r="E66" s="98"/>
      <c r="F66" s="188"/>
      <c r="G66" s="98"/>
      <c r="H66" s="111"/>
      <c r="I66" s="112"/>
      <c r="J66" s="124"/>
    </row>
    <row r="67" spans="1:10" ht="12" customHeight="1">
      <c r="A67" s="122"/>
      <c r="B67" s="111"/>
      <c r="C67" s="111"/>
      <c r="D67" s="98"/>
      <c r="E67" s="98"/>
      <c r="F67" s="188"/>
      <c r="G67" s="98"/>
      <c r="H67" s="111"/>
      <c r="I67" s="112"/>
      <c r="J67" s="124"/>
    </row>
    <row r="68" spans="1:10" ht="12" customHeight="1" thickBot="1">
      <c r="A68" s="149"/>
      <c r="B68" s="150"/>
      <c r="C68" s="150"/>
      <c r="D68" s="151"/>
      <c r="E68" s="151"/>
      <c r="F68" s="189"/>
      <c r="G68" s="151"/>
      <c r="H68" s="150"/>
      <c r="I68" s="153"/>
      <c r="J68" s="154"/>
    </row>
    <row r="69" spans="1:10" ht="12" customHeight="1">
      <c r="A69" s="79"/>
      <c r="B69" s="79"/>
      <c r="C69" s="79"/>
      <c r="D69" s="84"/>
      <c r="E69" s="84"/>
      <c r="F69" s="179"/>
      <c r="G69" s="84"/>
      <c r="H69" s="79"/>
      <c r="I69" s="80"/>
      <c r="J69" s="94"/>
    </row>
    <row r="70" spans="1:10" ht="12" customHeight="1">
      <c r="A70" s="79"/>
      <c r="B70" s="7" t="str">
        <f>Inputs!$C$2</f>
        <v>Rocky Mountain Power</v>
      </c>
      <c r="C70" s="79"/>
      <c r="D70" s="84"/>
      <c r="E70" s="84"/>
      <c r="F70" s="179"/>
      <c r="G70" s="84"/>
      <c r="H70" s="79"/>
      <c r="I70" s="92" t="s">
        <v>0</v>
      </c>
      <c r="J70" s="93">
        <f>J2+0.1</f>
        <v>4.1999999999999993</v>
      </c>
    </row>
    <row r="71" spans="1:10" ht="12" customHeight="1">
      <c r="A71" s="79"/>
      <c r="B71" s="7" t="str">
        <f>Inputs!$C$3</f>
        <v>Utah General Rate Case - June 2015</v>
      </c>
      <c r="C71" s="79"/>
      <c r="D71" s="84"/>
      <c r="E71" s="84"/>
      <c r="F71" s="179"/>
      <c r="G71" s="84"/>
      <c r="H71" s="79"/>
      <c r="I71" s="80"/>
      <c r="J71" s="94"/>
    </row>
    <row r="72" spans="1:10" ht="12" customHeight="1">
      <c r="A72" s="79"/>
      <c r="B72" s="31" t="s">
        <v>248</v>
      </c>
      <c r="C72" s="79"/>
      <c r="D72" s="84"/>
      <c r="E72" s="84"/>
      <c r="F72" s="179"/>
      <c r="G72" s="84"/>
      <c r="H72" s="79"/>
      <c r="I72" s="80"/>
      <c r="J72" s="94"/>
    </row>
    <row r="73" spans="1:10" ht="12" customHeight="1">
      <c r="A73" s="79"/>
      <c r="B73" s="79"/>
      <c r="C73" s="79"/>
      <c r="D73" s="84"/>
      <c r="E73" s="84"/>
      <c r="F73" s="179"/>
      <c r="G73" s="84"/>
      <c r="H73" s="79"/>
      <c r="I73" s="80"/>
      <c r="J73" s="94"/>
    </row>
    <row r="74" spans="1:10" ht="12" customHeight="1">
      <c r="A74" s="79"/>
      <c r="B74" s="79"/>
      <c r="C74" s="79"/>
      <c r="D74" s="84"/>
      <c r="E74" s="84"/>
      <c r="F74" s="179"/>
      <c r="G74" s="84"/>
      <c r="H74" s="79"/>
      <c r="I74" s="80"/>
      <c r="J74" s="94"/>
    </row>
    <row r="75" spans="1:10" ht="12" customHeight="1">
      <c r="A75" s="79"/>
      <c r="B75" s="79"/>
      <c r="C75" s="79"/>
      <c r="D75" s="84"/>
      <c r="E75" s="84"/>
      <c r="F75" s="180" t="s">
        <v>1</v>
      </c>
      <c r="G75" s="84"/>
      <c r="H75" s="84"/>
      <c r="I75" s="95" t="str">
        <f>+Inputs!$C$6</f>
        <v>UTAH</v>
      </c>
      <c r="J75" s="84"/>
    </row>
    <row r="76" spans="1:10" ht="12" customHeight="1">
      <c r="A76" s="79"/>
      <c r="B76" s="79"/>
      <c r="C76" s="79"/>
      <c r="D76" s="46" t="s">
        <v>2</v>
      </c>
      <c r="E76" s="46" t="s">
        <v>3</v>
      </c>
      <c r="F76" s="54" t="s">
        <v>4</v>
      </c>
      <c r="G76" s="46" t="s">
        <v>5</v>
      </c>
      <c r="H76" s="55" t="s">
        <v>6</v>
      </c>
      <c r="I76" s="47" t="s">
        <v>7</v>
      </c>
      <c r="J76" s="46" t="s">
        <v>8</v>
      </c>
    </row>
    <row r="77" spans="1:10" ht="12" customHeight="1">
      <c r="A77" s="96"/>
      <c r="B77" s="9" t="s">
        <v>192</v>
      </c>
      <c r="C77" s="111"/>
      <c r="D77" s="98"/>
      <c r="E77" s="98"/>
      <c r="F77" s="188"/>
      <c r="G77" s="98"/>
      <c r="H77" s="96"/>
      <c r="I77" s="134"/>
      <c r="J77" s="93"/>
    </row>
    <row r="78" spans="1:10" ht="12" customHeight="1">
      <c r="A78" s="96"/>
      <c r="B78" s="391" t="s">
        <v>286</v>
      </c>
      <c r="C78" s="190"/>
      <c r="D78" s="156" t="s">
        <v>284</v>
      </c>
      <c r="E78" s="156">
        <v>3</v>
      </c>
      <c r="F78" s="88">
        <f>+'Wage and Benefit'!F223</f>
        <v>7623098.7236006316</v>
      </c>
      <c r="G78" s="103" t="s">
        <v>202</v>
      </c>
      <c r="H78" s="191" t="s">
        <v>202</v>
      </c>
      <c r="I78" s="88">
        <f>'Wage and Benefit'!I223</f>
        <v>3234804.9037267389</v>
      </c>
      <c r="J78" s="99" t="s">
        <v>285</v>
      </c>
    </row>
    <row r="79" spans="1:10" ht="12" customHeight="1">
      <c r="A79" s="96"/>
      <c r="B79" s="192"/>
      <c r="C79" s="193"/>
      <c r="D79" s="194"/>
      <c r="E79" s="194"/>
      <c r="F79" s="160"/>
      <c r="G79" s="392" t="s">
        <v>655</v>
      </c>
      <c r="H79" s="393" t="s">
        <v>655</v>
      </c>
      <c r="I79" s="88"/>
      <c r="J79" s="98"/>
    </row>
    <row r="80" spans="1:10" ht="12" customHeight="1">
      <c r="A80" s="96"/>
      <c r="B80" s="192"/>
      <c r="C80" s="193"/>
      <c r="D80" s="194"/>
      <c r="E80" s="194"/>
      <c r="F80" s="160"/>
      <c r="G80" s="194"/>
      <c r="H80" s="87"/>
      <c r="I80" s="88"/>
      <c r="J80" s="99"/>
    </row>
    <row r="81" spans="1:10" ht="12" customHeight="1">
      <c r="A81" s="96"/>
      <c r="B81" s="192"/>
      <c r="C81" s="193"/>
      <c r="D81" s="194"/>
      <c r="E81" s="194"/>
      <c r="F81" s="88"/>
      <c r="G81" s="194"/>
      <c r="H81" s="87"/>
      <c r="I81" s="88"/>
      <c r="J81" s="98"/>
    </row>
    <row r="82" spans="1:10" ht="12" customHeight="1">
      <c r="A82" s="96"/>
      <c r="B82" s="192" t="s">
        <v>929</v>
      </c>
      <c r="C82" s="193"/>
      <c r="D82" s="194"/>
      <c r="E82" s="194"/>
      <c r="F82" s="88"/>
      <c r="G82" s="194"/>
      <c r="H82" s="87"/>
      <c r="I82" s="88"/>
      <c r="J82" s="99"/>
    </row>
    <row r="83" spans="1:10" ht="12" customHeight="1">
      <c r="A83" s="96"/>
      <c r="B83" s="192"/>
      <c r="C83" s="193"/>
      <c r="D83" s="194"/>
      <c r="E83" s="194"/>
      <c r="F83" s="88"/>
      <c r="G83" s="194"/>
      <c r="H83" s="87"/>
      <c r="I83" s="88"/>
      <c r="J83" s="98"/>
    </row>
    <row r="84" spans="1:10" ht="12" customHeight="1">
      <c r="A84" s="93"/>
      <c r="B84" s="192"/>
      <c r="C84" s="193"/>
      <c r="D84" s="194"/>
      <c r="E84" s="194"/>
      <c r="F84" s="88"/>
      <c r="G84" s="194"/>
      <c r="H84" s="87"/>
      <c r="I84" s="88"/>
      <c r="J84" s="99"/>
    </row>
    <row r="85" spans="1:10" ht="12" customHeight="1">
      <c r="A85" s="93"/>
      <c r="B85" s="192"/>
      <c r="C85" s="193"/>
      <c r="D85" s="194"/>
      <c r="E85" s="194"/>
      <c r="F85" s="88"/>
      <c r="G85" s="194"/>
      <c r="H85" s="87"/>
      <c r="I85" s="88"/>
      <c r="J85" s="98"/>
    </row>
    <row r="86" spans="1:10" ht="12" customHeight="1">
      <c r="A86" s="93"/>
      <c r="B86" s="192"/>
      <c r="C86" s="192"/>
      <c r="D86" s="191"/>
      <c r="E86" s="191"/>
      <c r="F86" s="88"/>
      <c r="G86" s="191"/>
      <c r="H86" s="87"/>
      <c r="I86" s="88"/>
      <c r="J86" s="99"/>
    </row>
    <row r="87" spans="1:10" ht="12" customHeight="1">
      <c r="A87" s="93"/>
      <c r="B87" s="195"/>
      <c r="C87" s="192"/>
      <c r="D87" s="191"/>
      <c r="E87" s="191"/>
      <c r="F87" s="88"/>
      <c r="G87" s="191"/>
      <c r="H87" s="87"/>
      <c r="I87" s="88"/>
      <c r="J87" s="98"/>
    </row>
    <row r="88" spans="1:10" ht="12" customHeight="1">
      <c r="A88" s="93"/>
      <c r="B88" s="195"/>
      <c r="C88" s="192"/>
      <c r="D88" s="191"/>
      <c r="E88" s="191"/>
      <c r="F88" s="160"/>
      <c r="G88" s="191"/>
      <c r="H88" s="87"/>
      <c r="I88" s="88"/>
      <c r="J88" s="99"/>
    </row>
    <row r="89" spans="1:10" ht="12" customHeight="1">
      <c r="A89" s="93"/>
      <c r="B89" s="195"/>
      <c r="C89" s="192"/>
      <c r="D89" s="191"/>
      <c r="E89" s="191"/>
      <c r="F89" s="103"/>
      <c r="G89" s="191"/>
      <c r="H89" s="87"/>
      <c r="I89" s="88"/>
      <c r="J89" s="99"/>
    </row>
    <row r="90" spans="1:10" ht="12" customHeight="1">
      <c r="A90" s="93"/>
      <c r="B90" s="196"/>
      <c r="C90" s="192"/>
      <c r="D90" s="191"/>
      <c r="E90" s="191"/>
      <c r="F90" s="103"/>
      <c r="G90" s="191"/>
      <c r="H90" s="87"/>
      <c r="I90" s="88"/>
      <c r="J90" s="99"/>
    </row>
    <row r="91" spans="1:10" ht="12" customHeight="1">
      <c r="A91" s="93"/>
      <c r="B91" s="196"/>
      <c r="C91" s="193"/>
      <c r="D91" s="194"/>
      <c r="E91" s="194"/>
      <c r="F91" s="88"/>
      <c r="G91" s="194"/>
      <c r="H91" s="87"/>
      <c r="I91" s="88"/>
      <c r="J91" s="88"/>
    </row>
    <row r="92" spans="1:10" ht="12" customHeight="1">
      <c r="A92" s="93"/>
      <c r="B92" s="192"/>
      <c r="C92" s="193"/>
      <c r="D92" s="194"/>
      <c r="E92" s="194"/>
      <c r="F92" s="27"/>
      <c r="G92" s="194"/>
      <c r="H92" s="87"/>
      <c r="I92" s="88"/>
      <c r="J92" s="98"/>
    </row>
    <row r="93" spans="1:10" ht="12" customHeight="1">
      <c r="A93" s="98"/>
      <c r="B93" s="195"/>
      <c r="C93" s="192"/>
      <c r="D93" s="191"/>
      <c r="E93" s="191"/>
      <c r="F93" s="88"/>
      <c r="G93" s="191"/>
      <c r="H93" s="87"/>
      <c r="I93" s="88"/>
      <c r="J93" s="99"/>
    </row>
    <row r="94" spans="1:10" ht="12" customHeight="1">
      <c r="A94" s="98"/>
      <c r="B94" s="195"/>
      <c r="C94" s="192"/>
      <c r="D94" s="191"/>
      <c r="E94" s="191"/>
      <c r="F94" s="160"/>
      <c r="G94" s="191"/>
      <c r="H94" s="87"/>
      <c r="I94" s="88"/>
      <c r="J94" s="99"/>
    </row>
    <row r="95" spans="1:10" ht="12" customHeight="1">
      <c r="A95" s="98"/>
      <c r="B95" s="195"/>
      <c r="C95" s="192"/>
      <c r="D95" s="191"/>
      <c r="E95" s="191"/>
      <c r="F95" s="160"/>
      <c r="G95" s="191"/>
      <c r="H95" s="87"/>
      <c r="I95" s="88"/>
      <c r="J95" s="98"/>
    </row>
    <row r="96" spans="1:10" ht="12" customHeight="1">
      <c r="A96" s="98"/>
      <c r="B96" s="195"/>
      <c r="C96" s="192"/>
      <c r="D96" s="191"/>
      <c r="E96" s="191"/>
      <c r="F96" s="103"/>
      <c r="G96" s="191"/>
      <c r="H96" s="87"/>
      <c r="I96" s="88"/>
      <c r="J96" s="99"/>
    </row>
    <row r="97" spans="1:10" ht="12" customHeight="1">
      <c r="A97" s="111"/>
      <c r="B97" s="195"/>
      <c r="C97" s="192"/>
      <c r="D97" s="191"/>
      <c r="E97" s="191"/>
      <c r="F97" s="144"/>
      <c r="G97" s="191"/>
      <c r="H97" s="87"/>
      <c r="I97" s="144"/>
      <c r="J97" s="88"/>
    </row>
    <row r="98" spans="1:10" s="31" customFormat="1" ht="12" customHeight="1">
      <c r="A98" s="12"/>
      <c r="B98" s="195"/>
      <c r="C98" s="192"/>
      <c r="D98" s="191"/>
      <c r="E98" s="191"/>
      <c r="F98" s="144"/>
      <c r="G98" s="191"/>
      <c r="H98" s="87"/>
      <c r="I98" s="88"/>
      <c r="J98" s="99"/>
    </row>
    <row r="99" spans="1:10" ht="12" customHeight="1">
      <c r="A99" s="98"/>
      <c r="B99" s="195"/>
      <c r="C99" s="192"/>
      <c r="D99" s="191"/>
      <c r="E99" s="191"/>
      <c r="F99" s="123"/>
      <c r="G99" s="191"/>
      <c r="H99" s="87"/>
      <c r="I99" s="88"/>
      <c r="J99" s="98"/>
    </row>
    <row r="100" spans="1:10" ht="12" customHeight="1">
      <c r="A100" s="98"/>
      <c r="B100" s="195"/>
      <c r="C100" s="192"/>
      <c r="D100" s="191"/>
      <c r="E100" s="191"/>
      <c r="F100" s="144"/>
      <c r="G100" s="191"/>
      <c r="H100" s="87"/>
      <c r="I100" s="88"/>
      <c r="J100" s="99"/>
    </row>
    <row r="101" spans="1:10" ht="12" customHeight="1">
      <c r="A101" s="98"/>
      <c r="B101" s="195"/>
      <c r="C101" s="192"/>
      <c r="D101" s="191"/>
      <c r="E101" s="191"/>
      <c r="F101" s="123"/>
      <c r="G101" s="191"/>
      <c r="H101" s="87"/>
      <c r="I101" s="88"/>
      <c r="J101" s="99"/>
    </row>
    <row r="102" spans="1:10" ht="12" customHeight="1">
      <c r="A102" s="98"/>
      <c r="B102" s="195"/>
      <c r="C102" s="192"/>
      <c r="D102" s="191"/>
      <c r="E102" s="191"/>
      <c r="F102" s="144"/>
      <c r="G102" s="98"/>
      <c r="H102" s="87"/>
      <c r="I102" s="144"/>
      <c r="J102" s="98"/>
    </row>
    <row r="103" spans="1:10" ht="12" customHeight="1">
      <c r="A103" s="111"/>
      <c r="B103" s="195"/>
      <c r="C103" s="192"/>
      <c r="D103" s="191"/>
      <c r="E103" s="191"/>
      <c r="F103" s="123"/>
      <c r="G103" s="174"/>
      <c r="H103" s="87"/>
      <c r="I103" s="88"/>
      <c r="J103" s="98"/>
    </row>
    <row r="104" spans="1:10" ht="12" customHeight="1">
      <c r="A104" s="98"/>
      <c r="B104" s="111"/>
      <c r="C104" s="111"/>
      <c r="D104" s="98"/>
      <c r="E104" s="98"/>
      <c r="F104" s="123"/>
      <c r="G104" s="174"/>
      <c r="H104" s="87"/>
      <c r="I104" s="88"/>
      <c r="J104" s="88"/>
    </row>
    <row r="105" spans="1:10" ht="12" customHeight="1">
      <c r="A105" s="111"/>
      <c r="B105" s="136"/>
      <c r="C105" s="111"/>
      <c r="D105" s="98"/>
      <c r="E105" s="98"/>
      <c r="F105" s="123"/>
      <c r="G105" s="174"/>
      <c r="H105" s="87"/>
      <c r="I105" s="88"/>
      <c r="J105" s="98"/>
    </row>
    <row r="106" spans="1:10" ht="12" customHeight="1">
      <c r="A106" s="111"/>
      <c r="B106" s="136"/>
      <c r="C106" s="111"/>
      <c r="D106" s="98"/>
      <c r="E106" s="98"/>
      <c r="F106" s="123"/>
      <c r="G106" s="174"/>
      <c r="H106" s="87"/>
      <c r="I106" s="88"/>
      <c r="J106" s="98"/>
    </row>
    <row r="107" spans="1:10" ht="12" customHeight="1">
      <c r="A107" s="111"/>
      <c r="B107" s="136"/>
      <c r="C107" s="111"/>
      <c r="D107" s="98"/>
      <c r="E107" s="98"/>
      <c r="F107" s="123"/>
      <c r="G107" s="174"/>
      <c r="H107" s="87"/>
      <c r="I107" s="88"/>
      <c r="J107" s="98"/>
    </row>
    <row r="108" spans="1:10" ht="12" customHeight="1">
      <c r="A108" s="111"/>
      <c r="B108" s="9"/>
      <c r="C108" s="111"/>
      <c r="D108" s="98"/>
      <c r="E108" s="98"/>
      <c r="F108" s="123"/>
      <c r="G108" s="174"/>
      <c r="H108" s="87"/>
      <c r="I108" s="88"/>
      <c r="J108" s="98"/>
    </row>
    <row r="109" spans="1:10" ht="12" customHeight="1">
      <c r="A109" s="96"/>
      <c r="B109" s="136"/>
      <c r="C109" s="111"/>
      <c r="D109" s="98"/>
      <c r="E109" s="98"/>
      <c r="F109" s="123"/>
      <c r="G109" s="174"/>
      <c r="H109" s="87"/>
      <c r="I109" s="88"/>
      <c r="J109" s="98"/>
    </row>
    <row r="110" spans="1:10" ht="12" customHeight="1">
      <c r="A110" s="111"/>
      <c r="B110" s="136"/>
      <c r="C110" s="111"/>
      <c r="D110" s="98"/>
      <c r="E110" s="98"/>
      <c r="F110" s="123"/>
      <c r="G110" s="98"/>
      <c r="H110" s="9"/>
      <c r="I110" s="112"/>
      <c r="J110" s="98"/>
    </row>
    <row r="111" spans="1:10" ht="12" customHeight="1">
      <c r="A111" s="98"/>
      <c r="B111" s="136"/>
      <c r="C111" s="111"/>
      <c r="D111" s="181"/>
      <c r="E111" s="181"/>
      <c r="F111" s="144"/>
      <c r="G111" s="111"/>
      <c r="H111" s="197"/>
      <c r="I111" s="144"/>
      <c r="J111" s="123"/>
    </row>
    <row r="112" spans="1:10" ht="12" customHeight="1">
      <c r="A112" s="98"/>
      <c r="B112" s="136"/>
      <c r="C112" s="111"/>
      <c r="D112" s="181"/>
      <c r="E112" s="181"/>
      <c r="F112" s="144"/>
      <c r="G112" s="111"/>
      <c r="H112" s="197"/>
      <c r="I112" s="144"/>
      <c r="J112" s="123"/>
    </row>
    <row r="113" spans="1:10" ht="12" customHeight="1">
      <c r="A113" s="98"/>
      <c r="B113" s="136"/>
      <c r="C113" s="111"/>
      <c r="D113" s="181"/>
      <c r="E113" s="181"/>
      <c r="F113" s="144"/>
      <c r="G113" s="111"/>
      <c r="H113" s="197"/>
      <c r="I113" s="144"/>
      <c r="J113" s="123"/>
    </row>
    <row r="114" spans="1:10" ht="12" customHeight="1">
      <c r="A114" s="98"/>
      <c r="B114" s="136"/>
      <c r="C114" s="111"/>
      <c r="D114" s="181"/>
      <c r="E114" s="181"/>
      <c r="F114" s="144"/>
      <c r="G114" s="111"/>
      <c r="H114" s="197"/>
      <c r="I114" s="144"/>
      <c r="J114" s="123"/>
    </row>
    <row r="115" spans="1:10" ht="12" customHeight="1">
      <c r="A115" s="98"/>
      <c r="B115" s="136"/>
      <c r="C115" s="111"/>
      <c r="D115" s="181"/>
      <c r="E115" s="181"/>
      <c r="F115" s="144"/>
      <c r="G115" s="111"/>
      <c r="H115" s="197"/>
      <c r="I115" s="144"/>
      <c r="J115" s="123"/>
    </row>
    <row r="116" spans="1:10" ht="12" customHeight="1">
      <c r="A116" s="98"/>
      <c r="B116" s="136"/>
      <c r="C116" s="111"/>
      <c r="D116" s="181"/>
      <c r="E116" s="181"/>
      <c r="F116" s="144"/>
      <c r="G116" s="111"/>
      <c r="H116" s="197"/>
      <c r="I116" s="144"/>
      <c r="J116" s="123"/>
    </row>
    <row r="117" spans="1:10" ht="12" customHeight="1">
      <c r="A117" s="98"/>
      <c r="B117" s="136"/>
      <c r="C117" s="111"/>
      <c r="D117" s="181"/>
      <c r="E117" s="181"/>
      <c r="F117" s="144"/>
      <c r="G117" s="111"/>
      <c r="H117" s="197"/>
      <c r="I117" s="144"/>
      <c r="J117" s="123"/>
    </row>
    <row r="118" spans="1:10" ht="12" customHeight="1">
      <c r="A118" s="98"/>
      <c r="B118" s="111"/>
      <c r="C118" s="111"/>
      <c r="D118" s="181"/>
      <c r="E118" s="181"/>
      <c r="F118" s="198"/>
      <c r="G118" s="111"/>
      <c r="H118" s="197"/>
      <c r="I118" s="198"/>
      <c r="J118" s="199"/>
    </row>
    <row r="119" spans="1:10" ht="12" customHeight="1">
      <c r="A119" s="98"/>
      <c r="B119" s="136"/>
      <c r="C119" s="9"/>
      <c r="D119" s="181"/>
      <c r="E119" s="181"/>
      <c r="F119" s="28"/>
      <c r="G119" s="111"/>
      <c r="H119" s="197"/>
      <c r="I119" s="28"/>
      <c r="J119" s="98"/>
    </row>
    <row r="120" spans="1:10" ht="12" customHeight="1">
      <c r="A120" s="98"/>
      <c r="B120" s="111"/>
      <c r="C120" s="111"/>
      <c r="D120" s="98"/>
      <c r="E120" s="98"/>
      <c r="F120" s="144"/>
      <c r="G120" s="170"/>
      <c r="H120" s="123"/>
      <c r="I120" s="112"/>
      <c r="J120" s="98"/>
    </row>
    <row r="121" spans="1:10" ht="12" customHeight="1">
      <c r="A121" s="98"/>
      <c r="B121" s="111"/>
      <c r="C121" s="111"/>
      <c r="D121" s="98"/>
      <c r="E121" s="98"/>
      <c r="F121" s="198"/>
      <c r="G121" s="98"/>
      <c r="H121" s="199"/>
      <c r="I121" s="112"/>
      <c r="J121" s="88"/>
    </row>
    <row r="122" spans="1:10" ht="12" customHeight="1">
      <c r="A122" s="98"/>
      <c r="B122" s="111"/>
      <c r="C122" s="111"/>
      <c r="D122" s="98"/>
      <c r="E122" s="98"/>
      <c r="F122" s="188"/>
      <c r="G122" s="170"/>
      <c r="H122" s="112"/>
      <c r="I122" s="112"/>
      <c r="J122" s="88"/>
    </row>
    <row r="123" spans="1:10" ht="12" customHeight="1">
      <c r="A123" s="98"/>
      <c r="B123" s="136"/>
      <c r="C123" s="111"/>
      <c r="D123" s="98"/>
      <c r="E123" s="98"/>
      <c r="F123" s="198"/>
      <c r="G123" s="88"/>
      <c r="H123" s="199"/>
      <c r="I123" s="123"/>
      <c r="J123" s="88"/>
    </row>
    <row r="124" spans="1:10" ht="12" customHeight="1">
      <c r="A124" s="98"/>
      <c r="B124" s="125"/>
      <c r="C124" s="111"/>
      <c r="D124" s="98"/>
      <c r="E124" s="98"/>
      <c r="F124" s="188"/>
      <c r="G124" s="163"/>
      <c r="H124" s="200"/>
      <c r="I124" s="112"/>
      <c r="J124" s="88"/>
    </row>
    <row r="125" spans="1:10" ht="12" customHeight="1">
      <c r="A125" s="111"/>
      <c r="B125" s="111"/>
      <c r="C125" s="111"/>
      <c r="D125" s="98"/>
      <c r="E125" s="98"/>
      <c r="F125" s="188"/>
      <c r="G125" s="98"/>
      <c r="H125" s="111"/>
      <c r="I125" s="112"/>
      <c r="J125" s="88"/>
    </row>
    <row r="126" spans="1:10" ht="12" customHeight="1" thickBot="1">
      <c r="A126" s="96"/>
      <c r="B126" s="19" t="s">
        <v>12</v>
      </c>
      <c r="C126" s="96"/>
      <c r="D126" s="93"/>
      <c r="E126" s="93"/>
      <c r="F126" s="201"/>
      <c r="G126" s="93"/>
      <c r="H126" s="96"/>
      <c r="I126" s="141"/>
      <c r="J126" s="148"/>
    </row>
    <row r="127" spans="1:10" ht="12" customHeight="1">
      <c r="A127" s="116"/>
      <c r="B127" s="117"/>
      <c r="C127" s="117"/>
      <c r="D127" s="118"/>
      <c r="E127" s="118"/>
      <c r="F127" s="187"/>
      <c r="G127" s="118"/>
      <c r="H127" s="117"/>
      <c r="I127" s="120"/>
      <c r="J127" s="121"/>
    </row>
    <row r="128" spans="1:10" ht="12" customHeight="1">
      <c r="A128" s="122"/>
      <c r="B128" s="125"/>
      <c r="C128" s="111"/>
      <c r="D128" s="98"/>
      <c r="E128" s="98"/>
      <c r="F128" s="188"/>
      <c r="G128" s="98"/>
      <c r="H128" s="111"/>
      <c r="I128" s="112"/>
      <c r="J128" s="124"/>
    </row>
    <row r="129" spans="1:10" ht="12" customHeight="1">
      <c r="A129" s="122"/>
      <c r="B129" s="125"/>
      <c r="C129" s="111"/>
      <c r="D129" s="98"/>
      <c r="E129" s="98"/>
      <c r="F129" s="188"/>
      <c r="G129" s="98"/>
      <c r="H129" s="111"/>
      <c r="I129" s="112"/>
      <c r="J129" s="124"/>
    </row>
    <row r="130" spans="1:10" ht="12" customHeight="1">
      <c r="A130" s="122"/>
      <c r="B130" s="111"/>
      <c r="C130" s="111"/>
      <c r="D130" s="98"/>
      <c r="E130" s="98"/>
      <c r="F130" s="188"/>
      <c r="G130" s="98"/>
      <c r="H130" s="111"/>
      <c r="I130" s="112"/>
      <c r="J130" s="124"/>
    </row>
    <row r="131" spans="1:10" ht="12" customHeight="1">
      <c r="A131" s="122"/>
      <c r="B131" s="111"/>
      <c r="C131" s="111"/>
      <c r="D131" s="98"/>
      <c r="E131" s="98"/>
      <c r="F131" s="188"/>
      <c r="G131" s="98"/>
      <c r="H131" s="111"/>
      <c r="I131" s="112"/>
      <c r="J131" s="124"/>
    </row>
    <row r="132" spans="1:10" ht="12" customHeight="1">
      <c r="A132" s="122"/>
      <c r="B132" s="111"/>
      <c r="C132" s="111"/>
      <c r="D132" s="98"/>
      <c r="E132" s="98"/>
      <c r="F132" s="188"/>
      <c r="G132" s="98"/>
      <c r="H132" s="111"/>
      <c r="I132" s="112"/>
      <c r="J132" s="124"/>
    </row>
    <row r="133" spans="1:10" ht="12" customHeight="1">
      <c r="A133" s="122"/>
      <c r="B133" s="111"/>
      <c r="C133" s="111"/>
      <c r="D133" s="98"/>
      <c r="E133" s="98"/>
      <c r="F133" s="188"/>
      <c r="G133" s="98"/>
      <c r="H133" s="111"/>
      <c r="I133" s="112"/>
      <c r="J133" s="124"/>
    </row>
    <row r="134" spans="1:10" ht="12" customHeight="1">
      <c r="A134" s="122"/>
      <c r="B134" s="111"/>
      <c r="C134" s="111"/>
      <c r="D134" s="98"/>
      <c r="E134" s="98"/>
      <c r="F134" s="188"/>
      <c r="G134" s="98"/>
      <c r="H134" s="111"/>
      <c r="I134" s="112"/>
      <c r="J134" s="124"/>
    </row>
    <row r="135" spans="1:10" ht="12" customHeight="1">
      <c r="A135" s="122"/>
      <c r="B135" s="111"/>
      <c r="C135" s="111"/>
      <c r="D135" s="98"/>
      <c r="E135" s="98"/>
      <c r="F135" s="188"/>
      <c r="G135" s="98"/>
      <c r="H135" s="111"/>
      <c r="I135" s="112"/>
      <c r="J135" s="124"/>
    </row>
    <row r="136" spans="1:10" ht="12" customHeight="1" thickBot="1">
      <c r="A136" s="149"/>
      <c r="B136" s="150"/>
      <c r="C136" s="150"/>
      <c r="D136" s="151"/>
      <c r="E136" s="151"/>
      <c r="F136" s="189"/>
      <c r="G136" s="151"/>
      <c r="H136" s="150"/>
      <c r="I136" s="153"/>
      <c r="J136" s="154"/>
    </row>
    <row r="137" spans="1:10" ht="12" customHeight="1">
      <c r="A137" s="97"/>
      <c r="B137" s="97"/>
      <c r="C137" s="97"/>
      <c r="D137" s="86"/>
      <c r="E137" s="86"/>
      <c r="F137" s="202"/>
      <c r="G137" s="86"/>
      <c r="H137" s="97"/>
      <c r="I137" s="140"/>
      <c r="J137" s="91"/>
    </row>
    <row r="138" spans="1:10" ht="12" customHeight="1">
      <c r="A138" s="97"/>
      <c r="B138" s="7" t="str">
        <f>Inputs!$C$2</f>
        <v>Rocky Mountain Power</v>
      </c>
      <c r="C138" s="79"/>
      <c r="D138" s="84"/>
      <c r="E138" s="84"/>
      <c r="F138" s="179"/>
      <c r="G138" s="84"/>
      <c r="H138" s="79"/>
      <c r="I138" s="92" t="s">
        <v>0</v>
      </c>
      <c r="J138" s="93">
        <v>4.3</v>
      </c>
    </row>
    <row r="139" spans="1:10" ht="12" customHeight="1">
      <c r="A139" s="97"/>
      <c r="B139" s="7" t="str">
        <f>Inputs!$C$3</f>
        <v>Utah General Rate Case - June 2015</v>
      </c>
      <c r="C139" s="79"/>
      <c r="D139" s="84"/>
      <c r="E139" s="84"/>
      <c r="F139" s="179"/>
      <c r="G139" s="84"/>
      <c r="H139" s="79"/>
      <c r="I139" s="80"/>
      <c r="J139" s="94"/>
    </row>
    <row r="140" spans="1:10" ht="12" customHeight="1">
      <c r="A140" s="97"/>
      <c r="B140" s="31" t="s">
        <v>638</v>
      </c>
      <c r="C140" s="79"/>
      <c r="D140" s="84"/>
      <c r="E140" s="84"/>
      <c r="F140" s="179"/>
      <c r="G140" s="84"/>
      <c r="H140" s="79"/>
      <c r="I140" s="80"/>
      <c r="J140" s="94"/>
    </row>
    <row r="141" spans="1:10" ht="12" customHeight="1">
      <c r="A141" s="97"/>
      <c r="B141" s="79"/>
      <c r="C141" s="79"/>
      <c r="D141" s="84"/>
      <c r="E141" s="84"/>
      <c r="F141" s="179"/>
      <c r="G141" s="84"/>
      <c r="H141" s="79"/>
      <c r="I141" s="80"/>
      <c r="J141" s="94"/>
    </row>
    <row r="142" spans="1:10" ht="12" customHeight="1">
      <c r="A142" s="97"/>
      <c r="B142" s="79"/>
      <c r="C142" s="79"/>
      <c r="D142" s="84"/>
      <c r="E142" s="84"/>
      <c r="F142" s="179"/>
      <c r="G142" s="84"/>
      <c r="H142" s="79"/>
      <c r="I142" s="80"/>
      <c r="J142" s="94"/>
    </row>
    <row r="143" spans="1:10" ht="12" customHeight="1">
      <c r="A143" s="97"/>
      <c r="B143" s="79"/>
      <c r="C143" s="79"/>
      <c r="D143" s="84"/>
      <c r="E143" s="84"/>
      <c r="F143" s="180" t="s">
        <v>1</v>
      </c>
      <c r="G143" s="84"/>
      <c r="H143" s="84"/>
      <c r="I143" s="95" t="str">
        <f>+Inputs!$C$6</f>
        <v>UTAH</v>
      </c>
      <c r="J143" s="84"/>
    </row>
    <row r="144" spans="1:10" ht="12" customHeight="1">
      <c r="A144" s="97"/>
      <c r="B144" s="79"/>
      <c r="C144" s="79"/>
      <c r="D144" s="46" t="s">
        <v>2</v>
      </c>
      <c r="E144" s="46" t="s">
        <v>3</v>
      </c>
      <c r="F144" s="54" t="s">
        <v>4</v>
      </c>
      <c r="G144" s="46" t="s">
        <v>5</v>
      </c>
      <c r="H144" s="55" t="s">
        <v>6</v>
      </c>
      <c r="I144" s="47" t="s">
        <v>7</v>
      </c>
      <c r="J144" s="46" t="s">
        <v>8</v>
      </c>
    </row>
    <row r="145" spans="1:10" ht="12" customHeight="1">
      <c r="A145" s="111"/>
      <c r="B145" s="36" t="s">
        <v>192</v>
      </c>
      <c r="C145" s="155"/>
      <c r="D145" s="156"/>
      <c r="E145" s="156"/>
      <c r="F145" s="156"/>
      <c r="G145" s="156"/>
      <c r="H145" s="111"/>
      <c r="I145" s="123"/>
      <c r="J145" s="98"/>
    </row>
    <row r="146" spans="1:10" ht="12" customHeight="1">
      <c r="A146" s="111"/>
      <c r="B146" s="155" t="s">
        <v>291</v>
      </c>
      <c r="C146" s="155"/>
      <c r="D146" s="86">
        <v>557</v>
      </c>
      <c r="E146" s="207">
        <v>1</v>
      </c>
      <c r="F146" s="103">
        <v>-7059593.4000000004</v>
      </c>
      <c r="G146" s="86" t="s">
        <v>28</v>
      </c>
      <c r="H146" s="87">
        <f>VLOOKUP(G146,'Alloc. Factors'!$B$2:$M$110,7,FALSE)</f>
        <v>0.4262831716003761</v>
      </c>
      <c r="I146" s="88">
        <f>F146*H146</f>
        <v>-3009385.8647610829</v>
      </c>
      <c r="J146" s="295" t="s">
        <v>245</v>
      </c>
    </row>
    <row r="147" spans="1:10" ht="12" customHeight="1">
      <c r="A147" s="111"/>
      <c r="B147" s="155" t="s">
        <v>291</v>
      </c>
      <c r="C147" s="155"/>
      <c r="D147" s="86">
        <v>557</v>
      </c>
      <c r="E147" s="207">
        <v>1</v>
      </c>
      <c r="F147" s="103">
        <v>7059593.4000000004</v>
      </c>
      <c r="G147" s="86" t="s">
        <v>191</v>
      </c>
      <c r="H147" s="87">
        <f>VLOOKUP(G147,'Alloc. Factors'!$B$2:$M$110,7,FALSE)</f>
        <v>0</v>
      </c>
      <c r="I147" s="88">
        <f>F147*H147</f>
        <v>0</v>
      </c>
      <c r="J147" s="295" t="s">
        <v>245</v>
      </c>
    </row>
    <row r="148" spans="1:10" ht="12" customHeight="1">
      <c r="A148" s="111"/>
      <c r="B148" s="155" t="s">
        <v>621</v>
      </c>
      <c r="C148" s="155"/>
      <c r="D148" s="86">
        <v>909</v>
      </c>
      <c r="E148" s="207">
        <v>1</v>
      </c>
      <c r="F148" s="103">
        <v>-4764.93</v>
      </c>
      <c r="G148" s="86" t="s">
        <v>113</v>
      </c>
      <c r="H148" s="87">
        <f>VLOOKUP(G148,'Alloc. Factors'!$B$2:$M$110,7,FALSE)</f>
        <v>0.461289372337361</v>
      </c>
      <c r="I148" s="88">
        <f>F148*H148</f>
        <v>-2198.0115689314616</v>
      </c>
      <c r="J148" s="295" t="s">
        <v>245</v>
      </c>
    </row>
    <row r="149" spans="1:10" ht="12" customHeight="1">
      <c r="A149" s="111"/>
      <c r="B149" s="155" t="s">
        <v>621</v>
      </c>
      <c r="C149" s="155"/>
      <c r="D149" s="86">
        <v>909</v>
      </c>
      <c r="E149" s="207">
        <v>1</v>
      </c>
      <c r="F149" s="103">
        <v>4764.93</v>
      </c>
      <c r="G149" s="86" t="s">
        <v>191</v>
      </c>
      <c r="H149" s="87">
        <f>VLOOKUP(G149,'Alloc. Factors'!$B$2:$M$110,7,FALSE)</f>
        <v>0</v>
      </c>
      <c r="I149" s="88">
        <f>F149*H149</f>
        <v>0</v>
      </c>
      <c r="J149" s="295" t="s">
        <v>245</v>
      </c>
    </row>
    <row r="150" spans="1:10" ht="12" customHeight="1">
      <c r="A150" s="111"/>
      <c r="B150" s="155"/>
      <c r="C150" s="155"/>
      <c r="D150" s="86"/>
      <c r="E150" s="207"/>
      <c r="F150" s="301">
        <f>SUM(F146:F149)</f>
        <v>0</v>
      </c>
      <c r="G150" s="86"/>
      <c r="H150" s="87"/>
      <c r="I150" s="301">
        <f>SUM(I146:I149)</f>
        <v>-3011583.8763300143</v>
      </c>
      <c r="J150" s="135"/>
    </row>
    <row r="151" spans="1:10" ht="12" customHeight="1">
      <c r="A151" s="111"/>
      <c r="B151" s="132"/>
      <c r="C151" s="132"/>
      <c r="D151" s="133"/>
      <c r="E151" s="133"/>
      <c r="F151" s="197"/>
      <c r="G151" s="103"/>
      <c r="H151" s="210"/>
      <c r="I151" s="211"/>
      <c r="J151" s="135"/>
    </row>
    <row r="152" spans="1:10" ht="12" customHeight="1">
      <c r="A152" s="111"/>
      <c r="B152" s="132"/>
      <c r="C152" s="132"/>
      <c r="D152" s="133"/>
      <c r="E152" s="133"/>
      <c r="F152" s="28"/>
      <c r="G152" s="103"/>
      <c r="H152" s="21"/>
      <c r="I152" s="28"/>
      <c r="J152" s="135"/>
    </row>
    <row r="153" spans="1:10" ht="12" customHeight="1">
      <c r="A153" s="111"/>
      <c r="B153" s="17"/>
      <c r="C153" s="132"/>
      <c r="D153" s="133"/>
      <c r="E153" s="133"/>
      <c r="F153" s="212"/>
      <c r="G153" s="133"/>
      <c r="H153" s="87"/>
      <c r="I153" s="88"/>
      <c r="J153" s="135"/>
    </row>
    <row r="154" spans="1:10" ht="12" customHeight="1">
      <c r="A154" s="111"/>
      <c r="B154" s="132"/>
      <c r="C154" s="132"/>
      <c r="D154" s="133"/>
      <c r="E154" s="133"/>
      <c r="F154" s="28"/>
      <c r="G154" s="103"/>
      <c r="H154" s="21"/>
      <c r="I154" s="28"/>
      <c r="J154" s="135"/>
    </row>
    <row r="155" spans="1:10" ht="12" customHeight="1">
      <c r="A155" s="111"/>
      <c r="B155" s="142"/>
      <c r="C155" s="132"/>
      <c r="D155" s="133"/>
      <c r="E155" s="98"/>
      <c r="F155" s="144"/>
      <c r="G155" s="174"/>
      <c r="H155" s="87"/>
      <c r="I155" s="88"/>
      <c r="J155" s="135"/>
    </row>
    <row r="156" spans="1:10" ht="12" customHeight="1">
      <c r="A156" s="111"/>
      <c r="B156" s="132"/>
      <c r="C156" s="132"/>
      <c r="D156" s="133"/>
      <c r="E156" s="98"/>
      <c r="F156" s="144"/>
      <c r="G156" s="174"/>
      <c r="H156" s="87"/>
      <c r="I156" s="88"/>
      <c r="J156" s="135"/>
    </row>
    <row r="157" spans="1:10" ht="12" customHeight="1">
      <c r="A157" s="111"/>
      <c r="B157" s="132"/>
      <c r="C157" s="132"/>
      <c r="D157" s="133"/>
      <c r="E157" s="98"/>
      <c r="F157" s="144"/>
      <c r="G157" s="174"/>
      <c r="H157" s="87"/>
      <c r="I157" s="144"/>
      <c r="J157" s="135"/>
    </row>
    <row r="158" spans="1:10" ht="12" customHeight="1">
      <c r="A158" s="111"/>
      <c r="B158" s="132"/>
      <c r="C158" s="132"/>
      <c r="D158" s="133"/>
      <c r="E158" s="98"/>
      <c r="F158" s="144"/>
      <c r="G158" s="174"/>
      <c r="H158" s="87"/>
      <c r="I158" s="88"/>
      <c r="J158" s="135"/>
    </row>
    <row r="159" spans="1:10" ht="12" customHeight="1">
      <c r="A159" s="111"/>
      <c r="B159" s="132"/>
      <c r="C159" s="132"/>
      <c r="D159" s="133"/>
      <c r="E159" s="98"/>
      <c r="F159" s="144"/>
      <c r="G159" s="174"/>
      <c r="H159" s="87"/>
      <c r="I159" s="88"/>
      <c r="J159" s="135"/>
    </row>
    <row r="160" spans="1:10" ht="12" customHeight="1">
      <c r="A160" s="111"/>
      <c r="B160" s="142"/>
      <c r="C160" s="132"/>
      <c r="D160" s="133"/>
      <c r="E160" s="98"/>
      <c r="F160" s="144"/>
      <c r="G160" s="174"/>
      <c r="H160" s="87"/>
      <c r="I160" s="88"/>
      <c r="J160" s="135"/>
    </row>
    <row r="161" spans="1:10" ht="12" customHeight="1">
      <c r="A161" s="111"/>
      <c r="B161" s="142"/>
      <c r="C161" s="132"/>
      <c r="D161" s="133"/>
      <c r="E161" s="98"/>
      <c r="F161" s="144"/>
      <c r="G161" s="174"/>
      <c r="H161" s="87"/>
      <c r="I161" s="88"/>
      <c r="J161" s="135"/>
    </row>
    <row r="162" spans="1:10" ht="12" customHeight="1">
      <c r="A162" s="111"/>
      <c r="B162" s="142"/>
      <c r="C162" s="132"/>
      <c r="D162" s="133"/>
      <c r="E162" s="98"/>
      <c r="F162" s="144"/>
      <c r="G162" s="174"/>
      <c r="H162" s="87"/>
      <c r="I162" s="88"/>
      <c r="J162" s="135"/>
    </row>
    <row r="163" spans="1:10" ht="12" customHeight="1">
      <c r="A163" s="111"/>
      <c r="B163" s="132"/>
      <c r="C163" s="132"/>
      <c r="D163" s="133"/>
      <c r="E163" s="98"/>
      <c r="F163" s="144"/>
      <c r="G163" s="174"/>
      <c r="H163" s="87"/>
      <c r="I163" s="88"/>
      <c r="J163" s="135"/>
    </row>
    <row r="164" spans="1:10" ht="12" customHeight="1">
      <c r="A164" s="111"/>
      <c r="B164" s="132"/>
      <c r="C164" s="132"/>
      <c r="D164" s="133"/>
      <c r="E164" s="98"/>
      <c r="F164" s="144"/>
      <c r="G164" s="174"/>
      <c r="H164" s="87"/>
      <c r="I164" s="88"/>
      <c r="J164" s="135"/>
    </row>
    <row r="165" spans="1:10" ht="12" customHeight="1">
      <c r="A165" s="111"/>
      <c r="B165" s="142"/>
      <c r="C165" s="132"/>
      <c r="D165" s="133"/>
      <c r="E165" s="98"/>
      <c r="F165" s="144"/>
      <c r="G165" s="174"/>
      <c r="H165" s="87"/>
      <c r="I165" s="88"/>
      <c r="J165" s="135"/>
    </row>
    <row r="166" spans="1:10" ht="12" customHeight="1">
      <c r="A166" s="111"/>
      <c r="B166" s="17"/>
      <c r="C166" s="132"/>
      <c r="D166" s="133"/>
      <c r="E166" s="98"/>
      <c r="F166" s="144"/>
      <c r="G166" s="174"/>
      <c r="H166" s="87"/>
      <c r="I166" s="88"/>
      <c r="J166" s="135"/>
    </row>
    <row r="167" spans="1:10" ht="12" customHeight="1">
      <c r="A167" s="111"/>
      <c r="B167" s="18"/>
      <c r="C167" s="132"/>
      <c r="D167" s="133"/>
      <c r="E167" s="98"/>
      <c r="F167" s="144"/>
      <c r="G167" s="174"/>
      <c r="H167" s="87"/>
      <c r="I167" s="88"/>
      <c r="J167" s="135"/>
    </row>
    <row r="168" spans="1:10" ht="12" customHeight="1">
      <c r="A168" s="111"/>
      <c r="B168" s="143"/>
      <c r="C168" s="132"/>
      <c r="D168" s="133"/>
      <c r="E168" s="98"/>
      <c r="F168" s="123"/>
      <c r="G168" s="174"/>
      <c r="H168" s="87"/>
      <c r="I168" s="88"/>
      <c r="J168" s="135"/>
    </row>
    <row r="169" spans="1:10" ht="12" customHeight="1">
      <c r="A169" s="111"/>
      <c r="B169" s="143"/>
      <c r="C169" s="132"/>
      <c r="D169" s="133"/>
      <c r="E169" s="98"/>
      <c r="F169" s="123"/>
      <c r="G169" s="174"/>
      <c r="H169" s="87"/>
      <c r="I169" s="88"/>
      <c r="J169" s="135"/>
    </row>
    <row r="170" spans="1:10" ht="12" customHeight="1">
      <c r="A170" s="111"/>
      <c r="B170" s="143"/>
      <c r="C170" s="132"/>
      <c r="D170" s="133"/>
      <c r="E170" s="98"/>
      <c r="F170" s="123"/>
      <c r="G170" s="174"/>
      <c r="H170" s="87"/>
      <c r="I170" s="88"/>
      <c r="J170" s="135"/>
    </row>
    <row r="171" spans="1:10" ht="12" customHeight="1">
      <c r="A171" s="111"/>
      <c r="B171" s="143"/>
      <c r="C171" s="132"/>
      <c r="D171" s="133"/>
      <c r="E171" s="98"/>
      <c r="F171" s="123"/>
      <c r="G171" s="174"/>
      <c r="H171" s="87"/>
      <c r="I171" s="88"/>
      <c r="J171" s="135"/>
    </row>
    <row r="172" spans="1:10" ht="12" customHeight="1">
      <c r="A172" s="96"/>
      <c r="B172" s="18"/>
      <c r="C172" s="132"/>
      <c r="D172" s="133"/>
      <c r="E172" s="98"/>
      <c r="F172" s="144"/>
      <c r="G172" s="174"/>
      <c r="H172" s="87"/>
      <c r="I172" s="88"/>
      <c r="J172" s="135"/>
    </row>
    <row r="173" spans="1:10" ht="12" customHeight="1">
      <c r="A173" s="96"/>
      <c r="B173" s="143"/>
      <c r="C173" s="132"/>
      <c r="D173" s="133"/>
      <c r="E173" s="98"/>
      <c r="F173" s="123"/>
      <c r="G173" s="174"/>
      <c r="H173" s="87"/>
      <c r="I173" s="88"/>
      <c r="J173" s="135"/>
    </row>
    <row r="174" spans="1:10" ht="12" customHeight="1">
      <c r="A174" s="96"/>
      <c r="B174" s="143"/>
      <c r="C174" s="132"/>
      <c r="D174" s="133"/>
      <c r="E174" s="98"/>
      <c r="F174" s="123"/>
      <c r="G174" s="174"/>
      <c r="H174" s="87"/>
      <c r="I174" s="88"/>
      <c r="J174" s="99"/>
    </row>
    <row r="175" spans="1:10" ht="12" customHeight="1">
      <c r="A175" s="96"/>
      <c r="B175" s="143"/>
      <c r="C175" s="132"/>
      <c r="D175" s="133"/>
      <c r="E175" s="98"/>
      <c r="F175" s="123"/>
      <c r="G175" s="174"/>
      <c r="H175" s="87"/>
      <c r="I175" s="88"/>
      <c r="J175" s="99"/>
    </row>
    <row r="176" spans="1:10" ht="12" customHeight="1">
      <c r="A176" s="96"/>
      <c r="B176" s="136"/>
      <c r="C176" s="97"/>
      <c r="D176" s="86"/>
      <c r="E176" s="98"/>
      <c r="F176" s="123"/>
      <c r="G176" s="174"/>
      <c r="H176" s="87"/>
      <c r="I176" s="88"/>
      <c r="J176" s="99"/>
    </row>
    <row r="177" spans="1:10" ht="12" customHeight="1">
      <c r="A177" s="96"/>
      <c r="B177" s="125"/>
      <c r="C177" s="97"/>
      <c r="D177" s="86"/>
      <c r="E177" s="98"/>
      <c r="F177" s="123"/>
      <c r="G177" s="174"/>
      <c r="H177" s="87"/>
      <c r="I177" s="88"/>
      <c r="J177" s="99"/>
    </row>
    <row r="178" spans="1:10" ht="12" customHeight="1">
      <c r="A178" s="96"/>
      <c r="B178" s="125"/>
      <c r="C178" s="97"/>
      <c r="D178" s="86"/>
      <c r="E178" s="98"/>
      <c r="F178" s="123"/>
      <c r="G178" s="174"/>
      <c r="H178" s="87"/>
      <c r="I178" s="88"/>
      <c r="J178" s="99"/>
    </row>
    <row r="179" spans="1:10" ht="12" customHeight="1">
      <c r="A179" s="96"/>
      <c r="B179" s="125"/>
      <c r="C179" s="97"/>
      <c r="D179" s="86"/>
      <c r="E179" s="98"/>
      <c r="F179" s="123"/>
      <c r="G179" s="174"/>
      <c r="H179" s="87"/>
      <c r="I179" s="88"/>
      <c r="J179" s="99"/>
    </row>
    <row r="180" spans="1:10" ht="12" customHeight="1">
      <c r="A180" s="96"/>
      <c r="B180" s="125"/>
      <c r="C180" s="97"/>
      <c r="D180" s="86"/>
      <c r="E180" s="98"/>
      <c r="F180" s="123"/>
      <c r="G180" s="174"/>
      <c r="H180" s="87"/>
      <c r="I180" s="88"/>
      <c r="J180" s="99"/>
    </row>
    <row r="181" spans="1:10" ht="12" customHeight="1">
      <c r="A181" s="96"/>
      <c r="B181" s="125"/>
      <c r="C181" s="97"/>
      <c r="D181" s="86"/>
      <c r="E181" s="98"/>
      <c r="F181" s="123"/>
      <c r="G181" s="174"/>
      <c r="H181" s="87"/>
      <c r="I181" s="88"/>
      <c r="J181" s="99"/>
    </row>
    <row r="182" spans="1:10" ht="12" customHeight="1">
      <c r="A182" s="96"/>
      <c r="B182" s="125"/>
      <c r="C182" s="97"/>
      <c r="D182" s="86"/>
      <c r="E182" s="98"/>
      <c r="F182" s="123"/>
      <c r="G182" s="174"/>
      <c r="H182" s="87"/>
      <c r="I182" s="88"/>
      <c r="J182" s="99"/>
    </row>
    <row r="183" spans="1:10" ht="12" customHeight="1">
      <c r="A183" s="96"/>
      <c r="B183" s="125"/>
      <c r="C183" s="97"/>
      <c r="D183" s="86"/>
      <c r="E183" s="98"/>
      <c r="F183" s="123"/>
      <c r="G183" s="174"/>
      <c r="H183" s="87"/>
      <c r="I183" s="88"/>
      <c r="J183" s="99"/>
    </row>
    <row r="184" spans="1:10" ht="12" customHeight="1">
      <c r="A184" s="96"/>
      <c r="B184" s="125"/>
      <c r="C184" s="97"/>
      <c r="D184" s="86"/>
      <c r="E184" s="98"/>
      <c r="F184" s="123"/>
      <c r="G184" s="174"/>
      <c r="H184" s="87"/>
      <c r="I184" s="88"/>
      <c r="J184" s="99"/>
    </row>
    <row r="185" spans="1:10" ht="12" customHeight="1">
      <c r="A185" s="96"/>
      <c r="B185" s="125"/>
      <c r="C185" s="97"/>
      <c r="D185" s="86"/>
      <c r="E185" s="98"/>
      <c r="F185" s="123"/>
      <c r="G185" s="174"/>
      <c r="H185" s="87"/>
      <c r="I185" s="88"/>
      <c r="J185" s="99"/>
    </row>
    <row r="186" spans="1:10" ht="12" customHeight="1">
      <c r="A186" s="96"/>
      <c r="B186" s="125"/>
      <c r="C186" s="210"/>
      <c r="D186" s="181"/>
      <c r="E186" s="181"/>
      <c r="F186" s="197"/>
      <c r="G186" s="181"/>
      <c r="H186" s="210"/>
      <c r="I186" s="211"/>
      <c r="J186" s="181"/>
    </row>
    <row r="187" spans="1:10" ht="12" customHeight="1">
      <c r="A187" s="96"/>
      <c r="B187" s="125"/>
      <c r="C187" s="111"/>
      <c r="D187" s="213"/>
      <c r="E187" s="98"/>
      <c r="F187" s="160"/>
      <c r="G187" s="174"/>
      <c r="H187" s="87"/>
      <c r="I187" s="160"/>
      <c r="J187" s="99"/>
    </row>
    <row r="188" spans="1:10" ht="12" customHeight="1">
      <c r="A188" s="96"/>
      <c r="B188" s="125"/>
      <c r="C188" s="111"/>
      <c r="D188" s="160"/>
      <c r="E188" s="174"/>
      <c r="F188" s="160"/>
      <c r="G188" s="174"/>
      <c r="H188" s="87"/>
      <c r="I188" s="160"/>
      <c r="J188" s="88"/>
    </row>
    <row r="189" spans="1:10" ht="12" customHeight="1">
      <c r="A189" s="111"/>
      <c r="B189" s="125"/>
      <c r="C189" s="111"/>
      <c r="D189" s="160"/>
      <c r="E189" s="174"/>
      <c r="F189" s="160"/>
      <c r="G189" s="174"/>
      <c r="H189" s="87"/>
      <c r="I189" s="160"/>
      <c r="J189" s="99"/>
    </row>
    <row r="190" spans="1:10" ht="12" customHeight="1">
      <c r="A190" s="111"/>
      <c r="B190" s="111"/>
      <c r="C190" s="9"/>
      <c r="D190" s="16"/>
      <c r="E190" s="98"/>
      <c r="F190" s="16"/>
      <c r="G190" s="98"/>
      <c r="H190" s="111"/>
      <c r="I190" s="16"/>
      <c r="J190" s="88"/>
    </row>
    <row r="191" spans="1:10" ht="12" customHeight="1">
      <c r="A191" s="111"/>
      <c r="B191" s="111"/>
      <c r="C191" s="210"/>
      <c r="D191" s="181"/>
      <c r="E191" s="181"/>
      <c r="F191" s="197"/>
      <c r="G191" s="181"/>
      <c r="H191" s="210"/>
      <c r="I191" s="211"/>
      <c r="J191" s="181"/>
    </row>
    <row r="192" spans="1:10" ht="12" customHeight="1">
      <c r="A192" s="111"/>
      <c r="B192" s="111"/>
      <c r="C192" s="210"/>
      <c r="D192" s="181"/>
      <c r="E192" s="181"/>
      <c r="F192" s="197"/>
      <c r="G192" s="181"/>
      <c r="H192" s="210"/>
      <c r="I192" s="211"/>
      <c r="J192" s="181"/>
    </row>
    <row r="193" spans="1:10" ht="12" customHeight="1">
      <c r="A193" s="111"/>
      <c r="B193" s="111"/>
      <c r="C193" s="111"/>
      <c r="D193" s="98"/>
      <c r="E193" s="98"/>
      <c r="F193" s="160"/>
      <c r="G193" s="98"/>
      <c r="H193" s="111"/>
      <c r="I193" s="160"/>
      <c r="J193" s="88"/>
    </row>
    <row r="194" spans="1:10" ht="12" customHeight="1" thickBot="1">
      <c r="A194" s="96"/>
      <c r="B194" s="19" t="s">
        <v>12</v>
      </c>
      <c r="C194" s="111"/>
      <c r="D194" s="98"/>
      <c r="E194" s="98"/>
      <c r="F194" s="188"/>
      <c r="G194" s="98"/>
      <c r="H194" s="111"/>
      <c r="I194" s="112"/>
      <c r="J194" s="88"/>
    </row>
    <row r="195" spans="1:10" ht="12" customHeight="1">
      <c r="A195" s="116"/>
      <c r="B195" s="117"/>
      <c r="C195" s="117"/>
      <c r="D195" s="118"/>
      <c r="E195" s="118"/>
      <c r="F195" s="187"/>
      <c r="G195" s="118"/>
      <c r="H195" s="117"/>
      <c r="I195" s="120"/>
      <c r="J195" s="121"/>
    </row>
    <row r="196" spans="1:10" ht="12" customHeight="1">
      <c r="A196" s="122"/>
      <c r="B196" s="125"/>
      <c r="C196" s="111"/>
      <c r="D196" s="98"/>
      <c r="E196" s="98"/>
      <c r="F196" s="188"/>
      <c r="G196" s="98"/>
      <c r="H196" s="111"/>
      <c r="I196" s="112"/>
      <c r="J196" s="124"/>
    </row>
    <row r="197" spans="1:10" ht="12" customHeight="1">
      <c r="A197" s="122"/>
      <c r="B197" s="125"/>
      <c r="C197" s="111"/>
      <c r="D197" s="98"/>
      <c r="E197" s="98"/>
      <c r="F197" s="188"/>
      <c r="G197" s="98"/>
      <c r="H197" s="111"/>
      <c r="I197" s="112"/>
      <c r="J197" s="124"/>
    </row>
    <row r="198" spans="1:10" ht="12" customHeight="1">
      <c r="A198" s="122"/>
      <c r="B198" s="111"/>
      <c r="C198" s="111"/>
      <c r="D198" s="98"/>
      <c r="E198" s="98"/>
      <c r="F198" s="188"/>
      <c r="G198" s="98"/>
      <c r="H198" s="111"/>
      <c r="I198" s="112"/>
      <c r="J198" s="124"/>
    </row>
    <row r="199" spans="1:10" ht="12" customHeight="1">
      <c r="A199" s="122"/>
      <c r="B199" s="111"/>
      <c r="C199" s="111"/>
      <c r="D199" s="98"/>
      <c r="E199" s="98"/>
      <c r="F199" s="188"/>
      <c r="G199" s="98"/>
      <c r="H199" s="111"/>
      <c r="I199" s="112"/>
      <c r="J199" s="124"/>
    </row>
    <row r="200" spans="1:10" ht="12" customHeight="1">
      <c r="A200" s="122"/>
      <c r="B200" s="111"/>
      <c r="C200" s="111"/>
      <c r="D200" s="98"/>
      <c r="E200" s="98"/>
      <c r="F200" s="188"/>
      <c r="G200" s="98"/>
      <c r="H200" s="111"/>
      <c r="I200" s="112"/>
      <c r="J200" s="124"/>
    </row>
    <row r="201" spans="1:10" ht="12" customHeight="1">
      <c r="A201" s="122"/>
      <c r="B201" s="111"/>
      <c r="C201" s="111"/>
      <c r="D201" s="98"/>
      <c r="E201" s="98"/>
      <c r="F201" s="188"/>
      <c r="G201" s="98"/>
      <c r="H201" s="111"/>
      <c r="I201" s="112"/>
      <c r="J201" s="124"/>
    </row>
    <row r="202" spans="1:10" ht="12" customHeight="1">
      <c r="A202" s="122"/>
      <c r="B202" s="111"/>
      <c r="C202" s="111"/>
      <c r="D202" s="98"/>
      <c r="E202" s="98"/>
      <c r="F202" s="188"/>
      <c r="G202" s="98"/>
      <c r="H202" s="111"/>
      <c r="I202" s="112"/>
      <c r="J202" s="124"/>
    </row>
    <row r="203" spans="1:10" ht="12" customHeight="1">
      <c r="A203" s="122"/>
      <c r="B203" s="111"/>
      <c r="C203" s="111"/>
      <c r="D203" s="98"/>
      <c r="E203" s="98"/>
      <c r="F203" s="188"/>
      <c r="G203" s="98"/>
      <c r="H203" s="111"/>
      <c r="I203" s="112"/>
      <c r="J203" s="124"/>
    </row>
    <row r="204" spans="1:10" ht="12" customHeight="1" thickBot="1">
      <c r="A204" s="149"/>
      <c r="B204" s="150"/>
      <c r="C204" s="150"/>
      <c r="D204" s="151"/>
      <c r="E204" s="151"/>
      <c r="F204" s="189"/>
      <c r="G204" s="151"/>
      <c r="H204" s="150"/>
      <c r="I204" s="153"/>
      <c r="J204" s="154"/>
    </row>
    <row r="205" spans="1:10" ht="12" customHeight="1">
      <c r="A205" s="97"/>
      <c r="B205" s="97"/>
      <c r="C205" s="97"/>
      <c r="D205" s="86"/>
      <c r="E205" s="86"/>
      <c r="F205" s="202"/>
      <c r="G205" s="86"/>
      <c r="H205" s="86"/>
      <c r="I205" s="214"/>
      <c r="J205" s="91"/>
    </row>
    <row r="206" spans="1:10" ht="12" customHeight="1">
      <c r="A206" s="97"/>
      <c r="B206" s="7" t="str">
        <f>Inputs!$C$2</f>
        <v>Rocky Mountain Power</v>
      </c>
      <c r="C206" s="79"/>
      <c r="D206" s="84"/>
      <c r="E206" s="84"/>
      <c r="F206" s="179"/>
      <c r="G206" s="84"/>
      <c r="H206" s="79"/>
      <c r="I206" s="92" t="s">
        <v>0</v>
      </c>
      <c r="J206" s="93">
        <v>4.4000000000000004</v>
      </c>
    </row>
    <row r="207" spans="1:10" ht="12" customHeight="1">
      <c r="A207" s="97"/>
      <c r="B207" s="7" t="str">
        <f>Inputs!$C$3</f>
        <v>Utah General Rate Case - June 2015</v>
      </c>
      <c r="C207" s="79"/>
      <c r="D207" s="84"/>
      <c r="E207" s="84"/>
      <c r="F207" s="179"/>
      <c r="G207" s="84"/>
      <c r="H207" s="79"/>
      <c r="I207" s="80"/>
      <c r="J207" s="94"/>
    </row>
    <row r="208" spans="1:10" ht="12" customHeight="1">
      <c r="A208" s="97"/>
      <c r="B208" s="31" t="s">
        <v>246</v>
      </c>
      <c r="C208" s="79"/>
      <c r="D208" s="84"/>
      <c r="E208" s="84"/>
      <c r="F208" s="179"/>
      <c r="G208" s="84"/>
      <c r="H208" s="79"/>
      <c r="I208" s="80"/>
      <c r="J208" s="94"/>
    </row>
    <row r="209" spans="1:10" ht="12" customHeight="1">
      <c r="A209" s="97"/>
      <c r="B209" s="79"/>
      <c r="C209" s="79"/>
      <c r="D209" s="84"/>
      <c r="E209" s="84"/>
      <c r="F209" s="179"/>
      <c r="G209" s="84"/>
      <c r="H209" s="79"/>
      <c r="I209" s="80"/>
      <c r="J209" s="94"/>
    </row>
    <row r="210" spans="1:10" ht="12" customHeight="1">
      <c r="A210" s="97"/>
      <c r="B210" s="79"/>
      <c r="C210" s="79"/>
      <c r="D210" s="84"/>
      <c r="E210" s="84"/>
      <c r="F210" s="179"/>
      <c r="G210" s="84"/>
      <c r="H210" s="79"/>
      <c r="I210" s="80"/>
      <c r="J210" s="94"/>
    </row>
    <row r="211" spans="1:10" ht="12" customHeight="1">
      <c r="A211" s="97"/>
      <c r="B211" s="79"/>
      <c r="C211" s="79"/>
      <c r="D211" s="84"/>
      <c r="E211" s="84"/>
      <c r="F211" s="180" t="s">
        <v>1</v>
      </c>
      <c r="G211" s="84"/>
      <c r="H211" s="84"/>
      <c r="I211" s="95" t="str">
        <f>+Inputs!$C$6</f>
        <v>UTAH</v>
      </c>
      <c r="J211" s="84"/>
    </row>
    <row r="212" spans="1:10" ht="12" customHeight="1">
      <c r="A212" s="97"/>
      <c r="B212" s="79"/>
      <c r="C212" s="79"/>
      <c r="D212" s="46" t="s">
        <v>2</v>
      </c>
      <c r="E212" s="46" t="s">
        <v>3</v>
      </c>
      <c r="F212" s="54" t="s">
        <v>4</v>
      </c>
      <c r="G212" s="46" t="s">
        <v>5</v>
      </c>
      <c r="H212" s="55" t="s">
        <v>6</v>
      </c>
      <c r="I212" s="47" t="s">
        <v>7</v>
      </c>
      <c r="J212" s="46" t="s">
        <v>8</v>
      </c>
    </row>
    <row r="213" spans="1:10" ht="12" customHeight="1">
      <c r="A213" s="111"/>
      <c r="B213" s="22" t="s">
        <v>192</v>
      </c>
      <c r="C213" s="97"/>
      <c r="D213" s="86"/>
      <c r="E213" s="86"/>
      <c r="F213" s="112"/>
      <c r="G213" s="91"/>
      <c r="H213" s="87"/>
      <c r="I213" s="88"/>
      <c r="J213" s="98"/>
    </row>
    <row r="214" spans="1:10" ht="12" customHeight="1">
      <c r="A214" s="111"/>
      <c r="B214" s="196" t="s">
        <v>915</v>
      </c>
      <c r="C214" s="192"/>
      <c r="D214" s="191">
        <v>557</v>
      </c>
      <c r="E214" s="191">
        <v>1</v>
      </c>
      <c r="F214" s="91">
        <v>4302803</v>
      </c>
      <c r="G214" s="194" t="s">
        <v>9</v>
      </c>
      <c r="H214" s="87">
        <f>VLOOKUP(G214,'Alloc. Factors'!$B$2:$M$110,7,FALSE)</f>
        <v>0.41971722672390366</v>
      </c>
      <c r="I214" s="88">
        <f>F214*H214</f>
        <v>1805960.5422992927</v>
      </c>
      <c r="J214" s="314" t="s">
        <v>383</v>
      </c>
    </row>
    <row r="215" spans="1:10" ht="12" customHeight="1">
      <c r="A215" s="111"/>
      <c r="B215" s="313"/>
      <c r="C215" s="193"/>
      <c r="D215" s="194"/>
      <c r="E215" s="194"/>
      <c r="F215" s="191"/>
      <c r="G215" s="194"/>
      <c r="H215" s="289"/>
      <c r="I215" s="290"/>
      <c r="J215" s="314"/>
    </row>
    <row r="216" spans="1:10" ht="12" customHeight="1">
      <c r="A216" s="111"/>
      <c r="B216" s="196" t="s">
        <v>854</v>
      </c>
      <c r="C216" s="192"/>
      <c r="D216" s="191">
        <v>506</v>
      </c>
      <c r="E216" s="84">
        <v>1</v>
      </c>
      <c r="F216" s="103">
        <v>-11666.67</v>
      </c>
      <c r="G216" s="191" t="s">
        <v>28</v>
      </c>
      <c r="H216" s="87">
        <f>VLOOKUP(G216,'Alloc. Factors'!$B$2:$M$110,7,FALSE)</f>
        <v>0.4262831716003761</v>
      </c>
      <c r="I216" s="88">
        <f t="shared" ref="I216" si="10">F216*H216</f>
        <v>-4973.3050896149598</v>
      </c>
      <c r="J216" s="314" t="s">
        <v>383</v>
      </c>
    </row>
    <row r="217" spans="1:10" ht="12" customHeight="1">
      <c r="A217" s="111"/>
      <c r="B217" s="196"/>
      <c r="C217" s="192"/>
      <c r="D217" s="191"/>
      <c r="E217" s="191"/>
      <c r="F217" s="313"/>
      <c r="G217" s="194"/>
      <c r="H217" s="87" t="s">
        <v>13</v>
      </c>
      <c r="I217" s="88" t="s">
        <v>13</v>
      </c>
      <c r="J217" s="314"/>
    </row>
    <row r="218" spans="1:10" ht="12" customHeight="1">
      <c r="A218" s="111"/>
      <c r="B218" s="196" t="s">
        <v>943</v>
      </c>
      <c r="C218" s="192"/>
      <c r="D218" s="191">
        <v>908</v>
      </c>
      <c r="E218" s="191">
        <v>1</v>
      </c>
      <c r="F218" s="91">
        <v>-260396.51</v>
      </c>
      <c r="G218" s="191" t="s">
        <v>187</v>
      </c>
      <c r="H218" s="87">
        <f>VLOOKUP(G218,'Alloc. Factors'!$B$2:$M$110,7,FALSE)</f>
        <v>1</v>
      </c>
      <c r="I218" s="88">
        <f t="shared" ref="I218" si="11">F218*H218</f>
        <v>-260396.51</v>
      </c>
      <c r="J218" s="314" t="s">
        <v>383</v>
      </c>
    </row>
    <row r="219" spans="1:10" ht="12" customHeight="1">
      <c r="A219" s="111"/>
      <c r="B219" s="315"/>
      <c r="C219" s="192"/>
      <c r="D219" s="191"/>
      <c r="E219" s="191"/>
      <c r="F219" s="313"/>
      <c r="G219" s="194"/>
      <c r="H219" s="87" t="s">
        <v>13</v>
      </c>
      <c r="I219" s="88" t="s">
        <v>13</v>
      </c>
      <c r="J219" s="314"/>
    </row>
    <row r="220" spans="1:10" ht="12" customHeight="1">
      <c r="A220" s="111"/>
      <c r="B220" s="196" t="s">
        <v>982</v>
      </c>
      <c r="C220" s="192"/>
      <c r="D220" s="191"/>
      <c r="E220" s="191"/>
      <c r="F220" s="313"/>
      <c r="G220" s="194"/>
      <c r="H220" s="87" t="s">
        <v>13</v>
      </c>
      <c r="I220" s="88" t="s">
        <v>13</v>
      </c>
      <c r="J220" s="314"/>
    </row>
    <row r="221" spans="1:10" ht="12" customHeight="1">
      <c r="A221" s="111"/>
      <c r="B221" s="315" t="s">
        <v>983</v>
      </c>
      <c r="C221" s="192"/>
      <c r="D221" s="191">
        <v>566</v>
      </c>
      <c r="E221" s="191">
        <v>1</v>
      </c>
      <c r="F221" s="91">
        <v>-846578.7</v>
      </c>
      <c r="G221" s="191" t="s">
        <v>28</v>
      </c>
      <c r="H221" s="87">
        <f>VLOOKUP(G221,'Alloc. Factors'!$B$2:$M$110,7,FALSE)</f>
        <v>0.4262831716003761</v>
      </c>
      <c r="I221" s="88">
        <f t="shared" ref="I221:I222" si="12">F221*H221</f>
        <v>-360882.25324532331</v>
      </c>
      <c r="J221" s="314" t="s">
        <v>383</v>
      </c>
    </row>
    <row r="222" spans="1:10" ht="12" customHeight="1">
      <c r="A222" s="111"/>
      <c r="B222" s="315" t="s">
        <v>984</v>
      </c>
      <c r="C222" s="192"/>
      <c r="D222" s="191">
        <v>589</v>
      </c>
      <c r="E222" s="191">
        <v>1</v>
      </c>
      <c r="F222" s="91">
        <v>-13253.54</v>
      </c>
      <c r="G222" s="191" t="s">
        <v>187</v>
      </c>
      <c r="H222" s="87">
        <f>VLOOKUP(G222,'Alloc. Factors'!$B$2:$M$110,7,FALSE)</f>
        <v>1</v>
      </c>
      <c r="I222" s="88">
        <f t="shared" si="12"/>
        <v>-13253.54</v>
      </c>
      <c r="J222" s="314" t="s">
        <v>383</v>
      </c>
    </row>
    <row r="223" spans="1:10" ht="12" customHeight="1">
      <c r="A223" s="111"/>
      <c r="F223" s="301">
        <f>SUM(F221:F222)</f>
        <v>-859832.24</v>
      </c>
      <c r="G223" s="181"/>
      <c r="H223" s="210"/>
      <c r="I223" s="301">
        <f>SUM(I221:I222)</f>
        <v>-374135.79324532329</v>
      </c>
      <c r="J223" s="314" t="s">
        <v>13</v>
      </c>
    </row>
    <row r="224" spans="1:10" ht="12" customHeight="1">
      <c r="A224" s="111"/>
      <c r="B224" s="315"/>
      <c r="C224" s="192"/>
      <c r="D224" s="191"/>
      <c r="E224" s="191"/>
      <c r="F224" s="313"/>
      <c r="G224" s="194"/>
      <c r="H224" s="87" t="s">
        <v>13</v>
      </c>
      <c r="I224" s="88" t="s">
        <v>13</v>
      </c>
      <c r="J224" s="314"/>
    </row>
    <row r="225" spans="1:10" ht="12" customHeight="1">
      <c r="A225" s="111"/>
      <c r="B225" s="467" t="s">
        <v>622</v>
      </c>
      <c r="F225" s="410">
        <f>+F214+F216+F218+F223</f>
        <v>3170907.58</v>
      </c>
      <c r="G225" s="181"/>
      <c r="H225" s="210"/>
      <c r="I225" s="410">
        <f>+I214+I216+I218+I223</f>
        <v>1166454.9339643545</v>
      </c>
      <c r="J225" s="314" t="s">
        <v>383</v>
      </c>
    </row>
    <row r="226" spans="1:10" ht="12" customHeight="1">
      <c r="A226" s="111"/>
      <c r="H226" s="87"/>
      <c r="I226" s="88"/>
    </row>
    <row r="227" spans="1:10" ht="12" customHeight="1">
      <c r="A227" s="111"/>
      <c r="B227" s="220"/>
      <c r="C227" s="220"/>
      <c r="D227" s="41"/>
      <c r="E227" s="41"/>
      <c r="F227" s="123"/>
      <c r="G227" s="41"/>
      <c r="H227" s="87"/>
      <c r="I227" s="88"/>
      <c r="J227" s="88"/>
    </row>
    <row r="228" spans="1:10" ht="12" customHeight="1">
      <c r="A228" s="111"/>
      <c r="B228" s="220"/>
      <c r="C228" s="220"/>
      <c r="D228" s="41"/>
      <c r="E228" s="41"/>
      <c r="F228" s="112"/>
      <c r="G228" s="41"/>
      <c r="H228" s="87"/>
      <c r="I228" s="88"/>
      <c r="J228" s="88"/>
    </row>
    <row r="229" spans="1:10" ht="12" customHeight="1">
      <c r="A229" s="111"/>
      <c r="F229" s="111"/>
      <c r="G229" s="219"/>
      <c r="H229" s="87"/>
      <c r="I229" s="88"/>
      <c r="J229" s="88"/>
    </row>
    <row r="230" spans="1:10" ht="12" customHeight="1">
      <c r="A230" s="111"/>
      <c r="H230" s="87"/>
      <c r="I230" s="88"/>
    </row>
    <row r="231" spans="1:10" ht="12" customHeight="1">
      <c r="A231" s="111"/>
      <c r="F231" s="111"/>
      <c r="G231" s="219"/>
      <c r="H231" s="87"/>
      <c r="I231" s="88"/>
      <c r="J231" s="88"/>
    </row>
    <row r="232" spans="1:10" ht="12" customHeight="1">
      <c r="A232" s="111"/>
      <c r="H232" s="87"/>
      <c r="I232" s="88"/>
    </row>
    <row r="233" spans="1:10" ht="12" customHeight="1">
      <c r="A233" s="125"/>
      <c r="H233" s="87"/>
      <c r="I233" s="88"/>
    </row>
    <row r="234" spans="1:10" ht="12" customHeight="1">
      <c r="A234" s="111"/>
      <c r="H234" s="87"/>
      <c r="I234" s="88"/>
    </row>
    <row r="235" spans="1:10" ht="12" customHeight="1">
      <c r="A235" s="125"/>
      <c r="H235" s="87"/>
      <c r="I235" s="88"/>
    </row>
    <row r="236" spans="1:10" ht="12" customHeight="1">
      <c r="A236" s="111"/>
      <c r="B236" s="220"/>
      <c r="C236" s="220"/>
      <c r="D236" s="41"/>
      <c r="E236" s="41"/>
      <c r="F236" s="123"/>
      <c r="G236" s="41"/>
      <c r="H236" s="87"/>
      <c r="I236" s="88"/>
      <c r="J236" s="88"/>
    </row>
    <row r="237" spans="1:10" ht="12" customHeight="1">
      <c r="A237" s="111"/>
      <c r="B237" s="220"/>
      <c r="C237" s="220"/>
      <c r="D237" s="41"/>
      <c r="E237" s="41"/>
      <c r="F237" s="112"/>
      <c r="G237" s="41"/>
      <c r="H237" s="87"/>
      <c r="I237" s="88"/>
      <c r="J237" s="88"/>
    </row>
    <row r="238" spans="1:10" ht="12" customHeight="1">
      <c r="A238" s="111"/>
      <c r="F238" s="111"/>
      <c r="G238" s="219"/>
      <c r="H238" s="87"/>
      <c r="I238" s="88"/>
      <c r="J238" s="88"/>
    </row>
    <row r="239" spans="1:10" ht="12" customHeight="1">
      <c r="A239" s="111"/>
      <c r="H239" s="87"/>
      <c r="I239" s="88"/>
    </row>
    <row r="240" spans="1:10" ht="12" customHeight="1">
      <c r="A240" s="111"/>
      <c r="H240" s="87"/>
      <c r="I240" s="88"/>
    </row>
    <row r="241" spans="1:10" ht="12" customHeight="1">
      <c r="A241" s="111"/>
      <c r="H241" s="87"/>
      <c r="I241" s="88"/>
    </row>
    <row r="242" spans="1:10" ht="12" customHeight="1">
      <c r="A242" s="111"/>
      <c r="H242" s="87"/>
      <c r="I242" s="88"/>
    </row>
    <row r="243" spans="1:10" ht="12" customHeight="1">
      <c r="A243" s="111"/>
      <c r="B243" s="212"/>
      <c r="C243" s="212"/>
      <c r="D243" s="98"/>
      <c r="E243" s="98"/>
      <c r="F243" s="188"/>
      <c r="G243" s="174"/>
      <c r="H243" s="87"/>
      <c r="I243" s="88"/>
      <c r="J243" s="88"/>
    </row>
    <row r="244" spans="1:10" ht="12" customHeight="1">
      <c r="A244" s="111"/>
      <c r="B244" s="212"/>
      <c r="C244" s="212"/>
      <c r="D244" s="98"/>
      <c r="E244" s="98"/>
      <c r="F244" s="188"/>
      <c r="G244" s="174"/>
      <c r="H244" s="87"/>
      <c r="I244" s="88"/>
      <c r="J244" s="88"/>
    </row>
    <row r="245" spans="1:10" ht="12" customHeight="1">
      <c r="A245" s="111"/>
      <c r="B245" s="212"/>
      <c r="C245" s="212"/>
      <c r="D245" s="98"/>
      <c r="E245" s="98"/>
      <c r="F245" s="188"/>
      <c r="G245" s="174"/>
      <c r="H245" s="87"/>
      <c r="I245" s="88"/>
      <c r="J245" s="88"/>
    </row>
    <row r="246" spans="1:10" ht="12" customHeight="1">
      <c r="A246" s="111"/>
      <c r="B246" s="212"/>
      <c r="C246" s="212"/>
      <c r="D246" s="98"/>
      <c r="E246" s="98"/>
      <c r="F246" s="188"/>
      <c r="G246" s="174"/>
      <c r="H246" s="87"/>
      <c r="I246" s="88"/>
      <c r="J246" s="88"/>
    </row>
    <row r="247" spans="1:10" ht="12" customHeight="1">
      <c r="A247" s="111"/>
      <c r="B247" s="212"/>
      <c r="C247" s="212"/>
      <c r="D247" s="98"/>
      <c r="E247" s="98"/>
      <c r="F247" s="188"/>
      <c r="G247" s="174"/>
      <c r="H247" s="87"/>
      <c r="I247" s="88"/>
      <c r="J247" s="88"/>
    </row>
    <row r="248" spans="1:10" ht="12" customHeight="1">
      <c r="A248" s="111"/>
      <c r="B248" s="212"/>
      <c r="C248" s="212"/>
      <c r="D248" s="98"/>
      <c r="E248" s="98"/>
      <c r="F248" s="188"/>
      <c r="G248" s="174"/>
      <c r="H248" s="87"/>
      <c r="I248" s="88"/>
      <c r="J248" s="88"/>
    </row>
    <row r="249" spans="1:10" ht="12" customHeight="1">
      <c r="A249" s="111"/>
      <c r="B249" s="111"/>
      <c r="C249" s="111"/>
      <c r="D249" s="98"/>
      <c r="E249" s="98"/>
      <c r="F249" s="188"/>
      <c r="G249" s="174"/>
      <c r="H249" s="87"/>
      <c r="I249" s="88"/>
      <c r="J249" s="88"/>
    </row>
    <row r="250" spans="1:10" ht="12" customHeight="1">
      <c r="A250" s="125"/>
      <c r="B250" s="212"/>
      <c r="C250" s="212"/>
      <c r="D250" s="98"/>
      <c r="E250" s="98"/>
      <c r="F250" s="188"/>
      <c r="G250" s="174"/>
      <c r="H250" s="87"/>
      <c r="I250" s="88"/>
      <c r="J250" s="88"/>
    </row>
    <row r="251" spans="1:10" ht="12" customHeight="1">
      <c r="A251" s="111"/>
      <c r="B251" s="111"/>
      <c r="C251" s="111"/>
      <c r="D251" s="98"/>
      <c r="E251" s="98"/>
      <c r="F251" s="188"/>
      <c r="G251" s="174"/>
      <c r="H251" s="87"/>
      <c r="I251" s="88"/>
      <c r="J251" s="221"/>
    </row>
    <row r="252" spans="1:10" ht="12" customHeight="1">
      <c r="A252" s="111"/>
      <c r="B252" s="111"/>
      <c r="C252" s="111"/>
      <c r="D252" s="98"/>
      <c r="E252" s="98"/>
      <c r="F252" s="188"/>
      <c r="G252" s="174"/>
      <c r="H252" s="87"/>
      <c r="I252" s="88"/>
      <c r="J252" s="88"/>
    </row>
    <row r="253" spans="1:10" ht="12" customHeight="1">
      <c r="A253" s="111"/>
      <c r="B253" s="111"/>
      <c r="C253" s="111"/>
      <c r="D253" s="98"/>
      <c r="E253" s="98"/>
      <c r="F253" s="14"/>
      <c r="G253" s="12"/>
      <c r="H253" s="9"/>
      <c r="I253" s="14"/>
      <c r="J253" s="88"/>
    </row>
    <row r="254" spans="1:10" ht="12" customHeight="1">
      <c r="A254" s="111"/>
      <c r="B254" s="111"/>
      <c r="C254" s="111"/>
      <c r="D254" s="98"/>
      <c r="E254" s="98"/>
      <c r="F254" s="14"/>
      <c r="G254" s="12"/>
      <c r="H254" s="9"/>
      <c r="I254" s="14"/>
      <c r="J254" s="88"/>
    </row>
    <row r="255" spans="1:10" ht="12" customHeight="1">
      <c r="A255" s="111"/>
      <c r="B255" s="111"/>
      <c r="C255" s="111"/>
      <c r="D255" s="98"/>
      <c r="E255" s="98"/>
      <c r="F255" s="14"/>
      <c r="G255" s="12"/>
      <c r="H255" s="9"/>
      <c r="I255" s="14"/>
      <c r="J255" s="88"/>
    </row>
    <row r="256" spans="1:10" ht="12" customHeight="1">
      <c r="A256" s="111"/>
      <c r="B256" s="111"/>
      <c r="C256" s="111"/>
      <c r="D256" s="98"/>
      <c r="E256" s="98"/>
      <c r="F256" s="14"/>
      <c r="G256" s="12"/>
      <c r="H256" s="9"/>
      <c r="I256" s="14"/>
      <c r="J256" s="88"/>
    </row>
    <row r="257" spans="1:10" ht="12" customHeight="1">
      <c r="A257" s="111"/>
      <c r="B257" s="111"/>
      <c r="C257" s="111"/>
      <c r="D257" s="98"/>
      <c r="E257" s="98"/>
      <c r="F257" s="14"/>
      <c r="G257" s="12"/>
      <c r="H257" s="9"/>
      <c r="I257" s="14"/>
      <c r="J257" s="88"/>
    </row>
    <row r="258" spans="1:10" ht="12" customHeight="1">
      <c r="A258" s="111"/>
      <c r="B258" s="111"/>
      <c r="C258" s="111"/>
      <c r="D258" s="98"/>
      <c r="E258" s="98"/>
      <c r="F258" s="14"/>
      <c r="G258" s="12"/>
      <c r="H258" s="9"/>
      <c r="I258" s="14"/>
      <c r="J258" s="88"/>
    </row>
    <row r="259" spans="1:10" ht="12" customHeight="1">
      <c r="A259" s="111"/>
      <c r="B259" s="111"/>
      <c r="C259" s="111"/>
      <c r="D259" s="98"/>
      <c r="E259" s="98"/>
      <c r="F259" s="14"/>
      <c r="G259" s="12"/>
      <c r="H259" s="9"/>
      <c r="I259" s="14"/>
      <c r="J259" s="88"/>
    </row>
    <row r="260" spans="1:10" ht="12" customHeight="1">
      <c r="A260" s="111"/>
      <c r="B260" s="111"/>
      <c r="C260" s="111"/>
      <c r="D260" s="98"/>
      <c r="E260" s="98"/>
      <c r="F260" s="188"/>
      <c r="G260" s="98"/>
      <c r="H260" s="111"/>
      <c r="I260" s="112"/>
      <c r="J260" s="88"/>
    </row>
    <row r="261" spans="1:10" ht="12" customHeight="1">
      <c r="A261" s="111"/>
      <c r="B261" s="111"/>
      <c r="C261" s="111"/>
      <c r="D261" s="98"/>
      <c r="E261" s="98"/>
      <c r="F261" s="188"/>
      <c r="G261" s="98"/>
      <c r="H261" s="111"/>
      <c r="I261" s="112"/>
      <c r="J261" s="88"/>
    </row>
    <row r="262" spans="1:10" ht="12" customHeight="1" thickBot="1">
      <c r="A262" s="96"/>
      <c r="B262" s="19" t="s">
        <v>12</v>
      </c>
      <c r="C262" s="96"/>
      <c r="D262" s="98"/>
      <c r="E262" s="98"/>
      <c r="F262" s="201"/>
      <c r="G262" s="93"/>
      <c r="H262" s="96"/>
      <c r="I262" s="141"/>
      <c r="J262" s="148"/>
    </row>
    <row r="263" spans="1:10" ht="12" customHeight="1">
      <c r="A263" s="116"/>
      <c r="B263" s="117"/>
      <c r="C263" s="117"/>
      <c r="D263" s="118"/>
      <c r="E263" s="118"/>
      <c r="F263" s="187"/>
      <c r="G263" s="118"/>
      <c r="H263" s="117"/>
      <c r="I263" s="120"/>
      <c r="J263" s="121"/>
    </row>
    <row r="264" spans="1:10" ht="12" customHeight="1">
      <c r="A264" s="122"/>
      <c r="B264" s="125"/>
      <c r="C264" s="111"/>
      <c r="D264" s="98"/>
      <c r="E264" s="98"/>
      <c r="F264" s="188"/>
      <c r="G264" s="98"/>
      <c r="H264" s="111"/>
      <c r="I264" s="112"/>
      <c r="J264" s="124"/>
    </row>
    <row r="265" spans="1:10" ht="12" customHeight="1">
      <c r="A265" s="122"/>
      <c r="B265" s="125"/>
      <c r="C265" s="111"/>
      <c r="D265" s="98"/>
      <c r="E265" s="98"/>
      <c r="F265" s="188"/>
      <c r="G265" s="98"/>
      <c r="H265" s="111"/>
      <c r="I265" s="112"/>
      <c r="J265" s="124"/>
    </row>
    <row r="266" spans="1:10" ht="12" customHeight="1">
      <c r="A266" s="122"/>
      <c r="B266" s="111"/>
      <c r="C266" s="111"/>
      <c r="D266" s="98"/>
      <c r="E266" s="98"/>
      <c r="F266" s="188"/>
      <c r="G266" s="98"/>
      <c r="H266" s="111"/>
      <c r="I266" s="112"/>
      <c r="J266" s="124"/>
    </row>
    <row r="267" spans="1:10" ht="12" customHeight="1">
      <c r="A267" s="122"/>
      <c r="B267" s="111"/>
      <c r="C267" s="111"/>
      <c r="D267" s="98"/>
      <c r="E267" s="98"/>
      <c r="F267" s="188"/>
      <c r="G267" s="98"/>
      <c r="H267" s="111"/>
      <c r="I267" s="112"/>
      <c r="J267" s="124"/>
    </row>
    <row r="268" spans="1:10" ht="12" customHeight="1">
      <c r="A268" s="122"/>
      <c r="B268" s="111"/>
      <c r="C268" s="111"/>
      <c r="D268" s="98"/>
      <c r="E268" s="98"/>
      <c r="F268" s="188"/>
      <c r="G268" s="98"/>
      <c r="H268" s="111"/>
      <c r="I268" s="112"/>
      <c r="J268" s="124"/>
    </row>
    <row r="269" spans="1:10" ht="12" customHeight="1">
      <c r="A269" s="122"/>
      <c r="B269" s="111"/>
      <c r="C269" s="111"/>
      <c r="D269" s="98"/>
      <c r="E269" s="98"/>
      <c r="F269" s="188"/>
      <c r="G269" s="98"/>
      <c r="H269" s="111"/>
      <c r="I269" s="112"/>
      <c r="J269" s="124"/>
    </row>
    <row r="270" spans="1:10" ht="12" customHeight="1">
      <c r="A270" s="122"/>
      <c r="B270" s="111"/>
      <c r="C270" s="111"/>
      <c r="D270" s="98"/>
      <c r="E270" s="98"/>
      <c r="F270" s="188"/>
      <c r="G270" s="98"/>
      <c r="H270" s="111"/>
      <c r="I270" s="112"/>
      <c r="J270" s="124"/>
    </row>
    <row r="271" spans="1:10" ht="12" customHeight="1">
      <c r="A271" s="122"/>
      <c r="B271" s="111"/>
      <c r="C271" s="111"/>
      <c r="D271" s="98"/>
      <c r="E271" s="98"/>
      <c r="F271" s="188"/>
      <c r="G271" s="98"/>
      <c r="H271" s="111"/>
      <c r="I271" s="112"/>
      <c r="J271" s="124"/>
    </row>
    <row r="272" spans="1:10" ht="12" customHeight="1" thickBot="1">
      <c r="A272" s="149"/>
      <c r="B272" s="150"/>
      <c r="C272" s="150"/>
      <c r="D272" s="151"/>
      <c r="E272" s="151"/>
      <c r="F272" s="189"/>
      <c r="G272" s="151"/>
      <c r="H272" s="150"/>
      <c r="I272" s="153"/>
      <c r="J272" s="154"/>
    </row>
    <row r="273" spans="1:10" ht="12" customHeight="1">
      <c r="A273" s="97"/>
      <c r="B273" s="97"/>
      <c r="C273" s="97"/>
      <c r="D273" s="86"/>
      <c r="E273" s="86"/>
      <c r="F273" s="202"/>
      <c r="G273" s="86"/>
      <c r="H273" s="97"/>
      <c r="I273" s="140"/>
      <c r="J273" s="91"/>
    </row>
    <row r="274" spans="1:10" ht="12" customHeight="1">
      <c r="A274" s="97"/>
      <c r="B274" s="7" t="str">
        <f>Inputs!$C$2</f>
        <v>Rocky Mountain Power</v>
      </c>
      <c r="C274" s="79"/>
      <c r="D274" s="84"/>
      <c r="E274" s="84"/>
      <c r="F274" s="179"/>
      <c r="G274" s="84"/>
      <c r="H274" s="79"/>
      <c r="I274" s="92" t="s">
        <v>0</v>
      </c>
      <c r="J274" s="93">
        <v>4.5</v>
      </c>
    </row>
    <row r="275" spans="1:10" ht="12" customHeight="1">
      <c r="A275" s="97"/>
      <c r="B275" s="7" t="str">
        <f>Inputs!$C$3</f>
        <v>Utah General Rate Case - June 2015</v>
      </c>
      <c r="C275" s="79"/>
      <c r="D275" s="84"/>
      <c r="E275" s="84"/>
      <c r="F275" s="179"/>
      <c r="G275" s="84"/>
      <c r="H275" s="79"/>
      <c r="I275" s="80"/>
      <c r="J275" s="94"/>
    </row>
    <row r="276" spans="1:10" ht="12" customHeight="1">
      <c r="A276" s="97"/>
      <c r="B276" s="31" t="s">
        <v>652</v>
      </c>
      <c r="C276" s="79"/>
      <c r="D276" s="84"/>
      <c r="E276" s="84"/>
      <c r="F276" s="179"/>
      <c r="G276" s="84"/>
      <c r="H276" s="79"/>
      <c r="I276" s="80"/>
      <c r="J276" s="94"/>
    </row>
    <row r="277" spans="1:10" ht="12" customHeight="1">
      <c r="A277" s="97"/>
      <c r="B277" s="79"/>
      <c r="C277" s="79"/>
      <c r="D277" s="84"/>
      <c r="E277" s="84"/>
      <c r="F277" s="179"/>
      <c r="G277" s="84"/>
      <c r="H277" s="79"/>
      <c r="I277" s="80"/>
      <c r="J277" s="94"/>
    </row>
    <row r="278" spans="1:10" ht="12" customHeight="1">
      <c r="A278" s="97"/>
      <c r="B278" s="79"/>
      <c r="C278" s="79"/>
      <c r="D278" s="84"/>
      <c r="E278" s="84"/>
      <c r="F278" s="179"/>
      <c r="G278" s="84"/>
      <c r="H278" s="79"/>
      <c r="I278" s="80"/>
      <c r="J278" s="94"/>
    </row>
    <row r="279" spans="1:10" ht="12" customHeight="1">
      <c r="A279" s="97"/>
      <c r="B279" s="79"/>
      <c r="C279" s="79"/>
      <c r="D279" s="84"/>
      <c r="E279" s="84"/>
      <c r="F279" s="180" t="s">
        <v>1</v>
      </c>
      <c r="G279" s="84"/>
      <c r="H279" s="84"/>
      <c r="I279" s="95" t="str">
        <f>+Inputs!$C$6</f>
        <v>UTAH</v>
      </c>
      <c r="J279" s="84"/>
    </row>
    <row r="280" spans="1:10" ht="12" customHeight="1">
      <c r="A280" s="97"/>
      <c r="B280" s="79"/>
      <c r="C280" s="79"/>
      <c r="D280" s="46" t="s">
        <v>2</v>
      </c>
      <c r="E280" s="46" t="s">
        <v>3</v>
      </c>
      <c r="F280" s="54" t="s">
        <v>4</v>
      </c>
      <c r="G280" s="46" t="s">
        <v>5</v>
      </c>
      <c r="H280" s="55" t="s">
        <v>6</v>
      </c>
      <c r="I280" s="47" t="s">
        <v>7</v>
      </c>
      <c r="J280" s="46" t="s">
        <v>8</v>
      </c>
    </row>
    <row r="281" spans="1:10" ht="12" customHeight="1">
      <c r="A281" s="111"/>
      <c r="B281" s="36" t="s">
        <v>192</v>
      </c>
      <c r="C281" s="155"/>
      <c r="D281" s="156"/>
      <c r="E281" s="156"/>
      <c r="F281" s="103"/>
      <c r="G281" s="156"/>
      <c r="H281" s="111"/>
      <c r="I281" s="123"/>
      <c r="J281" s="98"/>
    </row>
    <row r="282" spans="1:10" ht="12" customHeight="1">
      <c r="A282" s="111"/>
      <c r="B282" s="101" t="s">
        <v>940</v>
      </c>
      <c r="C282" s="155"/>
      <c r="D282" s="156">
        <v>904</v>
      </c>
      <c r="E282" s="156">
        <v>3</v>
      </c>
      <c r="F282" s="103">
        <v>-243747.61432891246</v>
      </c>
      <c r="G282" s="103" t="s">
        <v>187</v>
      </c>
      <c r="H282" s="87">
        <f>VLOOKUP(G282,'Alloc. Factors'!$B$2:$M$110,7,FALSE)</f>
        <v>1</v>
      </c>
      <c r="I282" s="88">
        <f t="shared" ref="I282" si="13">F282*H282</f>
        <v>-243747.61432891246</v>
      </c>
      <c r="J282" s="156" t="s">
        <v>292</v>
      </c>
    </row>
    <row r="283" spans="1:10" ht="12" customHeight="1">
      <c r="A283" s="111"/>
      <c r="B283" s="224"/>
      <c r="C283" s="155"/>
      <c r="D283" s="156"/>
      <c r="E283" s="156"/>
      <c r="F283" s="103"/>
      <c r="G283" s="103"/>
      <c r="H283" s="87"/>
      <c r="I283" s="88"/>
      <c r="J283" s="156"/>
    </row>
    <row r="284" spans="1:10" ht="12" customHeight="1">
      <c r="A284" s="111"/>
      <c r="B284" s="224"/>
      <c r="C284" s="155"/>
      <c r="D284" s="156"/>
      <c r="E284" s="156"/>
      <c r="F284" s="103"/>
      <c r="G284" s="103"/>
      <c r="H284" s="208"/>
      <c r="I284" s="103"/>
      <c r="J284" s="156"/>
    </row>
    <row r="285" spans="1:10" ht="12" customHeight="1">
      <c r="A285" s="111"/>
      <c r="B285" s="224"/>
      <c r="C285" s="155"/>
      <c r="D285" s="156"/>
      <c r="E285" s="156"/>
      <c r="F285" s="103"/>
      <c r="G285" s="103"/>
      <c r="H285" s="208"/>
      <c r="I285" s="103"/>
      <c r="J285" s="156"/>
    </row>
    <row r="286" spans="1:10" ht="12" customHeight="1">
      <c r="A286" s="111"/>
      <c r="B286" s="36"/>
      <c r="C286" s="114"/>
      <c r="D286" s="156"/>
      <c r="E286" s="156"/>
      <c r="F286" s="103"/>
      <c r="G286" s="86"/>
      <c r="H286" s="208"/>
      <c r="I286" s="103"/>
      <c r="J286" s="156"/>
    </row>
    <row r="287" spans="1:10" ht="12" customHeight="1">
      <c r="A287" s="111"/>
      <c r="B287" s="224"/>
      <c r="C287" s="97"/>
      <c r="D287" s="156"/>
      <c r="E287" s="156"/>
      <c r="F287" s="280"/>
      <c r="G287" s="156"/>
      <c r="H287" s="87"/>
      <c r="I287" s="88"/>
      <c r="J287" s="156"/>
    </row>
    <row r="288" spans="1:10" ht="12" customHeight="1">
      <c r="A288" s="111"/>
      <c r="B288" s="224"/>
      <c r="C288" s="155"/>
      <c r="D288" s="156"/>
      <c r="E288" s="156"/>
      <c r="F288" s="280"/>
      <c r="G288" s="156"/>
      <c r="H288" s="87"/>
      <c r="I288" s="88"/>
      <c r="J288" s="156"/>
    </row>
    <row r="289" spans="1:10" ht="12" customHeight="1">
      <c r="A289" s="111"/>
      <c r="B289" s="224"/>
      <c r="C289" s="155"/>
      <c r="D289" s="156"/>
      <c r="E289" s="156"/>
      <c r="F289" s="280"/>
      <c r="G289" s="156"/>
      <c r="H289" s="87"/>
      <c r="I289" s="88"/>
      <c r="J289" s="156"/>
    </row>
    <row r="290" spans="1:10" ht="12" customHeight="1">
      <c r="A290" s="111"/>
      <c r="B290" s="377"/>
      <c r="C290" s="97"/>
      <c r="D290" s="156"/>
      <c r="E290" s="156"/>
      <c r="F290" s="280"/>
      <c r="G290" s="156"/>
      <c r="H290" s="87"/>
      <c r="I290" s="88"/>
      <c r="J290" s="156"/>
    </row>
    <row r="291" spans="1:10" ht="12" customHeight="1">
      <c r="A291" s="111"/>
      <c r="B291" s="224"/>
      <c r="C291" s="97"/>
      <c r="D291" s="156"/>
      <c r="E291" s="156"/>
      <c r="F291" s="280"/>
      <c r="G291" s="156"/>
      <c r="H291" s="87"/>
      <c r="I291" s="88"/>
      <c r="J291" s="156"/>
    </row>
    <row r="292" spans="1:10" ht="12" customHeight="1">
      <c r="A292" s="111"/>
      <c r="B292" s="224"/>
      <c r="C292" s="97"/>
      <c r="D292" s="156"/>
      <c r="E292" s="156"/>
      <c r="F292" s="103"/>
      <c r="G292" s="103"/>
      <c r="H292" s="87"/>
      <c r="I292" s="88"/>
      <c r="J292" s="156"/>
    </row>
    <row r="293" spans="1:10" ht="12" customHeight="1">
      <c r="A293" s="111"/>
      <c r="B293" s="224"/>
      <c r="C293" s="97"/>
      <c r="D293" s="156"/>
      <c r="E293" s="156"/>
      <c r="F293" s="103"/>
      <c r="G293" s="156"/>
      <c r="H293" s="87"/>
      <c r="I293" s="88"/>
      <c r="J293" s="156"/>
    </row>
    <row r="294" spans="1:10" ht="12" customHeight="1">
      <c r="A294" s="111"/>
      <c r="B294" s="224"/>
      <c r="C294" s="155"/>
      <c r="D294" s="156"/>
      <c r="E294" s="156"/>
      <c r="F294" s="103"/>
      <c r="G294" s="156"/>
      <c r="H294" s="87"/>
      <c r="I294" s="88"/>
      <c r="J294" s="158"/>
    </row>
    <row r="295" spans="1:10" ht="12" customHeight="1">
      <c r="A295" s="111"/>
      <c r="B295" s="224"/>
      <c r="C295" s="155"/>
      <c r="D295" s="156"/>
      <c r="E295" s="156"/>
      <c r="F295" s="103"/>
      <c r="G295" s="86"/>
      <c r="H295" s="87"/>
      <c r="I295" s="88"/>
      <c r="J295" s="158"/>
    </row>
    <row r="296" spans="1:10" ht="12" customHeight="1">
      <c r="A296" s="111"/>
      <c r="B296" s="224"/>
      <c r="C296" s="155"/>
      <c r="D296" s="156"/>
      <c r="E296" s="156"/>
      <c r="F296" s="103"/>
      <c r="G296" s="103"/>
      <c r="H296" s="87"/>
      <c r="I296" s="88"/>
      <c r="J296" s="158"/>
    </row>
    <row r="297" spans="1:10" ht="12" customHeight="1">
      <c r="A297" s="111"/>
      <c r="B297" s="224"/>
      <c r="C297" s="155"/>
      <c r="D297" s="156"/>
      <c r="E297" s="156"/>
      <c r="F297" s="103"/>
      <c r="G297" s="156"/>
      <c r="H297" s="87"/>
      <c r="I297" s="88"/>
      <c r="J297" s="158"/>
    </row>
    <row r="298" spans="1:10" ht="12" customHeight="1">
      <c r="A298" s="111"/>
      <c r="B298" s="155"/>
      <c r="C298" s="155"/>
      <c r="D298" s="155"/>
      <c r="E298" s="156"/>
      <c r="F298" s="155"/>
      <c r="G298" s="155"/>
      <c r="H298" s="208"/>
      <c r="I298" s="103"/>
      <c r="J298" s="158"/>
    </row>
    <row r="299" spans="1:10" ht="12" customHeight="1">
      <c r="A299" s="111"/>
      <c r="B299" s="155"/>
      <c r="C299" s="155"/>
      <c r="D299" s="155"/>
      <c r="E299" s="156"/>
      <c r="F299" s="155"/>
      <c r="G299" s="155"/>
      <c r="H299" s="208"/>
      <c r="I299" s="103"/>
      <c r="J299" s="158"/>
    </row>
    <row r="300" spans="1:10" ht="12" customHeight="1">
      <c r="A300" s="111"/>
      <c r="B300" s="50"/>
      <c r="C300" s="155"/>
      <c r="D300" s="155"/>
      <c r="E300" s="156"/>
      <c r="F300" s="155"/>
      <c r="G300" s="155"/>
      <c r="H300" s="208"/>
      <c r="I300" s="103"/>
      <c r="J300" s="158"/>
    </row>
    <row r="301" spans="1:10" ht="12" customHeight="1">
      <c r="A301" s="111"/>
      <c r="B301" s="155"/>
      <c r="C301" s="155"/>
      <c r="D301" s="156"/>
      <c r="E301" s="156"/>
      <c r="F301" s="114"/>
      <c r="G301" s="156"/>
      <c r="H301" s="87"/>
      <c r="I301" s="88"/>
      <c r="J301" s="158"/>
    </row>
    <row r="302" spans="1:10" ht="12" customHeight="1">
      <c r="A302" s="111"/>
      <c r="B302" s="50"/>
      <c r="C302" s="155"/>
      <c r="D302" s="156"/>
      <c r="E302" s="156"/>
      <c r="F302" s="103"/>
      <c r="G302" s="155"/>
      <c r="H302" s="208"/>
      <c r="I302" s="103"/>
      <c r="J302" s="158"/>
    </row>
    <row r="303" spans="1:10" ht="12" customHeight="1">
      <c r="A303" s="111"/>
      <c r="B303" s="281"/>
      <c r="C303" s="282"/>
      <c r="D303" s="156"/>
      <c r="E303" s="156"/>
      <c r="F303" s="282"/>
      <c r="G303" s="155"/>
      <c r="H303" s="208"/>
      <c r="I303" s="103"/>
      <c r="J303" s="158"/>
    </row>
    <row r="304" spans="1:10" ht="12" customHeight="1">
      <c r="A304" s="111"/>
      <c r="B304" s="281"/>
      <c r="C304" s="282"/>
      <c r="D304" s="156"/>
      <c r="E304" s="156"/>
      <c r="F304" s="103"/>
      <c r="G304" s="155"/>
      <c r="H304" s="208"/>
      <c r="I304" s="103"/>
      <c r="J304" s="158"/>
    </row>
    <row r="305" spans="1:10" ht="12" customHeight="1">
      <c r="A305" s="111"/>
      <c r="B305" s="224"/>
      <c r="C305" s="114"/>
      <c r="D305" s="156"/>
      <c r="E305" s="156"/>
      <c r="F305" s="35"/>
      <c r="G305" s="155"/>
      <c r="H305" s="208"/>
      <c r="I305" s="103"/>
      <c r="J305" s="158"/>
    </row>
    <row r="306" spans="1:10" ht="12" customHeight="1">
      <c r="A306" s="111"/>
      <c r="B306" s="155"/>
      <c r="C306" s="155"/>
      <c r="D306" s="155"/>
      <c r="E306" s="156"/>
      <c r="F306" s="155"/>
      <c r="G306" s="155"/>
      <c r="H306" s="208"/>
      <c r="I306" s="103"/>
      <c r="J306" s="158"/>
    </row>
    <row r="307" spans="1:10" ht="12" customHeight="1">
      <c r="A307" s="111"/>
      <c r="B307" s="111"/>
      <c r="C307" s="97"/>
      <c r="D307" s="86"/>
      <c r="E307" s="98"/>
      <c r="F307" s="112"/>
      <c r="G307" s="174"/>
      <c r="H307" s="87"/>
      <c r="I307" s="88"/>
      <c r="J307" s="88"/>
    </row>
    <row r="308" spans="1:10" ht="12" customHeight="1">
      <c r="A308" s="111"/>
      <c r="B308" s="136"/>
      <c r="C308" s="97"/>
      <c r="D308" s="86"/>
      <c r="E308" s="98"/>
      <c r="F308" s="123" t="s">
        <v>13</v>
      </c>
      <c r="G308" s="174"/>
      <c r="H308" s="87"/>
      <c r="I308" s="88"/>
      <c r="J308" s="88"/>
    </row>
    <row r="309" spans="1:10" ht="12" customHeight="1">
      <c r="A309" s="111"/>
      <c r="B309" s="136"/>
      <c r="C309" s="97"/>
      <c r="D309" s="86"/>
      <c r="E309" s="98"/>
      <c r="F309" s="123"/>
      <c r="G309" s="174"/>
      <c r="H309" s="87"/>
      <c r="I309" s="88"/>
      <c r="J309" s="88"/>
    </row>
    <row r="310" spans="1:10" ht="12" customHeight="1">
      <c r="A310" s="96"/>
      <c r="B310" s="96"/>
      <c r="C310" s="97"/>
      <c r="D310" s="86"/>
      <c r="E310" s="98"/>
      <c r="F310" s="123"/>
      <c r="G310" s="174"/>
      <c r="H310" s="87"/>
      <c r="I310" s="88"/>
      <c r="J310" s="98"/>
    </row>
    <row r="311" spans="1:10" ht="12" customHeight="1">
      <c r="A311" s="96"/>
      <c r="B311" s="96"/>
      <c r="C311" s="97"/>
      <c r="D311" s="86"/>
      <c r="E311" s="98"/>
      <c r="F311" s="112"/>
      <c r="G311" s="174"/>
      <c r="H311" s="87"/>
      <c r="I311" s="88"/>
      <c r="J311" s="98"/>
    </row>
    <row r="312" spans="1:10" ht="12" customHeight="1">
      <c r="A312" s="96"/>
      <c r="B312" s="136"/>
      <c r="C312" s="97"/>
      <c r="D312" s="86"/>
      <c r="E312" s="98"/>
      <c r="F312" s="123"/>
      <c r="G312" s="174"/>
      <c r="H312" s="87"/>
      <c r="I312" s="88"/>
      <c r="J312" s="98"/>
    </row>
    <row r="313" spans="1:10" ht="12" customHeight="1">
      <c r="A313" s="96"/>
      <c r="B313" s="96"/>
      <c r="C313" s="97"/>
      <c r="D313" s="86"/>
      <c r="E313" s="98"/>
      <c r="F313" s="123"/>
      <c r="G313" s="174"/>
      <c r="H313" s="87"/>
      <c r="I313" s="88"/>
      <c r="J313" s="98"/>
    </row>
    <row r="314" spans="1:10" ht="12" customHeight="1">
      <c r="A314" s="96"/>
      <c r="B314" s="96"/>
      <c r="C314" s="97"/>
      <c r="D314" s="86"/>
      <c r="E314" s="98"/>
      <c r="F314" s="123"/>
      <c r="G314" s="174"/>
      <c r="H314" s="87"/>
      <c r="I314" s="88"/>
      <c r="J314" s="98"/>
    </row>
    <row r="315" spans="1:10" ht="12" customHeight="1">
      <c r="A315" s="96"/>
      <c r="B315" s="96"/>
      <c r="C315" s="97"/>
      <c r="D315" s="86"/>
      <c r="E315" s="98"/>
      <c r="F315" s="123"/>
      <c r="G315" s="174"/>
      <c r="H315" s="87"/>
      <c r="I315" s="88"/>
      <c r="J315" s="98"/>
    </row>
    <row r="316" spans="1:10" ht="12" customHeight="1">
      <c r="A316" s="96"/>
      <c r="B316" s="96"/>
      <c r="C316" s="97"/>
      <c r="D316" s="86"/>
      <c r="E316" s="98"/>
      <c r="F316" s="123"/>
      <c r="G316" s="174"/>
      <c r="H316" s="87"/>
      <c r="I316" s="88"/>
      <c r="J316" s="98"/>
    </row>
    <row r="317" spans="1:10" ht="12" customHeight="1">
      <c r="A317" s="96"/>
      <c r="B317" s="96"/>
      <c r="C317" s="97"/>
      <c r="D317" s="86"/>
      <c r="E317" s="98"/>
      <c r="F317" s="123"/>
      <c r="G317" s="174"/>
      <c r="H317" s="87"/>
      <c r="I317" s="88"/>
      <c r="J317" s="98"/>
    </row>
    <row r="318" spans="1:10" ht="12" customHeight="1">
      <c r="A318" s="96"/>
      <c r="B318" s="96"/>
      <c r="C318" s="97"/>
      <c r="D318" s="86"/>
      <c r="E318" s="98"/>
      <c r="F318" s="123"/>
      <c r="G318" s="174"/>
      <c r="H318" s="87"/>
      <c r="I318" s="88"/>
      <c r="J318" s="98"/>
    </row>
    <row r="319" spans="1:10" ht="12" customHeight="1">
      <c r="A319" s="96"/>
      <c r="B319" s="96"/>
      <c r="C319" s="97"/>
      <c r="D319" s="86"/>
      <c r="E319" s="98"/>
      <c r="F319" s="123"/>
      <c r="G319" s="174"/>
      <c r="H319" s="87"/>
      <c r="I319" s="88"/>
      <c r="J319" s="98"/>
    </row>
    <row r="320" spans="1:10" ht="12" customHeight="1">
      <c r="A320" s="96"/>
      <c r="B320" s="96"/>
      <c r="C320" s="111"/>
      <c r="D320" s="98"/>
      <c r="E320" s="98"/>
      <c r="F320" s="188"/>
      <c r="G320" s="98"/>
      <c r="H320" s="111"/>
      <c r="I320" s="112"/>
      <c r="J320" s="98"/>
    </row>
    <row r="321" spans="1:10" ht="12" customHeight="1">
      <c r="A321" s="96"/>
      <c r="B321" s="96"/>
      <c r="C321" s="210"/>
      <c r="D321" s="181"/>
      <c r="E321" s="181"/>
      <c r="F321" s="197"/>
      <c r="G321" s="98"/>
      <c r="H321" s="111"/>
      <c r="I321" s="211"/>
      <c r="J321" s="181"/>
    </row>
    <row r="322" spans="1:10" ht="12" customHeight="1">
      <c r="A322" s="96"/>
      <c r="B322" s="96"/>
      <c r="C322" s="111"/>
      <c r="D322" s="146"/>
      <c r="E322" s="98"/>
      <c r="F322" s="188"/>
      <c r="G322" s="98"/>
      <c r="H322" s="188"/>
      <c r="I322" s="188"/>
      <c r="J322" s="98"/>
    </row>
    <row r="323" spans="1:10" ht="12" customHeight="1">
      <c r="A323" s="96"/>
      <c r="B323" s="96"/>
      <c r="C323" s="111"/>
      <c r="D323" s="146"/>
      <c r="E323" s="98"/>
      <c r="F323" s="188"/>
      <c r="G323" s="98"/>
      <c r="H323" s="188"/>
      <c r="I323" s="188"/>
      <c r="J323" s="98"/>
    </row>
    <row r="324" spans="1:10" ht="12" customHeight="1">
      <c r="A324" s="96"/>
      <c r="B324" s="96"/>
      <c r="C324" s="9"/>
      <c r="D324" s="13"/>
      <c r="E324" s="98"/>
      <c r="F324" s="14"/>
      <c r="G324" s="98"/>
      <c r="H324" s="14"/>
      <c r="I324" s="14"/>
      <c r="J324" s="163"/>
    </row>
    <row r="325" spans="1:10" ht="12" customHeight="1">
      <c r="A325" s="111"/>
      <c r="B325" s="111"/>
      <c r="C325" s="210"/>
      <c r="D325" s="181"/>
      <c r="E325" s="181"/>
      <c r="F325" s="197"/>
      <c r="G325" s="181"/>
      <c r="H325" s="210"/>
      <c r="I325" s="211"/>
      <c r="J325" s="181"/>
    </row>
    <row r="326" spans="1:10" ht="12" customHeight="1">
      <c r="A326" s="96"/>
      <c r="B326" s="96"/>
      <c r="C326" s="111"/>
      <c r="D326" s="98"/>
      <c r="E326" s="98"/>
      <c r="F326" s="188"/>
      <c r="G326" s="98"/>
      <c r="H326" s="111"/>
      <c r="I326" s="188"/>
      <c r="J326" s="98"/>
    </row>
    <row r="327" spans="1:10" ht="12" customHeight="1">
      <c r="A327" s="96"/>
      <c r="B327" s="96"/>
      <c r="C327" s="111"/>
      <c r="D327" s="98"/>
      <c r="E327" s="98"/>
      <c r="F327" s="188"/>
      <c r="G327" s="98"/>
      <c r="H327" s="111"/>
      <c r="I327" s="188"/>
      <c r="J327" s="98"/>
    </row>
    <row r="328" spans="1:10" ht="12" customHeight="1">
      <c r="A328" s="96"/>
      <c r="B328" s="96"/>
      <c r="C328" s="9"/>
      <c r="D328" s="98"/>
      <c r="E328" s="98"/>
      <c r="F328" s="14"/>
      <c r="G328" s="98"/>
      <c r="H328" s="111"/>
      <c r="I328" s="14"/>
      <c r="J328" s="163"/>
    </row>
    <row r="329" spans="1:10" ht="12" customHeight="1">
      <c r="A329" s="111"/>
      <c r="B329" s="111"/>
      <c r="C329" s="111"/>
      <c r="D329" s="98"/>
      <c r="E329" s="98"/>
      <c r="F329" s="188"/>
      <c r="G329" s="98"/>
      <c r="H329" s="111"/>
      <c r="I329" s="112"/>
      <c r="J329" s="88"/>
    </row>
    <row r="330" spans="1:10" ht="12" customHeight="1" thickBot="1">
      <c r="A330" s="96"/>
      <c r="B330" s="19" t="s">
        <v>12</v>
      </c>
      <c r="C330" s="111"/>
      <c r="D330" s="98"/>
      <c r="E330" s="98"/>
      <c r="F330" s="188"/>
      <c r="G330" s="98"/>
      <c r="H330" s="111"/>
      <c r="I330" s="112"/>
      <c r="J330" s="88"/>
    </row>
    <row r="331" spans="1:10" ht="12" customHeight="1">
      <c r="A331" s="116"/>
      <c r="B331" s="117"/>
      <c r="C331" s="117"/>
      <c r="D331" s="118"/>
      <c r="E331" s="118"/>
      <c r="F331" s="187"/>
      <c r="G331" s="118"/>
      <c r="H331" s="117"/>
      <c r="I331" s="120"/>
      <c r="J331" s="121"/>
    </row>
    <row r="332" spans="1:10" ht="12" customHeight="1">
      <c r="A332" s="122"/>
      <c r="B332" s="125"/>
      <c r="C332" s="111"/>
      <c r="D332" s="98"/>
      <c r="E332" s="98"/>
      <c r="F332" s="188"/>
      <c r="G332" s="98"/>
      <c r="H332" s="111"/>
      <c r="I332" s="112"/>
      <c r="J332" s="124"/>
    </row>
    <row r="333" spans="1:10" ht="12" customHeight="1">
      <c r="A333" s="122"/>
      <c r="B333" s="125"/>
      <c r="C333" s="111"/>
      <c r="D333" s="98"/>
      <c r="E333" s="98"/>
      <c r="F333" s="188"/>
      <c r="G333" s="98"/>
      <c r="H333" s="111"/>
      <c r="I333" s="112"/>
      <c r="J333" s="124"/>
    </row>
    <row r="334" spans="1:10" ht="12" customHeight="1">
      <c r="A334" s="122"/>
      <c r="B334" s="111"/>
      <c r="C334" s="111"/>
      <c r="D334" s="98"/>
      <c r="E334" s="98"/>
      <c r="F334" s="188"/>
      <c r="G334" s="98"/>
      <c r="H334" s="111"/>
      <c r="I334" s="112"/>
      <c r="J334" s="124"/>
    </row>
    <row r="335" spans="1:10" ht="12" customHeight="1">
      <c r="A335" s="122"/>
      <c r="B335" s="111"/>
      <c r="C335" s="111"/>
      <c r="D335" s="98"/>
      <c r="E335" s="98"/>
      <c r="F335" s="188"/>
      <c r="G335" s="98"/>
      <c r="H335" s="111"/>
      <c r="I335" s="112"/>
      <c r="J335" s="124"/>
    </row>
    <row r="336" spans="1:10" ht="12" customHeight="1">
      <c r="A336" s="122"/>
      <c r="B336" s="111"/>
      <c r="C336" s="111"/>
      <c r="D336" s="98"/>
      <c r="E336" s="98"/>
      <c r="F336" s="188"/>
      <c r="G336" s="98"/>
      <c r="H336" s="111"/>
      <c r="I336" s="112"/>
      <c r="J336" s="124"/>
    </row>
    <row r="337" spans="1:10" ht="12" customHeight="1">
      <c r="A337" s="122"/>
      <c r="B337" s="111"/>
      <c r="C337" s="111"/>
      <c r="D337" s="98"/>
      <c r="E337" s="98"/>
      <c r="F337" s="188"/>
      <c r="G337" s="98"/>
      <c r="H337" s="111"/>
      <c r="I337" s="112"/>
      <c r="J337" s="124"/>
    </row>
    <row r="338" spans="1:10" ht="12" customHeight="1">
      <c r="A338" s="122"/>
      <c r="B338" s="111"/>
      <c r="C338" s="111"/>
      <c r="D338" s="98"/>
      <c r="E338" s="98"/>
      <c r="F338" s="188"/>
      <c r="G338" s="98"/>
      <c r="H338" s="111"/>
      <c r="I338" s="112"/>
      <c r="J338" s="124"/>
    </row>
    <row r="339" spans="1:10" ht="12" customHeight="1">
      <c r="A339" s="122"/>
      <c r="B339" s="111"/>
      <c r="C339" s="111"/>
      <c r="D339" s="98"/>
      <c r="E339" s="98"/>
      <c r="F339" s="188"/>
      <c r="G339" s="98"/>
      <c r="H339" s="111"/>
      <c r="I339" s="112"/>
      <c r="J339" s="124"/>
    </row>
    <row r="340" spans="1:10" ht="12" customHeight="1" thickBot="1">
      <c r="A340" s="149"/>
      <c r="B340" s="150"/>
      <c r="C340" s="150"/>
      <c r="D340" s="151"/>
      <c r="E340" s="151"/>
      <c r="F340" s="189"/>
      <c r="G340" s="151"/>
      <c r="H340" s="150"/>
      <c r="I340" s="153"/>
      <c r="J340" s="154"/>
    </row>
    <row r="341" spans="1:10" ht="12" customHeight="1">
      <c r="A341" s="111"/>
      <c r="B341" s="111"/>
      <c r="C341" s="111"/>
      <c r="D341" s="98"/>
      <c r="E341" s="98"/>
      <c r="F341" s="188"/>
      <c r="G341" s="98"/>
      <c r="H341" s="111"/>
      <c r="I341" s="112"/>
      <c r="J341" s="88"/>
    </row>
    <row r="342" spans="1:10" ht="12" customHeight="1">
      <c r="A342" s="97"/>
      <c r="B342" s="7" t="str">
        <f>Inputs!$C$2</f>
        <v>Rocky Mountain Power</v>
      </c>
      <c r="C342" s="79"/>
      <c r="D342" s="84"/>
      <c r="E342" s="84"/>
      <c r="F342" s="179"/>
      <c r="G342" s="84"/>
      <c r="H342" s="79"/>
      <c r="I342" s="92" t="s">
        <v>0</v>
      </c>
      <c r="J342" s="222">
        <v>4.5999999999999996</v>
      </c>
    </row>
    <row r="343" spans="1:10" ht="12" customHeight="1">
      <c r="A343" s="97"/>
      <c r="B343" s="7" t="str">
        <f>Inputs!$C$3</f>
        <v>Utah General Rate Case - June 2015</v>
      </c>
      <c r="C343" s="79"/>
      <c r="D343" s="84"/>
      <c r="E343" s="84"/>
      <c r="F343" s="179"/>
      <c r="G343" s="84"/>
      <c r="H343" s="79"/>
      <c r="I343" s="80"/>
      <c r="J343" s="94"/>
    </row>
    <row r="344" spans="1:10" ht="12" customHeight="1">
      <c r="A344" s="97"/>
      <c r="B344" s="31" t="s">
        <v>988</v>
      </c>
      <c r="C344" s="79"/>
      <c r="D344" s="84"/>
      <c r="E344" s="84"/>
      <c r="F344" s="179"/>
      <c r="G344" s="84"/>
      <c r="H344" s="79"/>
      <c r="I344" s="80"/>
      <c r="J344" s="94"/>
    </row>
    <row r="345" spans="1:10" ht="12" customHeight="1">
      <c r="A345" s="97"/>
      <c r="B345" s="79"/>
      <c r="C345" s="79"/>
      <c r="D345" s="84"/>
      <c r="E345" s="84"/>
      <c r="F345" s="179"/>
      <c r="G345" s="84"/>
      <c r="H345" s="79"/>
      <c r="I345" s="80"/>
      <c r="J345" s="94"/>
    </row>
    <row r="346" spans="1:10" ht="12" customHeight="1">
      <c r="A346" s="97"/>
      <c r="B346" s="79"/>
      <c r="C346" s="79"/>
      <c r="D346" s="84"/>
      <c r="E346" s="84"/>
      <c r="F346" s="179"/>
      <c r="G346" s="84"/>
      <c r="H346" s="79"/>
      <c r="I346" s="80"/>
      <c r="J346" s="94"/>
    </row>
    <row r="347" spans="1:10" ht="12" customHeight="1">
      <c r="A347" s="97"/>
      <c r="B347" s="79"/>
      <c r="C347" s="79"/>
      <c r="D347" s="84"/>
      <c r="E347" s="84"/>
      <c r="F347" s="180" t="s">
        <v>1</v>
      </c>
      <c r="G347" s="84"/>
      <c r="H347" s="84"/>
      <c r="I347" s="95" t="str">
        <f>+Inputs!$C$6</f>
        <v>UTAH</v>
      </c>
      <c r="J347" s="84"/>
    </row>
    <row r="348" spans="1:10" ht="12" customHeight="1">
      <c r="A348" s="97"/>
      <c r="B348" s="79"/>
      <c r="C348" s="79"/>
      <c r="D348" s="46" t="s">
        <v>2</v>
      </c>
      <c r="E348" s="46" t="s">
        <v>3</v>
      </c>
      <c r="F348" s="54" t="s">
        <v>4</v>
      </c>
      <c r="G348" s="46" t="s">
        <v>5</v>
      </c>
      <c r="H348" s="55" t="s">
        <v>6</v>
      </c>
      <c r="I348" s="47" t="s">
        <v>7</v>
      </c>
      <c r="J348" s="46" t="s">
        <v>8</v>
      </c>
    </row>
    <row r="349" spans="1:10" ht="12" customHeight="1">
      <c r="A349" s="111"/>
      <c r="B349" s="19" t="s">
        <v>192</v>
      </c>
      <c r="C349" s="111"/>
      <c r="D349" s="98"/>
      <c r="E349" s="98"/>
      <c r="F349" s="188"/>
      <c r="G349" s="98"/>
      <c r="H349" s="111"/>
      <c r="I349" s="123"/>
      <c r="J349" s="93"/>
    </row>
    <row r="350" spans="1:10" ht="12" customHeight="1">
      <c r="A350" s="111"/>
      <c r="B350" s="101" t="s">
        <v>410</v>
      </c>
      <c r="C350" s="97"/>
      <c r="D350" s="156">
        <v>908</v>
      </c>
      <c r="E350" s="156">
        <v>1</v>
      </c>
      <c r="F350" s="280">
        <v>-1492685.03</v>
      </c>
      <c r="G350" s="156" t="s">
        <v>188</v>
      </c>
      <c r="H350" s="87">
        <f>VLOOKUP(G350,'Alloc. Factors'!$B$2:$M$110,7,FALSE)</f>
        <v>0</v>
      </c>
      <c r="I350" s="88">
        <f t="shared" ref="I350:I355" si="14">F350*H350</f>
        <v>0</v>
      </c>
      <c r="J350" s="156"/>
    </row>
    <row r="351" spans="1:10" ht="12" customHeight="1">
      <c r="A351" s="111"/>
      <c r="B351" s="101" t="s">
        <v>410</v>
      </c>
      <c r="C351" s="97"/>
      <c r="D351" s="156">
        <v>908</v>
      </c>
      <c r="E351" s="156">
        <v>1</v>
      </c>
      <c r="F351" s="103">
        <v>-3735152.42</v>
      </c>
      <c r="G351" s="103" t="s">
        <v>191</v>
      </c>
      <c r="H351" s="87">
        <f>VLOOKUP(G351,'Alloc. Factors'!$B$2:$M$110,7,FALSE)</f>
        <v>0</v>
      </c>
      <c r="I351" s="88">
        <f t="shared" si="14"/>
        <v>0</v>
      </c>
      <c r="J351" s="156"/>
    </row>
    <row r="352" spans="1:10" ht="12" customHeight="1">
      <c r="A352" s="111"/>
      <c r="B352" s="101" t="s">
        <v>410</v>
      </c>
      <c r="C352" s="97"/>
      <c r="D352" s="156">
        <v>908</v>
      </c>
      <c r="E352" s="156">
        <v>1</v>
      </c>
      <c r="F352" s="103">
        <v>-25376803.82</v>
      </c>
      <c r="G352" s="156" t="s">
        <v>189</v>
      </c>
      <c r="H352" s="87">
        <f>VLOOKUP(G352,'Alloc. Factors'!$B$2:$M$110,7,FALSE)</f>
        <v>0</v>
      </c>
      <c r="I352" s="88">
        <f t="shared" si="14"/>
        <v>0</v>
      </c>
      <c r="J352" s="156"/>
    </row>
    <row r="353" spans="1:10" ht="12" customHeight="1">
      <c r="A353" s="111"/>
      <c r="B353" s="101" t="s">
        <v>410</v>
      </c>
      <c r="C353" s="155"/>
      <c r="D353" s="156">
        <v>908</v>
      </c>
      <c r="E353" s="156">
        <v>1</v>
      </c>
      <c r="F353" s="103">
        <v>-45978752.359999999</v>
      </c>
      <c r="G353" s="156" t="s">
        <v>187</v>
      </c>
      <c r="H353" s="87">
        <f>VLOOKUP(G353,'Alloc. Factors'!$B$2:$M$110,7,FALSE)</f>
        <v>1</v>
      </c>
      <c r="I353" s="88">
        <f t="shared" si="14"/>
        <v>-45978752.359999999</v>
      </c>
      <c r="J353" s="158"/>
    </row>
    <row r="354" spans="1:10" ht="12" customHeight="1">
      <c r="A354" s="111"/>
      <c r="B354" s="101" t="s">
        <v>410</v>
      </c>
      <c r="C354" s="155"/>
      <c r="D354" s="156">
        <v>908</v>
      </c>
      <c r="E354" s="156">
        <v>1</v>
      </c>
      <c r="F354" s="103">
        <v>-11351678</v>
      </c>
      <c r="G354" s="84" t="s">
        <v>190</v>
      </c>
      <c r="H354" s="87">
        <f>VLOOKUP(G354,'Alloc. Factors'!$B$2:$M$110,7,FALSE)</f>
        <v>0</v>
      </c>
      <c r="I354" s="88">
        <f t="shared" si="14"/>
        <v>0</v>
      </c>
      <c r="J354" s="158"/>
    </row>
    <row r="355" spans="1:10" ht="12" customHeight="1">
      <c r="A355" s="111"/>
      <c r="B355" s="101" t="s">
        <v>410</v>
      </c>
      <c r="C355" s="155"/>
      <c r="D355" s="156">
        <v>908</v>
      </c>
      <c r="E355" s="156">
        <v>1</v>
      </c>
      <c r="F355" s="103">
        <v>-2975461.07</v>
      </c>
      <c r="G355" s="103" t="s">
        <v>374</v>
      </c>
      <c r="H355" s="87">
        <f>VLOOKUP(G355,'Alloc. Factors'!$B$2:$M$110,7,FALSE)</f>
        <v>0</v>
      </c>
      <c r="I355" s="88">
        <f t="shared" si="14"/>
        <v>0</v>
      </c>
      <c r="J355" s="158"/>
    </row>
    <row r="356" spans="1:10" ht="12" customHeight="1">
      <c r="A356" s="111"/>
      <c r="B356" s="190"/>
      <c r="C356" s="155"/>
      <c r="D356" s="156"/>
      <c r="E356" s="156"/>
      <c r="F356" s="301">
        <f>SUM(F350:F355)</f>
        <v>-90910532.699999988</v>
      </c>
      <c r="G356" s="156"/>
      <c r="H356" s="87"/>
      <c r="I356" s="302">
        <f>SUM(I350:I355)</f>
        <v>-45978752.359999999</v>
      </c>
      <c r="J356" s="158" t="s">
        <v>290</v>
      </c>
    </row>
    <row r="357" spans="1:10" ht="12" customHeight="1">
      <c r="A357" s="111"/>
      <c r="B357" s="209"/>
      <c r="C357" s="209"/>
      <c r="D357" s="209"/>
      <c r="E357" s="207"/>
      <c r="F357" s="412"/>
      <c r="G357" s="209"/>
      <c r="H357" s="208"/>
      <c r="I357" s="103"/>
      <c r="J357" s="158"/>
    </row>
    <row r="358" spans="1:10" ht="12" customHeight="1">
      <c r="A358" s="111"/>
      <c r="B358" s="209"/>
      <c r="C358" s="209"/>
      <c r="D358" s="209"/>
      <c r="E358" s="207"/>
      <c r="F358" s="412"/>
      <c r="G358" s="209"/>
      <c r="H358" s="208"/>
      <c r="I358" s="103"/>
      <c r="J358" s="158"/>
    </row>
    <row r="359" spans="1:10" ht="12" customHeight="1">
      <c r="A359" s="111"/>
      <c r="B359" s="318" t="s">
        <v>409</v>
      </c>
      <c r="C359" s="97"/>
      <c r="D359" s="156"/>
      <c r="E359" s="156"/>
      <c r="F359" s="411"/>
      <c r="G359" s="156"/>
      <c r="H359" s="87"/>
      <c r="I359" s="88"/>
      <c r="J359" s="156"/>
    </row>
    <row r="360" spans="1:10" ht="12" customHeight="1">
      <c r="A360" s="111"/>
      <c r="B360" s="384" t="s">
        <v>639</v>
      </c>
      <c r="C360" s="97"/>
      <c r="D360" s="156" t="s">
        <v>260</v>
      </c>
      <c r="E360" s="156">
        <v>1</v>
      </c>
      <c r="F360" s="280">
        <v>-5309771</v>
      </c>
      <c r="G360" s="103" t="s">
        <v>49</v>
      </c>
      <c r="H360" s="87">
        <f>VLOOKUP(G360,'Alloc. Factors'!$B$2:$M$110,7,FALSE)</f>
        <v>0.4247028503779125</v>
      </c>
      <c r="I360" s="88">
        <f t="shared" ref="I360:I362" si="15">F360*H360</f>
        <v>-2255074.8785539786</v>
      </c>
      <c r="J360" s="156"/>
    </row>
    <row r="361" spans="1:10" ht="12" customHeight="1">
      <c r="A361" s="111"/>
      <c r="B361" s="427" t="s">
        <v>623</v>
      </c>
      <c r="C361" s="97"/>
      <c r="D361" s="156">
        <v>41110</v>
      </c>
      <c r="E361" s="156">
        <v>1</v>
      </c>
      <c r="F361" s="103">
        <v>2015111</v>
      </c>
      <c r="G361" s="103" t="s">
        <v>49</v>
      </c>
      <c r="H361" s="87">
        <f>VLOOKUP(G361,'Alloc. Factors'!$B$2:$M$110,7,FALSE)</f>
        <v>0.4247028503779125</v>
      </c>
      <c r="I361" s="88">
        <f t="shared" si="15"/>
        <v>855823.38552788564</v>
      </c>
      <c r="J361" s="156"/>
    </row>
    <row r="362" spans="1:10" ht="12" customHeight="1">
      <c r="A362" s="111"/>
      <c r="B362" s="428" t="s">
        <v>426</v>
      </c>
      <c r="C362" s="97"/>
      <c r="D362" s="156">
        <v>283</v>
      </c>
      <c r="E362" s="156">
        <v>1</v>
      </c>
      <c r="F362" s="103">
        <v>-2592406</v>
      </c>
      <c r="G362" s="103" t="s">
        <v>49</v>
      </c>
      <c r="H362" s="87">
        <f>VLOOKUP(G362,'Alloc. Factors'!$B$2:$M$110,7,FALSE)</f>
        <v>0.4247028503779125</v>
      </c>
      <c r="I362" s="88">
        <f t="shared" si="15"/>
        <v>-1101002.2175368026</v>
      </c>
      <c r="J362" s="156"/>
    </row>
    <row r="363" spans="1:10" ht="12" customHeight="1">
      <c r="A363" s="111"/>
      <c r="B363" s="428"/>
      <c r="C363" s="97"/>
      <c r="D363" s="156"/>
      <c r="E363" s="156"/>
      <c r="F363" s="103"/>
      <c r="G363" s="103"/>
      <c r="H363" s="87"/>
      <c r="I363" s="88"/>
      <c r="J363" s="156"/>
    </row>
    <row r="364" spans="1:10" ht="12" customHeight="1">
      <c r="A364" s="111"/>
      <c r="B364" s="111"/>
      <c r="C364" s="111"/>
      <c r="D364" s="98"/>
      <c r="E364" s="98"/>
      <c r="F364" s="123"/>
      <c r="G364" s="174"/>
      <c r="H364" s="176"/>
      <c r="I364" s="88"/>
      <c r="J364" s="88"/>
    </row>
    <row r="365" spans="1:10" ht="12" customHeight="1">
      <c r="A365" s="111"/>
      <c r="B365" s="143"/>
      <c r="C365" s="132"/>
      <c r="D365" s="133"/>
      <c r="E365" s="133"/>
      <c r="F365" s="91"/>
      <c r="G365" s="231"/>
      <c r="H365" s="208"/>
      <c r="I365" s="232"/>
      <c r="J365" s="135"/>
    </row>
    <row r="366" spans="1:10" ht="12" customHeight="1">
      <c r="A366" s="111"/>
      <c r="B366" s="143"/>
      <c r="C366" s="132"/>
      <c r="D366" s="133"/>
      <c r="E366" s="133"/>
      <c r="F366" s="91"/>
      <c r="G366" s="231"/>
      <c r="H366" s="208"/>
      <c r="I366" s="232"/>
      <c r="J366" s="135"/>
    </row>
    <row r="367" spans="1:10" ht="12" customHeight="1">
      <c r="A367" s="111"/>
      <c r="C367" s="132"/>
      <c r="D367" s="133"/>
      <c r="E367" s="133"/>
      <c r="F367" s="91"/>
      <c r="G367" s="231"/>
      <c r="H367" s="208"/>
      <c r="I367" s="103"/>
      <c r="J367" s="135"/>
    </row>
    <row r="368" spans="1:10" ht="12" customHeight="1">
      <c r="A368" s="111"/>
      <c r="B368" s="143"/>
      <c r="C368" s="132"/>
      <c r="D368" s="133"/>
      <c r="E368" s="133"/>
      <c r="F368" s="91"/>
      <c r="G368" s="231"/>
      <c r="H368" s="208"/>
      <c r="I368" s="103"/>
      <c r="J368" s="135"/>
    </row>
    <row r="369" spans="1:10" ht="12" customHeight="1">
      <c r="A369" s="111"/>
      <c r="B369" s="143"/>
      <c r="C369" s="132"/>
      <c r="D369" s="133"/>
      <c r="E369" s="133"/>
      <c r="F369" s="91"/>
      <c r="G369" s="231"/>
      <c r="H369" s="208"/>
      <c r="I369" s="103"/>
      <c r="J369" s="135"/>
    </row>
    <row r="370" spans="1:10" ht="12" customHeight="1">
      <c r="A370" s="111"/>
      <c r="B370" s="143"/>
      <c r="C370" s="132"/>
      <c r="D370" s="133"/>
      <c r="E370" s="133"/>
      <c r="F370" s="91"/>
      <c r="G370" s="231"/>
      <c r="H370" s="208"/>
      <c r="I370" s="103"/>
      <c r="J370" s="135"/>
    </row>
    <row r="371" spans="1:10" ht="12" customHeight="1">
      <c r="A371" s="111"/>
      <c r="B371" s="136"/>
      <c r="C371" s="111"/>
      <c r="D371" s="98"/>
      <c r="E371" s="98"/>
      <c r="F371" s="123"/>
      <c r="G371" s="98"/>
      <c r="H371" s="123"/>
      <c r="I371" s="123"/>
      <c r="J371" s="88"/>
    </row>
    <row r="372" spans="1:10" ht="12" customHeight="1">
      <c r="A372" s="111"/>
      <c r="B372" s="111"/>
      <c r="C372" s="111"/>
      <c r="D372" s="98"/>
      <c r="E372" s="98"/>
      <c r="F372" s="123"/>
      <c r="G372" s="98"/>
      <c r="H372" s="88"/>
      <c r="I372" s="88"/>
      <c r="J372" s="88"/>
    </row>
    <row r="373" spans="1:10" ht="12" customHeight="1">
      <c r="A373" s="111"/>
      <c r="B373" s="111"/>
      <c r="C373" s="111"/>
      <c r="D373" s="98"/>
      <c r="E373" s="98"/>
      <c r="F373" s="123"/>
      <c r="G373" s="98"/>
      <c r="H373" s="88"/>
      <c r="I373" s="88"/>
      <c r="J373" s="88"/>
    </row>
    <row r="374" spans="1:10" ht="12" customHeight="1">
      <c r="A374" s="111"/>
      <c r="B374" s="111"/>
      <c r="C374" s="111"/>
      <c r="D374" s="98"/>
      <c r="E374" s="98"/>
      <c r="F374" s="123"/>
      <c r="G374" s="98"/>
      <c r="H374" s="88"/>
      <c r="I374" s="88"/>
      <c r="J374" s="88"/>
    </row>
    <row r="375" spans="1:10" ht="12" customHeight="1">
      <c r="A375" s="111"/>
      <c r="B375" s="111"/>
      <c r="C375" s="111"/>
      <c r="D375" s="98"/>
      <c r="E375" s="98"/>
      <c r="F375" s="123"/>
      <c r="G375" s="98"/>
      <c r="H375" s="88"/>
      <c r="I375" s="88"/>
      <c r="J375" s="88"/>
    </row>
    <row r="376" spans="1:10" ht="12" customHeight="1">
      <c r="A376" s="96"/>
      <c r="B376" s="111"/>
      <c r="C376" s="111"/>
      <c r="D376" s="98"/>
      <c r="E376" s="98"/>
      <c r="F376" s="123"/>
      <c r="G376" s="98"/>
      <c r="H376" s="88"/>
      <c r="I376" s="88"/>
      <c r="J376" s="88"/>
    </row>
    <row r="377" spans="1:10" ht="12" customHeight="1">
      <c r="A377" s="111"/>
      <c r="B377" s="111"/>
      <c r="C377" s="111"/>
      <c r="D377" s="98"/>
      <c r="E377" s="98"/>
      <c r="F377" s="123"/>
      <c r="G377" s="98"/>
      <c r="H377" s="162"/>
      <c r="I377" s="123"/>
      <c r="J377" s="88"/>
    </row>
    <row r="378" spans="1:10" ht="12" customHeight="1">
      <c r="A378" s="111"/>
      <c r="B378" s="111"/>
      <c r="C378" s="111"/>
      <c r="D378" s="98"/>
      <c r="E378" s="98"/>
      <c r="F378" s="144"/>
      <c r="G378" s="98"/>
      <c r="H378" s="162"/>
      <c r="I378" s="123"/>
      <c r="J378" s="88"/>
    </row>
    <row r="379" spans="1:10" ht="12" customHeight="1">
      <c r="A379" s="111"/>
      <c r="B379" s="111"/>
      <c r="C379" s="111"/>
      <c r="D379" s="98"/>
      <c r="E379" s="98"/>
      <c r="F379" s="188"/>
      <c r="G379" s="98"/>
      <c r="H379" s="235"/>
      <c r="I379" s="123"/>
      <c r="J379" s="88"/>
    </row>
    <row r="380" spans="1:10" ht="12" customHeight="1">
      <c r="A380" s="111"/>
      <c r="B380" s="111"/>
      <c r="C380" s="111"/>
      <c r="D380" s="146"/>
      <c r="E380" s="98"/>
      <c r="F380" s="161"/>
      <c r="G380" s="98"/>
      <c r="H380" s="233"/>
      <c r="I380" s="112"/>
      <c r="J380" s="88"/>
    </row>
    <row r="381" spans="1:10" ht="12" customHeight="1">
      <c r="A381" s="111"/>
      <c r="B381" s="111"/>
      <c r="C381" s="111"/>
      <c r="D381" s="146"/>
      <c r="E381" s="98"/>
      <c r="F381" s="188"/>
      <c r="G381" s="98"/>
      <c r="H381" s="234"/>
      <c r="I381" s="112"/>
      <c r="J381" s="88"/>
    </row>
    <row r="382" spans="1:10" ht="12" customHeight="1">
      <c r="A382" s="111"/>
      <c r="B382" s="111"/>
      <c r="C382" s="111"/>
      <c r="D382" s="146"/>
      <c r="E382" s="98"/>
      <c r="F382" s="188"/>
      <c r="G382" s="98"/>
      <c r="H382" s="235"/>
      <c r="I382" s="112"/>
      <c r="J382" s="88"/>
    </row>
    <row r="383" spans="1:10" ht="12" customHeight="1">
      <c r="A383" s="111"/>
      <c r="B383" s="111"/>
      <c r="C383" s="111"/>
      <c r="D383" s="98"/>
      <c r="E383" s="98"/>
      <c r="F383" s="123"/>
      <c r="G383" s="98"/>
      <c r="H383" s="88"/>
      <c r="I383" s="88"/>
      <c r="J383" s="88"/>
    </row>
    <row r="384" spans="1:10" ht="12" customHeight="1">
      <c r="A384" s="111"/>
      <c r="B384" s="111"/>
      <c r="C384" s="111"/>
      <c r="D384" s="98"/>
      <c r="E384" s="98"/>
      <c r="F384" s="123"/>
      <c r="G384" s="98"/>
      <c r="H384" s="88"/>
      <c r="I384" s="88"/>
      <c r="J384" s="88"/>
    </row>
    <row r="385" spans="1:10" ht="12" customHeight="1">
      <c r="A385" s="111"/>
      <c r="B385" s="111"/>
      <c r="C385" s="111"/>
      <c r="D385" s="98"/>
      <c r="E385" s="98"/>
      <c r="F385" s="123"/>
      <c r="G385" s="98"/>
      <c r="H385" s="88"/>
      <c r="I385" s="88"/>
      <c r="J385" s="88"/>
    </row>
    <row r="386" spans="1:10" ht="12" customHeight="1">
      <c r="A386" s="111"/>
      <c r="B386" s="111"/>
      <c r="C386" s="111"/>
      <c r="D386" s="98"/>
      <c r="E386" s="98"/>
      <c r="F386" s="123"/>
      <c r="G386" s="98"/>
      <c r="H386" s="88"/>
      <c r="I386" s="88"/>
      <c r="J386" s="88"/>
    </row>
    <row r="387" spans="1:10" ht="12" customHeight="1">
      <c r="A387" s="111"/>
      <c r="B387" s="111"/>
      <c r="C387" s="111"/>
      <c r="D387" s="98"/>
      <c r="E387" s="98"/>
      <c r="F387" s="123"/>
      <c r="G387" s="98"/>
      <c r="H387" s="162"/>
      <c r="I387" s="123"/>
      <c r="J387" s="88"/>
    </row>
    <row r="388" spans="1:10" ht="12" customHeight="1">
      <c r="A388" s="111"/>
      <c r="B388" s="111"/>
      <c r="C388" s="111"/>
      <c r="D388" s="98"/>
      <c r="E388" s="98"/>
      <c r="F388" s="144"/>
      <c r="G388" s="98"/>
      <c r="H388" s="162"/>
      <c r="I388" s="123"/>
      <c r="J388" s="88"/>
    </row>
    <row r="389" spans="1:10" ht="12" customHeight="1">
      <c r="A389" s="111"/>
      <c r="B389" s="111"/>
      <c r="C389" s="111"/>
      <c r="D389" s="98"/>
      <c r="E389" s="98"/>
      <c r="F389" s="188"/>
      <c r="G389" s="98"/>
      <c r="H389" s="235"/>
      <c r="I389" s="123"/>
      <c r="J389" s="88"/>
    </row>
    <row r="390" spans="1:10" ht="12" customHeight="1">
      <c r="A390" s="111"/>
      <c r="B390" s="111"/>
      <c r="C390" s="111"/>
      <c r="D390" s="146"/>
      <c r="E390" s="98"/>
      <c r="F390" s="161"/>
      <c r="G390" s="98"/>
      <c r="H390" s="233"/>
      <c r="I390" s="112"/>
      <c r="J390" s="88"/>
    </row>
    <row r="391" spans="1:10" ht="12" customHeight="1">
      <c r="A391" s="111"/>
      <c r="B391" s="111"/>
      <c r="C391" s="111"/>
      <c r="D391" s="146"/>
      <c r="E391" s="98"/>
      <c r="F391" s="188"/>
      <c r="G391" s="98"/>
      <c r="H391" s="234"/>
      <c r="I391" s="112"/>
      <c r="J391" s="88"/>
    </row>
    <row r="392" spans="1:10" ht="12" customHeight="1">
      <c r="A392" s="111"/>
      <c r="B392" s="111"/>
      <c r="C392" s="111"/>
      <c r="D392" s="146"/>
      <c r="E392" s="98"/>
      <c r="F392" s="188"/>
      <c r="G392" s="98"/>
      <c r="H392" s="235"/>
      <c r="I392" s="112"/>
      <c r="J392" s="88"/>
    </row>
    <row r="393" spans="1:10" ht="12" customHeight="1">
      <c r="A393" s="111"/>
      <c r="B393" s="111"/>
      <c r="C393" s="111"/>
      <c r="D393" s="146"/>
      <c r="E393" s="98"/>
      <c r="F393" s="188"/>
      <c r="G393" s="98"/>
      <c r="H393" s="235"/>
      <c r="I393" s="112"/>
      <c r="J393" s="88"/>
    </row>
    <row r="394" spans="1:10" ht="12" customHeight="1">
      <c r="A394" s="111"/>
      <c r="B394" s="111"/>
      <c r="C394" s="111"/>
      <c r="D394" s="98"/>
      <c r="E394" s="98"/>
      <c r="F394" s="144"/>
      <c r="G394" s="186"/>
      <c r="H394" s="235"/>
      <c r="I394" s="112"/>
      <c r="J394" s="88"/>
    </row>
    <row r="395" spans="1:10" ht="12" customHeight="1">
      <c r="A395" s="111"/>
      <c r="B395" s="111"/>
      <c r="C395" s="111"/>
      <c r="D395" s="98"/>
      <c r="E395" s="98"/>
      <c r="F395" s="188"/>
      <c r="G395" s="186"/>
      <c r="H395" s="235"/>
      <c r="I395" s="112"/>
      <c r="J395" s="88"/>
    </row>
    <row r="396" spans="1:10" ht="12" customHeight="1">
      <c r="A396" s="111"/>
      <c r="B396" s="111"/>
      <c r="C396" s="111"/>
      <c r="D396" s="98"/>
      <c r="E396" s="98"/>
      <c r="F396" s="188"/>
      <c r="G396" s="186"/>
      <c r="H396" s="235"/>
      <c r="I396" s="112"/>
      <c r="J396" s="88"/>
    </row>
    <row r="397" spans="1:10" ht="12" customHeight="1">
      <c r="A397" s="111"/>
      <c r="B397" s="9"/>
      <c r="C397" s="111"/>
      <c r="D397" s="98"/>
      <c r="E397" s="98"/>
      <c r="F397" s="188"/>
      <c r="G397" s="98"/>
      <c r="H397" s="111"/>
      <c r="I397" s="112"/>
      <c r="J397" s="88"/>
    </row>
    <row r="398" spans="1:10" ht="12" customHeight="1" thickBot="1">
      <c r="A398" s="111"/>
      <c r="B398" s="9" t="s">
        <v>12</v>
      </c>
      <c r="C398" s="111"/>
      <c r="D398" s="98"/>
      <c r="E398" s="98"/>
      <c r="F398" s="188"/>
      <c r="G398" s="98"/>
      <c r="H398" s="111"/>
      <c r="I398" s="112"/>
      <c r="J398" s="88"/>
    </row>
    <row r="399" spans="1:10" ht="12" customHeight="1">
      <c r="A399" s="116"/>
      <c r="B399" s="236"/>
      <c r="C399" s="117"/>
      <c r="D399" s="118"/>
      <c r="E399" s="118"/>
      <c r="F399" s="187"/>
      <c r="G399" s="118"/>
      <c r="H399" s="117"/>
      <c r="I399" s="120"/>
      <c r="J399" s="121"/>
    </row>
    <row r="400" spans="1:10" ht="12" customHeight="1">
      <c r="A400" s="122"/>
      <c r="B400" s="125"/>
      <c r="C400" s="111"/>
      <c r="D400" s="98"/>
      <c r="E400" s="98"/>
      <c r="F400" s="188"/>
      <c r="G400" s="98"/>
      <c r="H400" s="111"/>
      <c r="I400" s="112"/>
      <c r="J400" s="124"/>
    </row>
    <row r="401" spans="1:10" ht="12" customHeight="1">
      <c r="A401" s="122"/>
      <c r="B401" s="9"/>
      <c r="C401" s="111"/>
      <c r="D401" s="98"/>
      <c r="E401" s="98"/>
      <c r="F401" s="188"/>
      <c r="G401" s="98"/>
      <c r="H401" s="111"/>
      <c r="I401" s="112"/>
      <c r="J401" s="124"/>
    </row>
    <row r="402" spans="1:10" ht="12" customHeight="1">
      <c r="A402" s="122"/>
      <c r="B402" s="111"/>
      <c r="C402" s="111"/>
      <c r="D402" s="98"/>
      <c r="E402" s="98"/>
      <c r="F402" s="188"/>
      <c r="G402" s="98"/>
      <c r="H402" s="111"/>
      <c r="I402" s="112"/>
      <c r="J402" s="124"/>
    </row>
    <row r="403" spans="1:10" ht="12" customHeight="1">
      <c r="A403" s="122"/>
      <c r="B403" s="111"/>
      <c r="C403" s="111"/>
      <c r="D403" s="98"/>
      <c r="E403" s="98"/>
      <c r="F403" s="188"/>
      <c r="G403" s="98"/>
      <c r="H403" s="111"/>
      <c r="I403" s="112"/>
      <c r="J403" s="124"/>
    </row>
    <row r="404" spans="1:10" ht="12" customHeight="1">
      <c r="A404" s="122"/>
      <c r="B404" s="111"/>
      <c r="C404" s="111"/>
      <c r="D404" s="98"/>
      <c r="E404" s="98"/>
      <c r="F404" s="188"/>
      <c r="G404" s="98"/>
      <c r="H404" s="111"/>
      <c r="I404" s="112"/>
      <c r="J404" s="124"/>
    </row>
    <row r="405" spans="1:10" ht="12" customHeight="1">
      <c r="A405" s="122"/>
      <c r="B405" s="111"/>
      <c r="C405" s="111"/>
      <c r="D405" s="98"/>
      <c r="E405" s="98"/>
      <c r="F405" s="188"/>
      <c r="G405" s="98"/>
      <c r="H405" s="111"/>
      <c r="I405" s="112"/>
      <c r="J405" s="124"/>
    </row>
    <row r="406" spans="1:10" ht="12" customHeight="1">
      <c r="A406" s="122"/>
      <c r="B406" s="111"/>
      <c r="C406" s="111"/>
      <c r="D406" s="98"/>
      <c r="E406" s="98"/>
      <c r="F406" s="188"/>
      <c r="G406" s="98"/>
      <c r="H406" s="111"/>
      <c r="I406" s="112"/>
      <c r="J406" s="124"/>
    </row>
    <row r="407" spans="1:10" ht="12" customHeight="1">
      <c r="A407" s="122"/>
      <c r="B407" s="111"/>
      <c r="C407" s="111"/>
      <c r="D407" s="98"/>
      <c r="E407" s="98"/>
      <c r="F407" s="188"/>
      <c r="G407" s="98"/>
      <c r="H407" s="111"/>
      <c r="I407" s="112"/>
      <c r="J407" s="124"/>
    </row>
    <row r="408" spans="1:10" ht="12" customHeight="1" thickBot="1">
      <c r="A408" s="149"/>
      <c r="B408" s="150"/>
      <c r="C408" s="150"/>
      <c r="D408" s="151"/>
      <c r="E408" s="151"/>
      <c r="F408" s="189"/>
      <c r="G408" s="151"/>
      <c r="H408" s="150"/>
      <c r="I408" s="153"/>
      <c r="J408" s="154"/>
    </row>
    <row r="409" spans="1:10" ht="12" customHeight="1">
      <c r="A409" s="97"/>
      <c r="B409" s="97"/>
      <c r="C409" s="97"/>
      <c r="D409" s="86"/>
      <c r="E409" s="86"/>
      <c r="F409" s="202"/>
      <c r="G409" s="86"/>
      <c r="H409" s="86"/>
      <c r="I409" s="214"/>
      <c r="J409" s="91"/>
    </row>
    <row r="410" spans="1:10" ht="12" customHeight="1">
      <c r="A410" s="97"/>
      <c r="B410" s="7" t="str">
        <f>Inputs!$C$2</f>
        <v>Rocky Mountain Power</v>
      </c>
      <c r="C410" s="79"/>
      <c r="D410" s="84"/>
      <c r="E410" s="84"/>
      <c r="F410" s="179"/>
      <c r="G410" s="84"/>
      <c r="H410" s="79"/>
      <c r="I410" s="92" t="s">
        <v>0</v>
      </c>
      <c r="J410" s="222">
        <v>4.7</v>
      </c>
    </row>
    <row r="411" spans="1:10" ht="12" customHeight="1">
      <c r="A411" s="97"/>
      <c r="B411" s="7" t="str">
        <f>Inputs!$C$3</f>
        <v>Utah General Rate Case - June 2015</v>
      </c>
      <c r="C411" s="79"/>
      <c r="D411" s="84"/>
      <c r="E411" s="84"/>
      <c r="F411" s="179"/>
      <c r="G411" s="84"/>
      <c r="H411" s="79"/>
      <c r="I411" s="80"/>
      <c r="J411" s="94"/>
    </row>
    <row r="412" spans="1:10" ht="12" customHeight="1">
      <c r="A412" s="97"/>
      <c r="B412" s="31" t="s">
        <v>241</v>
      </c>
      <c r="C412" s="79"/>
      <c r="D412" s="84"/>
      <c r="E412" s="84"/>
      <c r="F412" s="179"/>
      <c r="G412" s="84"/>
      <c r="H412" s="79"/>
      <c r="I412" s="80"/>
      <c r="J412" s="94"/>
    </row>
    <row r="413" spans="1:10" ht="12" customHeight="1">
      <c r="A413" s="97"/>
      <c r="B413" s="79"/>
      <c r="C413" s="79"/>
      <c r="D413" s="84"/>
      <c r="E413" s="84"/>
      <c r="F413" s="179"/>
      <c r="G413" s="84"/>
      <c r="H413" s="79"/>
      <c r="I413" s="80"/>
      <c r="J413" s="94"/>
    </row>
    <row r="414" spans="1:10" ht="12" customHeight="1">
      <c r="A414" s="97"/>
      <c r="B414" s="79"/>
      <c r="C414" s="79"/>
      <c r="D414" s="84"/>
      <c r="E414" s="84"/>
      <c r="F414" s="179"/>
      <c r="G414" s="84"/>
      <c r="H414" s="79"/>
      <c r="I414" s="80"/>
      <c r="J414" s="94"/>
    </row>
    <row r="415" spans="1:10" ht="12" customHeight="1">
      <c r="A415" s="97"/>
      <c r="B415" s="79"/>
      <c r="C415" s="79"/>
      <c r="D415" s="84"/>
      <c r="E415" s="84"/>
      <c r="F415" s="180" t="s">
        <v>1</v>
      </c>
      <c r="G415" s="84"/>
      <c r="H415" s="84"/>
      <c r="I415" s="95" t="str">
        <f>+Inputs!$C$6</f>
        <v>UTAH</v>
      </c>
      <c r="J415" s="84"/>
    </row>
    <row r="416" spans="1:10" ht="12" customHeight="1">
      <c r="A416" s="97"/>
      <c r="B416" s="79"/>
      <c r="C416" s="79"/>
      <c r="D416" s="46" t="s">
        <v>2</v>
      </c>
      <c r="E416" s="46" t="s">
        <v>3</v>
      </c>
      <c r="F416" s="54" t="s">
        <v>4</v>
      </c>
      <c r="G416" s="46" t="s">
        <v>5</v>
      </c>
      <c r="H416" s="55" t="s">
        <v>6</v>
      </c>
      <c r="I416" s="47" t="s">
        <v>7</v>
      </c>
      <c r="J416" s="46" t="s">
        <v>8</v>
      </c>
    </row>
    <row r="417" spans="1:10" ht="12" customHeight="1">
      <c r="A417" s="111"/>
      <c r="B417" s="22" t="s">
        <v>192</v>
      </c>
      <c r="C417" s="97"/>
      <c r="D417" s="97"/>
      <c r="E417" s="86"/>
      <c r="F417" s="225"/>
      <c r="G417" s="86"/>
      <c r="H417" s="111"/>
      <c r="I417" s="123"/>
      <c r="J417" s="93"/>
    </row>
    <row r="418" spans="1:10" ht="12" customHeight="1">
      <c r="A418" s="111"/>
      <c r="B418" s="97" t="s">
        <v>752</v>
      </c>
      <c r="C418" s="97"/>
      <c r="D418" s="86">
        <v>925</v>
      </c>
      <c r="E418" s="86">
        <v>3</v>
      </c>
      <c r="F418" s="225">
        <v>-48066221.169999994</v>
      </c>
      <c r="G418" s="237" t="s">
        <v>49</v>
      </c>
      <c r="H418" s="87">
        <f>VLOOKUP(G418,'Alloc. Factors'!$B$2:$M$110,7,FALSE)</f>
        <v>0.4247028503779125</v>
      </c>
      <c r="I418" s="88">
        <f>F418*H418</f>
        <v>-20413861.137794159</v>
      </c>
      <c r="J418" s="102" t="s">
        <v>624</v>
      </c>
    </row>
    <row r="419" spans="1:10" ht="12" customHeight="1">
      <c r="A419" s="111"/>
      <c r="B419" s="349"/>
      <c r="C419" s="97"/>
      <c r="D419" s="86"/>
      <c r="E419" s="86"/>
      <c r="F419" s="225"/>
      <c r="G419" s="237"/>
      <c r="H419" s="350"/>
      <c r="I419" s="88"/>
      <c r="J419" s="100"/>
    </row>
    <row r="420" spans="1:10" ht="12" customHeight="1">
      <c r="A420" s="111"/>
      <c r="B420" s="474" t="s">
        <v>916</v>
      </c>
      <c r="C420" s="97"/>
      <c r="D420" s="86">
        <v>925</v>
      </c>
      <c r="E420" s="86">
        <v>3</v>
      </c>
      <c r="F420" s="225">
        <v>452189.78</v>
      </c>
      <c r="G420" s="237" t="s">
        <v>49</v>
      </c>
      <c r="H420" s="87">
        <f>VLOOKUP(G420,'Alloc. Factors'!$B$2:$M$110,7,FALSE)</f>
        <v>0.4247028503779125</v>
      </c>
      <c r="I420" s="88">
        <f>F420*H420</f>
        <v>192046.28847776118</v>
      </c>
      <c r="J420" s="102" t="s">
        <v>663</v>
      </c>
    </row>
    <row r="421" spans="1:10" ht="12" customHeight="1">
      <c r="A421" s="111"/>
      <c r="B421" s="474" t="s">
        <v>941</v>
      </c>
      <c r="C421" s="97"/>
      <c r="D421" s="86">
        <v>924</v>
      </c>
      <c r="E421" s="86">
        <v>3</v>
      </c>
      <c r="F421" s="225">
        <v>-307384.01000000257</v>
      </c>
      <c r="G421" s="237" t="s">
        <v>49</v>
      </c>
      <c r="H421" s="87">
        <f>VLOOKUP(G421,'Alloc. Factors'!$B$2:$M$110,7,FALSE)</f>
        <v>0.4247028503779125</v>
      </c>
      <c r="I421" s="88">
        <f>F421*H421</f>
        <v>-130546.86520759384</v>
      </c>
      <c r="J421" s="102" t="s">
        <v>663</v>
      </c>
    </row>
    <row r="422" spans="1:10" ht="12" customHeight="1">
      <c r="A422" s="111"/>
      <c r="B422" s="385"/>
      <c r="C422" s="97"/>
      <c r="D422" s="86"/>
      <c r="E422" s="86"/>
      <c r="F422" s="225"/>
      <c r="G422" s="237"/>
      <c r="H422" s="351"/>
      <c r="I422" s="225"/>
      <c r="J422" s="100"/>
    </row>
    <row r="423" spans="1:10" ht="12" customHeight="1">
      <c r="A423" s="111"/>
      <c r="B423" s="101" t="s">
        <v>855</v>
      </c>
      <c r="C423" s="97"/>
      <c r="D423" s="86">
        <v>925</v>
      </c>
      <c r="E423" s="86">
        <v>1</v>
      </c>
      <c r="F423" s="225">
        <v>-910390.34000000008</v>
      </c>
      <c r="G423" s="237" t="s">
        <v>49</v>
      </c>
      <c r="H423" s="87">
        <f>VLOOKUP(G423,'Alloc. Factors'!$B$2:$M$110,7,FALSE)</f>
        <v>0.4247028503779125</v>
      </c>
      <c r="I423" s="88">
        <f>F423*H423</f>
        <v>-386645.37235451693</v>
      </c>
      <c r="J423" s="102" t="s">
        <v>664</v>
      </c>
    </row>
    <row r="424" spans="1:10" ht="12" customHeight="1">
      <c r="A424" s="111"/>
      <c r="B424" s="101" t="s">
        <v>855</v>
      </c>
      <c r="C424" s="97"/>
      <c r="D424" s="86">
        <v>925</v>
      </c>
      <c r="E424" s="86">
        <v>1</v>
      </c>
      <c r="F424" s="225">
        <v>910390.34000000008</v>
      </c>
      <c r="G424" s="237" t="s">
        <v>189</v>
      </c>
      <c r="H424" s="87">
        <f>VLOOKUP(G424,'Alloc. Factors'!$B$2:$M$110,7,FALSE)</f>
        <v>0</v>
      </c>
      <c r="I424" s="88">
        <f>F424*H424</f>
        <v>0</v>
      </c>
      <c r="J424" s="102" t="s">
        <v>664</v>
      </c>
    </row>
    <row r="425" spans="1:10" ht="12" customHeight="1">
      <c r="A425" s="111"/>
      <c r="B425" s="101"/>
      <c r="C425" s="97"/>
      <c r="D425" s="86"/>
      <c r="E425" s="86"/>
      <c r="F425" s="225"/>
      <c r="G425" s="237"/>
      <c r="H425" s="350"/>
      <c r="I425" s="88"/>
      <c r="J425" s="100"/>
    </row>
    <row r="426" spans="1:10" ht="12" customHeight="1">
      <c r="A426" s="111"/>
      <c r="B426" s="155" t="s">
        <v>772</v>
      </c>
      <c r="C426" s="111"/>
      <c r="D426" s="98">
        <v>924</v>
      </c>
      <c r="E426" s="98">
        <v>1</v>
      </c>
      <c r="F426" s="453">
        <v>-5566.78</v>
      </c>
      <c r="G426" s="237" t="s">
        <v>49</v>
      </c>
      <c r="H426" s="87">
        <f>VLOOKUP(G426,'Alloc. Factors'!$B$2:$M$110,7,FALSE)</f>
        <v>0.4247028503779125</v>
      </c>
      <c r="I426" s="88">
        <f t="shared" ref="I426" si="16">F426*H426</f>
        <v>-2364.2273334267556</v>
      </c>
      <c r="J426" s="102" t="s">
        <v>665</v>
      </c>
    </row>
    <row r="427" spans="1:10" ht="12" customHeight="1">
      <c r="A427" s="111"/>
      <c r="B427" s="352"/>
      <c r="C427" s="111"/>
      <c r="D427" s="98"/>
      <c r="E427" s="98"/>
      <c r="F427" s="440">
        <f>SUM(F418:F426)</f>
        <v>-47926982.18</v>
      </c>
      <c r="G427" s="174"/>
      <c r="H427" s="87"/>
      <c r="I427" s="440">
        <f>SUM(I418:I426)</f>
        <v>-20741371.314211939</v>
      </c>
      <c r="J427" s="98"/>
    </row>
    <row r="428" spans="1:10" ht="12" customHeight="1">
      <c r="A428" s="111"/>
      <c r="B428" s="155"/>
      <c r="C428" s="111"/>
      <c r="D428" s="98"/>
      <c r="E428" s="98"/>
      <c r="F428" s="91"/>
      <c r="G428" s="237"/>
      <c r="H428" s="87"/>
      <c r="I428" s="88"/>
      <c r="J428" s="102"/>
    </row>
    <row r="429" spans="1:10" ht="12" customHeight="1">
      <c r="A429" s="111"/>
      <c r="B429" s="155"/>
      <c r="C429" s="111"/>
      <c r="D429" s="98"/>
      <c r="E429" s="98"/>
      <c r="F429" s="91"/>
      <c r="G429" s="237"/>
      <c r="H429" s="87"/>
      <c r="I429" s="88"/>
      <c r="J429" s="102"/>
    </row>
    <row r="430" spans="1:10" ht="12" customHeight="1">
      <c r="A430" s="111"/>
      <c r="B430" s="318" t="s">
        <v>409</v>
      </c>
      <c r="C430" s="97"/>
      <c r="D430" s="156"/>
      <c r="E430" s="156"/>
      <c r="F430" s="411"/>
      <c r="G430" s="156"/>
      <c r="H430" s="87"/>
      <c r="I430" s="88"/>
      <c r="J430" s="156"/>
    </row>
    <row r="431" spans="1:10" ht="12" customHeight="1">
      <c r="A431" s="111"/>
      <c r="B431" s="384" t="s">
        <v>261</v>
      </c>
      <c r="C431" s="97"/>
      <c r="D431" s="156" t="s">
        <v>262</v>
      </c>
      <c r="E431" s="156">
        <v>3</v>
      </c>
      <c r="F431" s="280">
        <v>-15200000</v>
      </c>
      <c r="G431" s="103" t="s">
        <v>49</v>
      </c>
      <c r="H431" s="87">
        <f>VLOOKUP(G431,'Alloc. Factors'!$B$2:$M$110,7,FALSE)</f>
        <v>0.4247028503779125</v>
      </c>
      <c r="I431" s="88">
        <f t="shared" ref="I431:I433" si="17">F431*H431</f>
        <v>-6455483.3257442703</v>
      </c>
      <c r="J431" s="156"/>
    </row>
    <row r="432" spans="1:10" ht="12" customHeight="1">
      <c r="A432" s="111"/>
      <c r="B432" s="427" t="s">
        <v>623</v>
      </c>
      <c r="C432" s="97"/>
      <c r="D432" s="156">
        <v>41010</v>
      </c>
      <c r="E432" s="156">
        <v>3</v>
      </c>
      <c r="F432" s="103">
        <v>-5768552</v>
      </c>
      <c r="G432" s="103" t="s">
        <v>49</v>
      </c>
      <c r="H432" s="87">
        <f>VLOOKUP(G432,'Alloc. Factors'!$B$2:$M$110,7,FALSE)</f>
        <v>0.4247028503779125</v>
      </c>
      <c r="I432" s="88">
        <f t="shared" si="17"/>
        <v>-2449920.476953208</v>
      </c>
      <c r="J432" s="156"/>
    </row>
    <row r="433" spans="1:10" ht="12" customHeight="1">
      <c r="A433" s="111"/>
      <c r="B433" s="428" t="s">
        <v>426</v>
      </c>
      <c r="C433" s="97"/>
      <c r="D433" s="156">
        <v>190</v>
      </c>
      <c r="E433" s="156">
        <v>3</v>
      </c>
      <c r="F433" s="103">
        <v>8068414.7692307681</v>
      </c>
      <c r="G433" s="103" t="s">
        <v>49</v>
      </c>
      <c r="H433" s="87">
        <f>VLOOKUP(G433,'Alloc. Factors'!$B$2:$M$110,7,FALSE)</f>
        <v>0.4247028503779125</v>
      </c>
      <c r="I433" s="88">
        <f t="shared" si="17"/>
        <v>3426678.7505235542</v>
      </c>
      <c r="J433" s="156"/>
    </row>
    <row r="434" spans="1:10" ht="12" customHeight="1">
      <c r="A434" s="111"/>
      <c r="B434" s="428"/>
      <c r="C434" s="97"/>
      <c r="D434" s="156"/>
      <c r="E434" s="156"/>
      <c r="F434" s="103"/>
      <c r="G434" s="103"/>
      <c r="H434" s="87"/>
      <c r="I434" s="88"/>
      <c r="J434" s="156"/>
    </row>
    <row r="435" spans="1:10" ht="12" customHeight="1">
      <c r="A435" s="111"/>
      <c r="B435" s="354"/>
      <c r="C435" s="299"/>
      <c r="D435" s="205"/>
      <c r="E435" s="205"/>
      <c r="F435" s="144"/>
      <c r="G435" s="99"/>
      <c r="H435" s="87"/>
      <c r="I435" s="88"/>
      <c r="J435" s="88"/>
    </row>
    <row r="436" spans="1:10" ht="12" customHeight="1">
      <c r="A436" s="111"/>
      <c r="B436" s="353"/>
      <c r="C436" s="299"/>
      <c r="D436" s="205"/>
      <c r="E436" s="205"/>
      <c r="F436" s="144"/>
      <c r="G436" s="99"/>
      <c r="H436" s="87"/>
      <c r="I436" s="88"/>
      <c r="J436" s="88"/>
    </row>
    <row r="437" spans="1:10" ht="12" customHeight="1">
      <c r="A437" s="111"/>
      <c r="B437" s="355"/>
      <c r="C437" s="299"/>
      <c r="D437" s="205"/>
      <c r="E437" s="98"/>
      <c r="F437" s="144"/>
      <c r="G437" s="237"/>
      <c r="H437" s="350"/>
      <c r="I437" s="88"/>
      <c r="J437" s="100"/>
    </row>
    <row r="438" spans="1:10" ht="12" customHeight="1">
      <c r="A438" s="111"/>
      <c r="B438" s="355"/>
      <c r="C438" s="299"/>
      <c r="D438" s="205"/>
      <c r="E438" s="98"/>
      <c r="F438" s="198"/>
      <c r="G438" s="237"/>
      <c r="H438" s="350"/>
      <c r="I438" s="88"/>
      <c r="J438" s="100"/>
    </row>
    <row r="439" spans="1:10" ht="12" customHeight="1">
      <c r="A439" s="111"/>
      <c r="B439" s="355"/>
      <c r="C439" s="299"/>
      <c r="D439" s="205"/>
      <c r="E439" s="98"/>
      <c r="F439" s="188"/>
      <c r="G439" s="237"/>
      <c r="H439" s="350"/>
      <c r="I439" s="88"/>
      <c r="J439" s="100"/>
    </row>
    <row r="440" spans="1:10" ht="12" customHeight="1">
      <c r="A440" s="111"/>
      <c r="B440" s="355"/>
      <c r="C440" s="299"/>
      <c r="D440" s="205"/>
      <c r="E440" s="98"/>
      <c r="F440" s="198"/>
      <c r="G440" s="237"/>
      <c r="H440" s="350"/>
      <c r="I440" s="88"/>
      <c r="J440" s="100"/>
    </row>
    <row r="441" spans="1:10" ht="12" customHeight="1">
      <c r="A441" s="111"/>
      <c r="B441" s="355"/>
      <c r="C441" s="299"/>
      <c r="D441" s="205"/>
      <c r="E441" s="98"/>
      <c r="F441" s="188"/>
      <c r="G441" s="237"/>
      <c r="H441" s="350"/>
      <c r="I441" s="88"/>
      <c r="J441" s="100"/>
    </row>
    <row r="442" spans="1:10" ht="12" customHeight="1">
      <c r="A442" s="111"/>
      <c r="B442" s="300"/>
      <c r="C442" s="299"/>
      <c r="D442" s="205"/>
      <c r="E442" s="205"/>
      <c r="F442" s="188"/>
      <c r="G442" s="98"/>
      <c r="H442" s="87"/>
      <c r="I442" s="88"/>
      <c r="J442" s="88"/>
    </row>
    <row r="443" spans="1:10" ht="12" customHeight="1">
      <c r="A443" s="111"/>
      <c r="B443" s="300"/>
      <c r="C443" s="299"/>
      <c r="D443" s="205"/>
      <c r="E443" s="205"/>
      <c r="F443" s="188"/>
      <c r="G443" s="98"/>
      <c r="H443" s="87"/>
      <c r="I443" s="88"/>
      <c r="J443" s="88"/>
    </row>
    <row r="444" spans="1:10" ht="12" customHeight="1">
      <c r="A444" s="96"/>
      <c r="B444" s="300"/>
      <c r="C444" s="299"/>
      <c r="D444" s="205"/>
      <c r="E444" s="205"/>
      <c r="F444" s="188"/>
      <c r="G444" s="237"/>
      <c r="H444" s="350"/>
      <c r="I444" s="88"/>
      <c r="J444" s="100"/>
    </row>
    <row r="445" spans="1:10" ht="12" customHeight="1">
      <c r="A445" s="111"/>
      <c r="B445" s="111"/>
      <c r="C445" s="111"/>
      <c r="D445" s="98"/>
      <c r="E445" s="98"/>
      <c r="F445" s="123"/>
      <c r="G445" s="98"/>
      <c r="H445" s="162"/>
      <c r="I445" s="123"/>
      <c r="J445" s="88"/>
    </row>
    <row r="446" spans="1:10" ht="12" customHeight="1">
      <c r="A446" s="111"/>
      <c r="B446" s="111"/>
      <c r="C446" s="111"/>
      <c r="D446" s="98"/>
      <c r="E446" s="98"/>
      <c r="F446" s="144"/>
      <c r="G446" s="98"/>
      <c r="H446" s="162"/>
      <c r="I446" s="123"/>
      <c r="J446" s="88"/>
    </row>
    <row r="447" spans="1:10" ht="12" customHeight="1">
      <c r="A447" s="111"/>
      <c r="B447" s="353"/>
      <c r="C447" s="299"/>
      <c r="D447" s="205"/>
      <c r="E447" s="205"/>
      <c r="F447" s="144"/>
      <c r="G447" s="99"/>
      <c r="H447" s="87"/>
      <c r="I447" s="88"/>
      <c r="J447" s="88"/>
    </row>
    <row r="448" spans="1:10" ht="12" customHeight="1">
      <c r="A448" s="111"/>
      <c r="B448" s="355"/>
      <c r="C448" s="299"/>
      <c r="D448" s="205"/>
      <c r="E448" s="98"/>
      <c r="F448" s="144"/>
      <c r="G448" s="237"/>
      <c r="H448" s="350"/>
      <c r="I448" s="88"/>
      <c r="J448" s="100"/>
    </row>
    <row r="449" spans="1:10" ht="12" customHeight="1">
      <c r="A449" s="111"/>
      <c r="B449" s="355"/>
      <c r="C449" s="299"/>
      <c r="D449" s="205"/>
      <c r="E449" s="98"/>
      <c r="F449" s="198"/>
      <c r="G449" s="237"/>
      <c r="H449" s="350"/>
      <c r="I449" s="88"/>
      <c r="J449" s="100"/>
    </row>
    <row r="450" spans="1:10" ht="12" customHeight="1">
      <c r="A450" s="111"/>
      <c r="B450" s="355"/>
      <c r="C450" s="299"/>
      <c r="D450" s="205"/>
      <c r="E450" s="98"/>
      <c r="F450" s="188"/>
      <c r="G450" s="237"/>
      <c r="H450" s="350"/>
      <c r="I450" s="88"/>
      <c r="J450" s="100"/>
    </row>
    <row r="451" spans="1:10" ht="12" customHeight="1">
      <c r="A451" s="111"/>
      <c r="B451" s="353"/>
      <c r="C451" s="299"/>
      <c r="D451" s="205"/>
      <c r="E451" s="205"/>
      <c r="F451" s="188"/>
      <c r="G451" s="98"/>
      <c r="H451" s="87"/>
      <c r="I451" s="188"/>
      <c r="J451" s="88"/>
    </row>
    <row r="452" spans="1:10" ht="12" customHeight="1">
      <c r="A452" s="111"/>
      <c r="B452" s="300"/>
      <c r="C452" s="299"/>
      <c r="D452" s="205"/>
      <c r="E452" s="205"/>
      <c r="F452" s="188"/>
      <c r="G452" s="98"/>
      <c r="H452" s="87"/>
      <c r="I452" s="88"/>
      <c r="J452" s="88"/>
    </row>
    <row r="453" spans="1:10" ht="12" customHeight="1">
      <c r="A453" s="111"/>
      <c r="B453" s="300"/>
      <c r="C453" s="299"/>
      <c r="D453" s="205"/>
      <c r="E453" s="205"/>
      <c r="F453" s="188"/>
      <c r="G453" s="98"/>
      <c r="H453" s="87"/>
      <c r="I453" s="88"/>
      <c r="J453" s="88"/>
    </row>
    <row r="454" spans="1:10" ht="12" customHeight="1">
      <c r="A454" s="111"/>
      <c r="B454" s="300"/>
      <c r="C454" s="299"/>
      <c r="D454" s="205"/>
      <c r="E454" s="205"/>
      <c r="F454" s="188"/>
      <c r="G454" s="237"/>
      <c r="H454" s="350"/>
      <c r="I454" s="88"/>
      <c r="J454" s="100"/>
    </row>
    <row r="455" spans="1:10" ht="12" customHeight="1">
      <c r="A455" s="111"/>
      <c r="B455" s="111"/>
      <c r="C455" s="111"/>
      <c r="D455" s="98"/>
      <c r="E455" s="98"/>
      <c r="F455" s="123"/>
      <c r="G455" s="98"/>
      <c r="H455" s="162"/>
      <c r="I455" s="123"/>
      <c r="J455" s="88"/>
    </row>
    <row r="456" spans="1:10" ht="12" customHeight="1">
      <c r="A456" s="111"/>
      <c r="B456" s="111"/>
      <c r="C456" s="111"/>
      <c r="D456" s="98"/>
      <c r="E456" s="98"/>
      <c r="F456" s="144"/>
      <c r="G456" s="98"/>
      <c r="H456" s="162"/>
      <c r="I456" s="123"/>
      <c r="J456" s="88"/>
    </row>
    <row r="457" spans="1:10" ht="12" customHeight="1">
      <c r="A457" s="111"/>
      <c r="B457" s="111"/>
      <c r="C457" s="111"/>
      <c r="D457" s="98"/>
      <c r="E457" s="98"/>
      <c r="F457" s="188"/>
      <c r="G457" s="98"/>
      <c r="H457" s="235"/>
      <c r="I457" s="123"/>
      <c r="J457" s="88"/>
    </row>
    <row r="458" spans="1:10" ht="12" customHeight="1">
      <c r="A458" s="111"/>
      <c r="B458" s="111"/>
      <c r="C458" s="111"/>
      <c r="D458" s="146"/>
      <c r="E458" s="98"/>
      <c r="F458" s="161"/>
      <c r="G458" s="98"/>
      <c r="H458" s="233"/>
      <c r="I458" s="112"/>
      <c r="J458" s="88"/>
    </row>
    <row r="459" spans="1:10" ht="12" customHeight="1">
      <c r="A459" s="111"/>
      <c r="B459" s="111"/>
      <c r="C459" s="111"/>
      <c r="D459" s="146"/>
      <c r="E459" s="98"/>
      <c r="F459" s="188"/>
      <c r="G459" s="98"/>
      <c r="H459" s="234"/>
      <c r="I459" s="112"/>
      <c r="J459" s="88"/>
    </row>
    <row r="460" spans="1:10" ht="12" customHeight="1">
      <c r="A460" s="111"/>
      <c r="B460" s="111"/>
      <c r="C460" s="111"/>
      <c r="D460" s="146"/>
      <c r="E460" s="98"/>
      <c r="F460" s="188"/>
      <c r="G460" s="98"/>
      <c r="H460" s="235"/>
      <c r="I460" s="112"/>
      <c r="J460" s="88"/>
    </row>
    <row r="461" spans="1:10" ht="12" customHeight="1">
      <c r="A461" s="111"/>
      <c r="B461" s="111"/>
      <c r="C461" s="111"/>
      <c r="D461" s="146"/>
      <c r="E461" s="98"/>
      <c r="F461" s="188"/>
      <c r="G461" s="98"/>
      <c r="H461" s="235"/>
      <c r="I461" s="112"/>
      <c r="J461" s="88"/>
    </row>
    <row r="462" spans="1:10" ht="12" customHeight="1">
      <c r="A462" s="111"/>
      <c r="B462" s="111"/>
      <c r="C462" s="111"/>
      <c r="D462" s="98"/>
      <c r="E462" s="98"/>
      <c r="F462" s="144"/>
      <c r="G462" s="186"/>
      <c r="H462" s="235"/>
      <c r="I462" s="112"/>
      <c r="J462" s="88"/>
    </row>
    <row r="463" spans="1:10" ht="12" customHeight="1">
      <c r="A463" s="111"/>
      <c r="B463" s="111"/>
      <c r="C463" s="111"/>
      <c r="D463" s="98"/>
      <c r="E463" s="98"/>
      <c r="F463" s="188"/>
      <c r="G463" s="186"/>
      <c r="H463" s="235"/>
      <c r="I463" s="112"/>
      <c r="J463" s="88"/>
    </row>
    <row r="464" spans="1:10" ht="12" customHeight="1">
      <c r="A464" s="111"/>
      <c r="B464" s="111"/>
      <c r="C464" s="111"/>
      <c r="D464" s="98"/>
      <c r="E464" s="98"/>
      <c r="F464" s="188"/>
      <c r="G464" s="186"/>
      <c r="H464" s="235"/>
      <c r="I464" s="112"/>
      <c r="J464" s="88"/>
    </row>
    <row r="465" spans="1:10" ht="12" customHeight="1">
      <c r="A465" s="111"/>
      <c r="B465" s="9"/>
      <c r="C465" s="111"/>
      <c r="D465" s="98"/>
      <c r="E465" s="98"/>
      <c r="F465" s="188"/>
      <c r="G465" s="98"/>
      <c r="H465" s="111"/>
      <c r="I465" s="112"/>
      <c r="J465" s="88"/>
    </row>
    <row r="466" spans="1:10" ht="12" customHeight="1" thickBot="1">
      <c r="A466" s="111"/>
      <c r="B466" s="9" t="s">
        <v>12</v>
      </c>
      <c r="C466" s="111"/>
      <c r="D466" s="98"/>
      <c r="E466" s="98"/>
      <c r="F466" s="188"/>
      <c r="G466" s="98"/>
      <c r="H466" s="111"/>
      <c r="I466" s="112"/>
      <c r="J466" s="88"/>
    </row>
    <row r="467" spans="1:10" ht="12" customHeight="1">
      <c r="A467" s="116"/>
      <c r="B467" s="236"/>
      <c r="C467" s="117"/>
      <c r="D467" s="118"/>
      <c r="E467" s="118"/>
      <c r="F467" s="187"/>
      <c r="G467" s="118"/>
      <c r="H467" s="117"/>
      <c r="I467" s="120"/>
      <c r="J467" s="121"/>
    </row>
    <row r="468" spans="1:10" ht="12" customHeight="1">
      <c r="A468" s="122"/>
      <c r="B468" s="125"/>
      <c r="C468" s="111"/>
      <c r="D468" s="98"/>
      <c r="E468" s="98"/>
      <c r="F468" s="188"/>
      <c r="G468" s="98"/>
      <c r="H468" s="111"/>
      <c r="I468" s="112"/>
      <c r="J468" s="124"/>
    </row>
    <row r="469" spans="1:10" ht="12" customHeight="1">
      <c r="A469" s="122"/>
      <c r="B469" s="9"/>
      <c r="C469" s="111"/>
      <c r="D469" s="98"/>
      <c r="E469" s="98"/>
      <c r="F469" s="188"/>
      <c r="G469" s="98"/>
      <c r="H469" s="111"/>
      <c r="I469" s="112"/>
      <c r="J469" s="124"/>
    </row>
    <row r="470" spans="1:10" ht="12" customHeight="1">
      <c r="A470" s="122"/>
      <c r="B470" s="111"/>
      <c r="C470" s="111"/>
      <c r="D470" s="98"/>
      <c r="E470" s="98"/>
      <c r="F470" s="188"/>
      <c r="G470" s="98"/>
      <c r="H470" s="111"/>
      <c r="I470" s="112"/>
      <c r="J470" s="124"/>
    </row>
    <row r="471" spans="1:10" ht="12" customHeight="1">
      <c r="A471" s="122"/>
      <c r="B471" s="111"/>
      <c r="C471" s="111"/>
      <c r="D471" s="98"/>
      <c r="E471" s="98"/>
      <c r="F471" s="188"/>
      <c r="G471" s="98"/>
      <c r="H471" s="111"/>
      <c r="I471" s="112"/>
      <c r="J471" s="124"/>
    </row>
    <row r="472" spans="1:10" ht="12" customHeight="1">
      <c r="A472" s="122"/>
      <c r="B472" s="111"/>
      <c r="C472" s="111"/>
      <c r="D472" s="98"/>
      <c r="E472" s="98"/>
      <c r="F472" s="188"/>
      <c r="G472" s="98"/>
      <c r="H472" s="111"/>
      <c r="I472" s="112"/>
      <c r="J472" s="124"/>
    </row>
    <row r="473" spans="1:10" ht="12" customHeight="1">
      <c r="A473" s="122"/>
      <c r="B473" s="111"/>
      <c r="C473" s="111"/>
      <c r="D473" s="98"/>
      <c r="E473" s="98"/>
      <c r="F473" s="188"/>
      <c r="G473" s="98"/>
      <c r="H473" s="111"/>
      <c r="I473" s="112"/>
      <c r="J473" s="124"/>
    </row>
    <row r="474" spans="1:10" ht="12" customHeight="1">
      <c r="A474" s="122"/>
      <c r="B474" s="111"/>
      <c r="C474" s="111"/>
      <c r="D474" s="98"/>
      <c r="E474" s="98"/>
      <c r="F474" s="188"/>
      <c r="G474" s="98"/>
      <c r="H474" s="111"/>
      <c r="I474" s="112"/>
      <c r="J474" s="124"/>
    </row>
    <row r="475" spans="1:10" ht="12" customHeight="1">
      <c r="A475" s="122"/>
      <c r="B475" s="111"/>
      <c r="C475" s="111"/>
      <c r="D475" s="98"/>
      <c r="E475" s="98"/>
      <c r="F475" s="188"/>
      <c r="G475" s="98"/>
      <c r="H475" s="111"/>
      <c r="I475" s="112"/>
      <c r="J475" s="124"/>
    </row>
    <row r="476" spans="1:10" ht="12" customHeight="1" thickBot="1">
      <c r="A476" s="149"/>
      <c r="B476" s="150"/>
      <c r="C476" s="150"/>
      <c r="D476" s="151"/>
      <c r="E476" s="151"/>
      <c r="F476" s="189"/>
      <c r="G476" s="151"/>
      <c r="H476" s="150"/>
      <c r="I476" s="153"/>
      <c r="J476" s="154"/>
    </row>
    <row r="477" spans="1:10" ht="12" customHeight="1">
      <c r="A477" s="97"/>
      <c r="B477" s="97"/>
      <c r="C477" s="97"/>
      <c r="D477" s="86"/>
      <c r="E477" s="86"/>
      <c r="F477" s="202"/>
      <c r="G477" s="86"/>
      <c r="H477" s="86"/>
      <c r="I477" s="214"/>
      <c r="J477" s="91"/>
    </row>
    <row r="478" spans="1:10" ht="12" customHeight="1">
      <c r="A478" s="97"/>
      <c r="B478" s="7" t="str">
        <f>Inputs!$C$2</f>
        <v>Rocky Mountain Power</v>
      </c>
      <c r="C478" s="79"/>
      <c r="D478" s="84"/>
      <c r="E478" s="84"/>
      <c r="F478" s="179"/>
      <c r="G478" s="84"/>
      <c r="H478" s="79"/>
      <c r="I478" s="92" t="s">
        <v>0</v>
      </c>
      <c r="J478" s="222">
        <v>4.8</v>
      </c>
    </row>
    <row r="479" spans="1:10" ht="12" customHeight="1">
      <c r="A479" s="97"/>
      <c r="B479" s="7" t="str">
        <f>Inputs!$C$3</f>
        <v>Utah General Rate Case - June 2015</v>
      </c>
      <c r="C479" s="79"/>
      <c r="D479" s="84"/>
      <c r="E479" s="84"/>
      <c r="F479" s="179"/>
      <c r="G479" s="84"/>
      <c r="H479" s="79"/>
      <c r="I479" s="80"/>
      <c r="J479" s="94"/>
    </row>
    <row r="480" spans="1:10" ht="12" customHeight="1">
      <c r="A480" s="97"/>
      <c r="B480" s="31" t="s">
        <v>201</v>
      </c>
      <c r="C480" s="79"/>
      <c r="D480" s="84"/>
      <c r="E480" s="84"/>
      <c r="F480" s="179"/>
      <c r="G480" s="84"/>
      <c r="H480" s="79"/>
      <c r="I480" s="80"/>
      <c r="J480" s="94"/>
    </row>
    <row r="481" spans="1:10" ht="12" customHeight="1">
      <c r="A481" s="97"/>
      <c r="B481" s="79"/>
      <c r="C481" s="79"/>
      <c r="D481" s="84"/>
      <c r="E481" s="84"/>
      <c r="F481" s="179"/>
      <c r="G481" s="84"/>
      <c r="H481" s="79"/>
      <c r="I481" s="80"/>
      <c r="J481" s="94"/>
    </row>
    <row r="482" spans="1:10" ht="12" customHeight="1">
      <c r="A482" s="97"/>
      <c r="B482" s="79"/>
      <c r="C482" s="79"/>
      <c r="D482" s="84"/>
      <c r="E482" s="84"/>
      <c r="F482" s="179"/>
      <c r="G482" s="84"/>
      <c r="H482" s="79"/>
      <c r="I482" s="80"/>
      <c r="J482" s="94"/>
    </row>
    <row r="483" spans="1:10" ht="12" customHeight="1">
      <c r="A483" s="97"/>
      <c r="B483" s="79"/>
      <c r="C483" s="79"/>
      <c r="D483" s="84"/>
      <c r="E483" s="84"/>
      <c r="F483" s="180" t="s">
        <v>1</v>
      </c>
      <c r="G483" s="84"/>
      <c r="H483" s="84"/>
      <c r="I483" s="95" t="str">
        <f>+Inputs!$C$6</f>
        <v>UTAH</v>
      </c>
      <c r="J483" s="84"/>
    </row>
    <row r="484" spans="1:10" ht="12" customHeight="1">
      <c r="A484" s="97"/>
      <c r="B484" s="79"/>
      <c r="C484" s="79"/>
      <c r="D484" s="46" t="s">
        <v>2</v>
      </c>
      <c r="E484" s="46" t="s">
        <v>3</v>
      </c>
      <c r="F484" s="54" t="s">
        <v>4</v>
      </c>
      <c r="G484" s="46" t="s">
        <v>5</v>
      </c>
      <c r="H484" s="55" t="s">
        <v>6</v>
      </c>
      <c r="I484" s="47" t="s">
        <v>7</v>
      </c>
      <c r="J484" s="46" t="s">
        <v>8</v>
      </c>
    </row>
    <row r="485" spans="1:10" ht="12" customHeight="1">
      <c r="A485" s="111"/>
      <c r="B485" s="10" t="s">
        <v>192</v>
      </c>
      <c r="C485" s="111"/>
      <c r="D485" s="98"/>
      <c r="E485" s="98"/>
      <c r="F485" s="98"/>
      <c r="G485" s="98"/>
      <c r="H485" s="111"/>
      <c r="I485" s="112"/>
      <c r="J485" s="88"/>
    </row>
    <row r="486" spans="1:10" ht="12" customHeight="1">
      <c r="A486" s="111"/>
      <c r="B486" s="215" t="s">
        <v>266</v>
      </c>
      <c r="C486" s="97"/>
      <c r="D486" s="86">
        <v>510</v>
      </c>
      <c r="E486" s="84">
        <v>1</v>
      </c>
      <c r="F486" s="319">
        <v>13462347.948544962</v>
      </c>
      <c r="G486" s="91" t="s">
        <v>28</v>
      </c>
      <c r="H486" s="87">
        <f>VLOOKUP(G486,'Alloc. Factors'!$B$2:$M$110,7,FALSE)</f>
        <v>0.4262831716003761</v>
      </c>
      <c r="I486" s="88">
        <f>F486*H486</f>
        <v>5738772.3806935633</v>
      </c>
      <c r="J486" s="84" t="s">
        <v>625</v>
      </c>
    </row>
    <row r="487" spans="1:10" ht="12" customHeight="1">
      <c r="A487" s="111"/>
      <c r="B487" s="215" t="s">
        <v>626</v>
      </c>
      <c r="C487" s="97"/>
      <c r="D487" s="86">
        <v>510</v>
      </c>
      <c r="E487" s="84">
        <v>1</v>
      </c>
      <c r="F487" s="319">
        <v>-3493878.6604361371</v>
      </c>
      <c r="G487" s="91" t="s">
        <v>28</v>
      </c>
      <c r="H487" s="87">
        <f>VLOOKUP(G487,'Alloc. Factors'!$B$2:$M$110,7,FALSE)</f>
        <v>0.4262831716003761</v>
      </c>
      <c r="I487" s="88">
        <f>F487*H487</f>
        <v>-1489381.67655759</v>
      </c>
      <c r="J487" s="84" t="s">
        <v>625</v>
      </c>
    </row>
    <row r="488" spans="1:10" ht="12.75" customHeight="1">
      <c r="A488" s="111"/>
      <c r="B488" s="215" t="s">
        <v>267</v>
      </c>
      <c r="C488" s="97"/>
      <c r="D488" s="86">
        <v>553</v>
      </c>
      <c r="E488" s="84">
        <v>1</v>
      </c>
      <c r="F488" s="319">
        <v>-2634529.5213539498</v>
      </c>
      <c r="G488" s="91" t="s">
        <v>28</v>
      </c>
      <c r="H488" s="87">
        <f>VLOOKUP(G488,'Alloc. Factors'!$B$2:$M$110,7,FALSE)</f>
        <v>0.4262831716003761</v>
      </c>
      <c r="I488" s="88">
        <f>F488*H488</f>
        <v>-1123055.6000375825</v>
      </c>
      <c r="J488" s="84" t="s">
        <v>625</v>
      </c>
    </row>
    <row r="489" spans="1:10" ht="12" customHeight="1">
      <c r="A489" s="111"/>
      <c r="B489" s="215" t="s">
        <v>267</v>
      </c>
      <c r="C489" s="97"/>
      <c r="D489" s="86">
        <v>553</v>
      </c>
      <c r="E489" s="84">
        <v>3</v>
      </c>
      <c r="F489" s="319">
        <v>1012475.7481751826</v>
      </c>
      <c r="G489" s="91" t="s">
        <v>28</v>
      </c>
      <c r="H489" s="87">
        <f>VLOOKUP(G489,'Alloc. Factors'!$B$2:$M$110,7,FALSE)</f>
        <v>0.4262831716003761</v>
      </c>
      <c r="I489" s="88">
        <f>F489*H489</f>
        <v>431601.37310058053</v>
      </c>
      <c r="J489" s="84" t="s">
        <v>625</v>
      </c>
    </row>
    <row r="490" spans="1:10" ht="12" customHeight="1">
      <c r="A490" s="111"/>
      <c r="B490" s="56"/>
      <c r="C490" s="97"/>
      <c r="D490" s="86"/>
      <c r="E490" s="84"/>
      <c r="F490" s="413">
        <f>SUM(F486:F489)</f>
        <v>8346415.5149300583</v>
      </c>
      <c r="G490" s="91"/>
      <c r="H490" s="320"/>
      <c r="I490" s="413">
        <f>SUM(I486:I489)</f>
        <v>3557936.4771989714</v>
      </c>
      <c r="J490" s="84"/>
    </row>
    <row r="491" spans="1:10" ht="12" customHeight="1">
      <c r="A491" s="111"/>
      <c r="B491" s="43"/>
      <c r="C491" s="97"/>
      <c r="D491" s="86"/>
      <c r="E491" s="86"/>
      <c r="F491" s="103"/>
      <c r="G491" s="174"/>
      <c r="H491" s="87"/>
      <c r="I491" s="88"/>
      <c r="J491" s="98"/>
    </row>
    <row r="492" spans="1:10" ht="12" customHeight="1">
      <c r="A492" s="111"/>
      <c r="B492" s="97"/>
      <c r="C492" s="97"/>
      <c r="D492" s="86"/>
      <c r="E492" s="86"/>
      <c r="F492" s="103" t="s">
        <v>13</v>
      </c>
      <c r="G492" s="174"/>
      <c r="H492" s="87"/>
      <c r="I492" s="88"/>
      <c r="J492" s="88"/>
    </row>
    <row r="493" spans="1:10" ht="12" customHeight="1">
      <c r="A493" s="111"/>
      <c r="B493" s="97"/>
      <c r="C493" s="97"/>
      <c r="D493" s="97"/>
      <c r="E493" s="97"/>
      <c r="F493" s="206"/>
      <c r="G493" s="174"/>
      <c r="H493" s="87"/>
      <c r="I493" s="88"/>
      <c r="J493" s="88"/>
    </row>
    <row r="494" spans="1:10" ht="12" customHeight="1">
      <c r="A494" s="111"/>
      <c r="B494" s="97"/>
      <c r="C494" s="97"/>
      <c r="D494" s="97"/>
      <c r="E494" s="97"/>
      <c r="F494" s="206"/>
      <c r="G494" s="174"/>
      <c r="H494" s="87"/>
      <c r="I494" s="88"/>
      <c r="J494" s="88"/>
    </row>
    <row r="495" spans="1:10" ht="12" customHeight="1">
      <c r="A495" s="111"/>
      <c r="B495" s="97"/>
      <c r="C495" s="97"/>
      <c r="D495" s="97"/>
      <c r="E495" s="97"/>
      <c r="F495" s="206"/>
      <c r="G495" s="174"/>
      <c r="H495" s="87"/>
      <c r="I495" s="88"/>
      <c r="J495" s="88"/>
    </row>
    <row r="496" spans="1:10" ht="12" customHeight="1">
      <c r="A496" s="111"/>
      <c r="B496" s="97"/>
      <c r="C496" s="97"/>
      <c r="D496" s="97"/>
      <c r="E496" s="97"/>
      <c r="F496" s="140"/>
      <c r="G496" s="15"/>
      <c r="H496" s="9"/>
      <c r="I496" s="35"/>
      <c r="J496" s="88"/>
    </row>
    <row r="497" spans="1:10" ht="12" customHeight="1">
      <c r="A497" s="111"/>
      <c r="B497" s="215"/>
      <c r="C497" s="97"/>
      <c r="D497" s="97"/>
      <c r="E497" s="97"/>
      <c r="F497" s="140"/>
      <c r="G497" s="86"/>
      <c r="H497" s="111"/>
      <c r="I497" s="112"/>
      <c r="J497" s="88"/>
    </row>
    <row r="498" spans="1:10" ht="12" customHeight="1">
      <c r="A498" s="111"/>
      <c r="B498" s="97"/>
      <c r="C498" s="97"/>
      <c r="D498" s="97"/>
      <c r="E498" s="97"/>
      <c r="F498" s="97"/>
      <c r="G498" s="174"/>
      <c r="H498" s="87"/>
      <c r="I498" s="88"/>
      <c r="J498" s="88"/>
    </row>
    <row r="499" spans="1:10" ht="12" customHeight="1">
      <c r="A499" s="111"/>
      <c r="B499" s="97"/>
      <c r="C499" s="97"/>
      <c r="D499" s="86"/>
      <c r="E499" s="86"/>
      <c r="F499" s="103"/>
      <c r="G499" s="86"/>
      <c r="H499" s="111"/>
      <c r="I499" s="112"/>
      <c r="J499" s="88"/>
    </row>
    <row r="500" spans="1:10" ht="12" customHeight="1">
      <c r="A500" s="111"/>
      <c r="B500" s="97"/>
      <c r="C500" s="97"/>
      <c r="D500" s="86"/>
      <c r="E500" s="86"/>
      <c r="F500" s="103"/>
      <c r="G500" s="86"/>
      <c r="H500" s="111"/>
      <c r="I500" s="112"/>
      <c r="J500" s="88"/>
    </row>
    <row r="501" spans="1:10" ht="12" customHeight="1">
      <c r="A501" s="111"/>
      <c r="B501" s="97"/>
      <c r="C501" s="97"/>
      <c r="D501" s="86"/>
      <c r="E501" s="86"/>
      <c r="F501" s="103"/>
      <c r="G501" s="174"/>
      <c r="H501" s="87"/>
      <c r="I501" s="88"/>
      <c r="J501" s="88"/>
    </row>
    <row r="502" spans="1:10" ht="12" customHeight="1">
      <c r="A502" s="111"/>
      <c r="B502" s="97"/>
      <c r="C502" s="97"/>
      <c r="D502" s="86"/>
      <c r="E502" s="86"/>
      <c r="F502" s="103"/>
      <c r="G502" s="174"/>
      <c r="H502" s="87"/>
      <c r="I502" s="88"/>
      <c r="J502" s="88"/>
    </row>
    <row r="503" spans="1:10" ht="12" customHeight="1">
      <c r="A503" s="111"/>
      <c r="B503" s="97"/>
      <c r="C503" s="97"/>
      <c r="D503" s="86"/>
      <c r="E503" s="86"/>
      <c r="F503" s="103"/>
      <c r="G503" s="174"/>
      <c r="H503" s="87"/>
      <c r="I503" s="88"/>
      <c r="J503" s="88"/>
    </row>
    <row r="504" spans="1:10" ht="12" customHeight="1">
      <c r="A504" s="111"/>
      <c r="B504" s="97"/>
      <c r="C504" s="97"/>
      <c r="D504" s="86"/>
      <c r="E504" s="86"/>
      <c r="F504" s="103"/>
      <c r="G504" s="174"/>
      <c r="H504" s="87"/>
      <c r="I504" s="88"/>
      <c r="J504" s="88"/>
    </row>
    <row r="505" spans="1:10" ht="12" customHeight="1">
      <c r="A505" s="111"/>
      <c r="B505" s="97"/>
      <c r="C505" s="97"/>
      <c r="D505" s="86"/>
      <c r="E505" s="86"/>
      <c r="F505" s="103"/>
      <c r="G505" s="174"/>
      <c r="H505" s="87"/>
      <c r="I505" s="88"/>
      <c r="J505" s="88"/>
    </row>
    <row r="506" spans="1:10" ht="12" customHeight="1">
      <c r="A506" s="111"/>
      <c r="B506" s="97"/>
      <c r="C506" s="97"/>
      <c r="D506" s="86"/>
      <c r="E506" s="86"/>
      <c r="F506" s="103"/>
      <c r="G506" s="174"/>
      <c r="H506" s="87"/>
      <c r="I506" s="88"/>
      <c r="J506" s="88"/>
    </row>
    <row r="507" spans="1:10" ht="12" customHeight="1">
      <c r="A507" s="111"/>
      <c r="B507" s="97"/>
      <c r="C507" s="97"/>
      <c r="D507" s="86"/>
      <c r="E507" s="86"/>
      <c r="F507" s="103"/>
      <c r="G507" s="174"/>
      <c r="H507" s="87"/>
      <c r="I507" s="88"/>
      <c r="J507" s="88"/>
    </row>
    <row r="508" spans="1:10" ht="12" customHeight="1">
      <c r="A508" s="111"/>
      <c r="B508" s="97"/>
      <c r="C508" s="97"/>
      <c r="D508" s="86"/>
      <c r="E508" s="86"/>
      <c r="F508" s="103"/>
      <c r="G508" s="174"/>
      <c r="H508" s="87"/>
      <c r="I508" s="88"/>
      <c r="J508" s="88"/>
    </row>
    <row r="509" spans="1:10" ht="12" customHeight="1">
      <c r="A509" s="111"/>
      <c r="B509" s="101"/>
      <c r="C509" s="97"/>
      <c r="D509" s="86"/>
      <c r="E509" s="86"/>
      <c r="F509" s="35"/>
      <c r="G509" s="35"/>
      <c r="H509" s="9"/>
      <c r="I509" s="35"/>
      <c r="J509" s="88"/>
    </row>
    <row r="510" spans="1:10" ht="12" customHeight="1">
      <c r="A510" s="111"/>
      <c r="B510" s="101"/>
      <c r="C510" s="97"/>
      <c r="D510" s="86"/>
      <c r="E510" s="86"/>
      <c r="F510" s="35"/>
      <c r="G510" s="35"/>
      <c r="H510" s="9"/>
      <c r="I510" s="35"/>
      <c r="J510" s="88"/>
    </row>
    <row r="511" spans="1:10" ht="12" customHeight="1">
      <c r="A511" s="111"/>
      <c r="B511" s="96"/>
      <c r="C511" s="96"/>
      <c r="D511" s="98"/>
      <c r="E511" s="98"/>
      <c r="F511" s="188"/>
      <c r="G511" s="98"/>
      <c r="H511" s="111"/>
      <c r="I511" s="112"/>
      <c r="J511" s="88"/>
    </row>
    <row r="512" spans="1:10" ht="12" customHeight="1">
      <c r="A512" s="96"/>
      <c r="B512" s="96"/>
      <c r="C512" s="96"/>
      <c r="D512" s="98"/>
      <c r="E512" s="98"/>
      <c r="F512" s="188"/>
      <c r="G512" s="98"/>
      <c r="H512" s="111"/>
      <c r="I512" s="112"/>
      <c r="J512" s="88"/>
    </row>
    <row r="513" spans="1:10" ht="12" customHeight="1">
      <c r="A513" s="111"/>
      <c r="B513" s="96"/>
      <c r="C513" s="96"/>
      <c r="D513" s="98"/>
      <c r="E513" s="98"/>
      <c r="F513" s="188"/>
      <c r="G513" s="98"/>
      <c r="H513" s="111"/>
      <c r="I513" s="112"/>
      <c r="J513" s="88"/>
    </row>
    <row r="514" spans="1:10" ht="12" customHeight="1">
      <c r="A514" s="111"/>
      <c r="B514" s="96"/>
      <c r="C514" s="96"/>
      <c r="D514" s="98"/>
      <c r="E514" s="98"/>
      <c r="F514" s="201"/>
      <c r="G514" s="93"/>
      <c r="H514" s="96"/>
      <c r="I514" s="112"/>
      <c r="J514" s="88"/>
    </row>
    <row r="515" spans="1:10" ht="12" customHeight="1">
      <c r="A515" s="111"/>
      <c r="B515" s="125"/>
      <c r="C515" s="230"/>
      <c r="D515" s="98"/>
      <c r="E515" s="98"/>
      <c r="F515" s="144"/>
      <c r="G515" s="98"/>
      <c r="H515" s="111"/>
      <c r="I515" s="112"/>
      <c r="J515" s="88"/>
    </row>
    <row r="516" spans="1:10" ht="12" customHeight="1">
      <c r="A516" s="111"/>
      <c r="B516" s="125"/>
      <c r="C516" s="111"/>
      <c r="D516" s="98"/>
      <c r="E516" s="98"/>
      <c r="F516" s="188"/>
      <c r="G516" s="98"/>
      <c r="H516" s="111"/>
      <c r="I516" s="112"/>
      <c r="J516" s="88"/>
    </row>
    <row r="517" spans="1:10" ht="12" customHeight="1">
      <c r="A517" s="111"/>
      <c r="B517" s="111"/>
      <c r="C517" s="125"/>
      <c r="D517" s="98"/>
      <c r="E517" s="98"/>
      <c r="F517" s="188"/>
      <c r="G517" s="98"/>
      <c r="H517" s="111"/>
      <c r="I517" s="112"/>
      <c r="J517" s="88"/>
    </row>
    <row r="518" spans="1:10" ht="12" customHeight="1">
      <c r="A518" s="111"/>
      <c r="B518" s="111"/>
      <c r="C518" s="125"/>
      <c r="D518" s="98"/>
      <c r="E518" s="98"/>
      <c r="F518" s="188"/>
      <c r="G518" s="98"/>
      <c r="H518" s="111"/>
      <c r="I518" s="112"/>
      <c r="J518" s="88"/>
    </row>
    <row r="519" spans="1:10" ht="12" customHeight="1">
      <c r="A519" s="111"/>
      <c r="B519" s="111"/>
      <c r="C519" s="111"/>
      <c r="D519" s="98"/>
      <c r="E519" s="98"/>
      <c r="F519" s="188"/>
      <c r="G519" s="98"/>
      <c r="H519" s="111"/>
      <c r="I519" s="112"/>
      <c r="J519" s="88"/>
    </row>
    <row r="520" spans="1:10" ht="12" customHeight="1">
      <c r="A520" s="111"/>
      <c r="B520" s="111"/>
      <c r="C520" s="111"/>
      <c r="D520" s="98"/>
      <c r="E520" s="98"/>
      <c r="F520" s="188"/>
      <c r="G520" s="98"/>
      <c r="H520" s="111"/>
      <c r="I520" s="112"/>
      <c r="J520" s="88"/>
    </row>
    <row r="521" spans="1:10" ht="12" customHeight="1">
      <c r="A521" s="111"/>
      <c r="B521" s="111"/>
      <c r="C521" s="111"/>
      <c r="D521" s="98"/>
      <c r="E521" s="98"/>
      <c r="F521" s="188"/>
      <c r="G521" s="98"/>
      <c r="H521" s="111"/>
      <c r="I521" s="112"/>
      <c r="J521" s="88"/>
    </row>
    <row r="522" spans="1:10" ht="12" customHeight="1">
      <c r="A522" s="111"/>
      <c r="B522" s="111"/>
      <c r="C522" s="111"/>
      <c r="D522" s="98"/>
      <c r="E522" s="98"/>
      <c r="F522" s="188"/>
      <c r="G522" s="98"/>
      <c r="H522" s="111"/>
      <c r="I522" s="112"/>
      <c r="J522" s="88"/>
    </row>
    <row r="523" spans="1:10" ht="12" customHeight="1">
      <c r="A523" s="111"/>
      <c r="B523" s="111"/>
      <c r="C523" s="111"/>
      <c r="D523" s="98"/>
      <c r="E523" s="98"/>
      <c r="F523" s="188"/>
      <c r="G523" s="98"/>
      <c r="H523" s="111"/>
      <c r="I523" s="112"/>
      <c r="J523" s="88"/>
    </row>
    <row r="524" spans="1:10" ht="12" customHeight="1">
      <c r="A524" s="111"/>
      <c r="B524" s="111"/>
      <c r="C524" s="111"/>
      <c r="D524" s="98"/>
      <c r="E524" s="98"/>
      <c r="F524" s="188"/>
      <c r="G524" s="98"/>
      <c r="H524" s="111"/>
      <c r="I524" s="112"/>
      <c r="J524" s="88"/>
    </row>
    <row r="525" spans="1:10" ht="12" customHeight="1">
      <c r="A525" s="111"/>
      <c r="B525" s="111"/>
      <c r="C525" s="111"/>
      <c r="D525" s="98"/>
      <c r="E525" s="98"/>
      <c r="F525" s="188"/>
      <c r="G525" s="98"/>
      <c r="H525" s="111"/>
      <c r="I525" s="112"/>
      <c r="J525" s="88"/>
    </row>
    <row r="526" spans="1:10" ht="12" customHeight="1">
      <c r="A526" s="111"/>
      <c r="B526" s="111"/>
      <c r="C526" s="111"/>
      <c r="D526" s="98"/>
      <c r="E526" s="98"/>
      <c r="F526" s="188"/>
      <c r="G526" s="98"/>
      <c r="H526" s="111"/>
      <c r="I526" s="112"/>
      <c r="J526" s="88"/>
    </row>
    <row r="527" spans="1:10" ht="12" customHeight="1">
      <c r="A527" s="111"/>
      <c r="B527" s="111"/>
      <c r="C527" s="96"/>
      <c r="D527" s="98"/>
      <c r="E527" s="98"/>
      <c r="F527" s="201"/>
      <c r="G527" s="98"/>
      <c r="H527" s="111"/>
      <c r="I527" s="112"/>
      <c r="J527" s="88"/>
    </row>
    <row r="528" spans="1:10" ht="12" customHeight="1">
      <c r="A528" s="111"/>
      <c r="B528" s="111"/>
      <c r="C528" s="96"/>
      <c r="D528" s="98"/>
      <c r="E528" s="98"/>
      <c r="F528" s="201"/>
      <c r="G528" s="98"/>
      <c r="H528" s="111"/>
      <c r="I528" s="112"/>
      <c r="J528" s="88"/>
    </row>
    <row r="529" spans="1:10" ht="12" customHeight="1">
      <c r="A529" s="111"/>
      <c r="B529" s="111"/>
      <c r="C529" s="96"/>
      <c r="D529" s="98"/>
      <c r="E529" s="98"/>
      <c r="F529" s="201"/>
      <c r="G529" s="98"/>
      <c r="H529" s="111"/>
      <c r="I529" s="112"/>
      <c r="J529" s="88"/>
    </row>
    <row r="530" spans="1:10" ht="12" customHeight="1">
      <c r="A530" s="111"/>
      <c r="B530" s="111"/>
      <c r="C530" s="111"/>
      <c r="D530" s="98"/>
      <c r="E530" s="98"/>
      <c r="F530" s="188"/>
      <c r="G530" s="98"/>
      <c r="H530" s="111"/>
      <c r="I530" s="112"/>
      <c r="J530" s="88"/>
    </row>
    <row r="531" spans="1:10" ht="12" customHeight="1">
      <c r="A531" s="111"/>
      <c r="B531" s="111"/>
      <c r="C531" s="111"/>
      <c r="D531" s="98"/>
      <c r="E531" s="98"/>
      <c r="F531" s="188"/>
      <c r="G531" s="98"/>
      <c r="H531" s="111"/>
      <c r="I531" s="112"/>
      <c r="J531" s="88"/>
    </row>
    <row r="532" spans="1:10" ht="12" customHeight="1">
      <c r="A532" s="111"/>
      <c r="B532" s="111"/>
      <c r="C532" s="111"/>
      <c r="D532" s="98"/>
      <c r="E532" s="98"/>
      <c r="F532" s="188"/>
      <c r="G532" s="98"/>
      <c r="H532" s="111"/>
      <c r="I532" s="112"/>
      <c r="J532" s="88"/>
    </row>
    <row r="533" spans="1:10" ht="12" customHeight="1">
      <c r="A533" s="111"/>
      <c r="B533" s="111"/>
      <c r="C533" s="111"/>
      <c r="D533" s="98"/>
      <c r="E533" s="98"/>
      <c r="F533" s="188"/>
      <c r="G533" s="98"/>
      <c r="H533" s="111"/>
      <c r="I533" s="112"/>
      <c r="J533" s="88"/>
    </row>
    <row r="534" spans="1:10" ht="12" customHeight="1" thickBot="1">
      <c r="A534" s="96"/>
      <c r="B534" s="19" t="s">
        <v>12</v>
      </c>
      <c r="C534" s="96"/>
      <c r="D534" s="98"/>
      <c r="E534" s="98"/>
      <c r="F534" s="201"/>
      <c r="G534" s="93"/>
      <c r="H534" s="96"/>
      <c r="I534" s="141"/>
      <c r="J534" s="148"/>
    </row>
    <row r="535" spans="1:10" ht="12" customHeight="1">
      <c r="A535" s="116"/>
      <c r="B535" s="117"/>
      <c r="C535" s="117"/>
      <c r="D535" s="118"/>
      <c r="E535" s="118"/>
      <c r="F535" s="187"/>
      <c r="G535" s="118"/>
      <c r="H535" s="117"/>
      <c r="I535" s="120"/>
      <c r="J535" s="121"/>
    </row>
    <row r="536" spans="1:10" ht="12" customHeight="1">
      <c r="A536" s="122"/>
      <c r="B536" s="125"/>
      <c r="C536" s="111"/>
      <c r="D536" s="98"/>
      <c r="E536" s="98"/>
      <c r="F536" s="188"/>
      <c r="G536" s="98"/>
      <c r="H536" s="111"/>
      <c r="I536" s="112"/>
      <c r="J536" s="124"/>
    </row>
    <row r="537" spans="1:10" ht="12" customHeight="1">
      <c r="A537" s="122"/>
      <c r="B537" s="125"/>
      <c r="C537" s="111"/>
      <c r="D537" s="98"/>
      <c r="E537" s="98"/>
      <c r="F537" s="188"/>
      <c r="G537" s="98"/>
      <c r="H537" s="111"/>
      <c r="I537" s="112"/>
      <c r="J537" s="124"/>
    </row>
    <row r="538" spans="1:10" ht="12" customHeight="1">
      <c r="A538" s="122"/>
      <c r="B538" s="111"/>
      <c r="C538" s="111"/>
      <c r="D538" s="98"/>
      <c r="E538" s="98"/>
      <c r="F538" s="188"/>
      <c r="G538" s="98"/>
      <c r="H538" s="111"/>
      <c r="I538" s="112"/>
      <c r="J538" s="124"/>
    </row>
    <row r="539" spans="1:10" ht="12" customHeight="1">
      <c r="A539" s="122"/>
      <c r="B539" s="111"/>
      <c r="C539" s="111"/>
      <c r="D539" s="98"/>
      <c r="E539" s="98"/>
      <c r="F539" s="188"/>
      <c r="G539" s="98"/>
      <c r="H539" s="111"/>
      <c r="I539" s="112"/>
      <c r="J539" s="124"/>
    </row>
    <row r="540" spans="1:10" ht="12" customHeight="1">
      <c r="A540" s="122"/>
      <c r="B540" s="111"/>
      <c r="C540" s="111"/>
      <c r="D540" s="98"/>
      <c r="E540" s="98"/>
      <c r="F540" s="188"/>
      <c r="G540" s="98"/>
      <c r="H540" s="111"/>
      <c r="I540" s="112"/>
      <c r="J540" s="124"/>
    </row>
    <row r="541" spans="1:10" ht="12" customHeight="1">
      <c r="A541" s="122"/>
      <c r="B541" s="111"/>
      <c r="C541" s="111"/>
      <c r="D541" s="98"/>
      <c r="E541" s="98"/>
      <c r="F541" s="188"/>
      <c r="G541" s="98"/>
      <c r="H541" s="111"/>
      <c r="I541" s="112"/>
      <c r="J541" s="124"/>
    </row>
    <row r="542" spans="1:10" ht="12" customHeight="1">
      <c r="A542" s="122"/>
      <c r="B542" s="111"/>
      <c r="C542" s="111"/>
      <c r="D542" s="98"/>
      <c r="E542" s="98"/>
      <c r="F542" s="188"/>
      <c r="G542" s="98"/>
      <c r="H542" s="111"/>
      <c r="I542" s="112"/>
      <c r="J542" s="124"/>
    </row>
    <row r="543" spans="1:10" ht="12" customHeight="1">
      <c r="A543" s="122"/>
      <c r="B543" s="111"/>
      <c r="C543" s="111"/>
      <c r="D543" s="98"/>
      <c r="E543" s="98"/>
      <c r="F543" s="188"/>
      <c r="G543" s="98"/>
      <c r="H543" s="111"/>
      <c r="I543" s="112"/>
      <c r="J543" s="124"/>
    </row>
    <row r="544" spans="1:10" ht="12" customHeight="1" thickBot="1">
      <c r="A544" s="149"/>
      <c r="B544" s="150"/>
      <c r="C544" s="150"/>
      <c r="D544" s="151"/>
      <c r="E544" s="151"/>
      <c r="F544" s="189"/>
      <c r="G544" s="151"/>
      <c r="H544" s="150"/>
      <c r="I544" s="153"/>
      <c r="J544" s="154"/>
    </row>
    <row r="545" spans="1:10" ht="12" customHeight="1">
      <c r="A545" s="97"/>
      <c r="B545" s="97"/>
      <c r="C545" s="97"/>
      <c r="D545" s="86"/>
      <c r="E545" s="86"/>
      <c r="F545" s="202"/>
      <c r="G545" s="86"/>
      <c r="H545" s="97"/>
      <c r="I545" s="140"/>
      <c r="J545" s="91"/>
    </row>
    <row r="546" spans="1:10" ht="12" customHeight="1">
      <c r="A546" s="97"/>
      <c r="B546" s="7" t="str">
        <f>Inputs!$C$2</f>
        <v>Rocky Mountain Power</v>
      </c>
      <c r="C546" s="79"/>
      <c r="D546" s="84"/>
      <c r="E546" s="84"/>
      <c r="F546" s="179"/>
      <c r="G546" s="84"/>
      <c r="H546" s="79"/>
      <c r="I546" s="92" t="s">
        <v>0</v>
      </c>
      <c r="J546" s="93">
        <v>4.9000000000000004</v>
      </c>
    </row>
    <row r="547" spans="1:10" ht="12" customHeight="1">
      <c r="A547" s="97"/>
      <c r="B547" s="7" t="str">
        <f>Inputs!$C$3</f>
        <v>Utah General Rate Case - June 2015</v>
      </c>
      <c r="C547" s="79"/>
      <c r="D547" s="84"/>
      <c r="E547" s="84"/>
      <c r="F547" s="179"/>
      <c r="G547" s="84"/>
      <c r="H547" s="79"/>
      <c r="I547" s="80"/>
      <c r="J547" s="94"/>
    </row>
    <row r="548" spans="1:10" ht="12" customHeight="1">
      <c r="A548" s="97"/>
      <c r="B548" s="31" t="s">
        <v>637</v>
      </c>
      <c r="C548" s="79"/>
      <c r="D548" s="84"/>
      <c r="E548" s="84"/>
      <c r="F548" s="179"/>
      <c r="G548" s="84"/>
      <c r="H548" s="79"/>
      <c r="I548" s="80"/>
      <c r="J548" s="94"/>
    </row>
    <row r="549" spans="1:10" ht="12" customHeight="1">
      <c r="A549" s="97"/>
      <c r="B549" s="79"/>
      <c r="C549" s="79"/>
      <c r="D549" s="84"/>
      <c r="E549" s="84"/>
      <c r="F549" s="179"/>
      <c r="G549" s="84"/>
      <c r="H549" s="79"/>
      <c r="I549" s="80"/>
      <c r="J549" s="94"/>
    </row>
    <row r="550" spans="1:10" ht="12" customHeight="1">
      <c r="A550" s="97"/>
      <c r="B550" s="79"/>
      <c r="C550" s="79"/>
      <c r="D550" s="84"/>
      <c r="E550" s="84"/>
      <c r="F550" s="179"/>
      <c r="G550" s="84"/>
      <c r="H550" s="79"/>
      <c r="I550" s="80"/>
      <c r="J550" s="94"/>
    </row>
    <row r="551" spans="1:10" ht="12" customHeight="1">
      <c r="A551" s="97"/>
      <c r="B551" s="79"/>
      <c r="C551" s="79"/>
      <c r="D551" s="84"/>
      <c r="E551" s="84"/>
      <c r="F551" s="180" t="s">
        <v>1</v>
      </c>
      <c r="G551" s="84"/>
      <c r="H551" s="84"/>
      <c r="I551" s="95" t="str">
        <f>+Inputs!$C$6</f>
        <v>UTAH</v>
      </c>
      <c r="J551" s="84"/>
    </row>
    <row r="552" spans="1:10" ht="12" customHeight="1">
      <c r="A552" s="97"/>
      <c r="B552" s="79"/>
      <c r="C552" s="79"/>
      <c r="D552" s="46" t="s">
        <v>2</v>
      </c>
      <c r="E552" s="46" t="s">
        <v>3</v>
      </c>
      <c r="F552" s="54" t="s">
        <v>4</v>
      </c>
      <c r="G552" s="46" t="s">
        <v>5</v>
      </c>
      <c r="H552" s="55" t="s">
        <v>6</v>
      </c>
      <c r="I552" s="47" t="s">
        <v>7</v>
      </c>
      <c r="J552" s="46" t="s">
        <v>8</v>
      </c>
    </row>
    <row r="553" spans="1:10" ht="12" customHeight="1">
      <c r="A553" s="111"/>
      <c r="B553" s="36" t="s">
        <v>192</v>
      </c>
      <c r="C553" s="155"/>
      <c r="D553" s="156"/>
      <c r="E553" s="156"/>
      <c r="F553" s="103"/>
      <c r="G553" s="156"/>
      <c r="H553" s="111"/>
      <c r="I553" s="123"/>
      <c r="J553" s="98"/>
    </row>
    <row r="554" spans="1:10" ht="12" customHeight="1">
      <c r="A554" s="111"/>
      <c r="B554" s="101" t="s">
        <v>641</v>
      </c>
      <c r="C554" s="97"/>
      <c r="D554" s="86">
        <v>512</v>
      </c>
      <c r="E554" s="86">
        <v>3</v>
      </c>
      <c r="F554" s="144">
        <v>6897065.518164767</v>
      </c>
      <c r="G554" s="91" t="s">
        <v>28</v>
      </c>
      <c r="H554" s="87">
        <f>VLOOKUP(G554,'Alloc. Factors'!$B$2:$M$110,7,FALSE)</f>
        <v>0.4262831716003761</v>
      </c>
      <c r="I554" s="88">
        <f t="shared" ref="I554" si="18">F554*H554</f>
        <v>2940102.9638188682</v>
      </c>
      <c r="J554" s="156" t="s">
        <v>294</v>
      </c>
    </row>
    <row r="555" spans="1:10" ht="12" customHeight="1">
      <c r="A555" s="111"/>
      <c r="B555" s="101" t="s">
        <v>891</v>
      </c>
      <c r="C555" s="97"/>
      <c r="D555" s="86">
        <v>512</v>
      </c>
      <c r="E555" s="86">
        <v>3</v>
      </c>
      <c r="F555" s="144">
        <v>268742.0638847145</v>
      </c>
      <c r="G555" s="91" t="s">
        <v>28</v>
      </c>
      <c r="H555" s="87">
        <f>VLOOKUP(G555,'Alloc. Factors'!$B$2:$M$110,7,FALSE)</f>
        <v>0.4262831716003761</v>
      </c>
      <c r="I555" s="88">
        <f t="shared" ref="I555:I563" si="19">F555*H555</f>
        <v>114560.21933520699</v>
      </c>
      <c r="J555" s="156" t="s">
        <v>294</v>
      </c>
    </row>
    <row r="556" spans="1:10" ht="12.75" customHeight="1">
      <c r="A556" s="111"/>
      <c r="B556" s="101" t="s">
        <v>892</v>
      </c>
      <c r="C556" s="97"/>
      <c r="D556" s="86">
        <v>512</v>
      </c>
      <c r="E556" s="86">
        <v>3</v>
      </c>
      <c r="F556" s="144">
        <v>-411194.52326483687</v>
      </c>
      <c r="G556" s="91" t="s">
        <v>28</v>
      </c>
      <c r="H556" s="87">
        <f>VLOOKUP(G556,'Alloc. Factors'!$B$2:$M$110,7,FALSE)</f>
        <v>0.4262831716003761</v>
      </c>
      <c r="I556" s="88">
        <f t="shared" si="19"/>
        <v>-175285.3055220393</v>
      </c>
      <c r="J556" s="156" t="s">
        <v>294</v>
      </c>
    </row>
    <row r="557" spans="1:10" ht="12" customHeight="1">
      <c r="A557" s="111"/>
      <c r="B557" s="136" t="s">
        <v>642</v>
      </c>
      <c r="C557" s="111"/>
      <c r="D557" s="98">
        <v>549</v>
      </c>
      <c r="E557" s="98">
        <v>3</v>
      </c>
      <c r="F557" s="144">
        <v>330981.77088919736</v>
      </c>
      <c r="G557" s="91" t="s">
        <v>28</v>
      </c>
      <c r="H557" s="87">
        <f>VLOOKUP(G557,'Alloc. Factors'!$B$2:$M$110,7,FALSE)</f>
        <v>0.4262831716003761</v>
      </c>
      <c r="I557" s="88">
        <f t="shared" si="19"/>
        <v>141091.95903655607</v>
      </c>
      <c r="J557" s="156" t="s">
        <v>294</v>
      </c>
    </row>
    <row r="558" spans="1:10" ht="12" customHeight="1">
      <c r="A558" s="111"/>
      <c r="B558" s="136" t="s">
        <v>644</v>
      </c>
      <c r="C558" s="111"/>
      <c r="D558" s="98">
        <v>549</v>
      </c>
      <c r="E558" s="98">
        <v>3</v>
      </c>
      <c r="F558" s="144">
        <v>413667.60187760968</v>
      </c>
      <c r="G558" s="91" t="s">
        <v>28</v>
      </c>
      <c r="H558" s="87">
        <f>VLOOKUP(G558,'Alloc. Factors'!$B$2:$M$110,7,FALSE)</f>
        <v>0.4262831716003761</v>
      </c>
      <c r="I558" s="88">
        <f t="shared" si="19"/>
        <v>176339.53731670915</v>
      </c>
      <c r="J558" s="156" t="s">
        <v>294</v>
      </c>
    </row>
    <row r="559" spans="1:10" ht="12" customHeight="1">
      <c r="A559" s="111"/>
      <c r="B559" s="136" t="s">
        <v>645</v>
      </c>
      <c r="C559" s="111"/>
      <c r="D559" s="213">
        <v>512</v>
      </c>
      <c r="E559" s="98">
        <v>3</v>
      </c>
      <c r="F559" s="144">
        <v>3171436.3990280945</v>
      </c>
      <c r="G559" s="91" t="s">
        <v>28</v>
      </c>
      <c r="H559" s="87">
        <f>VLOOKUP(G559,'Alloc. Factors'!$B$2:$M$110,7,FALSE)</f>
        <v>0.4262831716003761</v>
      </c>
      <c r="I559" s="88">
        <f t="shared" si="19"/>
        <v>1351929.9667065721</v>
      </c>
      <c r="J559" s="156" t="s">
        <v>294</v>
      </c>
    </row>
    <row r="560" spans="1:10" ht="12" customHeight="1">
      <c r="A560" s="111"/>
      <c r="B560" s="136" t="s">
        <v>643</v>
      </c>
      <c r="C560" s="111"/>
      <c r="D560" s="213">
        <v>512</v>
      </c>
      <c r="E560" s="98">
        <v>3</v>
      </c>
      <c r="F560" s="144">
        <v>4161667.4347873903</v>
      </c>
      <c r="G560" s="91" t="s">
        <v>28</v>
      </c>
      <c r="H560" s="87">
        <f>VLOOKUP(G560,'Alloc. Factors'!$B$2:$M$110,7,FALSE)</f>
        <v>0.4262831716003761</v>
      </c>
      <c r="I560" s="88">
        <f t="shared" si="19"/>
        <v>1774048.79324717</v>
      </c>
      <c r="J560" s="156" t="s">
        <v>294</v>
      </c>
    </row>
    <row r="561" spans="1:10" ht="12" customHeight="1">
      <c r="A561" s="111"/>
      <c r="B561" s="136" t="s">
        <v>647</v>
      </c>
      <c r="C561" s="111"/>
      <c r="D561" s="213">
        <v>535</v>
      </c>
      <c r="E561" s="98">
        <v>3</v>
      </c>
      <c r="F561" s="144">
        <v>-210332.91048350703</v>
      </c>
      <c r="G561" s="91" t="s">
        <v>32</v>
      </c>
      <c r="H561" s="87">
        <f>VLOOKUP(G561,'Alloc. Factors'!$B$2:$M$110,7,FALSE)</f>
        <v>0.4262831716003761</v>
      </c>
      <c r="I561" s="88">
        <f t="shared" si="19"/>
        <v>-89661.380172847377</v>
      </c>
      <c r="J561" s="156" t="s">
        <v>294</v>
      </c>
    </row>
    <row r="562" spans="1:10" ht="12" customHeight="1">
      <c r="A562" s="111"/>
      <c r="B562" s="136" t="s">
        <v>646</v>
      </c>
      <c r="C562" s="111"/>
      <c r="D562" s="213">
        <v>535</v>
      </c>
      <c r="E562" s="98">
        <v>3</v>
      </c>
      <c r="F562" s="144">
        <v>1815218.1628916948</v>
      </c>
      <c r="G562" s="91" t="s">
        <v>30</v>
      </c>
      <c r="H562" s="87">
        <f>VLOOKUP(G562,'Alloc. Factors'!$B$2:$M$110,7,FALSE)</f>
        <v>0.4262831716003761</v>
      </c>
      <c r="I562" s="88">
        <f t="shared" si="19"/>
        <v>773796.9556240798</v>
      </c>
      <c r="J562" s="156" t="s">
        <v>294</v>
      </c>
    </row>
    <row r="563" spans="1:10" ht="12" customHeight="1">
      <c r="A563" s="111"/>
      <c r="B563" s="136" t="s">
        <v>648</v>
      </c>
      <c r="C563" s="111"/>
      <c r="D563" s="213">
        <v>549</v>
      </c>
      <c r="E563" s="98">
        <v>3</v>
      </c>
      <c r="F563" s="144">
        <v>-2448302.1504460219</v>
      </c>
      <c r="G563" s="91" t="s">
        <v>411</v>
      </c>
      <c r="H563" s="87">
        <f>VLOOKUP(G563,'Alloc. Factors'!$B$2:$M$110,7,FALSE)</f>
        <v>0.4262831716003761</v>
      </c>
      <c r="I563" s="88">
        <f t="shared" si="19"/>
        <v>-1043670.0057281514</v>
      </c>
      <c r="J563" s="156" t="s">
        <v>294</v>
      </c>
    </row>
    <row r="564" spans="1:10" ht="12" customHeight="1">
      <c r="A564" s="111"/>
      <c r="B564" s="224"/>
      <c r="C564" s="97"/>
      <c r="D564" s="156"/>
      <c r="E564" s="156"/>
      <c r="F564" s="301">
        <f>SUM(F554:F563)</f>
        <v>13988949.367329102</v>
      </c>
      <c r="G564" s="103"/>
      <c r="H564" s="87"/>
      <c r="I564" s="302">
        <f>SUM(I554:I563)</f>
        <v>5963253.7036621235</v>
      </c>
      <c r="J564" s="156" t="s">
        <v>294</v>
      </c>
    </row>
    <row r="565" spans="1:10" ht="12" customHeight="1">
      <c r="A565" s="111"/>
      <c r="B565" s="190"/>
      <c r="C565" s="97"/>
      <c r="D565" s="156"/>
      <c r="E565" s="156"/>
      <c r="F565" s="103"/>
      <c r="G565" s="156"/>
      <c r="H565" s="87"/>
      <c r="I565" s="88"/>
      <c r="J565" s="207"/>
    </row>
    <row r="566" spans="1:10" ht="12" customHeight="1">
      <c r="A566" s="111"/>
      <c r="B566" s="190"/>
      <c r="C566" s="155"/>
      <c r="D566" s="156"/>
      <c r="E566" s="156"/>
      <c r="F566" s="103"/>
      <c r="G566" s="156"/>
      <c r="H566" s="87"/>
      <c r="I566" s="88"/>
      <c r="J566" s="158"/>
    </row>
    <row r="567" spans="1:10" ht="12" customHeight="1">
      <c r="A567" s="111"/>
      <c r="B567" s="190"/>
      <c r="C567" s="155"/>
      <c r="D567" s="156"/>
      <c r="E567" s="156"/>
      <c r="F567" s="103"/>
      <c r="G567" s="156"/>
      <c r="H567" s="87"/>
      <c r="I567" s="88"/>
      <c r="J567" s="158"/>
    </row>
    <row r="568" spans="1:10" ht="12" customHeight="1">
      <c r="A568" s="111"/>
      <c r="B568" s="190"/>
      <c r="C568" s="155"/>
      <c r="D568" s="156"/>
      <c r="E568" s="156"/>
      <c r="F568" s="103"/>
      <c r="G568" s="103"/>
      <c r="H568" s="87"/>
      <c r="I568" s="88"/>
      <c r="J568" s="158"/>
    </row>
    <row r="569" spans="1:10" ht="12" customHeight="1">
      <c r="A569" s="111"/>
      <c r="B569" s="190"/>
      <c r="C569" s="155"/>
      <c r="D569" s="156"/>
      <c r="E569" s="156"/>
      <c r="F569" s="103"/>
      <c r="G569" s="103"/>
      <c r="H569" s="87"/>
      <c r="I569" s="88"/>
      <c r="J569" s="158"/>
    </row>
    <row r="570" spans="1:10" ht="12" customHeight="1">
      <c r="A570" s="111"/>
      <c r="B570" s="190"/>
      <c r="C570" s="155"/>
      <c r="D570" s="156"/>
      <c r="E570" s="156"/>
      <c r="F570" s="103"/>
      <c r="G570" s="156"/>
      <c r="H570" s="87"/>
      <c r="I570" s="88"/>
      <c r="J570" s="158"/>
    </row>
    <row r="571" spans="1:10" ht="12" customHeight="1">
      <c r="A571" s="111"/>
      <c r="B571" s="209"/>
      <c r="C571" s="209"/>
      <c r="D571" s="209"/>
      <c r="E571" s="207"/>
      <c r="F571" s="209"/>
      <c r="G571" s="209"/>
      <c r="H571" s="208"/>
      <c r="I571" s="103"/>
      <c r="J571" s="158"/>
    </row>
    <row r="572" spans="1:10" ht="12" customHeight="1">
      <c r="A572" s="111"/>
      <c r="B572" s="209"/>
      <c r="C572" s="209"/>
      <c r="D572" s="209"/>
      <c r="E572" s="207"/>
      <c r="F572" s="209"/>
      <c r="G572" s="209"/>
      <c r="H572" s="208"/>
      <c r="I572" s="103"/>
      <c r="J572" s="158"/>
    </row>
    <row r="573" spans="1:10" ht="12" customHeight="1">
      <c r="A573" s="111"/>
      <c r="B573" s="209"/>
      <c r="C573" s="209"/>
      <c r="D573" s="209"/>
      <c r="E573" s="207"/>
      <c r="F573" s="209"/>
      <c r="G573" s="209"/>
      <c r="H573" s="208"/>
      <c r="I573" s="103"/>
      <c r="J573" s="158"/>
    </row>
    <row r="574" spans="1:10" ht="12" customHeight="1">
      <c r="A574" s="111"/>
      <c r="B574" s="209"/>
      <c r="C574" s="209"/>
      <c r="D574" s="209"/>
      <c r="E574" s="207"/>
      <c r="F574" s="209"/>
      <c r="G574" s="209"/>
      <c r="H574" s="208"/>
      <c r="I574" s="103"/>
      <c r="J574" s="158"/>
    </row>
    <row r="575" spans="1:10" ht="12" customHeight="1">
      <c r="A575" s="111"/>
      <c r="B575" s="50"/>
      <c r="C575" s="155"/>
      <c r="D575" s="155"/>
      <c r="E575" s="156"/>
      <c r="F575" s="103"/>
      <c r="G575" s="209"/>
      <c r="H575" s="208"/>
      <c r="I575" s="103"/>
      <c r="J575" s="158"/>
    </row>
    <row r="576" spans="1:10" ht="12" customHeight="1">
      <c r="A576" s="111"/>
      <c r="B576" s="281"/>
      <c r="C576" s="282"/>
      <c r="D576" s="156"/>
      <c r="E576" s="156"/>
      <c r="F576" s="282"/>
      <c r="G576" s="209"/>
      <c r="H576" s="208"/>
      <c r="I576" s="103"/>
      <c r="J576" s="158"/>
    </row>
    <row r="577" spans="1:10" ht="12" customHeight="1">
      <c r="A577" s="111"/>
      <c r="B577" s="281"/>
      <c r="C577" s="282"/>
      <c r="D577" s="156"/>
      <c r="E577" s="156"/>
      <c r="F577" s="103"/>
      <c r="G577" s="209"/>
      <c r="H577" s="208"/>
      <c r="I577" s="103"/>
      <c r="J577" s="158"/>
    </row>
    <row r="578" spans="1:10" ht="12" customHeight="1">
      <c r="A578" s="111"/>
      <c r="B578" s="190"/>
      <c r="C578" s="114"/>
      <c r="D578" s="156"/>
      <c r="E578" s="156"/>
      <c r="F578" s="35"/>
      <c r="G578" s="209"/>
      <c r="H578" s="208"/>
      <c r="I578" s="103"/>
      <c r="J578" s="158"/>
    </row>
    <row r="579" spans="1:10" ht="12" customHeight="1">
      <c r="A579" s="111"/>
      <c r="B579" s="209"/>
      <c r="C579" s="209"/>
      <c r="D579" s="209"/>
      <c r="E579" s="207"/>
      <c r="F579" s="155"/>
      <c r="G579" s="209"/>
      <c r="H579" s="208"/>
      <c r="I579" s="103"/>
      <c r="J579" s="158"/>
    </row>
    <row r="580" spans="1:10" ht="12" customHeight="1">
      <c r="A580" s="111"/>
      <c r="B580" s="111"/>
      <c r="C580" s="97"/>
      <c r="D580" s="86"/>
      <c r="E580" s="98"/>
      <c r="F580" s="112"/>
      <c r="G580" s="174"/>
      <c r="H580" s="87"/>
      <c r="I580" s="88"/>
      <c r="J580" s="88"/>
    </row>
    <row r="581" spans="1:10" ht="12" customHeight="1">
      <c r="A581" s="111"/>
      <c r="B581" s="136"/>
      <c r="C581" s="97"/>
      <c r="D581" s="86"/>
      <c r="E581" s="98"/>
      <c r="F581" s="123"/>
      <c r="G581" s="174"/>
      <c r="H581" s="87"/>
      <c r="I581" s="88"/>
      <c r="J581" s="88"/>
    </row>
    <row r="582" spans="1:10" ht="12" customHeight="1">
      <c r="A582" s="96"/>
      <c r="B582" s="96"/>
      <c r="C582" s="97"/>
      <c r="D582" s="86"/>
      <c r="E582" s="98"/>
      <c r="F582" s="123"/>
      <c r="G582" s="174"/>
      <c r="H582" s="87"/>
      <c r="I582" s="88"/>
      <c r="J582" s="98"/>
    </row>
    <row r="583" spans="1:10" ht="12" customHeight="1">
      <c r="A583" s="96"/>
      <c r="B583" s="96"/>
      <c r="C583" s="97"/>
      <c r="D583" s="86"/>
      <c r="E583" s="98"/>
      <c r="F583" s="112"/>
      <c r="G583" s="174"/>
      <c r="H583" s="87"/>
      <c r="I583" s="88"/>
      <c r="J583" s="98"/>
    </row>
    <row r="584" spans="1:10" ht="12" customHeight="1">
      <c r="A584" s="96"/>
      <c r="B584" s="136"/>
      <c r="C584" s="97"/>
      <c r="D584" s="86"/>
      <c r="E584" s="98"/>
      <c r="F584" s="123"/>
      <c r="G584" s="174"/>
      <c r="H584" s="87"/>
      <c r="I584" s="88"/>
      <c r="J584" s="98"/>
    </row>
    <row r="585" spans="1:10" ht="12" customHeight="1">
      <c r="A585" s="96"/>
      <c r="B585" s="96"/>
      <c r="C585" s="97"/>
      <c r="D585" s="86"/>
      <c r="E585" s="98"/>
      <c r="F585" s="123"/>
      <c r="G585" s="174"/>
      <c r="H585" s="87"/>
      <c r="I585" s="88"/>
      <c r="J585" s="98"/>
    </row>
    <row r="586" spans="1:10" ht="12" customHeight="1">
      <c r="A586" s="96"/>
      <c r="B586" s="96"/>
      <c r="C586" s="97"/>
      <c r="D586" s="86"/>
      <c r="E586" s="98"/>
      <c r="F586" s="123"/>
      <c r="G586" s="174"/>
      <c r="H586" s="87"/>
      <c r="I586" s="88"/>
      <c r="J586" s="98"/>
    </row>
    <row r="587" spans="1:10" ht="12" customHeight="1">
      <c r="A587" s="96"/>
      <c r="B587" s="96"/>
      <c r="C587" s="97"/>
      <c r="D587" s="86"/>
      <c r="E587" s="98"/>
      <c r="F587" s="123"/>
      <c r="G587" s="174"/>
      <c r="H587" s="87"/>
      <c r="I587" s="88"/>
      <c r="J587" s="98"/>
    </row>
    <row r="588" spans="1:10" ht="12" customHeight="1">
      <c r="A588" s="96"/>
      <c r="B588" s="96"/>
      <c r="C588" s="97"/>
      <c r="D588" s="86"/>
      <c r="E588" s="98"/>
      <c r="F588" s="123"/>
      <c r="G588" s="174"/>
      <c r="H588" s="87"/>
      <c r="I588" s="88"/>
      <c r="J588" s="98"/>
    </row>
    <row r="589" spans="1:10" ht="12" customHeight="1">
      <c r="A589" s="96"/>
      <c r="B589" s="96"/>
      <c r="C589" s="97"/>
      <c r="D589" s="86"/>
      <c r="E589" s="98"/>
      <c r="F589" s="123"/>
      <c r="G589" s="174"/>
      <c r="H589" s="87"/>
      <c r="I589" s="88"/>
      <c r="J589" s="98"/>
    </row>
    <row r="590" spans="1:10" ht="12" customHeight="1">
      <c r="A590" s="96"/>
      <c r="B590" s="96"/>
      <c r="C590" s="97"/>
      <c r="D590" s="86"/>
      <c r="E590" s="98"/>
      <c r="F590" s="123"/>
      <c r="G590" s="174"/>
      <c r="H590" s="87"/>
      <c r="I590" s="88"/>
      <c r="J590" s="98"/>
    </row>
    <row r="591" spans="1:10" ht="12" customHeight="1">
      <c r="A591" s="96"/>
      <c r="B591" s="96"/>
      <c r="C591" s="97"/>
      <c r="D591" s="86"/>
      <c r="E591" s="98"/>
      <c r="F591" s="123"/>
      <c r="G591" s="174"/>
      <c r="H591" s="87"/>
      <c r="I591" s="88"/>
      <c r="J591" s="98"/>
    </row>
    <row r="592" spans="1:10" ht="12" customHeight="1">
      <c r="A592" s="96"/>
      <c r="B592" s="96"/>
      <c r="C592" s="111"/>
      <c r="D592" s="98"/>
      <c r="E592" s="98"/>
      <c r="F592" s="188"/>
      <c r="G592" s="98"/>
      <c r="H592" s="111"/>
      <c r="I592" s="112"/>
      <c r="J592" s="98"/>
    </row>
    <row r="593" spans="1:10" ht="12" customHeight="1">
      <c r="A593" s="96"/>
      <c r="B593" s="96"/>
      <c r="C593" s="210"/>
      <c r="D593" s="181"/>
      <c r="E593" s="181"/>
      <c r="F593" s="197"/>
      <c r="G593" s="98"/>
      <c r="H593" s="111"/>
      <c r="I593" s="211"/>
      <c r="J593" s="181"/>
    </row>
    <row r="594" spans="1:10" ht="12" customHeight="1">
      <c r="A594" s="96"/>
      <c r="B594" s="96"/>
      <c r="C594" s="111"/>
      <c r="D594" s="146"/>
      <c r="E594" s="98"/>
      <c r="F594" s="188"/>
      <c r="G594" s="98"/>
      <c r="H594" s="188"/>
      <c r="I594" s="188"/>
      <c r="J594" s="98"/>
    </row>
    <row r="595" spans="1:10" ht="12" customHeight="1">
      <c r="A595" s="96"/>
      <c r="B595" s="96"/>
      <c r="C595" s="111"/>
      <c r="D595" s="146"/>
      <c r="E595" s="98"/>
      <c r="F595" s="188"/>
      <c r="G595" s="98"/>
      <c r="H595" s="188"/>
      <c r="I595" s="188"/>
      <c r="J595" s="98"/>
    </row>
    <row r="596" spans="1:10" ht="12" customHeight="1">
      <c r="A596" s="96"/>
      <c r="B596" s="96"/>
      <c r="C596" s="9"/>
      <c r="D596" s="13"/>
      <c r="E596" s="98"/>
      <c r="F596" s="14"/>
      <c r="G596" s="98"/>
      <c r="H596" s="14"/>
      <c r="I596" s="14"/>
      <c r="J596" s="163"/>
    </row>
    <row r="597" spans="1:10" ht="12" customHeight="1">
      <c r="A597" s="111"/>
      <c r="B597" s="111"/>
      <c r="C597" s="210"/>
      <c r="D597" s="181"/>
      <c r="E597" s="181"/>
      <c r="F597" s="197"/>
      <c r="G597" s="181"/>
      <c r="H597" s="210"/>
      <c r="I597" s="211"/>
      <c r="J597" s="181"/>
    </row>
    <row r="598" spans="1:10" ht="12" customHeight="1">
      <c r="A598" s="96"/>
      <c r="B598" s="96"/>
      <c r="C598" s="111"/>
      <c r="D598" s="98"/>
      <c r="E598" s="98"/>
      <c r="F598" s="188"/>
      <c r="G598" s="98"/>
      <c r="H598" s="111"/>
      <c r="I598" s="188"/>
      <c r="J598" s="98"/>
    </row>
    <row r="599" spans="1:10" ht="12" customHeight="1">
      <c r="A599" s="96"/>
      <c r="B599" s="96"/>
      <c r="C599" s="111"/>
      <c r="D599" s="98"/>
      <c r="E599" s="98"/>
      <c r="F599" s="188"/>
      <c r="G599" s="98"/>
      <c r="H599" s="111"/>
      <c r="I599" s="188"/>
      <c r="J599" s="98"/>
    </row>
    <row r="600" spans="1:10" ht="12" customHeight="1">
      <c r="A600" s="96"/>
      <c r="B600" s="96"/>
      <c r="C600" s="9"/>
      <c r="D600" s="98"/>
      <c r="E600" s="98"/>
      <c r="F600" s="14"/>
      <c r="G600" s="98"/>
      <c r="H600" s="111"/>
      <c r="I600" s="14"/>
      <c r="J600" s="163"/>
    </row>
    <row r="601" spans="1:10" ht="12" customHeight="1">
      <c r="A601" s="111"/>
      <c r="B601" s="111"/>
      <c r="C601" s="111"/>
      <c r="D601" s="98"/>
      <c r="E601" s="98"/>
      <c r="F601" s="188"/>
      <c r="G601" s="98"/>
      <c r="H601" s="111"/>
      <c r="I601" s="112"/>
      <c r="J601" s="88"/>
    </row>
    <row r="602" spans="1:10" ht="12" customHeight="1" thickBot="1">
      <c r="A602" s="96"/>
      <c r="B602" s="19" t="s">
        <v>12</v>
      </c>
      <c r="C602" s="111"/>
      <c r="D602" s="98"/>
      <c r="E602" s="98"/>
      <c r="F602" s="188"/>
      <c r="G602" s="98"/>
      <c r="H602" s="111"/>
      <c r="I602" s="112"/>
      <c r="J602" s="88"/>
    </row>
    <row r="603" spans="1:10" ht="12" customHeight="1">
      <c r="A603" s="116"/>
      <c r="B603" s="117"/>
      <c r="C603" s="117"/>
      <c r="D603" s="118"/>
      <c r="E603" s="118"/>
      <c r="F603" s="187"/>
      <c r="G603" s="118"/>
      <c r="H603" s="117"/>
      <c r="I603" s="120"/>
      <c r="J603" s="121"/>
    </row>
    <row r="604" spans="1:10" ht="12" customHeight="1">
      <c r="A604" s="122"/>
      <c r="B604" s="125"/>
      <c r="C604" s="111"/>
      <c r="D604" s="98"/>
      <c r="E604" s="98"/>
      <c r="F604" s="188"/>
      <c r="G604" s="98"/>
      <c r="H604" s="111"/>
      <c r="I604" s="112"/>
      <c r="J604" s="124"/>
    </row>
    <row r="605" spans="1:10" ht="12" customHeight="1">
      <c r="A605" s="122"/>
      <c r="B605" s="125"/>
      <c r="C605" s="111"/>
      <c r="D605" s="98"/>
      <c r="E605" s="98"/>
      <c r="F605" s="188"/>
      <c r="G605" s="98"/>
      <c r="H605" s="111"/>
      <c r="I605" s="112"/>
      <c r="J605" s="124"/>
    </row>
    <row r="606" spans="1:10" ht="12" customHeight="1">
      <c r="A606" s="122"/>
      <c r="B606" s="111"/>
      <c r="C606" s="111"/>
      <c r="D606" s="98"/>
      <c r="E606" s="98"/>
      <c r="F606" s="188"/>
      <c r="G606" s="98"/>
      <c r="H606" s="111"/>
      <c r="I606" s="112"/>
      <c r="J606" s="124"/>
    </row>
    <row r="607" spans="1:10" ht="12" customHeight="1">
      <c r="A607" s="122"/>
      <c r="B607" s="111"/>
      <c r="C607" s="111"/>
      <c r="D607" s="98"/>
      <c r="E607" s="98"/>
      <c r="F607" s="188"/>
      <c r="G607" s="98"/>
      <c r="H607" s="111"/>
      <c r="I607" s="112"/>
      <c r="J607" s="124"/>
    </row>
    <row r="608" spans="1:10" ht="12" customHeight="1">
      <c r="A608" s="122"/>
      <c r="B608" s="111"/>
      <c r="C608" s="111"/>
      <c r="D608" s="98"/>
      <c r="E608" s="98"/>
      <c r="F608" s="188"/>
      <c r="G608" s="98"/>
      <c r="H608" s="111"/>
      <c r="I608" s="112"/>
      <c r="J608" s="124"/>
    </row>
    <row r="609" spans="1:10" ht="12" customHeight="1">
      <c r="A609" s="122"/>
      <c r="B609" s="111"/>
      <c r="C609" s="111"/>
      <c r="D609" s="98"/>
      <c r="E609" s="98"/>
      <c r="F609" s="188"/>
      <c r="G609" s="98"/>
      <c r="H609" s="111"/>
      <c r="I609" s="112"/>
      <c r="J609" s="124"/>
    </row>
    <row r="610" spans="1:10" ht="12" customHeight="1">
      <c r="A610" s="122"/>
      <c r="B610" s="111"/>
      <c r="C610" s="111"/>
      <c r="D610" s="98"/>
      <c r="E610" s="98"/>
      <c r="F610" s="188"/>
      <c r="G610" s="98"/>
      <c r="H610" s="111"/>
      <c r="I610" s="112"/>
      <c r="J610" s="124"/>
    </row>
    <row r="611" spans="1:10" ht="12" customHeight="1">
      <c r="A611" s="122"/>
      <c r="B611" s="111"/>
      <c r="C611" s="111"/>
      <c r="D611" s="98"/>
      <c r="E611" s="98"/>
      <c r="F611" s="188"/>
      <c r="G611" s="98"/>
      <c r="H611" s="111"/>
      <c r="I611" s="112"/>
      <c r="J611" s="124"/>
    </row>
    <row r="612" spans="1:10" ht="12" customHeight="1" thickBot="1">
      <c r="A612" s="149"/>
      <c r="B612" s="150"/>
      <c r="C612" s="150"/>
      <c r="D612" s="151"/>
      <c r="E612" s="151"/>
      <c r="F612" s="189"/>
      <c r="G612" s="151"/>
      <c r="H612" s="150"/>
      <c r="I612" s="153"/>
      <c r="J612" s="154"/>
    </row>
    <row r="613" spans="1:10" ht="12" customHeight="1">
      <c r="A613" s="97"/>
      <c r="B613" s="97"/>
      <c r="C613" s="97"/>
      <c r="D613" s="86"/>
      <c r="E613" s="86"/>
      <c r="F613" s="202"/>
      <c r="G613" s="86"/>
      <c r="H613" s="86"/>
      <c r="I613" s="214"/>
      <c r="J613" s="91"/>
    </row>
    <row r="614" spans="1:10" ht="12" customHeight="1">
      <c r="A614" s="97"/>
      <c r="B614" s="7" t="str">
        <f>Inputs!$C$2</f>
        <v>Rocky Mountain Power</v>
      </c>
      <c r="C614" s="79"/>
      <c r="D614" s="84"/>
      <c r="E614" s="84"/>
      <c r="F614" s="179"/>
      <c r="G614" s="84"/>
      <c r="H614" s="79"/>
      <c r="I614" s="92" t="s">
        <v>0</v>
      </c>
      <c r="J614" s="229">
        <v>4.0999999999999996</v>
      </c>
    </row>
    <row r="615" spans="1:10" ht="12" customHeight="1">
      <c r="A615" s="97"/>
      <c r="B615" s="7" t="str">
        <f>Inputs!$C$3</f>
        <v>Utah General Rate Case - June 2015</v>
      </c>
      <c r="C615" s="79"/>
      <c r="D615" s="84"/>
      <c r="E615" s="84"/>
      <c r="F615" s="179"/>
      <c r="G615" s="84"/>
      <c r="H615" s="79"/>
      <c r="I615" s="80"/>
      <c r="J615" s="94"/>
    </row>
    <row r="616" spans="1:10" ht="12" customHeight="1">
      <c r="A616" s="97"/>
      <c r="B616" s="31" t="s">
        <v>841</v>
      </c>
      <c r="C616" s="79"/>
      <c r="D616" s="84"/>
      <c r="E616" s="84"/>
      <c r="F616" s="179"/>
      <c r="G616" s="84"/>
      <c r="H616" s="79"/>
      <c r="I616" s="80"/>
      <c r="J616" s="94"/>
    </row>
    <row r="617" spans="1:10" ht="12" customHeight="1">
      <c r="A617" s="97"/>
      <c r="B617" s="79"/>
      <c r="C617" s="79"/>
      <c r="D617" s="84"/>
      <c r="E617" s="84"/>
      <c r="F617" s="179"/>
      <c r="G617" s="84"/>
      <c r="H617" s="79"/>
      <c r="I617" s="80"/>
      <c r="J617" s="94"/>
    </row>
    <row r="618" spans="1:10" ht="12" customHeight="1">
      <c r="A618" s="97"/>
      <c r="B618" s="79"/>
      <c r="C618" s="79"/>
      <c r="D618" s="84"/>
      <c r="E618" s="84"/>
      <c r="F618" s="179"/>
      <c r="G618" s="84"/>
      <c r="H618" s="79"/>
      <c r="I618" s="80"/>
      <c r="J618" s="94"/>
    </row>
    <row r="619" spans="1:10" ht="12" customHeight="1">
      <c r="A619" s="97"/>
      <c r="B619" s="79"/>
      <c r="C619" s="79"/>
      <c r="D619" s="84"/>
      <c r="E619" s="84"/>
      <c r="F619" s="180" t="s">
        <v>1</v>
      </c>
      <c r="G619" s="84"/>
      <c r="H619" s="84"/>
      <c r="I619" s="95" t="str">
        <f>+Inputs!$C$6</f>
        <v>UTAH</v>
      </c>
      <c r="J619" s="84"/>
    </row>
    <row r="620" spans="1:10" ht="12" customHeight="1">
      <c r="A620" s="97"/>
      <c r="B620" s="79"/>
      <c r="C620" s="79"/>
      <c r="D620" s="46" t="s">
        <v>2</v>
      </c>
      <c r="E620" s="46" t="s">
        <v>3</v>
      </c>
      <c r="F620" s="54" t="s">
        <v>4</v>
      </c>
      <c r="G620" s="46" t="s">
        <v>5</v>
      </c>
      <c r="H620" s="55" t="s">
        <v>6</v>
      </c>
      <c r="I620" s="47" t="s">
        <v>7</v>
      </c>
      <c r="J620" s="46" t="s">
        <v>8</v>
      </c>
    </row>
    <row r="621" spans="1:10" ht="12" customHeight="1">
      <c r="A621" s="111"/>
      <c r="B621" s="10" t="s">
        <v>192</v>
      </c>
      <c r="C621" s="111"/>
      <c r="D621" s="98"/>
      <c r="E621" s="98"/>
      <c r="F621" s="98"/>
      <c r="G621" s="98"/>
      <c r="H621" s="111"/>
      <c r="I621" s="112"/>
      <c r="J621" s="88"/>
    </row>
    <row r="622" spans="1:10" ht="12" customHeight="1">
      <c r="A622" s="111"/>
      <c r="B622" s="215" t="s">
        <v>857</v>
      </c>
      <c r="C622" s="97"/>
      <c r="D622" s="86">
        <v>557</v>
      </c>
      <c r="E622" s="84">
        <v>1</v>
      </c>
      <c r="F622" s="319">
        <v>-72129.149999999994</v>
      </c>
      <c r="G622" s="91" t="s">
        <v>28</v>
      </c>
      <c r="H622" s="87">
        <f>VLOOKUP(G622,'Alloc. Factors'!$B$2:$M$110,7,FALSE)</f>
        <v>0.4262831716003761</v>
      </c>
      <c r="I622" s="88">
        <f>F622*H622</f>
        <v>-30747.442826839266</v>
      </c>
      <c r="J622" s="99" t="s">
        <v>858</v>
      </c>
    </row>
    <row r="623" spans="1:10" ht="12" customHeight="1">
      <c r="A623" s="111"/>
      <c r="B623" s="224"/>
      <c r="C623" s="97"/>
      <c r="D623" s="86"/>
      <c r="E623" s="84"/>
      <c r="F623" s="319"/>
      <c r="G623" s="91"/>
      <c r="H623" s="320"/>
      <c r="I623" s="319"/>
      <c r="J623" s="84"/>
    </row>
    <row r="624" spans="1:10" ht="12.75" customHeight="1">
      <c r="A624" s="111"/>
      <c r="B624" s="441" t="s">
        <v>633</v>
      </c>
      <c r="C624" s="97"/>
      <c r="D624" s="86">
        <v>407</v>
      </c>
      <c r="E624" s="84">
        <v>1</v>
      </c>
      <c r="F624" s="319">
        <v>-1306019.8043897781</v>
      </c>
      <c r="G624" s="91" t="s">
        <v>187</v>
      </c>
      <c r="H624" s="87">
        <f>VLOOKUP(G624,'Alloc. Factors'!$B$2:$M$110,7,FALSE)</f>
        <v>1</v>
      </c>
      <c r="I624" s="88">
        <f>F624*H624</f>
        <v>-1306019.8043897781</v>
      </c>
      <c r="J624" s="99" t="s">
        <v>859</v>
      </c>
    </row>
    <row r="625" spans="1:10" ht="12" customHeight="1">
      <c r="A625" s="111"/>
      <c r="B625" s="101"/>
      <c r="C625" s="97"/>
      <c r="D625" s="86"/>
      <c r="E625" s="86"/>
      <c r="F625" s="319"/>
      <c r="G625" s="91"/>
      <c r="H625" s="87"/>
      <c r="I625" s="88"/>
      <c r="J625" s="86"/>
    </row>
    <row r="626" spans="1:10" ht="12" customHeight="1">
      <c r="A626" s="111"/>
      <c r="B626" s="215"/>
      <c r="C626" s="97"/>
      <c r="D626" s="86"/>
      <c r="E626" s="86"/>
      <c r="F626" s="319"/>
      <c r="G626" s="91"/>
      <c r="H626" s="87"/>
      <c r="I626" s="88"/>
      <c r="J626" s="86"/>
    </row>
    <row r="627" spans="1:10" ht="12" customHeight="1">
      <c r="A627" s="111"/>
      <c r="B627" s="10" t="s">
        <v>10</v>
      </c>
      <c r="C627" s="111"/>
      <c r="D627" s="98"/>
      <c r="E627" s="98"/>
      <c r="F627" s="98"/>
      <c r="G627" s="98"/>
      <c r="H627" s="111"/>
      <c r="I627" s="112"/>
      <c r="J627" s="88"/>
    </row>
    <row r="628" spans="1:10" ht="12" customHeight="1">
      <c r="A628" s="111"/>
      <c r="B628" s="441" t="s">
        <v>856</v>
      </c>
      <c r="C628" s="97"/>
      <c r="D628" s="86" t="s">
        <v>265</v>
      </c>
      <c r="E628" s="84">
        <v>1</v>
      </c>
      <c r="F628" s="319">
        <v>-1877667.2376071548</v>
      </c>
      <c r="G628" s="91" t="s">
        <v>187</v>
      </c>
      <c r="H628" s="87">
        <f>VLOOKUP(G628,'Alloc. Factors'!$B$2:$M$110,7,FALSE)</f>
        <v>1</v>
      </c>
      <c r="I628" s="88">
        <f>F628*H628</f>
        <v>-1877667.2376071548</v>
      </c>
      <c r="J628" s="99" t="s">
        <v>859</v>
      </c>
    </row>
    <row r="629" spans="1:10" ht="12" customHeight="1">
      <c r="A629" s="111"/>
      <c r="B629" s="224"/>
      <c r="C629" s="97"/>
      <c r="D629" s="86"/>
      <c r="E629" s="84"/>
      <c r="F629" s="319"/>
      <c r="G629" s="91"/>
      <c r="H629" s="320"/>
      <c r="I629" s="319"/>
      <c r="J629" s="84"/>
    </row>
    <row r="630" spans="1:10" ht="12" customHeight="1">
      <c r="A630" s="111"/>
      <c r="B630" s="224"/>
      <c r="C630" s="97"/>
      <c r="D630" s="86"/>
      <c r="E630" s="84"/>
      <c r="F630" s="319"/>
      <c r="G630" s="91"/>
      <c r="H630" s="320"/>
      <c r="I630" s="319"/>
      <c r="J630" s="84"/>
    </row>
    <row r="631" spans="1:10" ht="12" customHeight="1">
      <c r="A631" s="111"/>
      <c r="B631" s="318" t="s">
        <v>409</v>
      </c>
      <c r="C631" s="97"/>
      <c r="D631" s="156"/>
      <c r="E631" s="156"/>
      <c r="F631" s="411"/>
      <c r="G631" s="156"/>
      <c r="H631" s="87"/>
      <c r="I631" s="88"/>
      <c r="J631" s="156"/>
    </row>
    <row r="632" spans="1:10" ht="12" customHeight="1">
      <c r="A632" s="111"/>
      <c r="B632" s="384" t="s">
        <v>639</v>
      </c>
      <c r="C632" s="97"/>
      <c r="D632" s="156" t="s">
        <v>260</v>
      </c>
      <c r="E632" s="156">
        <v>1</v>
      </c>
      <c r="F632" s="280">
        <v>2109478</v>
      </c>
      <c r="G632" s="91" t="s">
        <v>187</v>
      </c>
      <c r="H632" s="87">
        <f>VLOOKUP(G632,'Alloc. Factors'!$B$2:$M$110,7,FALSE)</f>
        <v>1</v>
      </c>
      <c r="I632" s="88">
        <f t="shared" ref="I632:I634" si="20">F632*H632</f>
        <v>2109478</v>
      </c>
      <c r="J632" s="156"/>
    </row>
    <row r="633" spans="1:10" ht="12" customHeight="1">
      <c r="A633" s="111"/>
      <c r="B633" s="427" t="s">
        <v>623</v>
      </c>
      <c r="C633" s="97"/>
      <c r="D633" s="156">
        <v>41110</v>
      </c>
      <c r="E633" s="156">
        <v>1</v>
      </c>
      <c r="F633" s="103">
        <v>-800568</v>
      </c>
      <c r="G633" s="91" t="s">
        <v>187</v>
      </c>
      <c r="H633" s="87">
        <f>VLOOKUP(G633,'Alloc. Factors'!$B$2:$M$110,7,FALSE)</f>
        <v>1</v>
      </c>
      <c r="I633" s="88">
        <f t="shared" si="20"/>
        <v>-800568</v>
      </c>
      <c r="J633" s="156"/>
    </row>
    <row r="634" spans="1:10" ht="12" customHeight="1">
      <c r="A634" s="111"/>
      <c r="B634" s="428" t="s">
        <v>426</v>
      </c>
      <c r="C634" s="97"/>
      <c r="D634" s="156">
        <v>283</v>
      </c>
      <c r="E634" s="156">
        <v>1</v>
      </c>
      <c r="F634" s="103">
        <v>549841.07692307688</v>
      </c>
      <c r="G634" s="91" t="s">
        <v>187</v>
      </c>
      <c r="H634" s="87">
        <f>VLOOKUP(G634,'Alloc. Factors'!$B$2:$M$110,7,FALSE)</f>
        <v>1</v>
      </c>
      <c r="I634" s="88">
        <f t="shared" si="20"/>
        <v>549841.07692307688</v>
      </c>
      <c r="J634" s="156"/>
    </row>
    <row r="635" spans="1:10" ht="12" customHeight="1">
      <c r="A635" s="111"/>
      <c r="B635" s="428"/>
      <c r="C635" s="97"/>
      <c r="D635" s="156"/>
      <c r="E635" s="156"/>
      <c r="F635" s="103"/>
      <c r="G635" s="103"/>
      <c r="H635" s="87"/>
      <c r="I635" s="88"/>
      <c r="J635" s="156"/>
    </row>
    <row r="636" spans="1:10" ht="12" customHeight="1">
      <c r="A636" s="111"/>
      <c r="B636" s="224"/>
      <c r="C636" s="97"/>
      <c r="D636" s="86"/>
      <c r="E636" s="86"/>
      <c r="F636" s="114"/>
      <c r="G636" s="86"/>
      <c r="H636" s="111"/>
      <c r="I636" s="112"/>
      <c r="J636" s="88"/>
    </row>
    <row r="637" spans="1:10" ht="12" customHeight="1">
      <c r="A637" s="111"/>
      <c r="B637" s="97"/>
      <c r="C637" s="97"/>
      <c r="D637" s="86"/>
      <c r="E637" s="86"/>
      <c r="F637" s="108"/>
      <c r="G637" s="174"/>
      <c r="H637" s="87"/>
      <c r="I637" s="88"/>
      <c r="J637" s="88"/>
    </row>
    <row r="638" spans="1:10" ht="12" customHeight="1">
      <c r="A638" s="111"/>
      <c r="B638" s="97"/>
      <c r="C638" s="97"/>
      <c r="D638" s="86"/>
      <c r="E638" s="86"/>
      <c r="F638" s="108"/>
      <c r="G638" s="174"/>
      <c r="H638" s="87"/>
      <c r="I638" s="88"/>
      <c r="J638" s="88"/>
    </row>
    <row r="639" spans="1:10" ht="12" customHeight="1">
      <c r="A639" s="111"/>
      <c r="B639" s="97"/>
      <c r="C639" s="97"/>
      <c r="D639" s="86"/>
      <c r="E639" s="86"/>
      <c r="F639" s="227"/>
      <c r="G639" s="174"/>
      <c r="H639" s="87"/>
      <c r="I639" s="88"/>
      <c r="J639" s="88"/>
    </row>
    <row r="640" spans="1:10" ht="12" customHeight="1">
      <c r="A640" s="111"/>
      <c r="B640" s="97"/>
      <c r="C640" s="97"/>
      <c r="D640" s="86"/>
      <c r="E640" s="86"/>
      <c r="F640" s="439"/>
      <c r="G640" s="174"/>
      <c r="H640" s="87"/>
      <c r="I640" s="88"/>
      <c r="J640" s="88"/>
    </row>
    <row r="641" spans="1:10" ht="12" customHeight="1">
      <c r="A641" s="111"/>
      <c r="B641" s="97"/>
      <c r="C641" s="97"/>
      <c r="D641" s="86"/>
      <c r="E641" s="86"/>
      <c r="F641" s="415"/>
      <c r="G641" s="174"/>
      <c r="H641" s="87"/>
      <c r="I641" s="88"/>
      <c r="J641" s="88"/>
    </row>
    <row r="642" spans="1:10" ht="12" customHeight="1">
      <c r="A642" s="111"/>
      <c r="B642" s="97"/>
      <c r="C642" s="97"/>
      <c r="D642" s="86"/>
      <c r="E642" s="86"/>
      <c r="F642" s="225"/>
      <c r="G642" s="174"/>
      <c r="H642" s="87"/>
      <c r="I642" s="88"/>
      <c r="J642" s="88"/>
    </row>
    <row r="643" spans="1:10" ht="12" customHeight="1">
      <c r="A643" s="111"/>
      <c r="B643" s="97"/>
      <c r="C643" s="97"/>
      <c r="D643" s="86"/>
      <c r="E643" s="86"/>
      <c r="F643" s="414"/>
      <c r="G643" s="174"/>
      <c r="H643" s="87"/>
      <c r="I643" s="88"/>
      <c r="J643" s="88"/>
    </row>
    <row r="644" spans="1:10" ht="12" customHeight="1">
      <c r="A644" s="111"/>
      <c r="B644" s="97"/>
      <c r="C644" s="97"/>
      <c r="D644" s="86"/>
      <c r="E644" s="86"/>
      <c r="F644" s="227"/>
      <c r="G644" s="174"/>
      <c r="H644" s="87"/>
      <c r="I644" s="88"/>
      <c r="J644" s="88"/>
    </row>
    <row r="645" spans="1:10" ht="12" customHeight="1">
      <c r="A645" s="111"/>
      <c r="B645" s="101"/>
      <c r="C645" s="97"/>
      <c r="D645" s="86"/>
      <c r="E645" s="86"/>
      <c r="F645" s="35"/>
      <c r="G645" s="35"/>
      <c r="H645" s="9"/>
      <c r="I645" s="35"/>
      <c r="J645" s="88"/>
    </row>
    <row r="646" spans="1:10" ht="12" customHeight="1">
      <c r="A646" s="111"/>
      <c r="B646" s="101"/>
      <c r="C646" s="97"/>
      <c r="D646" s="86"/>
      <c r="E646" s="86"/>
      <c r="F646" s="35"/>
      <c r="G646" s="35"/>
      <c r="H646" s="9"/>
      <c r="I646" s="35"/>
      <c r="J646" s="88"/>
    </row>
    <row r="647" spans="1:10" ht="12" customHeight="1">
      <c r="A647" s="111"/>
      <c r="B647" s="111"/>
      <c r="C647" s="111"/>
      <c r="D647" s="98"/>
      <c r="E647" s="98"/>
      <c r="F647" s="188"/>
      <c r="G647" s="98"/>
      <c r="H647" s="111"/>
      <c r="I647" s="112"/>
      <c r="J647" s="88"/>
    </row>
    <row r="648" spans="1:10" ht="12" customHeight="1">
      <c r="A648" s="96"/>
      <c r="B648" s="96"/>
      <c r="C648" s="96"/>
      <c r="D648" s="98"/>
      <c r="E648" s="98"/>
      <c r="F648" s="188"/>
      <c r="G648" s="98"/>
      <c r="H648" s="111"/>
      <c r="I648" s="112"/>
      <c r="J648" s="88"/>
    </row>
    <row r="649" spans="1:10" ht="12" customHeight="1">
      <c r="A649" s="111"/>
      <c r="B649" s="96"/>
      <c r="C649" s="96"/>
      <c r="D649" s="98"/>
      <c r="E649" s="98"/>
      <c r="F649" s="188"/>
      <c r="G649" s="98"/>
      <c r="H649" s="111"/>
      <c r="I649" s="112"/>
      <c r="J649" s="88"/>
    </row>
    <row r="650" spans="1:10" ht="12" customHeight="1">
      <c r="A650" s="111"/>
      <c r="B650" s="96"/>
      <c r="C650" s="96"/>
      <c r="D650" s="98"/>
      <c r="E650" s="98"/>
      <c r="F650" s="201"/>
      <c r="G650" s="93"/>
      <c r="H650" s="96"/>
      <c r="I650" s="112"/>
      <c r="J650" s="88"/>
    </row>
    <row r="651" spans="1:10" ht="12" customHeight="1">
      <c r="A651" s="111"/>
      <c r="B651" s="125"/>
      <c r="C651" s="230"/>
      <c r="D651" s="98"/>
      <c r="E651" s="98"/>
      <c r="F651" s="144"/>
      <c r="G651" s="98"/>
      <c r="H651" s="111"/>
      <c r="I651" s="112"/>
      <c r="J651" s="88"/>
    </row>
    <row r="652" spans="1:10" ht="12" customHeight="1">
      <c r="A652" s="111"/>
      <c r="B652" s="125"/>
      <c r="C652" s="111"/>
      <c r="D652" s="98"/>
      <c r="E652" s="98"/>
      <c r="F652" s="188"/>
      <c r="G652" s="98"/>
      <c r="H652" s="111"/>
      <c r="I652" s="112"/>
      <c r="J652" s="88"/>
    </row>
    <row r="653" spans="1:10" ht="12" customHeight="1">
      <c r="A653" s="111"/>
      <c r="B653" s="111"/>
      <c r="C653" s="125"/>
      <c r="D653" s="98"/>
      <c r="E653" s="98"/>
      <c r="F653" s="188"/>
      <c r="G653" s="98"/>
      <c r="H653" s="111"/>
      <c r="I653" s="112"/>
      <c r="J653" s="88"/>
    </row>
    <row r="654" spans="1:10" ht="12" customHeight="1">
      <c r="A654" s="111"/>
      <c r="B654" s="111"/>
      <c r="C654" s="125"/>
      <c r="D654" s="98"/>
      <c r="E654" s="98"/>
      <c r="F654" s="188"/>
      <c r="G654" s="98"/>
      <c r="H654" s="111"/>
      <c r="I654" s="112"/>
      <c r="J654" s="88"/>
    </row>
    <row r="655" spans="1:10" ht="12" customHeight="1">
      <c r="A655" s="111"/>
      <c r="B655" s="111"/>
      <c r="C655" s="111"/>
      <c r="D655" s="98"/>
      <c r="E655" s="98"/>
      <c r="F655" s="188"/>
      <c r="G655" s="98"/>
      <c r="H655" s="111"/>
      <c r="I655" s="112"/>
      <c r="J655" s="88"/>
    </row>
    <row r="656" spans="1:10" ht="12" customHeight="1">
      <c r="A656" s="111"/>
      <c r="B656" s="111"/>
      <c r="C656" s="111"/>
      <c r="D656" s="98"/>
      <c r="E656" s="98"/>
      <c r="F656" s="188"/>
      <c r="G656" s="98"/>
      <c r="H656" s="111"/>
      <c r="I656" s="112"/>
      <c r="J656" s="88"/>
    </row>
    <row r="657" spans="1:10" ht="12" customHeight="1">
      <c r="A657" s="111"/>
      <c r="B657" s="111"/>
      <c r="C657" s="111"/>
      <c r="D657" s="98"/>
      <c r="E657" s="98"/>
      <c r="F657" s="188"/>
      <c r="G657" s="98"/>
      <c r="H657" s="111"/>
      <c r="I657" s="112"/>
      <c r="J657" s="88"/>
    </row>
    <row r="658" spans="1:10" ht="12" customHeight="1">
      <c r="A658" s="111"/>
      <c r="B658" s="111"/>
      <c r="C658" s="111"/>
      <c r="D658" s="98"/>
      <c r="E658" s="98"/>
      <c r="F658" s="188"/>
      <c r="G658" s="98"/>
      <c r="H658" s="111"/>
      <c r="I658" s="112"/>
      <c r="J658" s="88"/>
    </row>
    <row r="659" spans="1:10" ht="12" customHeight="1">
      <c r="A659" s="111"/>
      <c r="B659" s="111"/>
      <c r="C659" s="111"/>
      <c r="D659" s="98"/>
      <c r="E659" s="98"/>
      <c r="F659" s="188"/>
      <c r="G659" s="98"/>
      <c r="H659" s="111"/>
      <c r="I659" s="112"/>
      <c r="J659" s="88"/>
    </row>
    <row r="660" spans="1:10" ht="12" customHeight="1">
      <c r="A660" s="111"/>
      <c r="B660" s="111"/>
      <c r="C660" s="111"/>
      <c r="D660" s="98"/>
      <c r="E660" s="98"/>
      <c r="F660" s="188"/>
      <c r="G660" s="98"/>
      <c r="H660" s="111"/>
      <c r="I660" s="112"/>
      <c r="J660" s="88"/>
    </row>
    <row r="661" spans="1:10" ht="12" customHeight="1">
      <c r="A661" s="111"/>
      <c r="B661" s="111"/>
      <c r="C661" s="111"/>
      <c r="D661" s="98"/>
      <c r="E661" s="98"/>
      <c r="F661" s="188"/>
      <c r="G661" s="98"/>
      <c r="H661" s="111"/>
      <c r="I661" s="112"/>
      <c r="J661" s="88"/>
    </row>
    <row r="662" spans="1:10" ht="12" customHeight="1">
      <c r="A662" s="111"/>
      <c r="B662" s="111"/>
      <c r="C662" s="111"/>
      <c r="D662" s="98"/>
      <c r="E662" s="98"/>
      <c r="F662" s="188"/>
      <c r="G662" s="98"/>
      <c r="H662" s="111"/>
      <c r="I662" s="112"/>
      <c r="J662" s="88"/>
    </row>
    <row r="663" spans="1:10" ht="12" customHeight="1">
      <c r="A663" s="111"/>
      <c r="B663" s="111"/>
      <c r="C663" s="96"/>
      <c r="D663" s="98"/>
      <c r="E663" s="98"/>
      <c r="F663" s="201"/>
      <c r="G663" s="98"/>
      <c r="H663" s="111"/>
      <c r="I663" s="112"/>
      <c r="J663" s="88"/>
    </row>
    <row r="664" spans="1:10" ht="12" customHeight="1">
      <c r="A664" s="111"/>
      <c r="B664" s="111"/>
      <c r="C664" s="96"/>
      <c r="D664" s="98"/>
      <c r="E664" s="98"/>
      <c r="F664" s="201"/>
      <c r="G664" s="98"/>
      <c r="H664" s="111"/>
      <c r="I664" s="112"/>
      <c r="J664" s="88"/>
    </row>
    <row r="665" spans="1:10" ht="12" customHeight="1">
      <c r="A665" s="111"/>
      <c r="B665" s="111"/>
      <c r="C665" s="96"/>
      <c r="D665" s="98"/>
      <c r="E665" s="98"/>
      <c r="F665" s="201"/>
      <c r="G665" s="98"/>
      <c r="H665" s="111"/>
      <c r="I665" s="112"/>
      <c r="J665" s="88"/>
    </row>
    <row r="666" spans="1:10" ht="12" customHeight="1">
      <c r="A666" s="111"/>
      <c r="B666" s="111"/>
      <c r="C666" s="111"/>
      <c r="D666" s="98"/>
      <c r="E666" s="98"/>
      <c r="F666" s="188"/>
      <c r="G666" s="98"/>
      <c r="H666" s="111"/>
      <c r="I666" s="112"/>
      <c r="J666" s="88"/>
    </row>
    <row r="667" spans="1:10" ht="12" customHeight="1">
      <c r="A667" s="111"/>
      <c r="B667" s="111"/>
      <c r="C667" s="111"/>
      <c r="D667" s="98"/>
      <c r="E667" s="98"/>
      <c r="F667" s="188"/>
      <c r="G667" s="98"/>
      <c r="H667" s="111"/>
      <c r="I667" s="112"/>
      <c r="J667" s="88"/>
    </row>
    <row r="668" spans="1:10" ht="12" customHeight="1">
      <c r="A668" s="111"/>
      <c r="B668" s="111"/>
      <c r="C668" s="111"/>
      <c r="D668" s="98"/>
      <c r="E668" s="98"/>
      <c r="F668" s="188"/>
      <c r="G668" s="98"/>
      <c r="H668" s="111"/>
      <c r="I668" s="112"/>
      <c r="J668" s="88"/>
    </row>
    <row r="669" spans="1:10" ht="12" customHeight="1">
      <c r="A669" s="111"/>
      <c r="B669" s="111"/>
      <c r="C669" s="111"/>
      <c r="D669" s="98"/>
      <c r="E669" s="98"/>
      <c r="F669" s="188"/>
      <c r="G669" s="98"/>
      <c r="H669" s="111"/>
      <c r="I669" s="112"/>
      <c r="J669" s="88"/>
    </row>
    <row r="670" spans="1:10" ht="12" customHeight="1" thickBot="1">
      <c r="A670" s="96"/>
      <c r="B670" s="19" t="s">
        <v>12</v>
      </c>
      <c r="C670" s="96"/>
      <c r="D670" s="98"/>
      <c r="E670" s="98"/>
      <c r="F670" s="201"/>
      <c r="G670" s="93"/>
      <c r="H670" s="96"/>
      <c r="I670" s="141"/>
      <c r="J670" s="148"/>
    </row>
    <row r="671" spans="1:10" ht="12" customHeight="1">
      <c r="A671" s="116"/>
      <c r="B671" s="117"/>
      <c r="C671" s="117"/>
      <c r="D671" s="118"/>
      <c r="E671" s="118"/>
      <c r="F671" s="187"/>
      <c r="G671" s="118"/>
      <c r="H671" s="117"/>
      <c r="I671" s="120"/>
      <c r="J671" s="121"/>
    </row>
    <row r="672" spans="1:10" ht="12" customHeight="1">
      <c r="A672" s="122"/>
      <c r="B672" s="125"/>
      <c r="C672" s="111"/>
      <c r="D672" s="98"/>
      <c r="E672" s="98"/>
      <c r="F672" s="188"/>
      <c r="G672" s="98"/>
      <c r="H672" s="111"/>
      <c r="I672" s="112"/>
      <c r="J672" s="124"/>
    </row>
    <row r="673" spans="1:10" ht="12" customHeight="1">
      <c r="A673" s="122"/>
      <c r="B673" s="125"/>
      <c r="C673" s="111"/>
      <c r="D673" s="98"/>
      <c r="E673" s="98"/>
      <c r="F673" s="188"/>
      <c r="G673" s="98"/>
      <c r="H673" s="111"/>
      <c r="I673" s="112"/>
      <c r="J673" s="124"/>
    </row>
    <row r="674" spans="1:10" ht="12" customHeight="1">
      <c r="A674" s="122"/>
      <c r="B674" s="111"/>
      <c r="C674" s="111"/>
      <c r="D674" s="98"/>
      <c r="E674" s="98"/>
      <c r="F674" s="188"/>
      <c r="G674" s="98"/>
      <c r="H674" s="111"/>
      <c r="I674" s="112"/>
      <c r="J674" s="124"/>
    </row>
    <row r="675" spans="1:10" ht="12" customHeight="1">
      <c r="A675" s="122"/>
      <c r="B675" s="111"/>
      <c r="C675" s="111"/>
      <c r="D675" s="98"/>
      <c r="E675" s="98"/>
      <c r="F675" s="188"/>
      <c r="G675" s="98"/>
      <c r="H675" s="111"/>
      <c r="I675" s="112"/>
      <c r="J675" s="124"/>
    </row>
    <row r="676" spans="1:10" ht="12" customHeight="1">
      <c r="A676" s="122"/>
      <c r="B676" s="111"/>
      <c r="C676" s="111"/>
      <c r="D676" s="98"/>
      <c r="E676" s="98"/>
      <c r="F676" s="188"/>
      <c r="G676" s="98"/>
      <c r="H676" s="111"/>
      <c r="I676" s="112"/>
      <c r="J676" s="124"/>
    </row>
    <row r="677" spans="1:10" ht="12" customHeight="1">
      <c r="A677" s="122"/>
      <c r="B677" s="111"/>
      <c r="C677" s="111"/>
      <c r="D677" s="98"/>
      <c r="E677" s="98"/>
      <c r="F677" s="188"/>
      <c r="G677" s="98"/>
      <c r="H677" s="111"/>
      <c r="I677" s="112"/>
      <c r="J677" s="124"/>
    </row>
    <row r="678" spans="1:10" ht="12" customHeight="1">
      <c r="A678" s="122"/>
      <c r="B678" s="111"/>
      <c r="C678" s="111"/>
      <c r="D678" s="98"/>
      <c r="E678" s="98"/>
      <c r="F678" s="188"/>
      <c r="G678" s="98"/>
      <c r="H678" s="111"/>
      <c r="I678" s="112"/>
      <c r="J678" s="124"/>
    </row>
    <row r="679" spans="1:10" ht="12" customHeight="1">
      <c r="A679" s="122"/>
      <c r="B679" s="111"/>
      <c r="C679" s="111"/>
      <c r="D679" s="98"/>
      <c r="E679" s="98"/>
      <c r="F679" s="188"/>
      <c r="G679" s="98"/>
      <c r="H679" s="111"/>
      <c r="I679" s="112"/>
      <c r="J679" s="124"/>
    </row>
    <row r="680" spans="1:10" ht="12" customHeight="1" thickBot="1">
      <c r="A680" s="149"/>
      <c r="B680" s="150"/>
      <c r="C680" s="150"/>
      <c r="D680" s="151"/>
      <c r="E680" s="151"/>
      <c r="F680" s="189"/>
      <c r="G680" s="151"/>
      <c r="H680" s="150"/>
      <c r="I680" s="153"/>
      <c r="J680" s="154"/>
    </row>
    <row r="681" spans="1:10" ht="12" customHeight="1">
      <c r="A681" s="97"/>
      <c r="B681" s="97"/>
      <c r="C681" s="97"/>
      <c r="D681" s="86"/>
      <c r="E681" s="86"/>
      <c r="F681" s="202"/>
      <c r="G681" s="86"/>
      <c r="H681" s="86"/>
      <c r="I681" s="214"/>
      <c r="J681" s="91"/>
    </row>
    <row r="682" spans="1:10" ht="12" customHeight="1">
      <c r="A682" s="97"/>
      <c r="B682" s="7" t="str">
        <f>Inputs!$C$2</f>
        <v>Rocky Mountain Power</v>
      </c>
      <c r="C682" s="79"/>
      <c r="D682" s="84"/>
      <c r="E682" s="84"/>
      <c r="F682" s="179"/>
      <c r="G682" s="84"/>
      <c r="H682" s="79"/>
      <c r="I682" s="92" t="s">
        <v>0</v>
      </c>
      <c r="J682" s="93">
        <v>4.1100000000000003</v>
      </c>
    </row>
    <row r="683" spans="1:10" ht="12" customHeight="1">
      <c r="A683" s="97"/>
      <c r="B683" s="7" t="str">
        <f>Inputs!$C$3</f>
        <v>Utah General Rate Case - June 2015</v>
      </c>
      <c r="C683" s="79"/>
      <c r="D683" s="84"/>
      <c r="E683" s="84"/>
      <c r="F683" s="179"/>
      <c r="G683" s="84"/>
      <c r="H683" s="79"/>
      <c r="I683" s="80"/>
      <c r="J683" s="94"/>
    </row>
    <row r="684" spans="1:10" ht="12" customHeight="1">
      <c r="A684" s="97"/>
      <c r="B684" s="31" t="s">
        <v>249</v>
      </c>
      <c r="C684" s="79"/>
      <c r="D684" s="84"/>
      <c r="E684" s="84"/>
      <c r="F684" s="179"/>
      <c r="G684" s="84"/>
      <c r="H684" s="79"/>
      <c r="I684" s="80"/>
      <c r="J684" s="94"/>
    </row>
    <row r="685" spans="1:10" ht="12" customHeight="1">
      <c r="A685" s="97"/>
      <c r="B685" s="79"/>
      <c r="C685" s="79"/>
      <c r="D685" s="84"/>
      <c r="E685" s="84"/>
      <c r="F685" s="179"/>
      <c r="G685" s="84"/>
      <c r="H685" s="79"/>
      <c r="I685" s="80"/>
      <c r="J685" s="94"/>
    </row>
    <row r="686" spans="1:10" ht="12" customHeight="1">
      <c r="A686" s="97"/>
      <c r="B686" s="79"/>
      <c r="C686" s="79"/>
      <c r="D686" s="84"/>
      <c r="E686" s="84"/>
      <c r="F686" s="179"/>
      <c r="G686" s="84"/>
      <c r="H686" s="79"/>
      <c r="I686" s="80"/>
      <c r="J686" s="94"/>
    </row>
    <row r="687" spans="1:10" ht="12" customHeight="1">
      <c r="A687" s="97"/>
      <c r="B687" s="79"/>
      <c r="C687" s="79"/>
      <c r="D687" s="84"/>
      <c r="E687" s="84"/>
      <c r="F687" s="180" t="s">
        <v>1</v>
      </c>
      <c r="G687" s="84"/>
      <c r="H687" s="84"/>
      <c r="I687" s="95" t="str">
        <f>+Inputs!$C$6</f>
        <v>UTAH</v>
      </c>
      <c r="J687" s="84"/>
    </row>
    <row r="688" spans="1:10" ht="12" customHeight="1">
      <c r="A688" s="97"/>
      <c r="B688" s="79"/>
      <c r="C688" s="79"/>
      <c r="D688" s="46" t="s">
        <v>2</v>
      </c>
      <c r="E688" s="46" t="s">
        <v>3</v>
      </c>
      <c r="F688" s="54" t="s">
        <v>4</v>
      </c>
      <c r="G688" s="46" t="s">
        <v>5</v>
      </c>
      <c r="H688" s="55" t="s">
        <v>6</v>
      </c>
      <c r="I688" s="47" t="s">
        <v>7</v>
      </c>
      <c r="J688" s="46" t="s">
        <v>8</v>
      </c>
    </row>
    <row r="689" spans="1:10" ht="12" customHeight="1">
      <c r="A689" s="111"/>
      <c r="B689" s="9" t="s">
        <v>192</v>
      </c>
      <c r="C689" s="111"/>
      <c r="D689" s="98"/>
      <c r="E689" s="98"/>
      <c r="F689" s="188"/>
      <c r="G689" s="98"/>
      <c r="H689" s="111"/>
      <c r="I689" s="123"/>
      <c r="J689" s="102"/>
    </row>
    <row r="690" spans="1:10" ht="12" customHeight="1">
      <c r="A690" s="111"/>
      <c r="B690" s="285" t="s">
        <v>375</v>
      </c>
      <c r="C690" s="190"/>
      <c r="D690" s="156" t="s">
        <v>284</v>
      </c>
      <c r="E690" s="156">
        <v>3</v>
      </c>
      <c r="F690" s="88">
        <f>+F936</f>
        <v>13970927.585422087</v>
      </c>
      <c r="G690" s="103" t="s">
        <v>202</v>
      </c>
      <c r="H690" s="191" t="s">
        <v>202</v>
      </c>
      <c r="I690" s="88">
        <f>+I936</f>
        <v>5515542.4135559164</v>
      </c>
      <c r="J690" s="99" t="s">
        <v>931</v>
      </c>
    </row>
    <row r="691" spans="1:10" ht="12" customHeight="1">
      <c r="A691" s="111"/>
      <c r="B691" s="215"/>
      <c r="C691" s="97"/>
      <c r="D691" s="86"/>
      <c r="E691" s="86"/>
      <c r="F691" s="123"/>
      <c r="G691" s="321"/>
      <c r="H691" s="87"/>
      <c r="I691" s="88"/>
      <c r="J691" s="100"/>
    </row>
    <row r="692" spans="1:10" ht="12" customHeight="1">
      <c r="A692" s="111"/>
      <c r="B692" s="215"/>
      <c r="C692" s="97"/>
      <c r="D692" s="86"/>
      <c r="E692" s="86"/>
      <c r="F692" s="123"/>
      <c r="G692" s="321"/>
      <c r="H692" s="87"/>
      <c r="I692" s="88"/>
      <c r="J692" s="100"/>
    </row>
    <row r="693" spans="1:10" ht="12" customHeight="1">
      <c r="A693" s="111"/>
      <c r="B693" s="111"/>
      <c r="C693" s="111"/>
      <c r="D693" s="98"/>
      <c r="E693" s="98"/>
      <c r="F693" s="144"/>
      <c r="G693" s="174"/>
      <c r="H693" s="87"/>
      <c r="I693" s="88"/>
      <c r="J693" s="100"/>
    </row>
    <row r="694" spans="1:10" ht="12" customHeight="1">
      <c r="A694" s="111"/>
      <c r="B694" s="111"/>
      <c r="C694" s="111"/>
      <c r="D694" s="98"/>
      <c r="E694" s="98"/>
      <c r="F694" s="144"/>
      <c r="G694" s="174"/>
      <c r="H694" s="87"/>
      <c r="I694" s="88"/>
      <c r="J694" s="100"/>
    </row>
    <row r="695" spans="1:10" ht="12" customHeight="1">
      <c r="A695" s="111"/>
      <c r="B695" s="111"/>
      <c r="C695" s="111"/>
      <c r="D695" s="213"/>
      <c r="E695" s="98"/>
      <c r="F695" s="144"/>
      <c r="G695" s="174"/>
      <c r="H695" s="87"/>
      <c r="I695" s="88"/>
      <c r="J695" s="100"/>
    </row>
    <row r="696" spans="1:10" ht="12" customHeight="1">
      <c r="A696" s="111"/>
      <c r="B696" s="111"/>
      <c r="C696" s="111"/>
      <c r="D696" s="213"/>
      <c r="E696" s="98"/>
      <c r="F696" s="144"/>
      <c r="G696" s="174"/>
      <c r="H696" s="87"/>
      <c r="I696" s="88"/>
      <c r="J696" s="100"/>
    </row>
    <row r="697" spans="1:10" ht="12" customHeight="1">
      <c r="A697" s="111"/>
      <c r="B697" s="111"/>
      <c r="C697" s="111"/>
      <c r="D697" s="213"/>
      <c r="E697" s="98"/>
      <c r="F697" s="144"/>
      <c r="G697" s="174"/>
      <c r="H697" s="87"/>
      <c r="I697" s="88"/>
      <c r="J697" s="100"/>
    </row>
    <row r="698" spans="1:10" ht="12" customHeight="1">
      <c r="A698" s="111"/>
      <c r="B698" s="111"/>
      <c r="C698" s="111"/>
      <c r="D698" s="213"/>
      <c r="E698" s="98"/>
      <c r="F698" s="144"/>
      <c r="G698" s="174"/>
      <c r="H698" s="87"/>
      <c r="I698" s="88"/>
      <c r="J698" s="100"/>
    </row>
    <row r="699" spans="1:10" ht="12" customHeight="1">
      <c r="A699" s="111"/>
      <c r="B699" s="136"/>
      <c r="C699" s="111"/>
      <c r="D699" s="213"/>
      <c r="E699" s="98"/>
      <c r="F699" s="144"/>
      <c r="G699" s="174"/>
      <c r="H699" s="87"/>
      <c r="I699" s="144"/>
      <c r="J699" s="100"/>
    </row>
    <row r="700" spans="1:10" ht="12" customHeight="1">
      <c r="A700" s="111"/>
      <c r="B700" s="111"/>
      <c r="C700" s="111"/>
      <c r="D700" s="213"/>
      <c r="E700" s="98"/>
      <c r="F700" s="144"/>
      <c r="G700" s="174"/>
      <c r="H700" s="87"/>
      <c r="I700" s="88"/>
      <c r="J700" s="100"/>
    </row>
    <row r="701" spans="1:10" ht="12" customHeight="1">
      <c r="A701" s="111"/>
      <c r="B701" s="136"/>
      <c r="C701" s="111"/>
      <c r="D701" s="213"/>
      <c r="E701" s="98"/>
      <c r="F701" s="144"/>
      <c r="G701" s="174"/>
      <c r="H701" s="87"/>
      <c r="I701" s="144"/>
      <c r="J701" s="100"/>
    </row>
    <row r="702" spans="1:10" ht="12" customHeight="1">
      <c r="A702" s="111"/>
      <c r="B702" s="111"/>
      <c r="C702" s="111"/>
      <c r="D702" s="213"/>
      <c r="E702" s="98"/>
      <c r="F702" s="144"/>
      <c r="G702" s="174"/>
      <c r="H702" s="87"/>
      <c r="I702" s="144"/>
      <c r="J702" s="102"/>
    </row>
    <row r="703" spans="1:10" ht="12" customHeight="1">
      <c r="A703" s="111"/>
      <c r="B703" s="9"/>
      <c r="C703" s="111"/>
      <c r="D703" s="213"/>
      <c r="E703" s="98"/>
      <c r="F703" s="160"/>
      <c r="G703" s="174"/>
      <c r="H703" s="87"/>
      <c r="I703" s="88"/>
      <c r="J703" s="102"/>
    </row>
    <row r="704" spans="1:10" ht="12" customHeight="1">
      <c r="A704" s="111"/>
      <c r="B704" s="22"/>
      <c r="C704" s="97"/>
      <c r="D704" s="86"/>
      <c r="E704" s="86"/>
      <c r="F704" s="103"/>
      <c r="G704" s="86"/>
      <c r="H704" s="87"/>
      <c r="I704" s="160"/>
      <c r="J704" s="102"/>
    </row>
    <row r="705" spans="1:10" ht="12" customHeight="1">
      <c r="A705" s="111"/>
      <c r="B705" s="101"/>
      <c r="C705" s="97"/>
      <c r="D705" s="86"/>
      <c r="E705" s="86"/>
      <c r="F705" s="103"/>
      <c r="G705" s="86"/>
      <c r="H705" s="87"/>
      <c r="I705" s="88"/>
      <c r="J705" s="102"/>
    </row>
    <row r="706" spans="1:10" ht="12" customHeight="1">
      <c r="A706" s="111"/>
      <c r="B706" s="111"/>
      <c r="C706" s="111"/>
      <c r="D706" s="213"/>
      <c r="E706" s="98"/>
      <c r="F706" s="160"/>
      <c r="G706" s="174"/>
      <c r="H706" s="87"/>
      <c r="I706" s="88"/>
      <c r="J706" s="102"/>
    </row>
    <row r="707" spans="1:10" ht="12" customHeight="1">
      <c r="A707" s="111"/>
      <c r="B707" s="111"/>
      <c r="C707" s="111"/>
      <c r="D707" s="213"/>
      <c r="E707" s="98"/>
      <c r="F707" s="160"/>
      <c r="G707" s="174"/>
      <c r="H707" s="87"/>
      <c r="I707" s="88"/>
      <c r="J707" s="102"/>
    </row>
    <row r="708" spans="1:10" ht="12" customHeight="1">
      <c r="A708" s="111"/>
      <c r="B708" s="125"/>
      <c r="C708" s="111"/>
      <c r="D708" s="213"/>
      <c r="E708" s="98"/>
      <c r="F708" s="160"/>
      <c r="G708" s="174"/>
      <c r="H708" s="87"/>
      <c r="I708" s="88"/>
      <c r="J708" s="102"/>
    </row>
    <row r="709" spans="1:10" ht="12" customHeight="1">
      <c r="A709" s="111"/>
      <c r="B709" s="10"/>
      <c r="C709" s="111"/>
      <c r="D709" s="213"/>
      <c r="E709" s="98"/>
      <c r="F709" s="160"/>
      <c r="G709" s="174"/>
      <c r="H709" s="87"/>
      <c r="I709" s="88"/>
      <c r="J709" s="213"/>
    </row>
    <row r="710" spans="1:10" ht="12.75" customHeight="1">
      <c r="A710" s="111"/>
      <c r="B710" s="136"/>
      <c r="C710" s="111"/>
      <c r="D710" s="213"/>
      <c r="E710" s="98"/>
      <c r="F710" s="160"/>
      <c r="G710" s="174"/>
      <c r="H710" s="87"/>
      <c r="I710" s="160"/>
      <c r="J710" s="213"/>
    </row>
    <row r="711" spans="1:10" ht="12.75" customHeight="1">
      <c r="A711" s="111"/>
      <c r="B711" s="136"/>
      <c r="C711" s="111"/>
      <c r="D711" s="213"/>
      <c r="E711" s="98"/>
      <c r="F711" s="160"/>
      <c r="G711" s="174"/>
      <c r="H711" s="87"/>
      <c r="I711" s="88"/>
      <c r="J711" s="213"/>
    </row>
    <row r="712" spans="1:10" ht="12.75" customHeight="1">
      <c r="A712" s="111"/>
      <c r="B712" s="125"/>
      <c r="C712" s="111"/>
      <c r="D712" s="213"/>
      <c r="E712" s="98"/>
      <c r="F712" s="160"/>
      <c r="G712" s="174"/>
      <c r="H712" s="87"/>
      <c r="I712" s="160"/>
      <c r="J712" s="99"/>
    </row>
    <row r="713" spans="1:10" ht="12" customHeight="1">
      <c r="A713" s="111"/>
      <c r="B713" s="125"/>
      <c r="C713" s="111"/>
      <c r="D713" s="213"/>
      <c r="E713" s="98"/>
      <c r="F713" s="160"/>
      <c r="G713" s="98"/>
      <c r="H713" s="111"/>
      <c r="I713" s="88"/>
      <c r="J713" s="88"/>
    </row>
    <row r="714" spans="1:10" ht="12" customHeight="1">
      <c r="A714" s="111"/>
      <c r="B714" s="125"/>
      <c r="C714" s="111"/>
      <c r="D714" s="213"/>
      <c r="E714" s="98"/>
      <c r="F714" s="160"/>
      <c r="G714" s="98"/>
      <c r="H714" s="111"/>
      <c r="I714" s="88"/>
      <c r="J714" s="88"/>
    </row>
    <row r="715" spans="1:10" ht="12" customHeight="1">
      <c r="A715" s="111"/>
      <c r="B715" s="125"/>
      <c r="C715" s="111"/>
      <c r="D715" s="213"/>
      <c r="E715" s="98"/>
      <c r="F715" s="160"/>
      <c r="G715" s="98"/>
      <c r="H715" s="111"/>
      <c r="I715" s="112"/>
      <c r="J715" s="88"/>
    </row>
    <row r="716" spans="1:10" ht="12" customHeight="1">
      <c r="A716" s="96"/>
      <c r="B716" s="111"/>
      <c r="C716" s="111"/>
      <c r="D716" s="213"/>
      <c r="E716" s="98"/>
      <c r="F716" s="160"/>
      <c r="G716" s="98"/>
      <c r="H716" s="111"/>
      <c r="I716" s="88"/>
      <c r="J716" s="99"/>
    </row>
    <row r="717" spans="1:10" ht="12" customHeight="1">
      <c r="A717" s="96"/>
      <c r="B717" s="111"/>
      <c r="C717" s="111"/>
      <c r="D717" s="213"/>
      <c r="E717" s="98"/>
      <c r="F717" s="188"/>
      <c r="G717" s="186"/>
      <c r="H717" s="111"/>
      <c r="I717" s="112"/>
      <c r="J717" s="98"/>
    </row>
    <row r="718" spans="1:10" ht="12" customHeight="1">
      <c r="A718" s="96"/>
      <c r="B718" s="111"/>
      <c r="C718" s="111"/>
      <c r="D718" s="213"/>
      <c r="E718" s="98"/>
      <c r="F718" s="216"/>
      <c r="G718" s="174"/>
      <c r="H718" s="87"/>
      <c r="I718" s="88"/>
      <c r="J718" s="98"/>
    </row>
    <row r="719" spans="1:10" ht="12" customHeight="1">
      <c r="A719" s="96"/>
      <c r="B719" s="111"/>
      <c r="C719" s="111"/>
      <c r="D719" s="213"/>
      <c r="E719" s="98"/>
      <c r="F719" s="188"/>
      <c r="G719" s="98"/>
      <c r="H719" s="111"/>
      <c r="I719" s="112"/>
      <c r="J719" s="98"/>
    </row>
    <row r="720" spans="1:10" ht="12" customHeight="1">
      <c r="A720" s="96"/>
      <c r="B720" s="111"/>
      <c r="C720" s="111"/>
      <c r="D720" s="213"/>
      <c r="E720" s="98"/>
      <c r="F720" s="188"/>
      <c r="G720" s="98"/>
      <c r="H720" s="111"/>
      <c r="I720" s="112"/>
      <c r="J720" s="98"/>
    </row>
    <row r="721" spans="1:10" ht="12" customHeight="1">
      <c r="A721" s="96"/>
      <c r="B721" s="111"/>
      <c r="C721" s="111"/>
      <c r="D721" s="213"/>
      <c r="E721" s="98"/>
      <c r="F721" s="188"/>
      <c r="G721" s="98"/>
      <c r="H721" s="111"/>
      <c r="I721" s="112"/>
      <c r="J721" s="98"/>
    </row>
    <row r="722" spans="1:10" ht="12" customHeight="1">
      <c r="A722" s="96"/>
      <c r="B722" s="111"/>
      <c r="C722" s="111"/>
      <c r="D722" s="213"/>
      <c r="E722" s="98"/>
      <c r="F722" s="188"/>
      <c r="G722" s="98"/>
      <c r="H722" s="111"/>
      <c r="I722" s="112"/>
      <c r="J722" s="98"/>
    </row>
    <row r="723" spans="1:10" ht="12" customHeight="1">
      <c r="A723" s="96"/>
      <c r="B723" s="111"/>
      <c r="C723" s="111"/>
      <c r="D723" s="213"/>
      <c r="E723" s="98"/>
      <c r="F723" s="188"/>
      <c r="G723" s="98"/>
      <c r="H723" s="111"/>
      <c r="I723" s="112"/>
      <c r="J723" s="98"/>
    </row>
    <row r="724" spans="1:10" ht="12" customHeight="1">
      <c r="A724" s="96"/>
      <c r="B724" s="111"/>
      <c r="C724" s="111"/>
      <c r="D724" s="213"/>
      <c r="E724" s="98"/>
      <c r="F724" s="188"/>
      <c r="G724" s="98"/>
      <c r="H724" s="111"/>
      <c r="I724" s="112"/>
      <c r="J724" s="98"/>
    </row>
    <row r="725" spans="1:10" ht="12" customHeight="1">
      <c r="A725" s="96"/>
      <c r="B725" s="111"/>
      <c r="C725" s="111"/>
      <c r="D725" s="213"/>
      <c r="E725" s="98"/>
      <c r="F725" s="188"/>
      <c r="G725" s="98"/>
      <c r="H725" s="111"/>
      <c r="I725" s="112"/>
      <c r="J725" s="98"/>
    </row>
    <row r="726" spans="1:10" ht="12" customHeight="1">
      <c r="A726" s="96"/>
      <c r="B726" s="111"/>
      <c r="C726" s="111"/>
      <c r="D726" s="213"/>
      <c r="E726" s="98"/>
      <c r="F726" s="188"/>
      <c r="G726" s="98"/>
      <c r="H726" s="111"/>
      <c r="I726" s="112"/>
      <c r="J726" s="98"/>
    </row>
    <row r="727" spans="1:10" ht="12" customHeight="1">
      <c r="A727" s="96"/>
      <c r="B727" s="111"/>
      <c r="C727" s="111"/>
      <c r="D727" s="213"/>
      <c r="E727" s="98"/>
      <c r="F727" s="188"/>
      <c r="G727" s="98"/>
      <c r="H727" s="111"/>
      <c r="I727" s="112"/>
      <c r="J727" s="98"/>
    </row>
    <row r="728" spans="1:10" ht="12" customHeight="1">
      <c r="A728" s="96"/>
      <c r="B728" s="111"/>
      <c r="C728" s="111"/>
      <c r="D728" s="213"/>
      <c r="E728" s="98"/>
      <c r="F728" s="188"/>
      <c r="G728" s="98"/>
      <c r="H728" s="111"/>
      <c r="I728" s="112"/>
      <c r="J728" s="98"/>
    </row>
    <row r="729" spans="1:10" ht="12" customHeight="1">
      <c r="A729" s="96"/>
      <c r="B729" s="111"/>
      <c r="C729" s="111"/>
      <c r="D729" s="213"/>
      <c r="E729" s="98"/>
      <c r="F729" s="188"/>
      <c r="G729" s="98"/>
      <c r="H729" s="111"/>
      <c r="I729" s="112"/>
      <c r="J729" s="98"/>
    </row>
    <row r="730" spans="1:10" ht="12" customHeight="1">
      <c r="A730" s="96"/>
      <c r="B730" s="96"/>
      <c r="C730" s="96"/>
      <c r="D730" s="213"/>
      <c r="E730" s="98"/>
      <c r="F730" s="201"/>
      <c r="G730" s="93"/>
      <c r="H730" s="96"/>
      <c r="I730" s="141"/>
      <c r="J730" s="93"/>
    </row>
    <row r="731" spans="1:10" ht="12" customHeight="1">
      <c r="A731" s="96"/>
      <c r="B731" s="96"/>
      <c r="C731" s="96"/>
      <c r="D731" s="213"/>
      <c r="E731" s="98"/>
      <c r="F731" s="201"/>
      <c r="G731" s="93"/>
      <c r="H731" s="96"/>
      <c r="I731" s="141"/>
      <c r="J731" s="93"/>
    </row>
    <row r="732" spans="1:10" ht="12" customHeight="1">
      <c r="A732" s="96"/>
      <c r="B732" s="96"/>
      <c r="C732" s="96"/>
      <c r="D732" s="213"/>
      <c r="E732" s="98"/>
      <c r="F732" s="201"/>
      <c r="G732" s="93"/>
      <c r="H732" s="96"/>
      <c r="I732" s="141"/>
      <c r="J732" s="93"/>
    </row>
    <row r="733" spans="1:10" ht="12" customHeight="1">
      <c r="A733" s="111"/>
      <c r="B733" s="111"/>
      <c r="C733" s="111"/>
      <c r="D733" s="213"/>
      <c r="E733" s="98"/>
      <c r="F733" s="188"/>
      <c r="G733" s="98"/>
      <c r="H733" s="111"/>
      <c r="I733" s="112"/>
      <c r="J733" s="88"/>
    </row>
    <row r="734" spans="1:10" ht="12" customHeight="1">
      <c r="A734" s="111"/>
      <c r="B734" s="111"/>
      <c r="C734" s="111"/>
      <c r="D734" s="213"/>
      <c r="E734" s="98"/>
      <c r="F734" s="188"/>
      <c r="G734" s="98"/>
      <c r="H734" s="111"/>
      <c r="I734" s="112"/>
      <c r="J734" s="88"/>
    </row>
    <row r="735" spans="1:10" ht="12" customHeight="1">
      <c r="A735" s="111"/>
      <c r="B735" s="111"/>
      <c r="C735" s="111"/>
      <c r="D735" s="213"/>
      <c r="E735" s="98"/>
      <c r="F735" s="188"/>
      <c r="G735" s="98"/>
      <c r="H735" s="111"/>
      <c r="I735" s="112"/>
      <c r="J735" s="88"/>
    </row>
    <row r="736" spans="1:10" ht="12" customHeight="1">
      <c r="A736" s="111"/>
      <c r="B736" s="111"/>
      <c r="C736" s="111"/>
      <c r="D736" s="213"/>
      <c r="E736" s="98"/>
      <c r="F736" s="188"/>
      <c r="G736" s="98"/>
      <c r="H736" s="111"/>
      <c r="I736" s="112"/>
      <c r="J736" s="88"/>
    </row>
    <row r="737" spans="1:10" ht="12" customHeight="1">
      <c r="A737" s="111"/>
      <c r="B737" s="111"/>
      <c r="C737" s="111"/>
      <c r="D737" s="213"/>
      <c r="E737" s="98"/>
      <c r="F737" s="188"/>
      <c r="G737" s="98"/>
      <c r="H737" s="111"/>
      <c r="I737" s="112"/>
      <c r="J737" s="88"/>
    </row>
    <row r="738" spans="1:10" ht="12" customHeight="1" thickBot="1">
      <c r="A738" s="96"/>
      <c r="B738" s="19" t="s">
        <v>12</v>
      </c>
      <c r="C738" s="96"/>
      <c r="D738" s="213"/>
      <c r="E738" s="98"/>
      <c r="F738" s="201"/>
      <c r="G738" s="93"/>
      <c r="H738" s="96"/>
      <c r="I738" s="141"/>
      <c r="J738" s="148"/>
    </row>
    <row r="739" spans="1:10" ht="12" customHeight="1">
      <c r="A739" s="116"/>
      <c r="B739" s="117"/>
      <c r="C739" s="117"/>
      <c r="D739" s="217"/>
      <c r="E739" s="118"/>
      <c r="F739" s="187"/>
      <c r="G739" s="118"/>
      <c r="H739" s="117"/>
      <c r="I739" s="120"/>
      <c r="J739" s="121"/>
    </row>
    <row r="740" spans="1:10" ht="12" customHeight="1">
      <c r="A740" s="122"/>
      <c r="B740" s="125"/>
      <c r="C740" s="111"/>
      <c r="D740" s="213"/>
      <c r="E740" s="98"/>
      <c r="F740" s="188"/>
      <c r="G740" s="98"/>
      <c r="H740" s="111"/>
      <c r="I740" s="112"/>
      <c r="J740" s="124"/>
    </row>
    <row r="741" spans="1:10" ht="12" customHeight="1">
      <c r="A741" s="122"/>
      <c r="B741" s="125"/>
      <c r="C741" s="111"/>
      <c r="D741" s="213"/>
      <c r="E741" s="98"/>
      <c r="F741" s="188"/>
      <c r="G741" s="98"/>
      <c r="H741" s="111"/>
      <c r="I741" s="112"/>
      <c r="J741" s="124"/>
    </row>
    <row r="742" spans="1:10" ht="12" customHeight="1">
      <c r="A742" s="122"/>
      <c r="B742" s="111"/>
      <c r="C742" s="111"/>
      <c r="D742" s="213"/>
      <c r="E742" s="98"/>
      <c r="F742" s="188"/>
      <c r="G742" s="98"/>
      <c r="H742" s="111"/>
      <c r="I742" s="112"/>
      <c r="J742" s="124"/>
    </row>
    <row r="743" spans="1:10" ht="12" customHeight="1">
      <c r="A743" s="122"/>
      <c r="B743" s="111"/>
      <c r="C743" s="111"/>
      <c r="D743" s="213"/>
      <c r="E743" s="98"/>
      <c r="F743" s="188"/>
      <c r="G743" s="98"/>
      <c r="H743" s="111"/>
      <c r="I743" s="112"/>
      <c r="J743" s="124"/>
    </row>
    <row r="744" spans="1:10" ht="12" customHeight="1">
      <c r="A744" s="122"/>
      <c r="B744" s="111"/>
      <c r="C744" s="111"/>
      <c r="D744" s="213"/>
      <c r="E744" s="98"/>
      <c r="F744" s="188"/>
      <c r="G744" s="98"/>
      <c r="H744" s="111"/>
      <c r="I744" s="112"/>
      <c r="J744" s="124"/>
    </row>
    <row r="745" spans="1:10" ht="12" customHeight="1">
      <c r="A745" s="122"/>
      <c r="B745" s="111"/>
      <c r="C745" s="111"/>
      <c r="D745" s="213"/>
      <c r="E745" s="98"/>
      <c r="F745" s="188"/>
      <c r="G745" s="98"/>
      <c r="H745" s="111"/>
      <c r="I745" s="112"/>
      <c r="J745" s="124"/>
    </row>
    <row r="746" spans="1:10" ht="12" customHeight="1">
      <c r="A746" s="122"/>
      <c r="B746" s="111"/>
      <c r="C746" s="111"/>
      <c r="D746" s="213"/>
      <c r="E746" s="98"/>
      <c r="F746" s="188"/>
      <c r="G746" s="98"/>
      <c r="H746" s="111"/>
      <c r="I746" s="112"/>
      <c r="J746" s="124"/>
    </row>
    <row r="747" spans="1:10" ht="12" customHeight="1">
      <c r="A747" s="122"/>
      <c r="B747" s="111"/>
      <c r="C747" s="111"/>
      <c r="D747" s="213"/>
      <c r="E747" s="98"/>
      <c r="F747" s="188"/>
      <c r="G747" s="98"/>
      <c r="H747" s="111"/>
      <c r="I747" s="112"/>
      <c r="J747" s="124"/>
    </row>
    <row r="748" spans="1:10" ht="12" customHeight="1" thickBot="1">
      <c r="A748" s="149"/>
      <c r="B748" s="150"/>
      <c r="C748" s="150"/>
      <c r="D748" s="218"/>
      <c r="E748" s="151"/>
      <c r="F748" s="189"/>
      <c r="G748" s="151"/>
      <c r="H748" s="150"/>
      <c r="I748" s="153"/>
      <c r="J748" s="154"/>
    </row>
    <row r="749" spans="1:10">
      <c r="A749" s="79"/>
      <c r="B749" s="79"/>
      <c r="C749" s="79"/>
      <c r="D749" s="84"/>
      <c r="E749" s="84"/>
      <c r="F749" s="179"/>
      <c r="G749" s="84"/>
      <c r="H749" s="79"/>
      <c r="I749" s="80"/>
      <c r="J749" s="94"/>
    </row>
    <row r="750" spans="1:10">
      <c r="A750" s="79"/>
      <c r="B750" s="7" t="str">
        <f>Inputs!$C$2</f>
        <v>Rocky Mountain Power</v>
      </c>
      <c r="C750" s="79"/>
      <c r="D750" s="84"/>
      <c r="E750" s="84"/>
      <c r="F750" s="179"/>
      <c r="G750" s="84"/>
      <c r="H750" s="79"/>
      <c r="I750" s="92" t="s">
        <v>0</v>
      </c>
      <c r="J750" s="284" t="s">
        <v>653</v>
      </c>
    </row>
    <row r="751" spans="1:10">
      <c r="A751" s="79"/>
      <c r="B751" s="7" t="str">
        <f>Inputs!$C$3</f>
        <v>Utah General Rate Case - June 2015</v>
      </c>
      <c r="C751" s="79"/>
      <c r="D751" s="84"/>
      <c r="E751" s="84"/>
      <c r="F751" s="179"/>
      <c r="G751" s="84"/>
      <c r="H751" s="79"/>
      <c r="I751" s="80"/>
      <c r="J751" s="94"/>
    </row>
    <row r="752" spans="1:10">
      <c r="A752" s="79"/>
      <c r="B752" s="31" t="s">
        <v>249</v>
      </c>
      <c r="C752" s="79"/>
      <c r="D752" s="84"/>
      <c r="E752" s="84"/>
      <c r="F752" s="179" t="s">
        <v>13</v>
      </c>
      <c r="G752" s="84"/>
      <c r="H752" s="79"/>
      <c r="I752" s="80"/>
      <c r="J752" s="94"/>
    </row>
    <row r="753" spans="1:10">
      <c r="A753" s="79"/>
      <c r="B753" s="79"/>
      <c r="C753" s="79"/>
      <c r="D753" s="84"/>
      <c r="E753" s="84"/>
      <c r="F753" s="179"/>
      <c r="G753" s="84"/>
      <c r="H753" s="79"/>
      <c r="I753" s="80"/>
      <c r="J753" s="94"/>
    </row>
    <row r="754" spans="1:10">
      <c r="A754" s="79"/>
      <c r="B754" s="79"/>
      <c r="C754" s="79"/>
      <c r="D754" s="84"/>
      <c r="E754" s="84"/>
      <c r="F754" s="179" t="s">
        <v>13</v>
      </c>
      <c r="G754" s="84"/>
      <c r="H754" s="79"/>
      <c r="I754" s="80"/>
      <c r="J754" s="94"/>
    </row>
    <row r="755" spans="1:10">
      <c r="A755" s="79"/>
      <c r="B755" s="79"/>
      <c r="C755" s="79"/>
      <c r="D755" s="84"/>
      <c r="E755" s="84"/>
      <c r="F755" s="180" t="s">
        <v>1</v>
      </c>
      <c r="G755" s="84"/>
      <c r="H755" s="84"/>
      <c r="I755" s="95" t="str">
        <f>+Inputs!$C$6</f>
        <v>UTAH</v>
      </c>
      <c r="J755" s="84"/>
    </row>
    <row r="756" spans="1:10">
      <c r="A756" s="79"/>
      <c r="B756" s="79"/>
      <c r="C756" s="79"/>
      <c r="D756" s="46" t="s">
        <v>2</v>
      </c>
      <c r="E756" s="46" t="s">
        <v>3</v>
      </c>
      <c r="F756" s="54" t="s">
        <v>4</v>
      </c>
      <c r="G756" s="46" t="s">
        <v>5</v>
      </c>
      <c r="H756" s="55" t="s">
        <v>6</v>
      </c>
      <c r="I756" s="47" t="s">
        <v>7</v>
      </c>
      <c r="J756" s="46" t="s">
        <v>8</v>
      </c>
    </row>
    <row r="757" spans="1:10">
      <c r="A757" s="96"/>
      <c r="B757" s="19" t="s">
        <v>192</v>
      </c>
      <c r="C757" s="96"/>
      <c r="D757" s="93"/>
      <c r="E757" s="93"/>
      <c r="F757" s="201"/>
      <c r="G757" s="93"/>
      <c r="H757" s="96"/>
      <c r="I757" s="134"/>
      <c r="J757" s="93"/>
    </row>
    <row r="758" spans="1:10">
      <c r="A758" s="96"/>
      <c r="B758" s="299" t="s">
        <v>203</v>
      </c>
      <c r="C758" s="299"/>
      <c r="D758" s="387" t="s">
        <v>667</v>
      </c>
      <c r="E758" s="322">
        <v>3</v>
      </c>
      <c r="F758" s="103">
        <v>110660.64052831259</v>
      </c>
      <c r="G758" s="322" t="s">
        <v>28</v>
      </c>
      <c r="H758" s="87">
        <f>IF(G758="UT","Situs",VLOOKUP(G758,'Alloc. Factors'!$B$2:$M$110,7,FALSE))</f>
        <v>0.4262831716003761</v>
      </c>
      <c r="I758" s="88">
        <f t="shared" ref="I758:I790" si="21">F758*H758</f>
        <v>47172.768815738214</v>
      </c>
      <c r="J758" s="295"/>
    </row>
    <row r="759" spans="1:10">
      <c r="A759" s="96"/>
      <c r="B759" s="299" t="s">
        <v>203</v>
      </c>
      <c r="C759" s="299"/>
      <c r="D759" s="387" t="s">
        <v>668</v>
      </c>
      <c r="E759" s="322">
        <v>3</v>
      </c>
      <c r="F759" s="103">
        <v>470814.33978466998</v>
      </c>
      <c r="G759" s="322" t="s">
        <v>9</v>
      </c>
      <c r="H759" s="87">
        <f>IF(G759="UT","Situs",VLOOKUP(G759,'Alloc. Factors'!$B$2:$M$110,7,FALSE))</f>
        <v>0.41971722672390366</v>
      </c>
      <c r="I759" s="88">
        <f t="shared" si="21"/>
        <v>197608.88899626734</v>
      </c>
      <c r="J759" s="158"/>
    </row>
    <row r="760" spans="1:10">
      <c r="A760" s="96"/>
      <c r="B760" s="299" t="s">
        <v>203</v>
      </c>
      <c r="C760" s="299"/>
      <c r="D760" s="387" t="s">
        <v>669</v>
      </c>
      <c r="E760" s="322">
        <v>3</v>
      </c>
      <c r="F760" s="103">
        <v>790253.76098561869</v>
      </c>
      <c r="G760" s="322" t="s">
        <v>28</v>
      </c>
      <c r="H760" s="87">
        <f>IF(G760="UT","Situs",VLOOKUP(G760,'Alloc. Factors'!$B$2:$M$110,7,FALSE))</f>
        <v>0.4262831716003761</v>
      </c>
      <c r="I760" s="88">
        <f t="shared" si="21"/>
        <v>336871.87960207509</v>
      </c>
      <c r="J760" s="88"/>
    </row>
    <row r="761" spans="1:10">
      <c r="A761" s="96"/>
      <c r="B761" s="299" t="s">
        <v>203</v>
      </c>
      <c r="C761" s="299"/>
      <c r="D761" s="387" t="s">
        <v>670</v>
      </c>
      <c r="E761" s="322">
        <v>3</v>
      </c>
      <c r="F761" s="103">
        <v>72650.626451537144</v>
      </c>
      <c r="G761" s="322" t="s">
        <v>28</v>
      </c>
      <c r="H761" s="87">
        <f>IF(G761="UT","Situs",VLOOKUP(G761,'Alloc. Factors'!$B$2:$M$110,7,FALSE))</f>
        <v>0.4262831716003761</v>
      </c>
      <c r="I761" s="88">
        <f t="shared" si="21"/>
        <v>30969.73946251543</v>
      </c>
      <c r="J761" s="88"/>
    </row>
    <row r="762" spans="1:10">
      <c r="A762" s="96"/>
      <c r="B762" s="299" t="s">
        <v>203</v>
      </c>
      <c r="C762" s="299"/>
      <c r="D762" s="387" t="s">
        <v>671</v>
      </c>
      <c r="E762" s="322">
        <v>3</v>
      </c>
      <c r="F762" s="103">
        <v>317314.51832966134</v>
      </c>
      <c r="G762" s="322" t="s">
        <v>28</v>
      </c>
      <c r="H762" s="87">
        <f>IF(G762="UT","Situs",VLOOKUP(G762,'Alloc. Factors'!$B$2:$M$110,7,FALSE))</f>
        <v>0.4262831716003761</v>
      </c>
      <c r="I762" s="88">
        <f t="shared" si="21"/>
        <v>135265.83926841372</v>
      </c>
      <c r="J762" s="88"/>
    </row>
    <row r="763" spans="1:10">
      <c r="A763" s="96"/>
      <c r="B763" s="299" t="s">
        <v>203</v>
      </c>
      <c r="C763" s="299"/>
      <c r="D763" s="387" t="s">
        <v>672</v>
      </c>
      <c r="E763" s="322">
        <v>3</v>
      </c>
      <c r="F763" s="103">
        <v>12945.42713666499</v>
      </c>
      <c r="G763" s="322" t="s">
        <v>28</v>
      </c>
      <c r="H763" s="87">
        <f>IF(G763="UT","Situs",VLOOKUP(G763,'Alloc. Factors'!$B$2:$M$110,7,FALSE))</f>
        <v>0.4262831716003761</v>
      </c>
      <c r="I763" s="88">
        <f t="shared" si="21"/>
        <v>5518.4177375391273</v>
      </c>
      <c r="J763" s="88"/>
    </row>
    <row r="764" spans="1:10">
      <c r="A764" s="96"/>
      <c r="B764" s="299" t="s">
        <v>204</v>
      </c>
      <c r="C764" s="299"/>
      <c r="D764" s="387" t="s">
        <v>673</v>
      </c>
      <c r="E764" s="322">
        <v>3</v>
      </c>
      <c r="F764" s="103">
        <v>436573.31247699319</v>
      </c>
      <c r="G764" s="322" t="s">
        <v>28</v>
      </c>
      <c r="H764" s="87">
        <f>IF(G764="UT","Situs",VLOOKUP(G764,'Alloc. Factors'!$B$2:$M$110,7,FALSE))</f>
        <v>0.4262831716003761</v>
      </c>
      <c r="I764" s="88">
        <f t="shared" si="21"/>
        <v>186103.85627877471</v>
      </c>
      <c r="J764" s="88"/>
    </row>
    <row r="765" spans="1:10">
      <c r="A765" s="96"/>
      <c r="B765" s="299" t="s">
        <v>204</v>
      </c>
      <c r="C765" s="299"/>
      <c r="D765" s="387" t="s">
        <v>674</v>
      </c>
      <c r="E765" s="205">
        <v>3</v>
      </c>
      <c r="F765" s="103">
        <v>597853.11030771479</v>
      </c>
      <c r="G765" s="322" t="s">
        <v>28</v>
      </c>
      <c r="H765" s="87">
        <f>IF(G765="UT","Situs",VLOOKUP(G765,'Alloc. Factors'!$B$2:$M$110,7,FALSE))</f>
        <v>0.4262831716003761</v>
      </c>
      <c r="I765" s="88">
        <f t="shared" si="21"/>
        <v>254854.72001312216</v>
      </c>
      <c r="J765" s="88"/>
    </row>
    <row r="766" spans="1:10">
      <c r="A766" s="96"/>
      <c r="B766" s="299" t="s">
        <v>204</v>
      </c>
      <c r="C766" s="299"/>
      <c r="D766" s="387" t="s">
        <v>675</v>
      </c>
      <c r="E766" s="205">
        <v>3</v>
      </c>
      <c r="F766" s="103">
        <v>2262261.7844628314</v>
      </c>
      <c r="G766" s="322" t="s">
        <v>28</v>
      </c>
      <c r="H766" s="87">
        <f>IF(G766="UT","Situs",VLOOKUP(G766,'Alloc. Factors'!$B$2:$M$110,7,FALSE))</f>
        <v>0.4262831716003761</v>
      </c>
      <c r="I766" s="88">
        <f t="shared" si="21"/>
        <v>964364.12847114226</v>
      </c>
      <c r="J766" s="88"/>
    </row>
    <row r="767" spans="1:10">
      <c r="A767" s="96"/>
      <c r="B767" s="299" t="s">
        <v>204</v>
      </c>
      <c r="C767" s="299"/>
      <c r="D767" s="387" t="s">
        <v>676</v>
      </c>
      <c r="E767" s="205">
        <v>3</v>
      </c>
      <c r="F767" s="103">
        <v>586976.33529914648</v>
      </c>
      <c r="G767" s="322" t="s">
        <v>28</v>
      </c>
      <c r="H767" s="87">
        <f>IF(G767="UT","Situs",VLOOKUP(G767,'Alloc. Factors'!$B$2:$M$110,7,FALSE))</f>
        <v>0.4262831716003761</v>
      </c>
      <c r="I767" s="88">
        <f t="shared" si="21"/>
        <v>250218.13386568596</v>
      </c>
      <c r="J767" s="88"/>
    </row>
    <row r="768" spans="1:10">
      <c r="A768" s="96"/>
      <c r="B768" s="299" t="s">
        <v>204</v>
      </c>
      <c r="C768" s="299"/>
      <c r="D768" s="387" t="s">
        <v>677</v>
      </c>
      <c r="E768" s="205">
        <v>3</v>
      </c>
      <c r="F768" s="103">
        <v>360241.00570851896</v>
      </c>
      <c r="G768" s="322" t="s">
        <v>28</v>
      </c>
      <c r="H768" s="87">
        <f>IF(G768="UT","Situs",VLOOKUP(G768,'Alloc. Factors'!$B$2:$M$110,7,FALSE))</f>
        <v>0.4262831716003761</v>
      </c>
      <c r="I768" s="88">
        <f t="shared" si="21"/>
        <v>153564.67845393665</v>
      </c>
      <c r="J768" s="88"/>
    </row>
    <row r="769" spans="1:10">
      <c r="A769" s="96"/>
      <c r="B769" s="299" t="s">
        <v>205</v>
      </c>
      <c r="C769" s="299"/>
      <c r="D769" s="387" t="s">
        <v>678</v>
      </c>
      <c r="E769" s="205">
        <v>3</v>
      </c>
      <c r="F769" s="103">
        <v>53382.877837918983</v>
      </c>
      <c r="G769" s="322" t="s">
        <v>30</v>
      </c>
      <c r="H769" s="87">
        <f>IF(G769="UT","Situs",VLOOKUP(G769,'Alloc. Factors'!$B$2:$M$110,7,FALSE))</f>
        <v>0.4262831716003761</v>
      </c>
      <c r="I769" s="88">
        <f t="shared" si="21"/>
        <v>22756.22247390353</v>
      </c>
      <c r="J769" s="88"/>
    </row>
    <row r="770" spans="1:10">
      <c r="A770" s="96"/>
      <c r="B770" s="299" t="s">
        <v>205</v>
      </c>
      <c r="C770" s="299"/>
      <c r="D770" s="387" t="s">
        <v>678</v>
      </c>
      <c r="E770" s="205">
        <v>3</v>
      </c>
      <c r="F770" s="103">
        <v>-22033.580916734496</v>
      </c>
      <c r="G770" s="322" t="s">
        <v>32</v>
      </c>
      <c r="H770" s="87">
        <f>IF(G770="UT","Situs",VLOOKUP(G770,'Alloc. Factors'!$B$2:$M$110,7,FALSE))</f>
        <v>0.4262831716003761</v>
      </c>
      <c r="I770" s="88">
        <f t="shared" si="21"/>
        <v>-9392.5447548991033</v>
      </c>
      <c r="J770" s="88"/>
    </row>
    <row r="771" spans="1:10">
      <c r="A771" s="96"/>
      <c r="B771" s="299" t="s">
        <v>205</v>
      </c>
      <c r="C771" s="299"/>
      <c r="D771" s="387" t="s">
        <v>679</v>
      </c>
      <c r="E771" s="205">
        <v>3</v>
      </c>
      <c r="F771" s="103">
        <v>1293.9704607935034</v>
      </c>
      <c r="G771" s="322" t="s">
        <v>30</v>
      </c>
      <c r="H771" s="87">
        <f>IF(G771="UT","Situs",VLOOKUP(G771,'Alloc. Factors'!$B$2:$M$110,7,FALSE))</f>
        <v>0.4262831716003761</v>
      </c>
      <c r="I771" s="88">
        <f t="shared" si="21"/>
        <v>551.59783198425475</v>
      </c>
      <c r="J771" s="88"/>
    </row>
    <row r="772" spans="1:10">
      <c r="A772" s="96"/>
      <c r="B772" s="299" t="s">
        <v>205</v>
      </c>
      <c r="C772" s="299"/>
      <c r="D772" s="387" t="s">
        <v>680</v>
      </c>
      <c r="E772" s="205">
        <v>3</v>
      </c>
      <c r="F772" s="103">
        <v>60098.822626645961</v>
      </c>
      <c r="G772" s="322" t="s">
        <v>30</v>
      </c>
      <c r="H772" s="87">
        <f>IF(G772="UT","Situs",VLOOKUP(G772,'Alloc. Factors'!$B$2:$M$110,7,FALSE))</f>
        <v>0.4262831716003761</v>
      </c>
      <c r="I772" s="88">
        <f t="shared" si="21"/>
        <v>25619.116718735087</v>
      </c>
      <c r="J772" s="88"/>
    </row>
    <row r="773" spans="1:10">
      <c r="A773" s="96"/>
      <c r="B773" s="299" t="s">
        <v>205</v>
      </c>
      <c r="C773" s="299"/>
      <c r="D773" s="387" t="s">
        <v>680</v>
      </c>
      <c r="E773" s="205">
        <v>3</v>
      </c>
      <c r="F773" s="103">
        <v>1890.5302584480992</v>
      </c>
      <c r="G773" s="322" t="s">
        <v>32</v>
      </c>
      <c r="H773" s="87">
        <f>IF(G773="UT","Situs",VLOOKUP(G773,'Alloc. Factors'!$B$2:$M$110,7,FALSE))</f>
        <v>0.4262831716003761</v>
      </c>
      <c r="I773" s="88">
        <f t="shared" si="21"/>
        <v>805.90123457773439</v>
      </c>
      <c r="J773" s="88"/>
    </row>
    <row r="774" spans="1:10">
      <c r="A774" s="96"/>
      <c r="B774" s="299" t="s">
        <v>205</v>
      </c>
      <c r="C774" s="299"/>
      <c r="D774" s="387" t="s">
        <v>681</v>
      </c>
      <c r="E774" s="205">
        <v>3</v>
      </c>
      <c r="F774" s="103">
        <v>115697.82265979322</v>
      </c>
      <c r="G774" s="322" t="s">
        <v>30</v>
      </c>
      <c r="H774" s="87">
        <f>IF(G774="UT","Situs",VLOOKUP(G774,'Alloc. Factors'!$B$2:$M$110,7,FALSE))</f>
        <v>0.4262831716003761</v>
      </c>
      <c r="I774" s="88">
        <f t="shared" si="21"/>
        <v>49320.034790674516</v>
      </c>
      <c r="J774" s="88"/>
    </row>
    <row r="775" spans="1:10">
      <c r="A775" s="96"/>
      <c r="B775" s="299" t="s">
        <v>205</v>
      </c>
      <c r="C775" s="299"/>
      <c r="D775" s="387" t="s">
        <v>681</v>
      </c>
      <c r="E775" s="205">
        <v>3</v>
      </c>
      <c r="F775" s="103">
        <v>19074.094906279657</v>
      </c>
      <c r="G775" s="322" t="s">
        <v>32</v>
      </c>
      <c r="H775" s="87">
        <f>IF(G775="UT","Situs",VLOOKUP(G775,'Alloc. Factors'!$B$2:$M$110,7,FALSE))</f>
        <v>0.4262831716003761</v>
      </c>
      <c r="I775" s="88">
        <f t="shared" si="21"/>
        <v>8130.9656720554703</v>
      </c>
      <c r="J775" s="88"/>
    </row>
    <row r="776" spans="1:10">
      <c r="A776" s="96"/>
      <c r="B776" s="299" t="s">
        <v>205</v>
      </c>
      <c r="C776" s="299"/>
      <c r="D776" s="387" t="s">
        <v>682</v>
      </c>
      <c r="E776" s="205">
        <v>3</v>
      </c>
      <c r="F776" s="103">
        <v>11717.433319225882</v>
      </c>
      <c r="G776" s="322" t="s">
        <v>30</v>
      </c>
      <c r="H776" s="87">
        <f>IF(G776="UT","Situs",VLOOKUP(G776,'Alloc. Factors'!$B$2:$M$110,7,FALSE))</f>
        <v>0.4262831716003761</v>
      </c>
      <c r="I776" s="88">
        <f t="shared" si="21"/>
        <v>4994.9446383355307</v>
      </c>
      <c r="J776" s="88"/>
    </row>
    <row r="777" spans="1:10">
      <c r="A777" s="96"/>
      <c r="B777" s="299" t="s">
        <v>205</v>
      </c>
      <c r="C777" s="299"/>
      <c r="D777" s="387" t="s">
        <v>682</v>
      </c>
      <c r="E777" s="205">
        <v>3</v>
      </c>
      <c r="F777" s="103">
        <v>154.49635891455384</v>
      </c>
      <c r="G777" s="322" t="s">
        <v>32</v>
      </c>
      <c r="H777" s="87">
        <f>IF(G777="UT","Situs",VLOOKUP(G777,'Alloc. Factors'!$B$2:$M$110,7,FALSE))</f>
        <v>0.4262831716003761</v>
      </c>
      <c r="I777" s="88">
        <f t="shared" si="21"/>
        <v>65.859197878806043</v>
      </c>
      <c r="J777" s="88"/>
    </row>
    <row r="778" spans="1:10">
      <c r="A778" s="96"/>
      <c r="B778" s="299" t="s">
        <v>206</v>
      </c>
      <c r="C778" s="299"/>
      <c r="D778" s="387" t="s">
        <v>683</v>
      </c>
      <c r="E778" s="205">
        <v>3</v>
      </c>
      <c r="F778" s="103">
        <v>12.54225201072383</v>
      </c>
      <c r="G778" s="322" t="s">
        <v>30</v>
      </c>
      <c r="H778" s="87">
        <f>IF(G778="UT","Situs",VLOOKUP(G778,'Alloc. Factors'!$B$2:$M$110,7,FALSE))</f>
        <v>0.4262831716003761</v>
      </c>
      <c r="I778" s="88">
        <f t="shared" si="21"/>
        <v>5.3465509661425488</v>
      </c>
      <c r="J778" s="88"/>
    </row>
    <row r="779" spans="1:10">
      <c r="A779" s="96"/>
      <c r="B779" s="299" t="s">
        <v>206</v>
      </c>
      <c r="C779" s="299"/>
      <c r="D779" s="387" t="s">
        <v>684</v>
      </c>
      <c r="E779" s="205">
        <v>3</v>
      </c>
      <c r="F779" s="103">
        <v>5369.3278405299061</v>
      </c>
      <c r="G779" s="322" t="s">
        <v>30</v>
      </c>
      <c r="H779" s="87">
        <f>IF(G779="UT","Situs",VLOOKUP(G779,'Alloc. Factors'!$B$2:$M$110,7,FALSE))</f>
        <v>0.4262831716003761</v>
      </c>
      <c r="I779" s="88">
        <f t="shared" si="21"/>
        <v>2288.8541012232868</v>
      </c>
      <c r="J779" s="88"/>
    </row>
    <row r="780" spans="1:10">
      <c r="A780" s="96"/>
      <c r="B780" s="299" t="s">
        <v>206</v>
      </c>
      <c r="C780" s="299"/>
      <c r="D780" s="387" t="s">
        <v>684</v>
      </c>
      <c r="E780" s="205">
        <v>3</v>
      </c>
      <c r="F780" s="103">
        <v>834.8073916452521</v>
      </c>
      <c r="G780" s="322" t="s">
        <v>32</v>
      </c>
      <c r="H780" s="87">
        <f>IF(G780="UT","Situs",VLOOKUP(G780,'Alloc. Factors'!$B$2:$M$110,7,FALSE))</f>
        <v>0.4262831716003761</v>
      </c>
      <c r="I780" s="88">
        <f t="shared" si="21"/>
        <v>355.86434258597535</v>
      </c>
      <c r="J780" s="88"/>
    </row>
    <row r="781" spans="1:10">
      <c r="A781" s="96"/>
      <c r="B781" s="299" t="s">
        <v>206</v>
      </c>
      <c r="C781" s="299"/>
      <c r="D781" s="387" t="s">
        <v>685</v>
      </c>
      <c r="E781" s="205">
        <v>3</v>
      </c>
      <c r="F781" s="103">
        <v>38084.236176755585</v>
      </c>
      <c r="G781" s="322" t="s">
        <v>30</v>
      </c>
      <c r="H781" s="87">
        <f>IF(G781="UT","Situs",VLOOKUP(G781,'Alloc. Factors'!$B$2:$M$110,7,FALSE))</f>
        <v>0.4262831716003761</v>
      </c>
      <c r="I781" s="88">
        <f t="shared" si="21"/>
        <v>16234.668985405153</v>
      </c>
      <c r="J781" s="88"/>
    </row>
    <row r="782" spans="1:10">
      <c r="A782" s="96"/>
      <c r="B782" s="299" t="s">
        <v>206</v>
      </c>
      <c r="C782" s="299"/>
      <c r="D782" s="387" t="s">
        <v>685</v>
      </c>
      <c r="E782" s="205">
        <v>3</v>
      </c>
      <c r="F782" s="103">
        <v>5691.0299542214962</v>
      </c>
      <c r="G782" s="322" t="s">
        <v>32</v>
      </c>
      <c r="H782" s="87">
        <f>IF(G782="UT","Situs",VLOOKUP(G782,'Alloc. Factors'!$B$2:$M$110,7,FALSE))</f>
        <v>0.4262831716003761</v>
      </c>
      <c r="I782" s="88">
        <f t="shared" si="21"/>
        <v>2425.9902985582826</v>
      </c>
      <c r="J782" s="88"/>
    </row>
    <row r="783" spans="1:10">
      <c r="A783" s="96"/>
      <c r="B783" s="299" t="s">
        <v>206</v>
      </c>
      <c r="C783" s="299"/>
      <c r="D783" s="387" t="s">
        <v>686</v>
      </c>
      <c r="E783" s="205">
        <v>3</v>
      </c>
      <c r="F783" s="103">
        <v>14867.327496992946</v>
      </c>
      <c r="G783" s="322" t="s">
        <v>30</v>
      </c>
      <c r="H783" s="87">
        <f>IF(G783="UT","Situs",VLOOKUP(G783,'Alloc. Factors'!$B$2:$M$110,7,FALSE))</f>
        <v>0.4262831716003761</v>
      </c>
      <c r="I783" s="88">
        <f t="shared" si="21"/>
        <v>6337.6915186396345</v>
      </c>
    </row>
    <row r="784" spans="1:10">
      <c r="A784" s="96"/>
      <c r="B784" s="299" t="s">
        <v>206</v>
      </c>
      <c r="C784" s="299"/>
      <c r="D784" s="387" t="s">
        <v>686</v>
      </c>
      <c r="E784" s="205">
        <v>3</v>
      </c>
      <c r="F784" s="103">
        <v>4803.079994517625</v>
      </c>
      <c r="G784" s="322" t="s">
        <v>32</v>
      </c>
      <c r="H784" s="87">
        <f>IF(G784="UT","Situs",VLOOKUP(G784,'Alloc. Factors'!$B$2:$M$110,7,FALSE))</f>
        <v>0.4262831716003761</v>
      </c>
      <c r="I784" s="88">
        <f t="shared" si="21"/>
        <v>2047.4721735132903</v>
      </c>
    </row>
    <row r="785" spans="1:10">
      <c r="A785" s="111"/>
      <c r="B785" s="299" t="s">
        <v>206</v>
      </c>
      <c r="C785" s="299"/>
      <c r="D785" s="387" t="s">
        <v>687</v>
      </c>
      <c r="E785" s="205">
        <v>3</v>
      </c>
      <c r="F785" s="103">
        <v>53414.467035033013</v>
      </c>
      <c r="G785" s="322" t="s">
        <v>30</v>
      </c>
      <c r="H785" s="87">
        <f>IF(G785="UT","Situs",VLOOKUP(G785,'Alloc. Factors'!$B$2:$M$110,7,FALSE))</f>
        <v>0.4262831716003761</v>
      </c>
      <c r="I785" s="88">
        <f t="shared" si="21"/>
        <v>22769.688417037611</v>
      </c>
      <c r="J785" s="88"/>
    </row>
    <row r="786" spans="1:10">
      <c r="A786" s="111"/>
      <c r="B786" s="299" t="s">
        <v>206</v>
      </c>
      <c r="C786" s="299"/>
      <c r="D786" s="387" t="s">
        <v>687</v>
      </c>
      <c r="E786" s="205">
        <v>3</v>
      </c>
      <c r="F786" s="103">
        <v>12262.034860758262</v>
      </c>
      <c r="G786" s="322" t="s">
        <v>32</v>
      </c>
      <c r="H786" s="87">
        <f>IF(G786="UT","Situs",VLOOKUP(G786,'Alloc. Factors'!$B$2:$M$110,7,FALSE))</f>
        <v>0.4262831716003761</v>
      </c>
      <c r="I786" s="88">
        <f t="shared" si="21"/>
        <v>5227.0991107184082</v>
      </c>
      <c r="J786" s="88"/>
    </row>
    <row r="787" spans="1:10">
      <c r="A787" s="96"/>
      <c r="B787" s="299" t="s">
        <v>207</v>
      </c>
      <c r="C787" s="299"/>
      <c r="D787" s="387" t="s">
        <v>688</v>
      </c>
      <c r="E787" s="205">
        <v>3</v>
      </c>
      <c r="F787" s="103">
        <v>22831.402231075732</v>
      </c>
      <c r="G787" s="322" t="s">
        <v>28</v>
      </c>
      <c r="H787" s="87">
        <f>IF(G787="UT","Situs",VLOOKUP(G787,'Alloc. Factors'!$B$2:$M$110,7,FALSE))</f>
        <v>0.4262831716003761</v>
      </c>
      <c r="I787" s="88">
        <f t="shared" si="21"/>
        <v>9732.6425551468656</v>
      </c>
      <c r="J787" s="148"/>
    </row>
    <row r="788" spans="1:10">
      <c r="A788" s="111"/>
      <c r="B788" s="111" t="s">
        <v>207</v>
      </c>
      <c r="C788" s="111"/>
      <c r="D788" s="213" t="s">
        <v>689</v>
      </c>
      <c r="E788" s="98">
        <v>3</v>
      </c>
      <c r="F788" s="103">
        <v>554585.80276074633</v>
      </c>
      <c r="G788" s="322" t="s">
        <v>28</v>
      </c>
      <c r="H788" s="87">
        <f>IF(G788="UT","Situs",VLOOKUP(G788,'Alloc. Factors'!$B$2:$M$110,7,FALSE))</f>
        <v>0.4262831716003761</v>
      </c>
      <c r="I788" s="88">
        <f t="shared" si="21"/>
        <v>236410.59492539155</v>
      </c>
      <c r="J788" s="88"/>
    </row>
    <row r="789" spans="1:10">
      <c r="A789" s="111"/>
      <c r="B789" s="111" t="s">
        <v>207</v>
      </c>
      <c r="C789" s="111"/>
      <c r="D789" s="213" t="s">
        <v>690</v>
      </c>
      <c r="E789" s="98">
        <v>3</v>
      </c>
      <c r="F789" s="103">
        <v>48327.531374721933</v>
      </c>
      <c r="G789" s="322" t="s">
        <v>28</v>
      </c>
      <c r="H789" s="87">
        <f>IF(G789="UT","Situs",VLOOKUP(G789,'Alloc. Factors'!$B$2:$M$110,7,FALSE))</f>
        <v>0.4262831716003761</v>
      </c>
      <c r="I789" s="88">
        <f t="shared" si="21"/>
        <v>20601.213350033151</v>
      </c>
      <c r="J789" s="88"/>
    </row>
    <row r="790" spans="1:10">
      <c r="A790" s="111"/>
      <c r="B790" s="111" t="s">
        <v>207</v>
      </c>
      <c r="C790" s="111"/>
      <c r="D790" s="213" t="s">
        <v>690</v>
      </c>
      <c r="E790" s="98">
        <v>3</v>
      </c>
      <c r="F790" s="188">
        <v>325716.02478700632</v>
      </c>
      <c r="G790" s="98" t="s">
        <v>411</v>
      </c>
      <c r="H790" s="87">
        <f>IF(G790="UT","Situs",VLOOKUP(G790,'Alloc. Factors'!$B$2:$M$110,7,FALSE))</f>
        <v>0.4262831716003761</v>
      </c>
      <c r="I790" s="88">
        <f t="shared" si="21"/>
        <v>138847.26008727177</v>
      </c>
    </row>
    <row r="791" spans="1:10">
      <c r="A791" s="111"/>
      <c r="B791" s="111" t="s">
        <v>207</v>
      </c>
      <c r="C791" s="111"/>
      <c r="D791" s="213" t="s">
        <v>690</v>
      </c>
      <c r="E791" s="98">
        <v>3</v>
      </c>
      <c r="F791" s="188">
        <v>4623.9702274308947</v>
      </c>
      <c r="G791" s="98" t="s">
        <v>187</v>
      </c>
      <c r="H791" s="87" t="str">
        <f>IF(G791="UT","Situs",VLOOKUP(G791,'Alloc. Factors'!$B$2:$M$110,7,FALSE))</f>
        <v>Situs</v>
      </c>
      <c r="I791" s="88">
        <v>0</v>
      </c>
      <c r="J791" s="88"/>
    </row>
    <row r="792" spans="1:10">
      <c r="A792" s="111"/>
      <c r="B792" s="111" t="s">
        <v>207</v>
      </c>
      <c r="C792" s="111"/>
      <c r="D792" s="213" t="s">
        <v>691</v>
      </c>
      <c r="E792" s="98">
        <v>3</v>
      </c>
      <c r="F792" s="188">
        <v>46361.173597916095</v>
      </c>
      <c r="G792" s="98" t="s">
        <v>28</v>
      </c>
      <c r="H792" s="87">
        <f>IF(G792="UT","Situs",VLOOKUP(G792,'Alloc. Factors'!$B$2:$M$110,7,FALSE))</f>
        <v>0.4262831716003761</v>
      </c>
      <c r="I792" s="88">
        <f t="shared" ref="I792:I793" si="22">F792*H792</f>
        <v>19762.988120435293</v>
      </c>
      <c r="J792" s="88"/>
    </row>
    <row r="793" spans="1:10">
      <c r="A793" s="111"/>
      <c r="B793" s="111" t="s">
        <v>207</v>
      </c>
      <c r="C793" s="111"/>
      <c r="D793" s="213" t="s">
        <v>691</v>
      </c>
      <c r="E793" s="98">
        <v>3</v>
      </c>
      <c r="F793" s="188">
        <v>166927.19505363188</v>
      </c>
      <c r="G793" s="98" t="s">
        <v>411</v>
      </c>
      <c r="H793" s="87">
        <f>IF(G793="UT","Situs",VLOOKUP(G793,'Alloc. Factors'!$B$2:$M$110,7,FALSE))</f>
        <v>0.4262831716003761</v>
      </c>
      <c r="I793" s="88">
        <f t="shared" si="22"/>
        <v>71158.254133816808</v>
      </c>
      <c r="J793" s="88"/>
    </row>
    <row r="794" spans="1:10">
      <c r="A794" s="111"/>
      <c r="B794" s="111" t="s">
        <v>207</v>
      </c>
      <c r="C794" s="111"/>
      <c r="D794" s="213" t="s">
        <v>691</v>
      </c>
      <c r="E794" s="98">
        <v>3</v>
      </c>
      <c r="F794" s="188">
        <v>13260.595642047216</v>
      </c>
      <c r="G794" s="98" t="s">
        <v>187</v>
      </c>
      <c r="H794" s="87" t="str">
        <f>IF(G794="UT","Situs",VLOOKUP(G794,'Alloc. Factors'!$B$2:$M$110,7,FALSE))</f>
        <v>Situs</v>
      </c>
      <c r="I794" s="88">
        <v>0</v>
      </c>
      <c r="J794" s="88"/>
    </row>
    <row r="795" spans="1:10">
      <c r="A795" s="111"/>
      <c r="B795" s="111" t="s">
        <v>208</v>
      </c>
      <c r="C795" s="111"/>
      <c r="D795" s="213" t="s">
        <v>692</v>
      </c>
      <c r="E795" s="98">
        <v>3</v>
      </c>
      <c r="F795" s="188">
        <v>83426.84447660498</v>
      </c>
      <c r="G795" s="98" t="s">
        <v>28</v>
      </c>
      <c r="H795" s="87">
        <f>IF(G795="UT","Situs",VLOOKUP(G795,'Alloc. Factors'!$B$2:$M$110,7,FALSE))</f>
        <v>0.4262831716003761</v>
      </c>
      <c r="I795" s="88">
        <f t="shared" ref="I795:I803" si="23">F795*H795</f>
        <v>35563.45986009849</v>
      </c>
      <c r="J795" s="88"/>
    </row>
    <row r="796" spans="1:10">
      <c r="A796" s="111"/>
      <c r="B796" s="111" t="s">
        <v>208</v>
      </c>
      <c r="C796" s="111"/>
      <c r="D796" s="213" t="s">
        <v>693</v>
      </c>
      <c r="E796" s="98">
        <v>3</v>
      </c>
      <c r="F796" s="188">
        <v>186425.03896327585</v>
      </c>
      <c r="G796" s="98" t="s">
        <v>28</v>
      </c>
      <c r="H796" s="87">
        <f>IF(G796="UT","Situs",VLOOKUP(G796,'Alloc. Factors'!$B$2:$M$110,7,FALSE))</f>
        <v>0.4262831716003761</v>
      </c>
      <c r="I796" s="88">
        <f t="shared" si="23"/>
        <v>79469.856874988924</v>
      </c>
      <c r="J796" s="88"/>
    </row>
    <row r="797" spans="1:10">
      <c r="A797" s="111"/>
      <c r="B797" s="111" t="s">
        <v>208</v>
      </c>
      <c r="C797" s="111"/>
      <c r="D797" s="213" t="s">
        <v>693</v>
      </c>
      <c r="E797" s="98">
        <v>3</v>
      </c>
      <c r="F797" s="188">
        <v>368706.04932156025</v>
      </c>
      <c r="G797" s="98" t="s">
        <v>411</v>
      </c>
      <c r="H797" s="87">
        <f>IF(G797="UT","Situs",VLOOKUP(G797,'Alloc. Factors'!$B$2:$M$110,7,FALSE))</f>
        <v>0.4262831716003761</v>
      </c>
      <c r="I797" s="88">
        <f t="shared" si="23"/>
        <v>157173.1840930394</v>
      </c>
      <c r="J797" s="88"/>
    </row>
    <row r="798" spans="1:10">
      <c r="A798" s="111"/>
      <c r="B798" s="111" t="s">
        <v>208</v>
      </c>
      <c r="C798" s="111"/>
      <c r="D798" s="213" t="s">
        <v>694</v>
      </c>
      <c r="E798" s="98">
        <v>3</v>
      </c>
      <c r="F798" s="188">
        <v>7211.3233024004639</v>
      </c>
      <c r="G798" s="98" t="s">
        <v>28</v>
      </c>
      <c r="H798" s="87">
        <f>IF(G798="UT","Situs",VLOOKUP(G798,'Alloc. Factors'!$B$2:$M$110,7,FALSE))</f>
        <v>0.4262831716003761</v>
      </c>
      <c r="I798" s="88">
        <f t="shared" si="23"/>
        <v>3074.065768782968</v>
      </c>
      <c r="J798" s="88"/>
    </row>
    <row r="799" spans="1:10">
      <c r="A799" s="111"/>
      <c r="B799" s="111" t="s">
        <v>208</v>
      </c>
      <c r="C799" s="111"/>
      <c r="D799" s="213" t="s">
        <v>694</v>
      </c>
      <c r="E799" s="98">
        <v>3</v>
      </c>
      <c r="F799" s="188">
        <v>52165.679739776802</v>
      </c>
      <c r="G799" s="98" t="s">
        <v>411</v>
      </c>
      <c r="H799" s="87">
        <f>IF(G799="UT","Situs",VLOOKUP(G799,'Alloc. Factors'!$B$2:$M$110,7,FALSE))</f>
        <v>0.4262831716003761</v>
      </c>
      <c r="I799" s="88">
        <f t="shared" si="23"/>
        <v>22237.351408161536</v>
      </c>
      <c r="J799" s="88"/>
    </row>
    <row r="800" spans="1:10">
      <c r="A800" s="111"/>
      <c r="B800" s="111" t="s">
        <v>207</v>
      </c>
      <c r="C800" s="111"/>
      <c r="D800" s="213" t="s">
        <v>695</v>
      </c>
      <c r="E800" s="98">
        <v>3</v>
      </c>
      <c r="F800" s="188">
        <v>25954.426269171567</v>
      </c>
      <c r="G800" s="98" t="s">
        <v>28</v>
      </c>
      <c r="H800" s="87">
        <f>IF(G800="UT","Situs",VLOOKUP(G800,'Alloc. Factors'!$B$2:$M$110,7,FALSE))</f>
        <v>0.4262831716003761</v>
      </c>
      <c r="I800" s="88">
        <f t="shared" si="23"/>
        <v>11063.935147090571</v>
      </c>
      <c r="J800" s="88"/>
    </row>
    <row r="801" spans="1:10">
      <c r="A801" s="111"/>
      <c r="B801" s="111" t="s">
        <v>207</v>
      </c>
      <c r="C801" s="111"/>
      <c r="D801" s="213" t="s">
        <v>696</v>
      </c>
      <c r="E801" s="98">
        <v>3</v>
      </c>
      <c r="F801" s="188">
        <v>460.69276126263657</v>
      </c>
      <c r="G801" s="98" t="s">
        <v>9</v>
      </c>
      <c r="H801" s="87">
        <f>IF(G801="UT","Situs",VLOOKUP(G801,'Alloc. Factors'!$B$2:$M$110,7,FALSE))</f>
        <v>0.41971722672390366</v>
      </c>
      <c r="I801" s="88">
        <f t="shared" si="23"/>
        <v>193.36068812893126</v>
      </c>
      <c r="J801" s="88"/>
    </row>
    <row r="802" spans="1:10">
      <c r="A802" s="111"/>
      <c r="B802" s="111" t="s">
        <v>207</v>
      </c>
      <c r="C802" s="111"/>
      <c r="D802" s="213" t="s">
        <v>696</v>
      </c>
      <c r="E802" s="98">
        <v>3</v>
      </c>
      <c r="F802" s="188">
        <v>965301.3577870162</v>
      </c>
      <c r="G802" s="98" t="s">
        <v>28</v>
      </c>
      <c r="H802" s="87">
        <f>IF(G802="UT","Situs",VLOOKUP(G802,'Alloc. Factors'!$B$2:$M$110,7,FALSE))</f>
        <v>0.4262831716003761</v>
      </c>
      <c r="I802" s="88">
        <f t="shared" si="23"/>
        <v>411491.72434759868</v>
      </c>
      <c r="J802" s="88"/>
    </row>
    <row r="803" spans="1:10">
      <c r="A803" s="111"/>
      <c r="B803" s="111" t="s">
        <v>207</v>
      </c>
      <c r="C803" s="111"/>
      <c r="D803" s="213" t="s">
        <v>696</v>
      </c>
      <c r="E803" s="98">
        <v>3</v>
      </c>
      <c r="F803" s="188">
        <v>58821.539025436803</v>
      </c>
      <c r="G803" s="98" t="s">
        <v>183</v>
      </c>
      <c r="H803" s="87">
        <f>IF(G803="UT","Situs",VLOOKUP(G803,'Alloc. Factors'!$B$2:$M$110,7,FALSE))</f>
        <v>0.42791041868917257</v>
      </c>
      <c r="I803" s="88">
        <f t="shared" si="23"/>
        <v>25170.349392316166</v>
      </c>
      <c r="J803" s="88"/>
    </row>
    <row r="804" spans="1:10">
      <c r="A804" s="111"/>
      <c r="B804" s="111" t="s">
        <v>207</v>
      </c>
      <c r="C804" s="111"/>
      <c r="D804" s="213" t="s">
        <v>696</v>
      </c>
      <c r="E804" s="98">
        <v>3</v>
      </c>
      <c r="F804" s="188">
        <v>360331.58361017524</v>
      </c>
      <c r="G804" s="98" t="s">
        <v>187</v>
      </c>
      <c r="H804" s="87" t="str">
        <f>IF(G804="UT","Situs",VLOOKUP(G804,'Alloc. Factors'!$B$2:$M$110,7,FALSE))</f>
        <v>Situs</v>
      </c>
      <c r="I804" s="88">
        <v>0</v>
      </c>
      <c r="J804" s="88"/>
    </row>
    <row r="805" spans="1:10">
      <c r="A805" s="111"/>
      <c r="B805" s="111"/>
      <c r="C805" s="111"/>
      <c r="D805" s="98"/>
      <c r="E805" s="98"/>
      <c r="F805" s="283">
        <f>SUM(F758:F804)</f>
        <v>9686598.4129166771</v>
      </c>
      <c r="G805" s="98"/>
      <c r="H805" s="111"/>
      <c r="I805" s="283">
        <f>SUM(I758:I804)</f>
        <v>3965008.0650194059</v>
      </c>
      <c r="J805" s="88" t="s">
        <v>931</v>
      </c>
    </row>
    <row r="806" spans="1:10">
      <c r="A806" s="111"/>
      <c r="B806" s="111"/>
      <c r="C806" s="111"/>
      <c r="D806" s="213"/>
      <c r="E806" s="98"/>
      <c r="F806" s="188"/>
      <c r="G806" s="98"/>
      <c r="H806" s="87"/>
      <c r="I806" s="88"/>
      <c r="J806" s="88"/>
    </row>
    <row r="807" spans="1:10">
      <c r="A807" s="111"/>
      <c r="B807" s="111"/>
      <c r="C807" s="111"/>
      <c r="D807" s="213"/>
      <c r="E807" s="98"/>
      <c r="F807" s="188"/>
      <c r="G807" s="98"/>
      <c r="H807" s="87"/>
      <c r="I807" s="88"/>
      <c r="J807" s="88"/>
    </row>
    <row r="808" spans="1:10">
      <c r="A808" s="111"/>
      <c r="B808" s="111"/>
      <c r="C808" s="111"/>
      <c r="D808" s="213"/>
      <c r="E808" s="98"/>
      <c r="F808" s="188"/>
      <c r="G808" s="98"/>
      <c r="H808" s="87"/>
      <c r="I808" s="88"/>
      <c r="J808" s="88"/>
    </row>
    <row r="809" spans="1:10">
      <c r="A809" s="111"/>
      <c r="B809" s="111"/>
      <c r="C809" s="111"/>
      <c r="D809" s="213"/>
      <c r="E809" s="98"/>
      <c r="F809" s="188"/>
      <c r="G809" s="98"/>
      <c r="H809" s="87"/>
      <c r="I809" s="88"/>
      <c r="J809" s="88"/>
    </row>
    <row r="810" spans="1:10">
      <c r="A810" s="111"/>
      <c r="B810" s="111"/>
      <c r="C810" s="111"/>
      <c r="D810" s="213"/>
      <c r="E810" s="98"/>
      <c r="F810" s="188"/>
      <c r="G810" s="98"/>
      <c r="H810" s="87"/>
      <c r="I810" s="88"/>
      <c r="J810" s="88"/>
    </row>
    <row r="811" spans="1:10">
      <c r="A811" s="111"/>
      <c r="B811" s="111"/>
      <c r="C811" s="111"/>
      <c r="D811" s="213"/>
      <c r="E811" s="98"/>
      <c r="F811" s="188"/>
      <c r="G811" s="98"/>
      <c r="H811" s="87"/>
      <c r="I811" s="88"/>
      <c r="J811" s="88"/>
    </row>
    <row r="812" spans="1:10">
      <c r="A812" s="111"/>
      <c r="B812" s="111"/>
      <c r="C812" s="111"/>
      <c r="D812" s="213"/>
      <c r="E812" s="98"/>
      <c r="F812" s="188"/>
      <c r="G812" s="98"/>
      <c r="H812" s="87"/>
      <c r="I812" s="88"/>
      <c r="J812" s="88"/>
    </row>
    <row r="813" spans="1:10">
      <c r="A813" s="111"/>
      <c r="B813" s="111"/>
      <c r="C813" s="111"/>
      <c r="D813" s="213"/>
      <c r="E813" s="98"/>
      <c r="F813" s="188"/>
      <c r="G813" s="98"/>
      <c r="H813" s="87"/>
      <c r="I813" s="88"/>
      <c r="J813" s="181"/>
    </row>
    <row r="814" spans="1:10">
      <c r="A814" s="111"/>
      <c r="B814" s="111"/>
      <c r="C814" s="111"/>
      <c r="D814" s="213"/>
      <c r="E814" s="98"/>
      <c r="F814" s="188"/>
      <c r="G814" s="98"/>
      <c r="H814" s="87"/>
      <c r="I814" s="88"/>
      <c r="J814" s="181"/>
    </row>
    <row r="815" spans="1:10">
      <c r="A815" s="111"/>
      <c r="B815" s="111"/>
      <c r="C815" s="111"/>
      <c r="D815" s="98"/>
      <c r="E815" s="98"/>
      <c r="F815" s="188"/>
      <c r="G815" s="98"/>
      <c r="H815" s="111"/>
      <c r="I815" s="188"/>
      <c r="J815" s="88"/>
    </row>
    <row r="816" spans="1:10">
      <c r="A816" s="111"/>
      <c r="B816" s="111"/>
      <c r="C816" s="111"/>
      <c r="D816" s="98"/>
      <c r="E816" s="98"/>
      <c r="F816" s="188"/>
      <c r="G816" s="98"/>
      <c r="H816" s="111"/>
      <c r="I816" s="112"/>
      <c r="J816" s="88"/>
    </row>
    <row r="817" spans="1:10">
      <c r="A817" s="97"/>
      <c r="B817" s="97"/>
      <c r="C817" s="97"/>
      <c r="D817" s="86"/>
      <c r="E817" s="86"/>
      <c r="F817" s="202"/>
      <c r="G817" s="86"/>
      <c r="H817" s="97"/>
      <c r="I817" s="140"/>
      <c r="J817" s="91"/>
    </row>
    <row r="818" spans="1:10">
      <c r="A818" s="79"/>
      <c r="B818" s="7" t="str">
        <f>Inputs!$C$2</f>
        <v>Rocky Mountain Power</v>
      </c>
      <c r="C818" s="79"/>
      <c r="D818" s="84"/>
      <c r="E818" s="84"/>
      <c r="F818" s="179"/>
      <c r="G818" s="84"/>
      <c r="H818" s="79"/>
      <c r="I818" s="92" t="s">
        <v>0</v>
      </c>
      <c r="J818" s="93" t="s">
        <v>932</v>
      </c>
    </row>
    <row r="819" spans="1:10">
      <c r="A819" s="79"/>
      <c r="B819" s="7" t="str">
        <f>Inputs!$C$3</f>
        <v>Utah General Rate Case - June 2015</v>
      </c>
      <c r="C819" s="79"/>
      <c r="D819" s="84"/>
      <c r="E819" s="84"/>
      <c r="F819" s="179"/>
      <c r="G819" s="84"/>
      <c r="H819" s="79"/>
      <c r="I819" s="80"/>
      <c r="J819" s="94"/>
    </row>
    <row r="820" spans="1:10">
      <c r="A820" s="79"/>
      <c r="B820" s="31" t="s">
        <v>249</v>
      </c>
      <c r="C820" s="79"/>
      <c r="D820" s="84"/>
      <c r="E820" s="84"/>
      <c r="F820" s="179"/>
      <c r="G820" s="84"/>
      <c r="H820" s="79"/>
      <c r="I820" s="80"/>
      <c r="J820" s="94"/>
    </row>
    <row r="821" spans="1:10">
      <c r="A821" s="79"/>
      <c r="B821" s="79"/>
      <c r="C821" s="79"/>
      <c r="D821" s="84"/>
      <c r="E821" s="84"/>
      <c r="F821" s="179"/>
      <c r="G821" s="84"/>
      <c r="H821" s="79"/>
      <c r="I821" s="80"/>
      <c r="J821" s="94"/>
    </row>
    <row r="822" spans="1:10">
      <c r="A822" s="79"/>
      <c r="B822" s="79"/>
      <c r="C822" s="79"/>
      <c r="D822" s="84"/>
      <c r="E822" s="84"/>
      <c r="F822" s="179" t="s">
        <v>13</v>
      </c>
      <c r="G822" s="84"/>
      <c r="H822" s="79"/>
      <c r="I822" s="80"/>
      <c r="J822" s="94"/>
    </row>
    <row r="823" spans="1:10">
      <c r="A823" s="79"/>
      <c r="B823" s="79"/>
      <c r="C823" s="79"/>
      <c r="D823" s="84"/>
      <c r="E823" s="84"/>
      <c r="F823" s="180" t="s">
        <v>1</v>
      </c>
      <c r="G823" s="84"/>
      <c r="H823" s="84"/>
      <c r="I823" s="95" t="str">
        <f>+Inputs!$C$6</f>
        <v>UTAH</v>
      </c>
      <c r="J823" s="84"/>
    </row>
    <row r="824" spans="1:10">
      <c r="A824" s="79"/>
      <c r="B824" s="79"/>
      <c r="C824" s="79"/>
      <c r="D824" s="46" t="s">
        <v>2</v>
      </c>
      <c r="E824" s="46" t="s">
        <v>3</v>
      </c>
      <c r="F824" s="54" t="s">
        <v>4</v>
      </c>
      <c r="G824" s="46" t="s">
        <v>5</v>
      </c>
      <c r="H824" s="55" t="s">
        <v>6</v>
      </c>
      <c r="I824" s="47" t="s">
        <v>7</v>
      </c>
      <c r="J824" s="46" t="s">
        <v>8</v>
      </c>
    </row>
    <row r="825" spans="1:10">
      <c r="A825" s="96"/>
      <c r="B825" s="19" t="s">
        <v>192</v>
      </c>
      <c r="C825" s="96"/>
      <c r="D825" s="93"/>
      <c r="E825" s="93"/>
      <c r="F825" s="201"/>
      <c r="G825" s="93"/>
      <c r="H825" s="96"/>
      <c r="I825" s="134"/>
      <c r="J825" s="93"/>
    </row>
    <row r="826" spans="1:10">
      <c r="A826" s="96"/>
      <c r="B826" s="299" t="s">
        <v>209</v>
      </c>
      <c r="C826" s="299"/>
      <c r="D826" s="387" t="s">
        <v>697</v>
      </c>
      <c r="E826" s="205">
        <v>3</v>
      </c>
      <c r="F826" s="103">
        <v>8473.9420583012288</v>
      </c>
      <c r="G826" s="322" t="s">
        <v>28</v>
      </c>
      <c r="H826" s="87">
        <f>IF(G826="UT","Situs",VLOOKUP(G826,'Alloc. Factors'!$B$2:$M$110,7,FALSE))</f>
        <v>0.4262831716003761</v>
      </c>
      <c r="I826" s="88">
        <f t="shared" ref="I826:I838" si="24">F826*H826</f>
        <v>3612.2988965704672</v>
      </c>
      <c r="J826" s="295"/>
    </row>
    <row r="827" spans="1:10">
      <c r="A827" s="96"/>
      <c r="B827" s="299" t="s">
        <v>209</v>
      </c>
      <c r="C827" s="299"/>
      <c r="D827" s="387" t="s">
        <v>698</v>
      </c>
      <c r="E827" s="205">
        <v>3</v>
      </c>
      <c r="F827" s="103">
        <v>31729.432694306524</v>
      </c>
      <c r="G827" s="322" t="s">
        <v>28</v>
      </c>
      <c r="H827" s="87">
        <f>IF(G827="UT","Situs",VLOOKUP(G827,'Alloc. Factors'!$B$2:$M$110,7,FALSE))</f>
        <v>0.4262831716003761</v>
      </c>
      <c r="I827" s="88">
        <f t="shared" si="24"/>
        <v>13525.723202009653</v>
      </c>
      <c r="J827" s="158"/>
    </row>
    <row r="828" spans="1:10">
      <c r="A828" s="96"/>
      <c r="B828" s="299" t="s">
        <v>209</v>
      </c>
      <c r="C828" s="299"/>
      <c r="D828" s="387" t="s">
        <v>699</v>
      </c>
      <c r="E828" s="205">
        <v>3</v>
      </c>
      <c r="F828" s="103">
        <v>75228.211323076175</v>
      </c>
      <c r="G828" s="322" t="s">
        <v>28</v>
      </c>
      <c r="H828" s="87">
        <f>IF(G828="UT","Situs",VLOOKUP(G828,'Alloc. Factors'!$B$2:$M$110,7,FALSE))</f>
        <v>0.4262831716003761</v>
      </c>
      <c r="I828" s="88">
        <f t="shared" si="24"/>
        <v>32068.520516624238</v>
      </c>
      <c r="J828" s="88"/>
    </row>
    <row r="829" spans="1:10">
      <c r="A829" s="96"/>
      <c r="B829" s="299" t="s">
        <v>209</v>
      </c>
      <c r="C829" s="299"/>
      <c r="D829" s="387" t="s">
        <v>700</v>
      </c>
      <c r="E829" s="205">
        <v>3</v>
      </c>
      <c r="F829" s="103">
        <v>5007.4417550949665</v>
      </c>
      <c r="G829" s="322" t="s">
        <v>28</v>
      </c>
      <c r="H829" s="87">
        <f>IF(G829="UT","Situs",VLOOKUP(G829,'Alloc. Factors'!$B$2:$M$110,7,FALSE))</f>
        <v>0.4262831716003761</v>
      </c>
      <c r="I829" s="88">
        <f t="shared" si="24"/>
        <v>2134.588152966036</v>
      </c>
      <c r="J829" s="88"/>
    </row>
    <row r="830" spans="1:10">
      <c r="A830" s="96"/>
      <c r="B830" s="299" t="s">
        <v>209</v>
      </c>
      <c r="C830" s="299"/>
      <c r="D830" s="387" t="s">
        <v>701</v>
      </c>
      <c r="E830" s="205">
        <v>3</v>
      </c>
      <c r="F830" s="103">
        <v>100174.70650026314</v>
      </c>
      <c r="G830" s="322" t="s">
        <v>28</v>
      </c>
      <c r="H830" s="87">
        <f>IF(G830="UT","Situs",VLOOKUP(G830,'Alloc. Factors'!$B$2:$M$110,7,FALSE))</f>
        <v>0.4262831716003761</v>
      </c>
      <c r="I830" s="88">
        <f t="shared" si="24"/>
        <v>42702.791601068988</v>
      </c>
      <c r="J830" s="88"/>
    </row>
    <row r="831" spans="1:10">
      <c r="A831" s="96"/>
      <c r="B831" s="299" t="s">
        <v>209</v>
      </c>
      <c r="C831" s="299"/>
      <c r="D831" s="387" t="s">
        <v>702</v>
      </c>
      <c r="E831" s="205">
        <v>3</v>
      </c>
      <c r="F831" s="103">
        <v>88098.853185235814</v>
      </c>
      <c r="G831" s="322" t="s">
        <v>28</v>
      </c>
      <c r="H831" s="87">
        <f>IF(G831="UT","Situs",VLOOKUP(G831,'Alloc. Factors'!$B$2:$M$110,7,FALSE))</f>
        <v>0.4262831716003761</v>
      </c>
      <c r="I831" s="88">
        <f t="shared" si="24"/>
        <v>37555.058550158217</v>
      </c>
      <c r="J831" s="88"/>
    </row>
    <row r="832" spans="1:10">
      <c r="A832" s="96"/>
      <c r="B832" s="299" t="s">
        <v>210</v>
      </c>
      <c r="C832" s="299"/>
      <c r="D832" s="387" t="s">
        <v>703</v>
      </c>
      <c r="E832" s="205">
        <v>3</v>
      </c>
      <c r="F832" s="103">
        <v>5969.7899807036565</v>
      </c>
      <c r="G832" s="322" t="s">
        <v>28</v>
      </c>
      <c r="H832" s="87">
        <f>IF(G832="UT","Situs",VLOOKUP(G832,'Alloc. Factors'!$B$2:$M$110,7,FALSE))</f>
        <v>0.4262831716003761</v>
      </c>
      <c r="I832" s="88">
        <f t="shared" si="24"/>
        <v>2544.8210067625027</v>
      </c>
      <c r="J832" s="88"/>
    </row>
    <row r="833" spans="1:10">
      <c r="A833" s="96"/>
      <c r="B833" s="299" t="s">
        <v>210</v>
      </c>
      <c r="C833" s="299"/>
      <c r="D833" s="387" t="s">
        <v>704</v>
      </c>
      <c r="E833" s="205">
        <v>3</v>
      </c>
      <c r="F833" s="103">
        <v>47773.0563610635</v>
      </c>
      <c r="G833" s="322" t="s">
        <v>28</v>
      </c>
      <c r="H833" s="87">
        <f>IF(G833="UT","Situs",VLOOKUP(G833,'Alloc. Factors'!$B$2:$M$110,7,FALSE))</f>
        <v>0.4262831716003761</v>
      </c>
      <c r="I833" s="88">
        <f t="shared" si="24"/>
        <v>20364.849982637672</v>
      </c>
      <c r="J833" s="88"/>
    </row>
    <row r="834" spans="1:10">
      <c r="A834" s="96"/>
      <c r="B834" s="299" t="s">
        <v>210</v>
      </c>
      <c r="C834" s="299"/>
      <c r="D834" s="387" t="s">
        <v>705</v>
      </c>
      <c r="E834" s="205">
        <v>3</v>
      </c>
      <c r="F834" s="103">
        <v>94267.235387697365</v>
      </c>
      <c r="G834" s="322" t="s">
        <v>28</v>
      </c>
      <c r="H834" s="87">
        <f>IF(G834="UT","Situs",VLOOKUP(G834,'Alloc. Factors'!$B$2:$M$110,7,FALSE))</f>
        <v>0.4262831716003761</v>
      </c>
      <c r="I834" s="88">
        <f t="shared" si="24"/>
        <v>40184.536079066842</v>
      </c>
      <c r="J834" s="88"/>
    </row>
    <row r="835" spans="1:10">
      <c r="A835" s="96"/>
      <c r="B835" s="299" t="s">
        <v>210</v>
      </c>
      <c r="C835" s="299"/>
      <c r="D835" s="387" t="s">
        <v>706</v>
      </c>
      <c r="E835" s="205">
        <v>3</v>
      </c>
      <c r="F835" s="103">
        <v>531836.83882901026</v>
      </c>
      <c r="G835" s="322" t="s">
        <v>28</v>
      </c>
      <c r="H835" s="87">
        <f>IF(G835="UT","Situs",VLOOKUP(G835,'Alloc. Factors'!$B$2:$M$110,7,FALSE))</f>
        <v>0.4262831716003761</v>
      </c>
      <c r="I835" s="88">
        <f t="shared" si="24"/>
        <v>226713.09442994854</v>
      </c>
      <c r="J835" s="88"/>
    </row>
    <row r="836" spans="1:10">
      <c r="A836" s="96"/>
      <c r="B836" s="299" t="s">
        <v>210</v>
      </c>
      <c r="C836" s="299"/>
      <c r="D836" s="387" t="s">
        <v>707</v>
      </c>
      <c r="E836" s="205">
        <v>3</v>
      </c>
      <c r="F836" s="103">
        <v>856.07402980934637</v>
      </c>
      <c r="G836" s="322" t="s">
        <v>28</v>
      </c>
      <c r="H836" s="87">
        <f>IF(G836="UT","Situs",VLOOKUP(G836,'Alloc. Factors'!$B$2:$M$110,7,FALSE))</f>
        <v>0.4262831716003761</v>
      </c>
      <c r="I836" s="88">
        <f t="shared" si="24"/>
        <v>364.92995255184309</v>
      </c>
      <c r="J836" s="88"/>
    </row>
    <row r="837" spans="1:10">
      <c r="A837" s="96"/>
      <c r="B837" s="299" t="s">
        <v>210</v>
      </c>
      <c r="C837" s="299"/>
      <c r="D837" s="387" t="s">
        <v>708</v>
      </c>
      <c r="E837" s="205">
        <v>3</v>
      </c>
      <c r="F837" s="103">
        <v>65857.567850092062</v>
      </c>
      <c r="G837" s="322" t="s">
        <v>28</v>
      </c>
      <c r="H837" s="87">
        <f>IF(G837="UT","Situs",VLOOKUP(G837,'Alloc. Factors'!$B$2:$M$110,7,FALSE))</f>
        <v>0.4262831716003761</v>
      </c>
      <c r="I837" s="88">
        <f t="shared" si="24"/>
        <v>28073.972897024207</v>
      </c>
      <c r="J837" s="88"/>
    </row>
    <row r="838" spans="1:10">
      <c r="A838" s="96"/>
      <c r="B838" s="299" t="s">
        <v>211</v>
      </c>
      <c r="C838" s="299"/>
      <c r="D838" s="387" t="s">
        <v>709</v>
      </c>
      <c r="E838" s="205">
        <v>3</v>
      </c>
      <c r="F838" s="103">
        <v>21192.084538863768</v>
      </c>
      <c r="G838" s="322" t="s">
        <v>87</v>
      </c>
      <c r="H838" s="87">
        <f>IF(G838="UT","Situs",VLOOKUP(G838,'Alloc. Factors'!$B$2:$M$110,7,FALSE))</f>
        <v>0.48317341591839369</v>
      </c>
      <c r="I838" s="85">
        <f t="shared" si="24"/>
        <v>10239.451877074183</v>
      </c>
      <c r="J838" s="88"/>
    </row>
    <row r="839" spans="1:10">
      <c r="A839" s="96"/>
      <c r="B839" s="299" t="s">
        <v>211</v>
      </c>
      <c r="C839" s="299"/>
      <c r="D839" s="387" t="s">
        <v>709</v>
      </c>
      <c r="E839" s="205">
        <v>3</v>
      </c>
      <c r="F839" s="103">
        <v>5688.9764080294672</v>
      </c>
      <c r="G839" s="322" t="s">
        <v>187</v>
      </c>
      <c r="H839" s="87" t="str">
        <f>IF(G839="UT","Situs",VLOOKUP(G839,'Alloc. Factors'!$B$2:$M$110,7,FALSE))</f>
        <v>Situs</v>
      </c>
      <c r="I839" s="88">
        <v>3149.2914113516458</v>
      </c>
      <c r="J839" s="88"/>
    </row>
    <row r="840" spans="1:10">
      <c r="A840" s="96"/>
      <c r="B840" s="299" t="s">
        <v>211</v>
      </c>
      <c r="C840" s="299"/>
      <c r="D840" s="387" t="s">
        <v>710</v>
      </c>
      <c r="E840" s="205">
        <v>3</v>
      </c>
      <c r="F840" s="103">
        <v>9573.405794718954</v>
      </c>
      <c r="G840" s="322" t="s">
        <v>87</v>
      </c>
      <c r="H840" s="87">
        <f>IF(G840="UT","Situs",VLOOKUP(G840,'Alloc. Factors'!$B$2:$M$110,7,FALSE))</f>
        <v>0.48317341591839369</v>
      </c>
      <c r="I840" s="88">
        <f t="shared" ref="I840:I841" si="25">F840*H840</f>
        <v>4625.6151798073015</v>
      </c>
      <c r="J840" s="88"/>
    </row>
    <row r="841" spans="1:10">
      <c r="A841" s="96"/>
      <c r="B841" s="299" t="s">
        <v>211</v>
      </c>
      <c r="C841" s="299"/>
      <c r="D841" s="387" t="s">
        <v>711</v>
      </c>
      <c r="E841" s="205">
        <v>3</v>
      </c>
      <c r="F841" s="103">
        <v>289.12251256084181</v>
      </c>
      <c r="G841" s="322" t="s">
        <v>87</v>
      </c>
      <c r="H841" s="87">
        <f>IF(G841="UT","Situs",VLOOKUP(G841,'Alloc. Factors'!$B$2:$M$110,7,FALSE))</f>
        <v>0.48317341591839369</v>
      </c>
      <c r="I841" s="88">
        <f t="shared" si="25"/>
        <v>139.69631201293063</v>
      </c>
      <c r="J841" s="88"/>
    </row>
    <row r="842" spans="1:10">
      <c r="A842" s="96"/>
      <c r="B842" s="299" t="s">
        <v>211</v>
      </c>
      <c r="C842" s="299"/>
      <c r="D842" s="387" t="s">
        <v>711</v>
      </c>
      <c r="E842" s="205">
        <v>3</v>
      </c>
      <c r="F842" s="103">
        <v>83559.301553689074</v>
      </c>
      <c r="G842" s="205" t="s">
        <v>187</v>
      </c>
      <c r="H842" s="87" t="str">
        <f>IF(G842="UT","Situs",VLOOKUP(G842,'Alloc. Factors'!$B$2:$M$110,7,FALSE))</f>
        <v>Situs</v>
      </c>
      <c r="I842" s="88">
        <v>38927.559216988142</v>
      </c>
      <c r="J842" s="88"/>
    </row>
    <row r="843" spans="1:10">
      <c r="A843" s="96"/>
      <c r="B843" s="299" t="s">
        <v>211</v>
      </c>
      <c r="C843" s="299"/>
      <c r="D843" s="387" t="s">
        <v>712</v>
      </c>
      <c r="E843" s="205">
        <v>3</v>
      </c>
      <c r="F843" s="103">
        <v>134.64924033817255</v>
      </c>
      <c r="G843" s="205" t="s">
        <v>87</v>
      </c>
      <c r="H843" s="87">
        <f>IF(G843="UT","Situs",VLOOKUP(G843,'Alloc. Factors'!$B$2:$M$110,7,FALSE))</f>
        <v>0.48317341591839369</v>
      </c>
      <c r="I843" s="88">
        <f t="shared" ref="I843" si="26">F843*H843</f>
        <v>65.058933405011601</v>
      </c>
      <c r="J843" s="88"/>
    </row>
    <row r="844" spans="1:10">
      <c r="A844" s="96"/>
      <c r="B844" s="299" t="s">
        <v>211</v>
      </c>
      <c r="C844" s="299"/>
      <c r="D844" s="387" t="s">
        <v>712</v>
      </c>
      <c r="E844" s="205">
        <v>3</v>
      </c>
      <c r="F844" s="103">
        <v>39009.452944160592</v>
      </c>
      <c r="G844" s="205" t="s">
        <v>187</v>
      </c>
      <c r="H844" s="87" t="str">
        <f>IF(G844="UT","Situs",VLOOKUP(G844,'Alloc. Factors'!$B$2:$M$110,7,FALSE))</f>
        <v>Situs</v>
      </c>
      <c r="I844" s="88">
        <v>14696.146197776279</v>
      </c>
      <c r="J844" s="88"/>
    </row>
    <row r="845" spans="1:10">
      <c r="A845" s="96"/>
      <c r="B845" s="299" t="s">
        <v>211</v>
      </c>
      <c r="C845" s="299"/>
      <c r="D845" s="387" t="s">
        <v>713</v>
      </c>
      <c r="E845" s="205">
        <v>3</v>
      </c>
      <c r="F845" s="103">
        <v>8.304770220588205</v>
      </c>
      <c r="G845" s="205" t="s">
        <v>187</v>
      </c>
      <c r="H845" s="87" t="str">
        <f>IF(G845="UT","Situs",VLOOKUP(G845,'Alloc. Factors'!$B$2:$M$110,7,FALSE))</f>
        <v>Situs</v>
      </c>
      <c r="I845" s="88">
        <v>7.774779411764678</v>
      </c>
      <c r="J845" s="88"/>
    </row>
    <row r="846" spans="1:10">
      <c r="A846" s="96"/>
      <c r="B846" s="299" t="s">
        <v>211</v>
      </c>
      <c r="C846" s="299"/>
      <c r="D846" s="387" t="s">
        <v>714</v>
      </c>
      <c r="E846" s="205">
        <v>3</v>
      </c>
      <c r="F846" s="103">
        <v>-318.74478451796898</v>
      </c>
      <c r="G846" s="205" t="s">
        <v>87</v>
      </c>
      <c r="H846" s="87">
        <f>IF(G846="UT","Situs",VLOOKUP(G846,'Alloc. Factors'!$B$2:$M$110,7,FALSE))</f>
        <v>0.48317341591839369</v>
      </c>
      <c r="I846" s="88">
        <f t="shared" ref="I846:I847" si="27">F846*H846</f>
        <v>-154.00900634171941</v>
      </c>
      <c r="J846" s="88"/>
    </row>
    <row r="847" spans="1:10">
      <c r="A847" s="96"/>
      <c r="B847" s="299" t="s">
        <v>211</v>
      </c>
      <c r="C847" s="299"/>
      <c r="D847" s="387" t="s">
        <v>715</v>
      </c>
      <c r="E847" s="205">
        <v>3</v>
      </c>
      <c r="F847" s="103">
        <v>5856.2391206652965</v>
      </c>
      <c r="G847" s="205" t="s">
        <v>87</v>
      </c>
      <c r="H847" s="87">
        <f>IF(G847="UT","Situs",VLOOKUP(G847,'Alloc. Factors'!$B$2:$M$110,7,FALSE))</f>
        <v>0.48317341591839369</v>
      </c>
      <c r="I847" s="88">
        <f t="shared" si="27"/>
        <v>2829.5790603667815</v>
      </c>
      <c r="J847" s="88"/>
    </row>
    <row r="848" spans="1:10">
      <c r="A848" s="96"/>
      <c r="B848" s="299" t="s">
        <v>211</v>
      </c>
      <c r="C848" s="299"/>
      <c r="D848" s="387" t="s">
        <v>715</v>
      </c>
      <c r="E848" s="205">
        <v>3</v>
      </c>
      <c r="F848" s="103">
        <v>43011.693337722259</v>
      </c>
      <c r="G848" s="205" t="s">
        <v>187</v>
      </c>
      <c r="H848" s="87" t="str">
        <f>IF(G848="UT","Situs",VLOOKUP(G848,'Alloc. Factors'!$B$2:$M$110,7,FALSE))</f>
        <v>Situs</v>
      </c>
      <c r="I848" s="88">
        <v>11320.128304923308</v>
      </c>
      <c r="J848" s="88"/>
    </row>
    <row r="849" spans="1:10">
      <c r="A849" s="96"/>
      <c r="B849" s="299" t="s">
        <v>211</v>
      </c>
      <c r="C849" s="299"/>
      <c r="D849" s="387" t="s">
        <v>716</v>
      </c>
      <c r="E849" s="205">
        <v>3</v>
      </c>
      <c r="F849" s="103">
        <v>76965.233347909903</v>
      </c>
      <c r="G849" s="205" t="s">
        <v>187</v>
      </c>
      <c r="H849" s="87" t="str">
        <f>IF(G849="UT","Situs",VLOOKUP(G849,'Alloc. Factors'!$B$2:$M$110,7,FALSE))</f>
        <v>Situs</v>
      </c>
      <c r="I849" s="88">
        <v>29455.053784055541</v>
      </c>
      <c r="J849" s="88"/>
    </row>
    <row r="850" spans="1:10">
      <c r="A850" s="96"/>
      <c r="B850" s="299" t="s">
        <v>211</v>
      </c>
      <c r="C850" s="299"/>
      <c r="D850" s="387" t="s">
        <v>717</v>
      </c>
      <c r="E850" s="205">
        <v>3</v>
      </c>
      <c r="F850" s="103">
        <v>-1325.4312065161803</v>
      </c>
      <c r="G850" s="205" t="s">
        <v>87</v>
      </c>
      <c r="H850" s="87">
        <f>IF(G850="UT","Situs",VLOOKUP(G850,'Alloc. Factors'!$B$2:$M$110,7,FALSE))</f>
        <v>0.48317341591839369</v>
      </c>
      <c r="I850" s="88">
        <f t="shared" ref="I850" si="28">F850*H850</f>
        <v>-640.41312361726068</v>
      </c>
      <c r="J850" s="88"/>
    </row>
    <row r="851" spans="1:10">
      <c r="A851" s="96"/>
      <c r="B851" s="299" t="s">
        <v>211</v>
      </c>
      <c r="C851" s="299"/>
      <c r="D851" s="387" t="s">
        <v>717</v>
      </c>
      <c r="E851" s="205">
        <v>3</v>
      </c>
      <c r="F851" s="103">
        <v>19648.0081334528</v>
      </c>
      <c r="G851" s="205" t="s">
        <v>187</v>
      </c>
      <c r="H851" s="87" t="str">
        <f>IF(G851="UT","Situs",VLOOKUP(G851,'Alloc. Factors'!$B$2:$M$110,7,FALSE))</f>
        <v>Situs</v>
      </c>
      <c r="I851" s="88">
        <v>6975.147905445544</v>
      </c>
      <c r="J851" s="88"/>
    </row>
    <row r="852" spans="1:10">
      <c r="A852" s="96"/>
      <c r="B852" s="299" t="s">
        <v>211</v>
      </c>
      <c r="C852" s="299"/>
      <c r="D852" s="387" t="s">
        <v>718</v>
      </c>
      <c r="E852" s="205">
        <v>3</v>
      </c>
      <c r="F852" s="103">
        <v>1162.60261948529</v>
      </c>
      <c r="G852" s="205" t="s">
        <v>87</v>
      </c>
      <c r="H852" s="87">
        <f>IF(G852="UT","Situs",VLOOKUP(G852,'Alloc. Factors'!$B$2:$M$110,7,FALSE))</f>
        <v>0.48317341591839369</v>
      </c>
      <c r="I852" s="88">
        <f t="shared" ref="I852" si="29">F852*H852</f>
        <v>561.73867901237998</v>
      </c>
      <c r="J852" s="88" t="s">
        <v>13</v>
      </c>
    </row>
    <row r="853" spans="1:10">
      <c r="A853" s="96"/>
      <c r="B853" s="299" t="s">
        <v>211</v>
      </c>
      <c r="C853" s="299"/>
      <c r="D853" s="387" t="s">
        <v>718</v>
      </c>
      <c r="E853" s="205">
        <v>3</v>
      </c>
      <c r="F853" s="103">
        <v>133580.32465806339</v>
      </c>
      <c r="G853" s="205" t="s">
        <v>187</v>
      </c>
      <c r="H853" s="87" t="str">
        <f>IF(G853="UT","Situs",VLOOKUP(G853,'Alloc. Factors'!$B$2:$M$110,7,FALSE))</f>
        <v>Situs</v>
      </c>
      <c r="I853" s="88">
        <v>16320.236456107657</v>
      </c>
      <c r="J853" s="88"/>
    </row>
    <row r="854" spans="1:10">
      <c r="A854" s="96"/>
      <c r="B854" s="299" t="s">
        <v>212</v>
      </c>
      <c r="C854" s="299"/>
      <c r="D854" s="387" t="s">
        <v>719</v>
      </c>
      <c r="E854" s="205">
        <v>3</v>
      </c>
      <c r="F854" s="103">
        <v>-11200.503186197933</v>
      </c>
      <c r="G854" s="205" t="s">
        <v>87</v>
      </c>
      <c r="H854" s="87">
        <f>IF(G854="UT","Situs",VLOOKUP(G854,'Alloc. Factors'!$B$2:$M$110,7,FALSE))</f>
        <v>0.48317341591839369</v>
      </c>
      <c r="I854" s="88">
        <f t="shared" ref="I854" si="30">F854*H854</f>
        <v>-5411.7853844801075</v>
      </c>
      <c r="J854" s="88"/>
    </row>
    <row r="855" spans="1:10">
      <c r="A855" s="96"/>
      <c r="B855" s="299" t="s">
        <v>212</v>
      </c>
      <c r="C855" s="299"/>
      <c r="D855" s="387" t="s">
        <v>719</v>
      </c>
      <c r="E855" s="205">
        <v>3</v>
      </c>
      <c r="F855" s="103">
        <v>4965.5567459117265</v>
      </c>
      <c r="G855" s="205" t="s">
        <v>187</v>
      </c>
      <c r="H855" s="87" t="str">
        <f>IF(G855="UT","Situs",VLOOKUP(G855,'Alloc. Factors'!$B$2:$M$110,7,FALSE))</f>
        <v>Situs</v>
      </c>
      <c r="I855" s="88">
        <v>1605.3340510461937</v>
      </c>
      <c r="J855" s="88"/>
    </row>
    <row r="856" spans="1:10">
      <c r="A856" s="96"/>
      <c r="B856" s="299" t="s">
        <v>212</v>
      </c>
      <c r="C856" s="299"/>
      <c r="D856" s="387" t="s">
        <v>720</v>
      </c>
      <c r="E856" s="205">
        <v>3</v>
      </c>
      <c r="F856" s="103">
        <v>1798.6725163826925</v>
      </c>
      <c r="G856" s="205" t="s">
        <v>87</v>
      </c>
      <c r="H856" s="87">
        <f>IF(G856="UT","Situs",VLOOKUP(G856,'Alloc. Factors'!$B$2:$M$110,7,FALSE))</f>
        <v>0.48317341591839369</v>
      </c>
      <c r="I856" s="88">
        <f t="shared" ref="I856" si="31">F856*H856</f>
        <v>869.07074385915848</v>
      </c>
      <c r="J856" s="88"/>
    </row>
    <row r="857" spans="1:10">
      <c r="A857" s="96"/>
      <c r="B857" s="299" t="s">
        <v>212</v>
      </c>
      <c r="C857" s="299"/>
      <c r="D857" s="387" t="s">
        <v>720</v>
      </c>
      <c r="E857" s="205">
        <v>3</v>
      </c>
      <c r="F857" s="103">
        <v>21128.820036697161</v>
      </c>
      <c r="G857" s="205" t="s">
        <v>187</v>
      </c>
      <c r="H857" s="87" t="str">
        <f>IF(G857="UT","Situs",VLOOKUP(G857,'Alloc. Factors'!$B$2:$M$110,7,FALSE))</f>
        <v>Situs</v>
      </c>
      <c r="I857" s="88">
        <v>7068.2277850589489</v>
      </c>
      <c r="J857" s="88"/>
    </row>
    <row r="858" spans="1:10">
      <c r="A858" s="96"/>
      <c r="B858" s="299" t="s">
        <v>212</v>
      </c>
      <c r="C858" s="299"/>
      <c r="D858" s="387" t="s">
        <v>721</v>
      </c>
      <c r="E858" s="205">
        <v>3</v>
      </c>
      <c r="F858" s="103">
        <v>-1718.6540354074516</v>
      </c>
      <c r="G858" s="205" t="s">
        <v>87</v>
      </c>
      <c r="H858" s="87">
        <f>IF(G858="UT","Situs",VLOOKUP(G858,'Alloc. Factors'!$B$2:$M$110,7,FALSE))</f>
        <v>0.48317341591839369</v>
      </c>
      <c r="I858" s="88">
        <f t="shared" ref="I858" si="32">F858*H858</f>
        <v>-830.40794106975034</v>
      </c>
      <c r="J858" s="88"/>
    </row>
    <row r="859" spans="1:10">
      <c r="A859" s="96"/>
      <c r="B859" s="299" t="s">
        <v>212</v>
      </c>
      <c r="C859" s="299"/>
      <c r="D859" s="387" t="s">
        <v>721</v>
      </c>
      <c r="E859" s="205">
        <v>3</v>
      </c>
      <c r="F859" s="103">
        <v>65621.168782333567</v>
      </c>
      <c r="G859" s="205" t="s">
        <v>187</v>
      </c>
      <c r="H859" s="87" t="str">
        <f>IF(G859="UT","Situs",VLOOKUP(G859,'Alloc. Factors'!$B$2:$M$110,7,FALSE))</f>
        <v>Situs</v>
      </c>
      <c r="I859" s="88">
        <v>18266.666176229457</v>
      </c>
      <c r="J859" s="88"/>
    </row>
    <row r="860" spans="1:10">
      <c r="A860" s="96"/>
      <c r="B860" s="299" t="s">
        <v>212</v>
      </c>
      <c r="C860" s="299"/>
      <c r="D860" s="387" t="s">
        <v>722</v>
      </c>
      <c r="E860" s="205">
        <v>3</v>
      </c>
      <c r="F860" s="103">
        <v>17832.220322183461</v>
      </c>
      <c r="G860" s="205" t="s">
        <v>87</v>
      </c>
      <c r="H860" s="87">
        <f>IF(G860="UT","Situs",VLOOKUP(G860,'Alloc. Factors'!$B$2:$M$110,7,FALSE))</f>
        <v>0.48317341591839369</v>
      </c>
      <c r="I860" s="88">
        <f t="shared" ref="I860" si="33">F860*H860</f>
        <v>8616.0548064787818</v>
      </c>
    </row>
    <row r="861" spans="1:10">
      <c r="A861" s="96"/>
      <c r="B861" s="299" t="s">
        <v>212</v>
      </c>
      <c r="C861" s="299"/>
      <c r="D861" s="387" t="s">
        <v>722</v>
      </c>
      <c r="E861" s="205">
        <v>3</v>
      </c>
      <c r="F861" s="103">
        <v>1162210.7626341153</v>
      </c>
      <c r="G861" s="205" t="s">
        <v>187</v>
      </c>
      <c r="H861" s="87" t="str">
        <f>IF(G861="UT","Situs",VLOOKUP(G861,'Alloc. Factors'!$B$2:$M$110,7,FALSE))</f>
        <v>Situs</v>
      </c>
      <c r="I861" s="88">
        <v>410462.36336527794</v>
      </c>
    </row>
    <row r="862" spans="1:10">
      <c r="A862" s="96"/>
      <c r="B862" s="299" t="s">
        <v>212</v>
      </c>
      <c r="C862" s="299"/>
      <c r="D862" s="387" t="s">
        <v>723</v>
      </c>
      <c r="E862" s="205">
        <v>3</v>
      </c>
      <c r="F862" s="103">
        <v>225.19791465899166</v>
      </c>
      <c r="G862" s="205" t="s">
        <v>87</v>
      </c>
      <c r="H862" s="87">
        <f>IF(G862="UT","Situs",VLOOKUP(G862,'Alloc. Factors'!$B$2:$M$110,7,FALSE))</f>
        <v>0.48317341591839369</v>
      </c>
      <c r="I862" s="88">
        <f t="shared" ref="I862" si="34">F862*H862</f>
        <v>108.80964568348391</v>
      </c>
      <c r="J862" s="88"/>
    </row>
    <row r="863" spans="1:10">
      <c r="A863" s="111"/>
      <c r="B863" s="299" t="s">
        <v>212</v>
      </c>
      <c r="C863" s="299"/>
      <c r="D863" s="387" t="s">
        <v>723</v>
      </c>
      <c r="E863" s="205">
        <v>3</v>
      </c>
      <c r="F863" s="103">
        <v>141553.42127039935</v>
      </c>
      <c r="G863" s="205" t="s">
        <v>187</v>
      </c>
      <c r="H863" s="87" t="str">
        <f>IF(G863="UT","Situs",VLOOKUP(G863,'Alloc. Factors'!$B$2:$M$110,7,FALSE))</f>
        <v>Situs</v>
      </c>
      <c r="I863" s="88">
        <v>68940.027239690797</v>
      </c>
      <c r="J863" s="148"/>
    </row>
    <row r="864" spans="1:10">
      <c r="A864" s="111"/>
      <c r="B864" s="299" t="s">
        <v>212</v>
      </c>
      <c r="C864" s="299"/>
      <c r="D864" s="387" t="s">
        <v>724</v>
      </c>
      <c r="E864" s="205">
        <v>3</v>
      </c>
      <c r="F864" s="103">
        <v>3696.2198543839481</v>
      </c>
      <c r="G864" s="205" t="s">
        <v>87</v>
      </c>
      <c r="H864" s="87">
        <f>IF(G864="UT","Situs",VLOOKUP(G864,'Alloc. Factors'!$B$2:$M$110,7,FALSE))</f>
        <v>0.48317341591839369</v>
      </c>
      <c r="I864" s="88">
        <f t="shared" ref="I864" si="35">F864*H864</f>
        <v>1785.9151730280798</v>
      </c>
      <c r="J864" s="98"/>
    </row>
    <row r="865" spans="1:10">
      <c r="A865" s="111"/>
      <c r="B865" s="299" t="s">
        <v>212</v>
      </c>
      <c r="C865" s="299"/>
      <c r="D865" s="387" t="s">
        <v>724</v>
      </c>
      <c r="E865" s="205">
        <v>3</v>
      </c>
      <c r="F865" s="103">
        <v>396.45290796539581</v>
      </c>
      <c r="G865" s="205" t="s">
        <v>187</v>
      </c>
      <c r="H865" s="87" t="str">
        <f>IF(G865="UT","Situs",VLOOKUP(G865,'Alloc. Factors'!$B$2:$M$110,7,FALSE))</f>
        <v>Situs</v>
      </c>
      <c r="I865" s="88">
        <v>0</v>
      </c>
      <c r="J865" s="88"/>
    </row>
    <row r="866" spans="1:10">
      <c r="A866" s="111"/>
      <c r="B866" s="299" t="s">
        <v>212</v>
      </c>
      <c r="C866" s="299"/>
      <c r="D866" s="387" t="s">
        <v>725</v>
      </c>
      <c r="E866" s="205">
        <v>3</v>
      </c>
      <c r="F866" s="103">
        <v>31847.113095035678</v>
      </c>
      <c r="G866" s="205" t="s">
        <v>187</v>
      </c>
      <c r="H866" s="87" t="str">
        <f>IF(G866="UT","Situs",VLOOKUP(G866,'Alloc. Factors'!$B$2:$M$110,7,FALSE))</f>
        <v>Situs</v>
      </c>
      <c r="I866" s="88">
        <v>23729.058426175619</v>
      </c>
      <c r="J866" s="88"/>
    </row>
    <row r="867" spans="1:10">
      <c r="A867" s="111"/>
      <c r="B867" s="111" t="s">
        <v>212</v>
      </c>
      <c r="C867" s="111"/>
      <c r="D867" s="213" t="s">
        <v>726</v>
      </c>
      <c r="E867" s="98">
        <v>3</v>
      </c>
      <c r="F867" s="188">
        <v>1271.739551653066</v>
      </c>
      <c r="G867" s="98" t="s">
        <v>87</v>
      </c>
      <c r="H867" s="87">
        <f>IF(G867="UT","Situs",VLOOKUP(G867,'Alloc. Factors'!$B$2:$M$110,7,FALSE))</f>
        <v>0.48317341591839369</v>
      </c>
      <c r="I867" s="88">
        <f t="shared" ref="I867" si="36">F867*H867</f>
        <v>614.4707433307384</v>
      </c>
      <c r="J867" s="148"/>
    </row>
    <row r="868" spans="1:10">
      <c r="A868" s="96"/>
      <c r="B868" s="111" t="s">
        <v>212</v>
      </c>
      <c r="C868" s="111"/>
      <c r="D868" s="213" t="s">
        <v>726</v>
      </c>
      <c r="E868" s="98">
        <v>3</v>
      </c>
      <c r="F868" s="188">
        <v>15003.088590456557</v>
      </c>
      <c r="G868" s="98" t="s">
        <v>187</v>
      </c>
      <c r="H868" s="87" t="str">
        <f>IF(G868="UT","Situs",VLOOKUP(G868,'Alloc. Factors'!$B$2:$M$110,7,FALSE))</f>
        <v>Situs</v>
      </c>
      <c r="I868" s="88">
        <v>8125.1519781799025</v>
      </c>
      <c r="J868" s="88"/>
    </row>
    <row r="869" spans="1:10">
      <c r="A869" s="111"/>
      <c r="B869" s="111" t="s">
        <v>212</v>
      </c>
      <c r="C869" s="111"/>
      <c r="D869" s="213" t="s">
        <v>727</v>
      </c>
      <c r="E869" s="98">
        <v>3</v>
      </c>
      <c r="F869" s="188">
        <v>-7994.4457518923846</v>
      </c>
      <c r="G869" s="98" t="s">
        <v>87</v>
      </c>
      <c r="H869" s="87">
        <f>IF(G869="UT","Situs",VLOOKUP(G869,'Alloc. Factors'!$B$2:$M$110,7,FALSE))</f>
        <v>0.48317341591839369</v>
      </c>
      <c r="I869" s="88">
        <f t="shared" ref="I869" si="37">F869*H869</f>
        <v>-3862.7036623161348</v>
      </c>
    </row>
    <row r="870" spans="1:10">
      <c r="A870" s="111"/>
      <c r="B870" s="111" t="s">
        <v>212</v>
      </c>
      <c r="C870" s="111"/>
      <c r="D870" s="213" t="s">
        <v>727</v>
      </c>
      <c r="E870" s="98">
        <v>3</v>
      </c>
      <c r="F870" s="188">
        <v>32693.596233739147</v>
      </c>
      <c r="G870" s="98" t="s">
        <v>187</v>
      </c>
      <c r="H870" s="87" t="str">
        <f>IF(G870="UT","Situs",VLOOKUP(G870,'Alloc. Factors'!$B$2:$M$110,7,FALSE))</f>
        <v>Situs</v>
      </c>
      <c r="I870" s="88">
        <v>18921.993223450772</v>
      </c>
      <c r="J870" s="88"/>
    </row>
    <row r="871" spans="1:10">
      <c r="A871" s="111"/>
      <c r="F871" s="390">
        <f>SUM(F826:F870)</f>
        <v>2972638.8004259192</v>
      </c>
      <c r="I871" s="390">
        <f>SUM(I826:I870)</f>
        <v>1147371.4876047925</v>
      </c>
      <c r="J871" s="88" t="s">
        <v>931</v>
      </c>
    </row>
    <row r="872" spans="1:10">
      <c r="A872" s="111"/>
      <c r="F872" s="388"/>
      <c r="I872" s="388"/>
      <c r="J872" s="88"/>
    </row>
    <row r="873" spans="1:10">
      <c r="A873" s="111"/>
      <c r="B873" s="9"/>
      <c r="C873" s="111"/>
      <c r="D873" s="98"/>
      <c r="F873" s="197"/>
      <c r="G873" s="181"/>
      <c r="H873" s="210"/>
      <c r="I873" s="211"/>
      <c r="J873" s="88"/>
    </row>
    <row r="874" spans="1:10">
      <c r="A874" s="111"/>
      <c r="B874" s="9"/>
      <c r="C874" s="111"/>
      <c r="D874" s="98"/>
      <c r="F874" s="197"/>
      <c r="G874" s="181"/>
      <c r="H874" s="210"/>
      <c r="I874" s="211"/>
      <c r="J874" s="88"/>
    </row>
    <row r="875" spans="1:10">
      <c r="A875" s="111"/>
      <c r="B875" s="9"/>
      <c r="C875" s="111"/>
      <c r="D875" s="98"/>
      <c r="E875" s="98"/>
      <c r="F875" s="188"/>
      <c r="G875" s="98"/>
      <c r="H875" s="111"/>
      <c r="I875" s="112"/>
      <c r="J875" s="88"/>
    </row>
    <row r="876" spans="1:10">
      <c r="A876" s="111"/>
      <c r="B876" s="9"/>
      <c r="C876" s="111"/>
      <c r="D876" s="98"/>
      <c r="E876" s="98"/>
      <c r="F876" s="188"/>
      <c r="G876" s="98"/>
      <c r="H876" s="111"/>
      <c r="I876" s="112"/>
      <c r="J876" s="88"/>
    </row>
    <row r="877" spans="1:10">
      <c r="A877" s="111"/>
      <c r="B877" s="111"/>
      <c r="C877" s="111"/>
      <c r="D877" s="98"/>
      <c r="E877" s="98"/>
      <c r="F877" s="188"/>
      <c r="G877" s="98"/>
      <c r="H877" s="111"/>
      <c r="I877" s="112"/>
      <c r="J877" s="88"/>
    </row>
    <row r="878" spans="1:10">
      <c r="A878" s="111"/>
      <c r="B878" s="111"/>
      <c r="C878" s="111"/>
      <c r="D878" s="98"/>
      <c r="E878" s="98"/>
      <c r="F878" s="188" t="s">
        <v>13</v>
      </c>
      <c r="G878" s="98"/>
      <c r="H878" s="111"/>
      <c r="I878" s="112"/>
      <c r="J878" s="88"/>
    </row>
    <row r="879" spans="1:10">
      <c r="A879" s="111"/>
      <c r="B879" s="9"/>
      <c r="C879" s="111"/>
      <c r="D879" s="98"/>
      <c r="E879" s="98"/>
      <c r="F879" s="188"/>
      <c r="G879" s="98"/>
      <c r="H879" s="111"/>
      <c r="I879" s="112"/>
      <c r="J879" s="88"/>
    </row>
    <row r="880" spans="1:10">
      <c r="A880" s="111"/>
      <c r="B880" s="111"/>
      <c r="C880" s="111"/>
      <c r="D880" s="98"/>
      <c r="E880" s="98"/>
      <c r="F880" s="188"/>
      <c r="G880" s="98"/>
      <c r="H880" s="111"/>
      <c r="I880" s="112"/>
      <c r="J880" s="88"/>
    </row>
    <row r="881" spans="1:10">
      <c r="A881" s="111"/>
      <c r="B881" s="111"/>
      <c r="C881" s="111"/>
      <c r="D881" s="98"/>
      <c r="E881" s="98"/>
      <c r="F881" s="188" t="s">
        <v>13</v>
      </c>
      <c r="G881" s="98"/>
      <c r="H881" s="111"/>
      <c r="I881" s="112"/>
      <c r="J881" s="88"/>
    </row>
    <row r="882" spans="1:10">
      <c r="A882" s="111"/>
      <c r="B882" s="111"/>
      <c r="C882" s="111"/>
      <c r="D882" s="98"/>
      <c r="E882" s="98"/>
      <c r="F882" s="188"/>
      <c r="G882" s="98"/>
      <c r="H882" s="111"/>
      <c r="I882" s="112"/>
      <c r="J882" s="88"/>
    </row>
    <row r="883" spans="1:10">
      <c r="A883" s="111"/>
      <c r="B883" s="111"/>
      <c r="C883" s="111"/>
      <c r="D883" s="98"/>
      <c r="E883" s="98"/>
      <c r="F883" s="188"/>
      <c r="G883" s="98"/>
      <c r="H883" s="111"/>
      <c r="I883" s="112"/>
      <c r="J883" s="88"/>
    </row>
    <row r="884" spans="1:10">
      <c r="A884" s="111"/>
      <c r="B884" s="111"/>
      <c r="C884" s="111"/>
      <c r="D884" s="98"/>
      <c r="E884" s="98"/>
      <c r="F884" s="188"/>
      <c r="G884" s="98"/>
      <c r="H884" s="111"/>
      <c r="I884" s="112"/>
      <c r="J884" s="88"/>
    </row>
    <row r="885" spans="1:10">
      <c r="A885" s="97"/>
      <c r="B885" s="97"/>
      <c r="C885" s="97"/>
      <c r="D885" s="86"/>
      <c r="E885" s="86"/>
      <c r="F885" s="202"/>
      <c r="G885" s="86"/>
      <c r="H885" s="97"/>
      <c r="I885" s="140"/>
      <c r="J885" s="91"/>
    </row>
    <row r="886" spans="1:10">
      <c r="A886" s="79"/>
      <c r="B886" s="7" t="str">
        <f>Inputs!$C$2</f>
        <v>Rocky Mountain Power</v>
      </c>
      <c r="C886" s="79"/>
      <c r="D886" s="84"/>
      <c r="E886" s="84"/>
      <c r="F886" s="179"/>
      <c r="G886" s="84"/>
      <c r="H886" s="79"/>
      <c r="I886" s="92" t="s">
        <v>0</v>
      </c>
      <c r="J886" s="93" t="s">
        <v>931</v>
      </c>
    </row>
    <row r="887" spans="1:10">
      <c r="A887" s="79"/>
      <c r="B887" s="7" t="str">
        <f>Inputs!$C$3</f>
        <v>Utah General Rate Case - June 2015</v>
      </c>
      <c r="C887" s="79"/>
      <c r="D887" s="84"/>
      <c r="E887" s="84"/>
      <c r="F887" s="179"/>
      <c r="G887" s="84"/>
      <c r="H887" s="79"/>
      <c r="I887" s="80"/>
      <c r="J887" s="94"/>
    </row>
    <row r="888" spans="1:10">
      <c r="A888" s="79"/>
      <c r="B888" s="31" t="s">
        <v>249</v>
      </c>
      <c r="C888" s="79"/>
      <c r="D888" s="84"/>
      <c r="E888" s="84"/>
      <c r="F888" s="179"/>
      <c r="G888" s="84"/>
      <c r="H888" s="79"/>
      <c r="I888" s="80"/>
      <c r="J888" s="94"/>
    </row>
    <row r="889" spans="1:10">
      <c r="A889" s="79"/>
      <c r="B889" s="79"/>
      <c r="C889" s="79"/>
      <c r="D889" s="84"/>
      <c r="E889" s="84"/>
      <c r="F889" s="179"/>
      <c r="G889" s="84"/>
      <c r="H889" s="79"/>
      <c r="I889" s="80"/>
      <c r="J889" s="94"/>
    </row>
    <row r="890" spans="1:10">
      <c r="A890" s="79"/>
      <c r="B890" s="79"/>
      <c r="C890" s="79"/>
      <c r="D890" s="84"/>
      <c r="E890" s="84"/>
      <c r="F890" s="179"/>
      <c r="G890" s="84"/>
      <c r="H890" s="79"/>
      <c r="I890" s="80"/>
      <c r="J890" s="94"/>
    </row>
    <row r="891" spans="1:10">
      <c r="A891" s="79"/>
      <c r="B891" s="79"/>
      <c r="C891" s="79"/>
      <c r="D891" s="84"/>
      <c r="E891" s="84"/>
      <c r="F891" s="180" t="s">
        <v>1</v>
      </c>
      <c r="G891" s="84"/>
      <c r="H891" s="84"/>
      <c r="I891" s="95" t="str">
        <f>+Inputs!$C$6</f>
        <v>UTAH</v>
      </c>
      <c r="J891" s="84"/>
    </row>
    <row r="892" spans="1:10">
      <c r="A892" s="79"/>
      <c r="B892" s="79"/>
      <c r="C892" s="79"/>
      <c r="D892" s="46" t="s">
        <v>2</v>
      </c>
      <c r="E892" s="46" t="s">
        <v>3</v>
      </c>
      <c r="F892" s="54" t="s">
        <v>4</v>
      </c>
      <c r="G892" s="46" t="s">
        <v>5</v>
      </c>
      <c r="H892" s="55" t="s">
        <v>6</v>
      </c>
      <c r="I892" s="47" t="s">
        <v>7</v>
      </c>
      <c r="J892" s="46" t="s">
        <v>8</v>
      </c>
    </row>
    <row r="893" spans="1:10">
      <c r="A893" s="96"/>
      <c r="B893" s="19" t="s">
        <v>192</v>
      </c>
      <c r="C893" s="96"/>
      <c r="D893" s="93"/>
      <c r="E893" s="93"/>
      <c r="F893" s="201"/>
      <c r="G893" s="93"/>
      <c r="H893" s="96"/>
      <c r="I893" s="134"/>
      <c r="J893" s="93"/>
    </row>
    <row r="894" spans="1:10">
      <c r="A894" s="96"/>
      <c r="B894" s="299" t="s">
        <v>213</v>
      </c>
      <c r="C894" s="299"/>
      <c r="D894" s="387" t="s">
        <v>728</v>
      </c>
      <c r="E894" s="205">
        <v>3</v>
      </c>
      <c r="F894" s="103">
        <v>15291.214265429859</v>
      </c>
      <c r="G894" s="322" t="s">
        <v>113</v>
      </c>
      <c r="H894" s="87">
        <f>IF(G894="UT","Situs",VLOOKUP(G894,'Alloc. Factors'!$B$2:$M$110,7,FALSE))</f>
        <v>0.461289372337361</v>
      </c>
      <c r="I894" s="88">
        <f t="shared" ref="I894" si="38">F894*H894</f>
        <v>7053.6746307762405</v>
      </c>
      <c r="J894" s="94"/>
    </row>
    <row r="895" spans="1:10">
      <c r="A895" s="96"/>
      <c r="B895" s="299" t="s">
        <v>213</v>
      </c>
      <c r="C895" s="299"/>
      <c r="D895" s="387" t="s">
        <v>728</v>
      </c>
      <c r="E895" s="205">
        <v>3</v>
      </c>
      <c r="F895" s="103">
        <v>3426.3747007341271</v>
      </c>
      <c r="G895" s="322" t="s">
        <v>187</v>
      </c>
      <c r="H895" s="87" t="str">
        <f>IF(G895="UT","Situs",VLOOKUP(G895,'Alloc. Factors'!$B$2:$M$110,7,FALSE))</f>
        <v>Situs</v>
      </c>
      <c r="I895" s="88">
        <v>0</v>
      </c>
      <c r="J895" s="94"/>
    </row>
    <row r="896" spans="1:10">
      <c r="A896" s="96"/>
      <c r="B896" s="299" t="s">
        <v>213</v>
      </c>
      <c r="C896" s="299"/>
      <c r="D896" s="387" t="s">
        <v>729</v>
      </c>
      <c r="E896" s="205">
        <v>3</v>
      </c>
      <c r="F896" s="103">
        <v>11365.368997824075</v>
      </c>
      <c r="G896" s="322" t="s">
        <v>113</v>
      </c>
      <c r="H896" s="87">
        <f>IF(G896="UT","Situs",VLOOKUP(G896,'Alloc. Factors'!$B$2:$M$110,7,FALSE))</f>
        <v>0.461289372337361</v>
      </c>
      <c r="I896" s="88">
        <f t="shared" ref="I896" si="39">F896*H896</f>
        <v>5242.7239313887694</v>
      </c>
      <c r="J896" s="94"/>
    </row>
    <row r="897" spans="1:10">
      <c r="A897" s="96"/>
      <c r="B897" s="299" t="s">
        <v>213</v>
      </c>
      <c r="C897" s="299"/>
      <c r="D897" s="387" t="s">
        <v>729</v>
      </c>
      <c r="E897" s="205">
        <v>3</v>
      </c>
      <c r="F897" s="103">
        <v>118755.68995374088</v>
      </c>
      <c r="G897" s="322" t="s">
        <v>187</v>
      </c>
      <c r="H897" s="87" t="str">
        <f>IF(G897="UT","Situs",VLOOKUP(G897,'Alloc. Factors'!$B$2:$M$110,7,FALSE))</f>
        <v>Situs</v>
      </c>
      <c r="I897" s="88">
        <v>25363.514486172957</v>
      </c>
      <c r="J897" s="94"/>
    </row>
    <row r="898" spans="1:10">
      <c r="A898" s="96"/>
      <c r="B898" s="299" t="s">
        <v>213</v>
      </c>
      <c r="C898" s="299"/>
      <c r="D898" s="387" t="s">
        <v>730</v>
      </c>
      <c r="E898" s="205">
        <v>3</v>
      </c>
      <c r="F898" s="103">
        <v>465870.25784023962</v>
      </c>
      <c r="G898" s="322" t="s">
        <v>113</v>
      </c>
      <c r="H898" s="87">
        <f>IF(G898="UT","Situs",VLOOKUP(G898,'Alloc. Factors'!$B$2:$M$110,7,FALSE))</f>
        <v>0.461289372337361</v>
      </c>
      <c r="I898" s="88">
        <f t="shared" ref="I898" si="40">F898*H898</f>
        <v>214900.99882976868</v>
      </c>
      <c r="J898" s="94"/>
    </row>
    <row r="899" spans="1:10">
      <c r="A899" s="96"/>
      <c r="B899" s="299" t="s">
        <v>213</v>
      </c>
      <c r="C899" s="299"/>
      <c r="D899" s="387" t="s">
        <v>730</v>
      </c>
      <c r="E899" s="205">
        <v>3</v>
      </c>
      <c r="F899" s="103">
        <v>80338.245376506908</v>
      </c>
      <c r="G899" s="322" t="s">
        <v>187</v>
      </c>
      <c r="H899" s="87" t="str">
        <f>IF(G899="UT","Situs",VLOOKUP(G899,'Alloc. Factors'!$B$2:$M$110,7,FALSE))</f>
        <v>Situs</v>
      </c>
      <c r="I899" s="88">
        <v>39606.196065035409</v>
      </c>
      <c r="J899" s="94"/>
    </row>
    <row r="900" spans="1:10">
      <c r="A900" s="96"/>
      <c r="B900" s="299" t="s">
        <v>213</v>
      </c>
      <c r="C900" s="299"/>
      <c r="D900" s="387" t="s">
        <v>731</v>
      </c>
      <c r="E900" s="205">
        <v>3</v>
      </c>
      <c r="F900" s="103">
        <v>489.70541206188778</v>
      </c>
      <c r="G900" s="322" t="s">
        <v>113</v>
      </c>
      <c r="H900" s="87">
        <f>IF(G900="UT","Situs",VLOOKUP(G900,'Alloc. Factors'!$B$2:$M$110,7,FALSE))</f>
        <v>0.461289372337361</v>
      </c>
      <c r="I900" s="88">
        <f t="shared" ref="I900" si="41">F900*H900</f>
        <v>225.89590216023694</v>
      </c>
      <c r="J900" s="94"/>
    </row>
    <row r="901" spans="1:10">
      <c r="A901" s="96"/>
      <c r="B901" s="299" t="s">
        <v>213</v>
      </c>
      <c r="D901" s="387" t="s">
        <v>731</v>
      </c>
      <c r="E901" s="205">
        <v>3</v>
      </c>
      <c r="F901" s="103">
        <v>437343.4424881587</v>
      </c>
      <c r="G901" s="322" t="s">
        <v>187</v>
      </c>
      <c r="H901" s="87" t="str">
        <f>IF(G901="UT","Situs",VLOOKUP(G901,'Alloc. Factors'!$B$2:$M$110,7,FALSE))</f>
        <v>Situs</v>
      </c>
      <c r="I901" s="88">
        <v>135791.19179033773</v>
      </c>
      <c r="J901" s="94"/>
    </row>
    <row r="902" spans="1:10">
      <c r="A902" s="96"/>
      <c r="B902" s="299" t="s">
        <v>213</v>
      </c>
      <c r="C902" s="299"/>
      <c r="D902" s="387" t="s">
        <v>732</v>
      </c>
      <c r="E902" s="205">
        <v>3</v>
      </c>
      <c r="F902" s="103">
        <v>650.33065871707765</v>
      </c>
      <c r="G902" s="322" t="s">
        <v>113</v>
      </c>
      <c r="H902" s="87">
        <f>IF(G902="UT","Situs",VLOOKUP(G902,'Alloc. Factors'!$B$2:$M$110,7,FALSE))</f>
        <v>0.461289372337361</v>
      </c>
      <c r="I902" s="88">
        <f t="shared" ref="I902" si="42">F902*H902</f>
        <v>299.99062137134325</v>
      </c>
      <c r="J902" s="94"/>
    </row>
    <row r="903" spans="1:10">
      <c r="A903" s="96"/>
      <c r="B903" s="299" t="s">
        <v>213</v>
      </c>
      <c r="C903" s="299"/>
      <c r="D903" s="387" t="s">
        <v>732</v>
      </c>
      <c r="E903" s="205">
        <v>3</v>
      </c>
      <c r="F903" s="103">
        <v>53.155002801600652</v>
      </c>
      <c r="G903" s="322" t="s">
        <v>187</v>
      </c>
      <c r="H903" s="87" t="str">
        <f>IF(G903="UT","Situs",VLOOKUP(G903,'Alloc. Factors'!$B$2:$M$110,7,FALSE))</f>
        <v>Situs</v>
      </c>
      <c r="I903" s="88">
        <v>0</v>
      </c>
      <c r="J903" s="94"/>
    </row>
    <row r="904" spans="1:10">
      <c r="A904" s="96"/>
      <c r="B904" s="299" t="s">
        <v>214</v>
      </c>
      <c r="C904" s="299"/>
      <c r="D904" s="387" t="s">
        <v>733</v>
      </c>
      <c r="E904" s="205">
        <v>3</v>
      </c>
      <c r="F904" s="103">
        <v>394.97128401521633</v>
      </c>
      <c r="G904" s="322" t="s">
        <v>113</v>
      </c>
      <c r="H904" s="87">
        <f>IF(G904="UT","Situs",VLOOKUP(G904,'Alloc. Factors'!$B$2:$M$110,7,FALSE))</f>
        <v>0.461289372337361</v>
      </c>
      <c r="I904" s="88">
        <f t="shared" ref="I904:I906" si="43">F904*H904</f>
        <v>182.19605569466069</v>
      </c>
      <c r="J904" s="94"/>
    </row>
    <row r="905" spans="1:10">
      <c r="A905" s="96"/>
      <c r="B905" s="299" t="s">
        <v>214</v>
      </c>
      <c r="C905" s="299"/>
      <c r="D905" s="387" t="s">
        <v>734</v>
      </c>
      <c r="E905" s="205">
        <v>3</v>
      </c>
      <c r="F905" s="103">
        <v>-3992.8490826413731</v>
      </c>
      <c r="G905" s="322" t="s">
        <v>113</v>
      </c>
      <c r="H905" s="87">
        <f>IF(G905="UT","Situs",VLOOKUP(G905,'Alloc. Factors'!$B$2:$M$110,7,FALSE))</f>
        <v>0.461289372337361</v>
      </c>
      <c r="I905" s="88">
        <f t="shared" si="43"/>
        <v>-1841.8588471694468</v>
      </c>
      <c r="J905" s="94"/>
    </row>
    <row r="906" spans="1:10">
      <c r="A906" s="96"/>
      <c r="B906" s="299" t="s">
        <v>214</v>
      </c>
      <c r="C906" s="299"/>
      <c r="D906" s="387" t="s">
        <v>734</v>
      </c>
      <c r="E906" s="205">
        <v>3</v>
      </c>
      <c r="F906" s="103">
        <v>171154.15027583583</v>
      </c>
      <c r="G906" s="322" t="s">
        <v>24</v>
      </c>
      <c r="H906" s="87">
        <f>IF(G906="UT","Situs",VLOOKUP(G906,'Alloc. Factors'!$B$2:$M$110,7,FALSE))</f>
        <v>0</v>
      </c>
      <c r="I906" s="88">
        <f t="shared" si="43"/>
        <v>0</v>
      </c>
      <c r="J906" s="94"/>
    </row>
    <row r="907" spans="1:10">
      <c r="A907" s="96"/>
      <c r="B907" s="299" t="s">
        <v>214</v>
      </c>
      <c r="C907" s="299"/>
      <c r="D907" s="387" t="s">
        <v>734</v>
      </c>
      <c r="E907" s="205">
        <v>3</v>
      </c>
      <c r="F907" s="103">
        <v>18825.042396996152</v>
      </c>
      <c r="G907" s="322" t="s">
        <v>187</v>
      </c>
      <c r="H907" s="87" t="str">
        <f>IF(G907="UT","Situs",VLOOKUP(G907,'Alloc. Factors'!$B$2:$M$110,7,FALSE))</f>
        <v>Situs</v>
      </c>
      <c r="I907" s="88">
        <v>3937.2802727688641</v>
      </c>
      <c r="J907" s="94"/>
    </row>
    <row r="908" spans="1:10">
      <c r="A908" s="96"/>
      <c r="B908" s="299" t="s">
        <v>214</v>
      </c>
      <c r="C908" s="299"/>
      <c r="D908" s="387" t="s">
        <v>735</v>
      </c>
      <c r="E908" s="205">
        <v>3</v>
      </c>
      <c r="F908" s="103">
        <v>26473.070987112249</v>
      </c>
      <c r="G908" s="322" t="s">
        <v>113</v>
      </c>
      <c r="H908" s="87">
        <f>IF(G908="UT","Situs",VLOOKUP(G908,'Alloc. Factors'!$B$2:$M$110,7,FALSE))</f>
        <v>0.461289372337361</v>
      </c>
      <c r="I908" s="88">
        <f t="shared" ref="I908" si="44">F908*H908</f>
        <v>12211.746299487411</v>
      </c>
      <c r="J908" s="94"/>
    </row>
    <row r="909" spans="1:10">
      <c r="A909" s="96"/>
      <c r="B909" s="299" t="s">
        <v>214</v>
      </c>
      <c r="C909" s="299"/>
      <c r="D909" s="387" t="s">
        <v>735</v>
      </c>
      <c r="E909" s="205">
        <v>3</v>
      </c>
      <c r="F909" s="103">
        <v>32768.603562918739</v>
      </c>
      <c r="G909" s="322" t="s">
        <v>187</v>
      </c>
      <c r="H909" s="87" t="str">
        <f>IF(G909="UT","Situs",VLOOKUP(G909,'Alloc. Factors'!$B$2:$M$110,7,FALSE))</f>
        <v>Situs</v>
      </c>
      <c r="I909" s="88">
        <v>10719.092823184506</v>
      </c>
      <c r="J909" s="94"/>
    </row>
    <row r="910" spans="1:10">
      <c r="A910" s="96"/>
      <c r="B910" s="300" t="s">
        <v>214</v>
      </c>
      <c r="C910" s="299"/>
      <c r="D910" s="205" t="s">
        <v>736</v>
      </c>
      <c r="E910" s="205">
        <v>3</v>
      </c>
      <c r="F910" s="103">
        <v>5338.9967050696469</v>
      </c>
      <c r="G910" s="322" t="s">
        <v>113</v>
      </c>
      <c r="H910" s="87">
        <f>IF(G910="UT","Situs",VLOOKUP(G910,'Alloc. Factors'!$B$2:$M$110,7,FALSE))</f>
        <v>0.461289372337361</v>
      </c>
      <c r="I910" s="88">
        <f t="shared" ref="I910:I911" si="45">F910*H910</f>
        <v>2462.8224389928159</v>
      </c>
      <c r="J910" s="94"/>
    </row>
    <row r="911" spans="1:10">
      <c r="A911" s="96"/>
      <c r="B911" s="300" t="s">
        <v>215</v>
      </c>
      <c r="C911" s="299"/>
      <c r="D911" s="205" t="s">
        <v>737</v>
      </c>
      <c r="E911" s="205">
        <v>3</v>
      </c>
      <c r="F911" s="103">
        <v>-104460.82849648615</v>
      </c>
      <c r="G911" s="322" t="s">
        <v>49</v>
      </c>
      <c r="H911" s="87">
        <f>IF(G911="UT","Situs",VLOOKUP(G911,'Alloc. Factors'!$B$2:$M$110,7,FALSE))</f>
        <v>0.4247028503779125</v>
      </c>
      <c r="I911" s="88">
        <f t="shared" si="45"/>
        <v>-44364.811615295934</v>
      </c>
    </row>
    <row r="912" spans="1:10">
      <c r="A912" s="96"/>
      <c r="B912" s="300" t="s">
        <v>215</v>
      </c>
      <c r="C912" s="299"/>
      <c r="D912" s="205" t="s">
        <v>737</v>
      </c>
      <c r="E912" s="205">
        <v>3</v>
      </c>
      <c r="F912" s="103">
        <v>-46834.656847253544</v>
      </c>
      <c r="G912" s="322" t="s">
        <v>187</v>
      </c>
      <c r="H912" s="87" t="str">
        <f>IF(G912="UT","Situs",VLOOKUP(G912,'Alloc. Factors'!$B$2:$M$110,7,FALSE))</f>
        <v>Situs</v>
      </c>
      <c r="I912" s="88">
        <v>30296.503636819642</v>
      </c>
      <c r="J912" s="88"/>
    </row>
    <row r="913" spans="1:10">
      <c r="A913" s="96"/>
      <c r="B913" s="300" t="s">
        <v>215</v>
      </c>
      <c r="C913" s="299"/>
      <c r="D913" s="205" t="s">
        <v>738</v>
      </c>
      <c r="E913" s="205">
        <v>3</v>
      </c>
      <c r="F913" s="103">
        <v>7371.0315592903889</v>
      </c>
      <c r="G913" s="322" t="s">
        <v>113</v>
      </c>
      <c r="H913" s="87">
        <f>IF(G913="UT","Situs",VLOOKUP(G913,'Alloc. Factors'!$B$2:$M$110,7,FALSE))</f>
        <v>0.461289372337361</v>
      </c>
      <c r="I913" s="88">
        <f t="shared" ref="I913:I914" si="46">F913*H913</f>
        <v>3400.1785214639431</v>
      </c>
      <c r="J913" s="99"/>
    </row>
    <row r="914" spans="1:10">
      <c r="A914" s="96"/>
      <c r="B914" s="300" t="s">
        <v>215</v>
      </c>
      <c r="C914" s="299"/>
      <c r="D914" s="205" t="s">
        <v>738</v>
      </c>
      <c r="E914" s="205">
        <v>3</v>
      </c>
      <c r="F914" s="103">
        <v>297519.69466410851</v>
      </c>
      <c r="G914" s="322" t="s">
        <v>49</v>
      </c>
      <c r="H914" s="87">
        <f>IF(G914="UT","Situs",VLOOKUP(G914,'Alloc. Factors'!$B$2:$M$110,7,FALSE))</f>
        <v>0.4247028503779125</v>
      </c>
      <c r="I914" s="88">
        <f t="shared" si="46"/>
        <v>126357.46236741309</v>
      </c>
      <c r="J914" s="148"/>
    </row>
    <row r="915" spans="1:10">
      <c r="A915" s="96"/>
      <c r="B915" s="300" t="s">
        <v>215</v>
      </c>
      <c r="C915" s="299"/>
      <c r="D915" s="205" t="s">
        <v>738</v>
      </c>
      <c r="E915" s="205">
        <v>3</v>
      </c>
      <c r="F915" s="103">
        <v>9665.2156862745196</v>
      </c>
      <c r="G915" s="322" t="s">
        <v>187</v>
      </c>
      <c r="H915" s="87" t="str">
        <f>IF(G915="UT","Situs",VLOOKUP(G915,'Alloc. Factors'!$B$2:$M$110,7,FALSE))</f>
        <v>Situs</v>
      </c>
      <c r="I915" s="88">
        <v>4521.6817927170905</v>
      </c>
      <c r="J915" s="88"/>
    </row>
    <row r="916" spans="1:10">
      <c r="A916" s="96"/>
      <c r="B916" s="300" t="s">
        <v>215</v>
      </c>
      <c r="C916" s="299"/>
      <c r="D916" s="205" t="s">
        <v>739</v>
      </c>
      <c r="E916" s="205">
        <v>3</v>
      </c>
      <c r="F916" s="103">
        <v>-2696086.2195266271</v>
      </c>
      <c r="G916" s="322" t="s">
        <v>49</v>
      </c>
      <c r="H916" s="87">
        <f>IF(G916="UT","Situs",VLOOKUP(G916,'Alloc. Factors'!$B$2:$M$110,7,FALSE))</f>
        <v>0.4247028503779125</v>
      </c>
      <c r="I916" s="88">
        <f t="shared" ref="I916:I917" si="47">F916*H916</f>
        <v>-1145035.5022975688</v>
      </c>
      <c r="J916" s="88"/>
    </row>
    <row r="917" spans="1:10">
      <c r="A917" s="96"/>
      <c r="B917" s="300" t="s">
        <v>215</v>
      </c>
      <c r="C917" s="299"/>
      <c r="D917" s="205" t="s">
        <v>740</v>
      </c>
      <c r="E917" s="205">
        <v>3</v>
      </c>
      <c r="F917" s="103">
        <v>610370.23275061313</v>
      </c>
      <c r="G917" s="322" t="s">
        <v>49</v>
      </c>
      <c r="H917" s="87">
        <f>IF(G917="UT","Situs",VLOOKUP(G917,'Alloc. Factors'!$B$2:$M$110,7,FALSE))</f>
        <v>0.4247028503779125</v>
      </c>
      <c r="I917" s="88">
        <f t="shared" si="47"/>
        <v>259225.97763501527</v>
      </c>
      <c r="J917" s="88"/>
    </row>
    <row r="918" spans="1:10">
      <c r="A918" s="96"/>
      <c r="B918" s="300" t="s">
        <v>215</v>
      </c>
      <c r="C918" s="299"/>
      <c r="D918" s="205" t="s">
        <v>740</v>
      </c>
      <c r="E918" s="205">
        <v>3</v>
      </c>
      <c r="F918" s="103">
        <v>30360.642693253136</v>
      </c>
      <c r="G918" s="322" t="s">
        <v>187</v>
      </c>
      <c r="H918" s="87" t="str">
        <f>IF(G918="UT","Situs",VLOOKUP(G918,'Alloc. Factors'!$B$2:$M$110,7,FALSE))</f>
        <v>Situs</v>
      </c>
      <c r="I918" s="88">
        <v>2968.8773149412655</v>
      </c>
      <c r="J918" s="88"/>
    </row>
    <row r="919" spans="1:10">
      <c r="A919" s="96"/>
      <c r="B919" s="300" t="s">
        <v>215</v>
      </c>
      <c r="C919" s="299"/>
      <c r="D919" s="205" t="s">
        <v>741</v>
      </c>
      <c r="E919" s="205">
        <v>3</v>
      </c>
      <c r="F919" s="103">
        <v>201159.09474809607</v>
      </c>
      <c r="G919" s="322" t="s">
        <v>28</v>
      </c>
      <c r="H919" s="87">
        <f>IF(G919="UT","Situs",VLOOKUP(G919,'Alloc. Factors'!$B$2:$M$110,7,FALSE))</f>
        <v>0.4262831716003761</v>
      </c>
      <c r="I919" s="88">
        <f t="shared" ref="I919:I920" si="48">F919*H919</f>
        <v>85750.73690547896</v>
      </c>
      <c r="J919" s="88"/>
    </row>
    <row r="920" spans="1:10">
      <c r="A920" s="96"/>
      <c r="B920" s="300" t="s">
        <v>215</v>
      </c>
      <c r="C920" s="299"/>
      <c r="D920" s="205" t="s">
        <v>741</v>
      </c>
      <c r="E920" s="205">
        <v>3</v>
      </c>
      <c r="F920" s="103">
        <v>35514.67721054401</v>
      </c>
      <c r="G920" s="322" t="s">
        <v>49</v>
      </c>
      <c r="H920" s="87">
        <f>IF(G920="UT","Situs",VLOOKUP(G920,'Alloc. Factors'!$B$2:$M$110,7,FALSE))</f>
        <v>0.4247028503779125</v>
      </c>
      <c r="I920" s="88">
        <f t="shared" si="48"/>
        <v>15083.184641569531</v>
      </c>
      <c r="J920" s="88"/>
    </row>
    <row r="921" spans="1:10">
      <c r="A921" s="96"/>
      <c r="B921" s="300" t="s">
        <v>215</v>
      </c>
      <c r="C921" s="299"/>
      <c r="D921" s="205" t="s">
        <v>741</v>
      </c>
      <c r="E921" s="205">
        <v>3</v>
      </c>
      <c r="F921" s="103">
        <v>488510.55017932277</v>
      </c>
      <c r="G921" s="322" t="s">
        <v>187</v>
      </c>
      <c r="H921" s="87" t="str">
        <f>IF(G921="UT","Situs",VLOOKUP(G921,'Alloc. Factors'!$B$2:$M$110,7,FALSE))</f>
        <v>Situs</v>
      </c>
      <c r="I921" s="88">
        <v>190881.09121138501</v>
      </c>
      <c r="J921" s="88"/>
    </row>
    <row r="922" spans="1:10">
      <c r="A922" s="96"/>
      <c r="B922" s="299" t="s">
        <v>215</v>
      </c>
      <c r="C922" s="299"/>
      <c r="D922" s="387" t="s">
        <v>742</v>
      </c>
      <c r="E922" s="205">
        <v>3</v>
      </c>
      <c r="F922" s="103">
        <v>-145865.02236382087</v>
      </c>
      <c r="G922" s="322" t="s">
        <v>49</v>
      </c>
      <c r="H922" s="87">
        <f>IF(G922="UT","Situs",VLOOKUP(G922,'Alloc. Factors'!$B$2:$M$110,7,FALSE))</f>
        <v>0.4247028503779125</v>
      </c>
      <c r="I922" s="88">
        <f t="shared" ref="I922:I923" si="49">F922*H922</f>
        <v>-61949.290768352679</v>
      </c>
      <c r="J922" s="88"/>
    </row>
    <row r="923" spans="1:10">
      <c r="A923" s="96"/>
      <c r="B923" s="300" t="s">
        <v>215</v>
      </c>
      <c r="C923" s="299"/>
      <c r="D923" s="205" t="s">
        <v>743</v>
      </c>
      <c r="E923" s="205">
        <v>3</v>
      </c>
      <c r="F923" s="103">
        <v>303226.31297878857</v>
      </c>
      <c r="G923" s="322" t="s">
        <v>49</v>
      </c>
      <c r="H923" s="87">
        <f>IF(G923="UT","Situs",VLOOKUP(G923,'Alloc. Factors'!$B$2:$M$110,7,FALSE))</f>
        <v>0.4247028503779125</v>
      </c>
      <c r="I923" s="88">
        <f t="shared" si="49"/>
        <v>128781.07943167651</v>
      </c>
      <c r="J923" s="88"/>
    </row>
    <row r="924" spans="1:10">
      <c r="A924" s="96"/>
      <c r="B924" s="300" t="s">
        <v>215</v>
      </c>
      <c r="C924" s="299"/>
      <c r="D924" s="205" t="s">
        <v>743</v>
      </c>
      <c r="E924" s="205">
        <v>3</v>
      </c>
      <c r="F924" s="103">
        <v>8614.7969750999018</v>
      </c>
      <c r="G924" s="322" t="s">
        <v>187</v>
      </c>
      <c r="H924" s="87" t="str">
        <f>IF(G924="UT","Situs",VLOOKUP(G924,'Alloc. Factors'!$B$2:$M$110,7,FALSE))</f>
        <v>Situs</v>
      </c>
      <c r="I924" s="88">
        <v>1903.1048263141702</v>
      </c>
      <c r="J924" s="88"/>
    </row>
    <row r="925" spans="1:10">
      <c r="A925" s="96"/>
      <c r="B925" s="300" t="s">
        <v>215</v>
      </c>
      <c r="C925" s="299"/>
      <c r="D925" s="205" t="s">
        <v>744</v>
      </c>
      <c r="E925" s="205">
        <v>3</v>
      </c>
      <c r="F925" s="103">
        <v>495306.313043478</v>
      </c>
      <c r="G925" s="322" t="s">
        <v>49</v>
      </c>
      <c r="H925" s="87">
        <f>IF(G925="UT","Situs",VLOOKUP(G925,'Alloc. Factors'!$B$2:$M$110,7,FALSE))</f>
        <v>0.4247028503779125</v>
      </c>
      <c r="I925" s="88">
        <f t="shared" ref="I925" si="50">F925*H925</f>
        <v>210358.00295973974</v>
      </c>
      <c r="J925" s="88"/>
    </row>
    <row r="926" spans="1:10">
      <c r="A926" s="96"/>
      <c r="B926" s="300" t="s">
        <v>215</v>
      </c>
      <c r="C926" s="299"/>
      <c r="D926" s="205" t="s">
        <v>744</v>
      </c>
      <c r="E926" s="205">
        <v>3</v>
      </c>
      <c r="F926" s="103">
        <v>105785.40130434778</v>
      </c>
      <c r="G926" s="322" t="s">
        <v>187</v>
      </c>
      <c r="H926" s="87" t="str">
        <f>IF(G926="UT","Situs",VLOOKUP(G926,'Alloc. Factors'!$B$2:$M$110,7,FALSE))</f>
        <v>Situs</v>
      </c>
      <c r="I926" s="88">
        <v>353.01371237458176</v>
      </c>
      <c r="J926" s="88"/>
    </row>
    <row r="927" spans="1:10">
      <c r="A927" s="96"/>
      <c r="B927" s="300" t="s">
        <v>215</v>
      </c>
      <c r="C927" s="299"/>
      <c r="D927" s="205" t="s">
        <v>745</v>
      </c>
      <c r="E927" s="205">
        <v>3</v>
      </c>
      <c r="F927" s="103">
        <v>1855.846299576436</v>
      </c>
      <c r="G927" s="322" t="s">
        <v>113</v>
      </c>
      <c r="H927" s="87">
        <f>IF(G927="UT","Situs",VLOOKUP(G927,'Alloc. Factors'!$B$2:$M$110,7,FALSE))</f>
        <v>0.461289372337361</v>
      </c>
      <c r="I927" s="88">
        <f t="shared" ref="I927:I928" si="51">F927*H927</f>
        <v>856.0821746862282</v>
      </c>
      <c r="J927" s="88"/>
    </row>
    <row r="928" spans="1:10">
      <c r="A928" s="96"/>
      <c r="B928" s="300" t="s">
        <v>215</v>
      </c>
      <c r="C928" s="299"/>
      <c r="D928" s="205" t="s">
        <v>745</v>
      </c>
      <c r="E928" s="205">
        <v>3</v>
      </c>
      <c r="F928" s="103">
        <v>321671.81955926167</v>
      </c>
      <c r="G928" s="322" t="s">
        <v>49</v>
      </c>
      <c r="H928" s="87">
        <f>IF(G928="UT","Situs",VLOOKUP(G928,'Alloc. Factors'!$B$2:$M$110,7,FALSE))</f>
        <v>0.4247028503779125</v>
      </c>
      <c r="I928" s="88">
        <f t="shared" si="51"/>
        <v>136614.93865306798</v>
      </c>
      <c r="J928" s="88"/>
    </row>
    <row r="929" spans="1:10">
      <c r="A929" s="96"/>
      <c r="B929" s="300" t="s">
        <v>215</v>
      </c>
      <c r="C929" s="299"/>
      <c r="D929" s="205" t="s">
        <v>745</v>
      </c>
      <c r="E929" s="205">
        <v>3</v>
      </c>
      <c r="F929" s="103">
        <v>3459.6988361021031</v>
      </c>
      <c r="G929" s="322" t="s">
        <v>187</v>
      </c>
      <c r="H929" s="87" t="str">
        <f>IF(G929="UT","Situs",VLOOKUP(G929,'Alloc. Factors'!$B$2:$M$110,7,FALSE))</f>
        <v>Situs</v>
      </c>
      <c r="I929" s="88">
        <v>1005.0845283018876</v>
      </c>
      <c r="J929" s="88"/>
    </row>
    <row r="930" spans="1:10">
      <c r="A930" s="96"/>
      <c r="B930" s="300"/>
      <c r="C930" s="299"/>
      <c r="D930" s="205"/>
      <c r="E930" s="205"/>
      <c r="F930" s="301">
        <f>SUM(F894:F929)</f>
        <v>1311690.3720794907</v>
      </c>
      <c r="G930" s="322"/>
      <c r="H930" s="87"/>
      <c r="I930" s="302">
        <f>SUM(I894:I929)</f>
        <v>403162.86093171767</v>
      </c>
      <c r="J930" s="88" t="s">
        <v>263</v>
      </c>
    </row>
    <row r="931" spans="1:10">
      <c r="A931" s="96"/>
      <c r="B931" s="300"/>
      <c r="C931" s="299"/>
      <c r="D931" s="205"/>
      <c r="E931" s="205"/>
      <c r="F931" s="103"/>
      <c r="G931" s="322"/>
      <c r="H931" s="87"/>
      <c r="I931" s="88"/>
      <c r="J931" s="88"/>
    </row>
    <row r="932" spans="1:10">
      <c r="A932" s="111"/>
      <c r="B932" s="300"/>
      <c r="C932" s="299"/>
      <c r="D932" s="205"/>
      <c r="E932" s="205"/>
      <c r="F932" s="103"/>
      <c r="G932" s="322"/>
      <c r="H932" s="87"/>
      <c r="I932" s="88"/>
      <c r="J932" s="88"/>
    </row>
    <row r="933" spans="1:10">
      <c r="A933" s="111"/>
      <c r="B933" s="300"/>
      <c r="C933" s="299"/>
      <c r="D933" s="205"/>
      <c r="E933" s="205"/>
      <c r="F933" s="188">
        <f>+F805</f>
        <v>9686598.4129166771</v>
      </c>
      <c r="G933" s="98"/>
      <c r="H933" s="111"/>
      <c r="I933" s="188">
        <f>+I805</f>
        <v>3965008.0650194059</v>
      </c>
      <c r="J933" s="99" t="s">
        <v>653</v>
      </c>
    </row>
    <row r="934" spans="1:10">
      <c r="A934" s="111"/>
      <c r="B934" s="323"/>
      <c r="C934" s="299"/>
      <c r="D934" s="205"/>
      <c r="E934" s="205"/>
      <c r="F934" s="201">
        <f>+F871</f>
        <v>2972638.8004259192</v>
      </c>
      <c r="G934" s="93"/>
      <c r="H934" s="96"/>
      <c r="I934" s="201">
        <f>+I871</f>
        <v>1147371.4876047925</v>
      </c>
      <c r="J934" s="148" t="s">
        <v>932</v>
      </c>
    </row>
    <row r="935" spans="1:10">
      <c r="A935" s="111"/>
      <c r="B935" s="111"/>
      <c r="C935" s="111"/>
      <c r="D935" s="98"/>
      <c r="E935" s="98"/>
      <c r="F935" s="103">
        <f>+F930</f>
        <v>1311690.3720794907</v>
      </c>
      <c r="G935" s="205"/>
      <c r="H935" s="111"/>
      <c r="I935" s="103">
        <f>+I930</f>
        <v>403162.86093171767</v>
      </c>
      <c r="J935" s="88" t="s">
        <v>264</v>
      </c>
    </row>
    <row r="936" spans="1:10">
      <c r="A936" s="111"/>
      <c r="B936" s="111" t="s">
        <v>65</v>
      </c>
      <c r="C936" s="111"/>
      <c r="D936" s="98"/>
      <c r="E936" s="98"/>
      <c r="F936" s="283">
        <f>SUM(F933:F935)</f>
        <v>13970927.585422087</v>
      </c>
      <c r="G936" s="98"/>
      <c r="H936" s="111"/>
      <c r="I936" s="283">
        <f>SUM(I933:I935)</f>
        <v>5515542.4135559164</v>
      </c>
      <c r="J936" s="88" t="s">
        <v>933</v>
      </c>
    </row>
    <row r="937" spans="1:10">
      <c r="A937" s="96"/>
      <c r="B937" s="19"/>
      <c r="C937" s="96"/>
      <c r="D937" s="93"/>
      <c r="E937" s="93"/>
      <c r="F937" s="103"/>
      <c r="G937" s="322"/>
      <c r="H937" s="87"/>
      <c r="I937" s="88"/>
    </row>
    <row r="938" spans="1:10">
      <c r="A938" s="111"/>
      <c r="B938" s="111"/>
      <c r="C938" s="111"/>
      <c r="D938" s="98"/>
      <c r="E938" s="98"/>
    </row>
    <row r="939" spans="1:10">
      <c r="A939" s="111"/>
      <c r="B939" s="125"/>
      <c r="C939" s="111"/>
      <c r="D939" s="98"/>
      <c r="E939" s="98"/>
    </row>
    <row r="940" spans="1:10">
      <c r="A940" s="111"/>
      <c r="B940" s="125"/>
      <c r="C940" s="111"/>
      <c r="D940" s="98"/>
      <c r="E940" s="98"/>
    </row>
    <row r="941" spans="1:10">
      <c r="A941" s="111"/>
      <c r="B941" s="125"/>
      <c r="C941" s="111"/>
      <c r="D941" s="98"/>
      <c r="E941" s="98"/>
      <c r="F941" s="146"/>
      <c r="G941" s="98"/>
      <c r="H941" s="111"/>
      <c r="I941" s="112"/>
      <c r="J941" s="88"/>
    </row>
    <row r="942" spans="1:10">
      <c r="A942" s="111"/>
      <c r="B942" s="125"/>
      <c r="C942" s="111"/>
      <c r="D942" s="98"/>
      <c r="E942" s="98"/>
      <c r="F942" s="146"/>
      <c r="G942" s="98"/>
      <c r="H942" s="111"/>
      <c r="I942" s="112"/>
      <c r="J942" s="88"/>
    </row>
    <row r="943" spans="1:10">
      <c r="A943" s="111"/>
      <c r="B943" s="125"/>
      <c r="C943" s="111"/>
      <c r="D943" s="98"/>
      <c r="E943" s="98"/>
      <c r="F943" s="146"/>
      <c r="G943" s="98"/>
      <c r="H943" s="111"/>
      <c r="I943" s="112"/>
      <c r="J943" s="88"/>
    </row>
    <row r="944" spans="1:10">
      <c r="A944" s="111"/>
      <c r="B944" s="111"/>
      <c r="C944" s="111"/>
      <c r="D944" s="98"/>
      <c r="E944" s="98"/>
      <c r="F944" s="188"/>
      <c r="G944" s="98"/>
      <c r="H944" s="111"/>
      <c r="I944" s="112"/>
      <c r="J944" s="88"/>
    </row>
    <row r="945" spans="1:10">
      <c r="A945" s="111"/>
      <c r="B945" s="9"/>
      <c r="C945" s="111"/>
      <c r="D945" s="98"/>
      <c r="E945" s="98"/>
      <c r="F945" s="188"/>
      <c r="G945" s="98"/>
      <c r="H945" s="111"/>
      <c r="I945" s="112"/>
      <c r="J945" s="88"/>
    </row>
    <row r="946" spans="1:10">
      <c r="A946" s="111"/>
      <c r="B946" s="111"/>
      <c r="C946" s="111"/>
      <c r="D946" s="98"/>
      <c r="E946" s="98"/>
      <c r="F946" s="188"/>
      <c r="G946" s="98"/>
      <c r="H946" s="111"/>
      <c r="I946" s="112"/>
      <c r="J946" s="88"/>
    </row>
    <row r="947" spans="1:10">
      <c r="A947" s="111"/>
      <c r="B947" s="111"/>
      <c r="C947" s="111"/>
      <c r="D947" s="98"/>
      <c r="E947" s="98"/>
      <c r="F947" s="188"/>
      <c r="G947" s="98"/>
      <c r="H947" s="111"/>
      <c r="I947" s="112"/>
      <c r="J947" s="88"/>
    </row>
    <row r="948" spans="1:10">
      <c r="A948" s="111"/>
      <c r="B948" s="111"/>
      <c r="C948" s="111"/>
      <c r="D948" s="98"/>
      <c r="E948" s="98"/>
      <c r="F948" s="188"/>
      <c r="G948" s="98"/>
      <c r="H948" s="111"/>
      <c r="I948" s="112"/>
      <c r="J948" s="88"/>
    </row>
  </sheetData>
  <phoneticPr fontId="2" type="noConversion"/>
  <conditionalFormatting sqref="B700 B697:B698 B561:B562 B419 B422 B369 B290 B163:B164 B79:B80 B104 B108 B222 B358:B359 B146 B150:B153 B426:B432 B10:B45">
    <cfRule type="cellIs" dxfId="295" priority="46" stopIfTrue="1" operator="equal">
      <formula>"Title"</formula>
    </cfRule>
  </conditionalFormatting>
  <conditionalFormatting sqref="B705 B485 B369 B152 B145 B350:B363 B9:B24">
    <cfRule type="cellIs" dxfId="294" priority="47" stopIfTrue="1" operator="equal">
      <formula>"Adjustment to Income/Expense/Rate Base:"</formula>
    </cfRule>
  </conditionalFormatting>
  <conditionalFormatting sqref="B621">
    <cfRule type="cellIs" dxfId="293" priority="25" stopIfTrue="1" operator="equal">
      <formula>"Adjustment to Income/Expense/Rate Base:"</formula>
    </cfRule>
  </conditionalFormatting>
  <conditionalFormatting sqref="B153">
    <cfRule type="cellIs" dxfId="292" priority="23" stopIfTrue="1" operator="equal">
      <formula>"Adjustment to Income/Expense/Rate Base:"</formula>
    </cfRule>
  </conditionalFormatting>
  <conditionalFormatting sqref="B147">
    <cfRule type="cellIs" dxfId="291" priority="21" stopIfTrue="1" operator="equal">
      <formula>"Title"</formula>
    </cfRule>
  </conditionalFormatting>
  <conditionalFormatting sqref="B149">
    <cfRule type="cellIs" dxfId="290" priority="20" stopIfTrue="1" operator="equal">
      <formula>"Title"</formula>
    </cfRule>
  </conditionalFormatting>
  <conditionalFormatting sqref="B148">
    <cfRule type="cellIs" dxfId="289" priority="19" stopIfTrue="1" operator="equal">
      <formula>"Title"</formula>
    </cfRule>
  </conditionalFormatting>
  <conditionalFormatting sqref="B154">
    <cfRule type="cellIs" dxfId="288" priority="17" stopIfTrue="1" operator="equal">
      <formula>"Title"</formula>
    </cfRule>
  </conditionalFormatting>
  <conditionalFormatting sqref="B154">
    <cfRule type="cellIs" dxfId="287" priority="18" stopIfTrue="1" operator="equal">
      <formula>"Adjustment to Income/Expense/Rate Base:"</formula>
    </cfRule>
  </conditionalFormatting>
  <conditionalFormatting sqref="B441">
    <cfRule type="cellIs" dxfId="286" priority="15" stopIfTrue="1" operator="equal">
      <formula>"Title"</formula>
    </cfRule>
  </conditionalFormatting>
  <conditionalFormatting sqref="B441:B445">
    <cfRule type="cellIs" dxfId="285" priority="16" stopIfTrue="1" operator="equal">
      <formula>"Adjustment to Income/Expense/Rate Base:"</formula>
    </cfRule>
  </conditionalFormatting>
  <conditionalFormatting sqref="B431">
    <cfRule type="cellIs" dxfId="284" priority="13" stopIfTrue="1" operator="equal">
      <formula>"Title"</formula>
    </cfRule>
  </conditionalFormatting>
  <conditionalFormatting sqref="B429:B436">
    <cfRule type="cellIs" dxfId="283" priority="14" stopIfTrue="1" operator="equal">
      <formula>"Adjustment to Income/Expense/Rate Base:"</formula>
    </cfRule>
  </conditionalFormatting>
  <conditionalFormatting sqref="B429">
    <cfRule type="cellIs" dxfId="282" priority="12" stopIfTrue="1" operator="equal">
      <formula>"Title"</formula>
    </cfRule>
  </conditionalFormatting>
  <conditionalFormatting sqref="B432">
    <cfRule type="cellIs" dxfId="281" priority="11" stopIfTrue="1" operator="equal">
      <formula>"Title"</formula>
    </cfRule>
  </conditionalFormatting>
  <conditionalFormatting sqref="B430">
    <cfRule type="cellIs" dxfId="280" priority="10" stopIfTrue="1" operator="equal">
      <formula>"Title"</formula>
    </cfRule>
  </conditionalFormatting>
  <conditionalFormatting sqref="B420:B421">
    <cfRule type="cellIs" dxfId="279" priority="9" stopIfTrue="1" operator="equal">
      <formula>"Adjustment to Income/Expense/Rate Base:"</formula>
    </cfRule>
  </conditionalFormatting>
  <conditionalFormatting sqref="B627">
    <cfRule type="cellIs" dxfId="278" priority="8" stopIfTrue="1" operator="equal">
      <formula>"Adjustment to Income/Expense/Rate Base:"</formula>
    </cfRule>
  </conditionalFormatting>
  <conditionalFormatting sqref="B631:B633">
    <cfRule type="cellIs" dxfId="277" priority="7" stopIfTrue="1" operator="equal">
      <formula>"Title"</formula>
    </cfRule>
  </conditionalFormatting>
  <conditionalFormatting sqref="B632">
    <cfRule type="cellIs" dxfId="276" priority="5" stopIfTrue="1" operator="equal">
      <formula>"Title"</formula>
    </cfRule>
  </conditionalFormatting>
  <conditionalFormatting sqref="B631:B635">
    <cfRule type="cellIs" dxfId="275" priority="6" stopIfTrue="1" operator="equal">
      <formula>"Adjustment to Income/Expense/Rate Base:"</formula>
    </cfRule>
  </conditionalFormatting>
  <conditionalFormatting sqref="B633">
    <cfRule type="cellIs" dxfId="274" priority="4" stopIfTrue="1" operator="equal">
      <formula>"Title"</formula>
    </cfRule>
  </conditionalFormatting>
  <conditionalFormatting sqref="B631">
    <cfRule type="cellIs" dxfId="273" priority="3" stopIfTrue="1" operator="equal">
      <formula>"Title"</formula>
    </cfRule>
  </conditionalFormatting>
  <conditionalFormatting sqref="B223:B228">
    <cfRule type="cellIs" dxfId="272" priority="2" stopIfTrue="1" operator="equal">
      <formula>"Title"</formula>
    </cfRule>
  </conditionalFormatting>
  <conditionalFormatting sqref="B223">
    <cfRule type="cellIs" dxfId="271" priority="1" stopIfTrue="1" operator="equal">
      <formula>"Title"</formula>
    </cfRule>
  </conditionalFormatting>
  <dataValidations disablePrompts="1" count="32">
    <dataValidation type="list" allowBlank="1" showInputMessage="1" showErrorMessage="1" errorTitle="Account Input Error" error="The account number entered is not valid." sqref="D691:D692 D554:D556 D628:D630 D417:D425 D622:D626 D486:D490">
      <formula1>ValidAccount</formula1>
    </dataValidation>
    <dataValidation type="list" allowBlank="1" showInputMessage="1" showErrorMessage="1" errorTitle="Adjsutment Type Input Error" error="An invalid adjustment type was entered._x000a__x000a_Valid values are 1, 2, or 3." sqref="E691:E692 E554:E556 E628:E630 E417:E425 E622:E626 E486:E490">
      <formula1>"1,2,3"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934 E704:E705 E631:E641 E576:E578 E224 E491:E492 E303:E305 E281:E297 E19 E359:E363 E79:E80 E82:E103 E214:E215 E564:E570 E553 E507:E510 E499:E505 E430:E434 E643:E646 E11:E17 E350:E356 E217:E222 E29:E35 E37 E21 E24:E27">
      <formula1>"1, 2, 3"</formula1>
    </dataValidation>
    <dataValidation type="list" errorStyle="warning" allowBlank="1" showInputMessage="1" showErrorMessage="1" errorTitle="FERC ACCOUNT" error="This FERC Account is not included in the drop-down list. Is this the account you want to use?" sqref="E451:E454 D934 E435:E436 E447 E442:E444 D636 D499:D500 D491:D492 E765:E787 E826:E866 E894:E933">
      <formula1>#REF!</formula1>
    </dataValidation>
    <dataValidation type="list" errorStyle="warning" allowBlank="1" showInputMessage="1" showErrorMessage="1" errorTitle="Factor" error="This factor is not included in the drop-down list. Is this the factor you want to use?" sqref="G935">
      <formula1>#REF!</formula1>
    </dataValidation>
    <dataValidation type="list" errorStyle="warning" allowBlank="1" showInputMessage="1" showErrorMessage="1" errorTitle="FERC ACCOUNT" error="This FERC Account is not included in the drop-down list. Is this the account you want to use?" sqref="D704">
      <formula1>$D$66:$D$740</formula1>
    </dataValidation>
    <dataValidation type="list" errorStyle="warning" allowBlank="1" showInputMessage="1" showErrorMessage="1" errorTitle="Factor" error="This factor is not included in the drop-down list. Is this the factor you want to use?" sqref="G704">
      <formula1>$G$66:$G$136</formula1>
    </dataValidation>
    <dataValidation type="list" errorStyle="warning" allowBlank="1" showInputMessage="1" showErrorMessage="1" errorTitle="FERC ACCOUNT" error="This FERC Account is not included in the drop-down list. Is this the account you want to use?" sqref="D705">
      <formula1>$D$65:$D$739</formula1>
    </dataValidation>
    <dataValidation type="list" errorStyle="warning" allowBlank="1" showInputMessage="1" showErrorMessage="1" errorTitle="Factor" error="This factor is not included in the drop-down list. Is this the factor you want to use?" sqref="G705">
      <formula1>$G$65:$G$136</formula1>
    </dataValidation>
    <dataValidation type="list" errorStyle="warning" allowBlank="1" showInputMessage="1" showErrorMessage="1" errorTitle="Factor" error="This factor is not included in the drop-down list. Is this the factor you want to use?" sqref="G690:H690 G93:G101 G78:H78 G86:G90">
      <formula1>$G$73:$G$136</formula1>
    </dataValidation>
    <dataValidation type="list" errorStyle="warning" allowBlank="1" showInputMessage="1" showErrorMessage="1" errorTitle="FERC ACCOUNT" error="This FERC Account is not included in the drop-down list. Is this the account you want to use?" sqref="D690 D78 D93:D103 D86:D90">
      <formula1>$D$73:$D$747</formula1>
    </dataValidation>
    <dataValidation type="list" errorStyle="warning" allowBlank="1" showInputMessage="1" showErrorMessage="1" errorTitle="Factor" error="This factor is not included in the drop-down list. Is this the factor you want to use?" sqref="G570 G565:G567 G430 G359 G352:G353 G350 G356 G293:G294 G289:G291 G297 G631 G287 G301">
      <formula1>$G$70:$G$136</formula1>
    </dataValidation>
    <dataValidation type="list" errorStyle="warning" allowBlank="1" showInputMessage="1" showErrorMessage="1" errorTitle="Factor" error="This factor is not included in the drop-down list. Is this the factor you want to use?" sqref="G553 G281">
      <formula1>$G$69:$G$136</formula1>
    </dataValidation>
    <dataValidation type="list" errorStyle="warning" allowBlank="1" showInputMessage="1" showErrorMessage="1" errorTitle="Factor" error="This factor is not included in the drop-down list. Is this the factor you want to use?" sqref="G496:G497 G636 G499:G500">
      <formula1>$G$75:$G$136</formula1>
    </dataValidation>
    <dataValidation errorStyle="warning" allowBlank="1" showInputMessage="1" showErrorMessage="1" errorTitle="Factor" error="This factor is not included in the drop-down list. Is this the factor you want to use?" sqref="G509:G510 G645:G646"/>
    <dataValidation type="list" errorStyle="warning" allowBlank="1" showInputMessage="1" showErrorMessage="1" errorTitle="Factor" error="This factor is not included in the drop-down list. Is this the factor you want to use?" sqref="G79:G85 G91:G92">
      <formula1>$G$59:$G$136</formula1>
    </dataValidation>
    <dataValidation type="list" errorStyle="warning" allowBlank="1" showInputMessage="1" showErrorMessage="1" errorTitle="Factor" error="This factor is not included in the drop-down list. Is this the factor you want to use?" sqref="G216 G221:G222 G218">
      <formula1>$G$57:$G$136</formula1>
    </dataValidation>
    <dataValidation type="list" errorStyle="warning" allowBlank="1" showInputMessage="1" showErrorMessage="1" errorTitle="Factor" error="This factor is not included in the drop-down list. Is this the factor you want to use?" sqref="G214:G215 G224 G219:G220 G217">
      <formula1>$G$43:$G$136</formula1>
    </dataValidation>
    <dataValidation type="list" errorStyle="warning" allowBlank="1" showInputMessage="1" showErrorMessage="1" errorTitle="Factor" error="This factor is not included in the drop-down list. Is this the factor you want to use?" sqref="G21">
      <formula1>$G$50:$G$136</formula1>
    </dataValidation>
    <dataValidation type="list" errorStyle="warning" allowBlank="1" showInputMessage="1" showErrorMessage="1" errorTitle="Factor" error="This factor is not included in the drop-down list. Is this the factor you want to use?" sqref="G26 G30:G32 G24">
      <formula1>$G$58:$G$136</formula1>
    </dataValidation>
    <dataValidation type="list" errorStyle="warning" allowBlank="1" showInputMessage="1" showErrorMessage="1" errorTitle="FERC ACCOUNT" error="This FERC Account is not included in the drop-down list. Is this the account you want to use?" sqref="D11:D17 D19">
      <formula1>$D$51:$D$589</formula1>
    </dataValidation>
    <dataValidation type="list" errorStyle="warning" allowBlank="1" showInputMessage="1" showErrorMessage="1" errorTitle="FERC ACCOUNT" error="This FERC Account is not included in the drop-down list. Is this the account you want to use?" sqref="D578 D305">
      <formula1>$D$68:$D$742</formula1>
    </dataValidation>
    <dataValidation type="list" errorStyle="warning" allowBlank="1" showInputMessage="1" showErrorMessage="1" errorTitle="FERC ACCOUNT" error="This FERC Account is not included in the drop-down list. Is this the account you want to use?" sqref="D631:D635 D287:D297 D282:D285 D350:D356 D359:D363 D430:D434 D564:D570">
      <formula1>$D$70:$D$744</formula1>
    </dataValidation>
    <dataValidation type="list" errorStyle="warning" allowBlank="1" showInputMessage="1" showErrorMessage="1" errorTitle="FERC ACCOUNT" error="This FERC Account is not included in the drop-down list. Is this the account you want to use?" sqref="D576:D577 D303:D304">
      <formula1>$D$67:$D$741</formula1>
    </dataValidation>
    <dataValidation type="list" errorStyle="warning" allowBlank="1" showInputMessage="1" showErrorMessage="1" errorTitle="FERC ACCOUNT" error="This FERC Account is not included in the drop-down list. Is this the account you want to use?" sqref="D553 D281">
      <formula1>$D$69:$D$743</formula1>
    </dataValidation>
    <dataValidation type="list" errorStyle="warning" allowBlank="1" showInputMessage="1" showErrorMessage="1" errorTitle="FERC ACCOUNT" error="This FERC Account is not included in the drop-down list. Is this the account you want to use?" sqref="D501:D510 D637:D646">
      <formula1>$D$75:$D$748</formula1>
    </dataValidation>
    <dataValidation type="list" errorStyle="warning" allowBlank="1" showInputMessage="1" showErrorMessage="1" errorTitle="FERC ACCOUNT" error="This FERC Account is not included in the drop-down list. Is this the account you want to use?" sqref="D286">
      <formula1>$D$71:$D$745</formula1>
    </dataValidation>
    <dataValidation type="list" errorStyle="warning" allowBlank="1" showInputMessage="1" showErrorMessage="1" errorTitle="FERC ACCOUNT" error="This FERC Account is not included in the drop-down list. Is this the account you want to use?" sqref="D91:D92 D79:D85">
      <formula1>$D$59:$D$742</formula1>
    </dataValidation>
    <dataValidation type="list" errorStyle="warning" allowBlank="1" showInputMessage="1" showErrorMessage="1" errorTitle="FERC ACCOUNT" error="This FERC Account is not included in the drop-down list. Is this the account you want to use?" sqref="D214 D224 D216:D222">
      <formula1>$D$57:$D$731</formula1>
    </dataValidation>
    <dataValidation type="list" errorStyle="warning" allowBlank="1" showInputMessage="1" showErrorMessage="1" errorTitle="FERC ACCOUNT" error="This FERC Account is not included in the drop-down list. Is this the account you want to use?" sqref="D215">
      <formula1>$D$43:$D$726</formula1>
    </dataValidation>
    <dataValidation type="list" errorStyle="warning" allowBlank="1" showInputMessage="1" showErrorMessage="1" errorTitle="FERC ACCOUNT" error="This FERC Account is not included in the drop-down list. Is this the account you want to use?" sqref="D21">
      <formula1>$D$50:$D$724</formula1>
    </dataValidation>
    <dataValidation type="list" errorStyle="warning" allowBlank="1" showInputMessage="1" showErrorMessage="1" errorTitle="FERC ACCOUNT" error="This FERC Account is not included in the drop-down list. Is this the account you want to use?" sqref="D24:D27 D29:D35 D37">
      <formula1>$D$58:$D$732</formula1>
    </dataValidation>
  </dataValidations>
  <pageMargins left="0.75" right="0" top="1" bottom="0.75" header="0.5" footer="0.5"/>
  <pageSetup scale="78" orientation="portrait" r:id="rId1"/>
  <headerFooter alignWithMargins="0"/>
  <rowBreaks count="14" manualBreakCount="14">
    <brk id="68" max="9" man="1"/>
    <brk id="136" max="9" man="1"/>
    <brk id="204" max="9" man="1"/>
    <brk id="272" max="9" man="1"/>
    <brk id="340" max="9" man="1"/>
    <brk id="408" max="9" man="1"/>
    <brk id="476" max="9" man="1"/>
    <brk id="544" max="9" man="1"/>
    <brk id="612" max="9" man="1"/>
    <brk id="680" max="9" man="1"/>
    <brk id="748" max="9" man="1"/>
    <brk id="816" max="9" man="1"/>
    <brk id="884" max="9" man="1"/>
    <brk id="947" max="9" man="1"/>
  </rowBreaks>
  <drawing r:id="rId2"/>
</worksheet>
</file>

<file path=xl/worksheets/sheet3.xml><?xml version="1.0" encoding="utf-8"?>
<worksheet xmlns="http://schemas.openxmlformats.org/spreadsheetml/2006/main" xmlns:r="http://schemas.openxmlformats.org/officeDocument/2006/relationships">
  <sheetPr codeName="Sheet3"/>
  <dimension ref="A2:J204"/>
  <sheetViews>
    <sheetView view="pageBreakPreview" zoomScale="80" zoomScaleNormal="80" zoomScaleSheetLayoutView="80" workbookViewId="0">
      <selection activeCell="C13" sqref="C13"/>
    </sheetView>
  </sheetViews>
  <sheetFormatPr defaultRowHeight="12" customHeight="1"/>
  <cols>
    <col min="1" max="1" width="4.140625" style="79" bestFit="1" customWidth="1"/>
    <col min="2" max="2" width="6.7109375" style="79" customWidth="1"/>
    <col min="3" max="3" width="32.28515625" style="79" customWidth="1"/>
    <col min="4" max="4" width="9.85546875" style="84" bestFit="1" customWidth="1"/>
    <col min="5" max="5" width="5.140625" style="84" bestFit="1" customWidth="1"/>
    <col min="6" max="6" width="14.28515625" style="85" customWidth="1"/>
    <col min="7" max="7" width="10.85546875" style="84" bestFit="1" customWidth="1"/>
    <col min="8" max="8" width="11.42578125" style="79" customWidth="1"/>
    <col min="9" max="9" width="15.85546875" style="80" bestFit="1" customWidth="1"/>
    <col min="10" max="10" width="7" style="84" customWidth="1"/>
    <col min="11" max="16384" width="9.140625" style="79"/>
  </cols>
  <sheetData>
    <row r="2" spans="1:10" ht="12" customHeight="1">
      <c r="B2" s="7" t="str">
        <f>Inputs!$C$2</f>
        <v>Rocky Mountain Power</v>
      </c>
      <c r="I2" s="92" t="s">
        <v>0</v>
      </c>
      <c r="J2" s="93">
        <v>5.0999999999999996</v>
      </c>
    </row>
    <row r="3" spans="1:10" ht="12" customHeight="1">
      <c r="B3" s="7" t="str">
        <f>Inputs!$C$3</f>
        <v>Utah General Rate Case - June 2015</v>
      </c>
    </row>
    <row r="4" spans="1:10" ht="12" customHeight="1">
      <c r="B4" s="31" t="s">
        <v>247</v>
      </c>
    </row>
    <row r="5" spans="1:10" ht="12" customHeight="1">
      <c r="B5" s="31"/>
    </row>
    <row r="7" spans="1:10" ht="12" customHeight="1">
      <c r="F7" s="94" t="s">
        <v>1</v>
      </c>
      <c r="H7" s="84"/>
      <c r="I7" s="95" t="str">
        <f>+Inputs!$C$6</f>
        <v>UTAH</v>
      </c>
    </row>
    <row r="8" spans="1:10" ht="12" customHeight="1">
      <c r="D8" s="46" t="s">
        <v>2</v>
      </c>
      <c r="E8" s="46" t="s">
        <v>3</v>
      </c>
      <c r="F8" s="42" t="s">
        <v>4</v>
      </c>
      <c r="G8" s="46" t="s">
        <v>5</v>
      </c>
      <c r="H8" s="46" t="s">
        <v>6</v>
      </c>
      <c r="I8" s="47" t="s">
        <v>7</v>
      </c>
      <c r="J8" s="46" t="s">
        <v>8</v>
      </c>
    </row>
    <row r="9" spans="1:10" ht="12" customHeight="1">
      <c r="A9" s="96"/>
      <c r="B9" s="52" t="s">
        <v>186</v>
      </c>
      <c r="C9" s="166"/>
      <c r="D9" s="89"/>
      <c r="E9" s="89"/>
      <c r="F9" s="89"/>
      <c r="G9" s="89"/>
      <c r="H9" s="96"/>
      <c r="I9" s="141"/>
      <c r="J9" s="93"/>
    </row>
    <row r="10" spans="1:10" ht="12" customHeight="1">
      <c r="A10" s="96"/>
      <c r="B10" s="324" t="s">
        <v>295</v>
      </c>
      <c r="C10" s="166"/>
      <c r="D10" s="89"/>
      <c r="E10" s="89"/>
      <c r="F10" s="103"/>
      <c r="G10" s="89"/>
      <c r="H10" s="87"/>
      <c r="I10" s="88"/>
      <c r="J10" s="98"/>
    </row>
    <row r="11" spans="1:10" ht="12" customHeight="1">
      <c r="A11" s="96"/>
      <c r="B11" s="325" t="s">
        <v>296</v>
      </c>
      <c r="C11" s="166"/>
      <c r="D11" s="293" t="s">
        <v>376</v>
      </c>
      <c r="E11" s="89">
        <v>3</v>
      </c>
      <c r="F11" s="103">
        <v>19344512.899999999</v>
      </c>
      <c r="G11" s="89" t="s">
        <v>28</v>
      </c>
      <c r="H11" s="87">
        <f>VLOOKUP(G11,'Alloc. Factors'!$B$2:$M$110,7,FALSE)</f>
        <v>0.4262831716003761</v>
      </c>
      <c r="I11" s="88">
        <f>F11*H11</f>
        <v>8246240.3120763889</v>
      </c>
      <c r="J11" s="312" t="s">
        <v>320</v>
      </c>
    </row>
    <row r="12" spans="1:10" ht="12" customHeight="1">
      <c r="A12" s="96"/>
      <c r="B12" s="325" t="s">
        <v>297</v>
      </c>
      <c r="C12" s="165"/>
      <c r="D12" s="293" t="s">
        <v>376</v>
      </c>
      <c r="E12" s="89">
        <v>3</v>
      </c>
      <c r="F12" s="103">
        <v>29139801.100000001</v>
      </c>
      <c r="G12" s="89" t="s">
        <v>28</v>
      </c>
      <c r="H12" s="87">
        <f>VLOOKUP(G12,'Alloc. Factors'!$B$2:$M$110,7,FALSE)</f>
        <v>0.4262831716003761</v>
      </c>
      <c r="I12" s="88">
        <f>F12*H12</f>
        <v>12421806.832712129</v>
      </c>
      <c r="J12" s="312" t="s">
        <v>320</v>
      </c>
    </row>
    <row r="13" spans="1:10" ht="12" customHeight="1">
      <c r="A13" s="96"/>
      <c r="B13" s="326" t="s">
        <v>298</v>
      </c>
      <c r="C13" s="166"/>
      <c r="D13" s="293" t="s">
        <v>376</v>
      </c>
      <c r="E13" s="89">
        <v>3</v>
      </c>
      <c r="F13" s="103">
        <v>-15867092.00999999</v>
      </c>
      <c r="G13" s="89" t="s">
        <v>28</v>
      </c>
      <c r="H13" s="87">
        <f>VLOOKUP(G13,'Alloc. Factors'!$B$2:$M$110,7,FALSE)</f>
        <v>0.4262831716003761</v>
      </c>
      <c r="I13" s="88">
        <f>F13*H13</f>
        <v>-6763874.3060977822</v>
      </c>
      <c r="J13" s="312" t="s">
        <v>320</v>
      </c>
    </row>
    <row r="14" spans="1:10" ht="12" customHeight="1">
      <c r="A14" s="96"/>
      <c r="B14" s="292" t="s">
        <v>299</v>
      </c>
      <c r="C14" s="166"/>
      <c r="D14" s="293" t="s">
        <v>376</v>
      </c>
      <c r="E14" s="89">
        <v>3</v>
      </c>
      <c r="F14" s="103">
        <v>0</v>
      </c>
      <c r="G14" s="89" t="s">
        <v>9</v>
      </c>
      <c r="H14" s="87">
        <f>VLOOKUP(G14,'Alloc. Factors'!$B$2:$M$110,7,FALSE)</f>
        <v>0.41971722672390366</v>
      </c>
      <c r="I14" s="88">
        <f>F14*H14</f>
        <v>0</v>
      </c>
      <c r="J14" s="312" t="s">
        <v>320</v>
      </c>
    </row>
    <row r="15" spans="1:10" ht="12" customHeight="1">
      <c r="A15" s="96"/>
      <c r="B15" s="52" t="s">
        <v>300</v>
      </c>
      <c r="C15" s="166"/>
      <c r="D15" s="89"/>
      <c r="E15" s="89"/>
      <c r="F15" s="301">
        <f>SUM(F11:F14)</f>
        <v>32617221.99000001</v>
      </c>
      <c r="G15" s="89"/>
      <c r="H15" s="87"/>
      <c r="I15" s="301">
        <f>SUM(I11:I14)</f>
        <v>13904172.838690735</v>
      </c>
      <c r="J15" s="312"/>
    </row>
    <row r="16" spans="1:10" ht="12" customHeight="1">
      <c r="A16" s="96" t="s">
        <v>13</v>
      </c>
      <c r="B16" s="166"/>
      <c r="C16" s="166"/>
      <c r="D16" s="89"/>
      <c r="E16" s="89"/>
      <c r="F16" s="103"/>
      <c r="G16" s="89"/>
      <c r="H16" s="21"/>
      <c r="I16" s="35"/>
      <c r="J16" s="312"/>
    </row>
    <row r="17" spans="1:10" ht="12" customHeight="1">
      <c r="A17" s="96"/>
      <c r="B17" s="75" t="s">
        <v>192</v>
      </c>
      <c r="C17" s="166"/>
      <c r="D17" s="89"/>
      <c r="E17" s="89"/>
      <c r="F17" s="103"/>
      <c r="G17" s="89"/>
      <c r="H17" s="12"/>
      <c r="I17" s="23"/>
      <c r="J17" s="312"/>
    </row>
    <row r="18" spans="1:10" ht="12" customHeight="1">
      <c r="A18" s="96"/>
      <c r="B18" s="75" t="s">
        <v>301</v>
      </c>
      <c r="C18" s="166"/>
      <c r="D18" s="89"/>
      <c r="E18" s="89"/>
      <c r="F18" s="103"/>
      <c r="G18" s="89"/>
      <c r="H18" s="12"/>
      <c r="I18" s="11"/>
      <c r="J18" s="312"/>
    </row>
    <row r="19" spans="1:10" ht="12" customHeight="1">
      <c r="A19" s="96"/>
      <c r="B19" s="326" t="s">
        <v>302</v>
      </c>
      <c r="C19" s="166"/>
      <c r="D19" s="293" t="s">
        <v>270</v>
      </c>
      <c r="E19" s="89">
        <v>3</v>
      </c>
      <c r="F19" s="103">
        <v>3150400.1902395086</v>
      </c>
      <c r="G19" s="89" t="s">
        <v>28</v>
      </c>
      <c r="H19" s="87">
        <f>VLOOKUP(G19,'Alloc. Factors'!$B$2:$M$110,7,FALSE)</f>
        <v>0.4262831716003761</v>
      </c>
      <c r="I19" s="88">
        <f t="shared" ref="I19:I24" si="0">F19*H19</f>
        <v>1342962.5849057259</v>
      </c>
      <c r="J19" s="312" t="s">
        <v>320</v>
      </c>
    </row>
    <row r="20" spans="1:10" ht="12" customHeight="1">
      <c r="A20" s="96"/>
      <c r="B20" s="292" t="s">
        <v>303</v>
      </c>
      <c r="C20" s="166"/>
      <c r="D20" s="293" t="s">
        <v>270</v>
      </c>
      <c r="E20" s="89">
        <v>3</v>
      </c>
      <c r="F20" s="103">
        <v>52817007.267736614</v>
      </c>
      <c r="G20" s="89" t="s">
        <v>28</v>
      </c>
      <c r="H20" s="87">
        <f>VLOOKUP(G20,'Alloc. Factors'!$B$2:$M$110,7,FALSE)</f>
        <v>0.4262831716003761</v>
      </c>
      <c r="I20" s="88">
        <f t="shared" si="0"/>
        <v>22515001.372530878</v>
      </c>
      <c r="J20" s="312" t="s">
        <v>320</v>
      </c>
    </row>
    <row r="21" spans="1:10" ht="12" customHeight="1">
      <c r="A21" s="96"/>
      <c r="B21" s="292" t="s">
        <v>304</v>
      </c>
      <c r="C21" s="166"/>
      <c r="D21" s="293" t="s">
        <v>270</v>
      </c>
      <c r="E21" s="89">
        <v>3</v>
      </c>
      <c r="F21" s="103">
        <v>27590654.331647612</v>
      </c>
      <c r="G21" s="89" t="s">
        <v>9</v>
      </c>
      <c r="H21" s="87">
        <f>VLOOKUP(G21,'Alloc. Factors'!$B$2:$M$110,7,FALSE)</f>
        <v>0.41971722672390366</v>
      </c>
      <c r="I21" s="88">
        <f t="shared" si="0"/>
        <v>11580272.919576995</v>
      </c>
      <c r="J21" s="312" t="s">
        <v>320</v>
      </c>
    </row>
    <row r="22" spans="1:10" ht="12" customHeight="1">
      <c r="A22" s="96"/>
      <c r="B22" s="292" t="s">
        <v>305</v>
      </c>
      <c r="C22" s="166"/>
      <c r="D22" s="293" t="s">
        <v>270</v>
      </c>
      <c r="E22" s="89">
        <v>3</v>
      </c>
      <c r="F22" s="103">
        <v>-103191540.88962388</v>
      </c>
      <c r="G22" s="89" t="s">
        <v>28</v>
      </c>
      <c r="H22" s="87">
        <f>VLOOKUP(G22,'Alloc. Factors'!$B$2:$M$110,7,FALSE)</f>
        <v>0.4262831716003761</v>
      </c>
      <c r="I22" s="88">
        <f t="shared" si="0"/>
        <v>-43988817.332758762</v>
      </c>
      <c r="J22" s="312" t="s">
        <v>320</v>
      </c>
    </row>
    <row r="23" spans="1:10" ht="12" customHeight="1">
      <c r="A23" s="96"/>
      <c r="B23" s="292" t="s">
        <v>306</v>
      </c>
      <c r="C23" s="166"/>
      <c r="D23" s="293" t="s">
        <v>270</v>
      </c>
      <c r="E23" s="89">
        <v>3</v>
      </c>
      <c r="F23" s="103">
        <v>-10144110.310000001</v>
      </c>
      <c r="G23" s="89" t="s">
        <v>9</v>
      </c>
      <c r="H23" s="87">
        <f>VLOOKUP(G23,'Alloc. Factors'!$B$2:$M$110,7,FALSE)</f>
        <v>0.41971722672390366</v>
      </c>
      <c r="I23" s="88">
        <f t="shared" si="0"/>
        <v>-4257657.8468945585</v>
      </c>
      <c r="J23" s="312" t="s">
        <v>320</v>
      </c>
    </row>
    <row r="24" spans="1:10" ht="12" customHeight="1">
      <c r="A24" s="96"/>
      <c r="B24" s="292" t="s">
        <v>373</v>
      </c>
      <c r="C24" s="166"/>
      <c r="D24" s="293" t="s">
        <v>270</v>
      </c>
      <c r="E24" s="89">
        <v>3</v>
      </c>
      <c r="F24" s="103">
        <v>3476167.82</v>
      </c>
      <c r="G24" s="89" t="s">
        <v>28</v>
      </c>
      <c r="H24" s="87">
        <f>VLOOKUP(G24,'Alloc. Factors'!$B$2:$M$110,7,FALSE)</f>
        <v>0.4262831716003761</v>
      </c>
      <c r="I24" s="88">
        <f t="shared" si="0"/>
        <v>1481831.8433247653</v>
      </c>
      <c r="J24" s="312" t="s">
        <v>320</v>
      </c>
    </row>
    <row r="25" spans="1:10" ht="12" customHeight="1">
      <c r="A25" s="96"/>
      <c r="B25" s="75" t="s">
        <v>307</v>
      </c>
      <c r="C25" s="166"/>
      <c r="D25" s="89"/>
      <c r="E25" s="89"/>
      <c r="F25" s="301">
        <f>SUM(F19:F24)</f>
        <v>-26301421.590000145</v>
      </c>
      <c r="G25" s="89"/>
      <c r="H25" s="87"/>
      <c r="I25" s="301">
        <f>SUM(I19:I24)</f>
        <v>-11326406.459314961</v>
      </c>
      <c r="J25" s="312"/>
    </row>
    <row r="26" spans="1:10" ht="12" customHeight="1">
      <c r="A26" s="96"/>
      <c r="B26" s="327"/>
      <c r="C26" s="166"/>
      <c r="D26" s="89"/>
      <c r="E26" s="89"/>
      <c r="F26" s="103"/>
      <c r="G26" s="89"/>
      <c r="H26" s="9"/>
      <c r="I26" s="35"/>
      <c r="J26" s="312"/>
    </row>
    <row r="27" spans="1:10" ht="12" customHeight="1">
      <c r="A27" s="96"/>
      <c r="B27" s="52" t="s">
        <v>308</v>
      </c>
      <c r="C27" s="166"/>
      <c r="D27" s="89"/>
      <c r="E27" s="89"/>
      <c r="F27" s="103"/>
      <c r="G27" s="89"/>
      <c r="H27" s="87"/>
      <c r="I27" s="88"/>
      <c r="J27" s="312"/>
    </row>
    <row r="28" spans="1:10" ht="12" customHeight="1">
      <c r="A28" s="96"/>
      <c r="B28" s="292" t="s">
        <v>296</v>
      </c>
      <c r="C28" s="166"/>
      <c r="D28" s="293" t="s">
        <v>377</v>
      </c>
      <c r="E28" s="89">
        <v>3</v>
      </c>
      <c r="F28" s="103">
        <v>27165029.858777091</v>
      </c>
      <c r="G28" s="89" t="s">
        <v>28</v>
      </c>
      <c r="H28" s="87">
        <f>VLOOKUP(G28,'Alloc. Factors'!$B$2:$M$110,7,FALSE)</f>
        <v>0.4262831716003761</v>
      </c>
      <c r="I28" s="88">
        <f>F28*H28</f>
        <v>11579995.084818415</v>
      </c>
      <c r="J28" s="312" t="s">
        <v>320</v>
      </c>
    </row>
    <row r="29" spans="1:10" ht="12" customHeight="1">
      <c r="A29" s="96"/>
      <c r="B29" s="292" t="s">
        <v>297</v>
      </c>
      <c r="C29" s="166"/>
      <c r="D29" s="293" t="s">
        <v>377</v>
      </c>
      <c r="E29" s="89">
        <v>3</v>
      </c>
      <c r="F29" s="103">
        <v>0</v>
      </c>
      <c r="G29" s="89" t="s">
        <v>28</v>
      </c>
      <c r="H29" s="87">
        <f>VLOOKUP(G29,'Alloc. Factors'!$B$2:$M$110,7,FALSE)</f>
        <v>0.4262831716003761</v>
      </c>
      <c r="I29" s="88">
        <f>F29*H29</f>
        <v>0</v>
      </c>
      <c r="J29" s="312" t="s">
        <v>320</v>
      </c>
    </row>
    <row r="30" spans="1:10" ht="12" customHeight="1">
      <c r="A30" s="96"/>
      <c r="B30" s="326" t="s">
        <v>305</v>
      </c>
      <c r="C30" s="166"/>
      <c r="D30" s="293" t="s">
        <v>377</v>
      </c>
      <c r="E30" s="89">
        <v>3</v>
      </c>
      <c r="F30" s="103">
        <v>-15957922.591288134</v>
      </c>
      <c r="G30" s="89" t="s">
        <v>28</v>
      </c>
      <c r="H30" s="87">
        <f>VLOOKUP(G30,'Alloc. Factors'!$B$2:$M$110,7,FALSE)</f>
        <v>0.4262831716003761</v>
      </c>
      <c r="I30" s="88">
        <f>F30*H30</f>
        <v>-6802593.854367598</v>
      </c>
      <c r="J30" s="312" t="s">
        <v>320</v>
      </c>
    </row>
    <row r="31" spans="1:10" ht="12" customHeight="1">
      <c r="A31" s="96"/>
      <c r="B31" s="326" t="s">
        <v>299</v>
      </c>
      <c r="C31" s="166"/>
      <c r="D31" s="293" t="s">
        <v>377</v>
      </c>
      <c r="E31" s="89">
        <v>3</v>
      </c>
      <c r="F31" s="103">
        <v>-214913.03748893086</v>
      </c>
      <c r="G31" s="89" t="s">
        <v>9</v>
      </c>
      <c r="H31" s="87">
        <f>VLOOKUP(G31,'Alloc. Factors'!$B$2:$M$110,7,FALSE)</f>
        <v>0.41971722672390366</v>
      </c>
      <c r="I31" s="88">
        <f>F31*H31</f>
        <v>-90202.7040816644</v>
      </c>
      <c r="J31" s="312" t="s">
        <v>320</v>
      </c>
    </row>
    <row r="32" spans="1:10" ht="12" customHeight="1">
      <c r="A32" s="96"/>
      <c r="B32" s="328" t="s">
        <v>309</v>
      </c>
      <c r="C32" s="166"/>
      <c r="D32" s="293" t="s">
        <v>13</v>
      </c>
      <c r="E32" s="89"/>
      <c r="F32" s="301">
        <f>SUM(F28:F31)</f>
        <v>10992194.230000027</v>
      </c>
      <c r="G32" s="89"/>
      <c r="H32" s="87"/>
      <c r="I32" s="301">
        <f>SUM(I28:I31)</f>
        <v>4687198.5263691526</v>
      </c>
      <c r="J32" s="312"/>
    </row>
    <row r="33" spans="1:10" ht="12" customHeight="1">
      <c r="A33" s="96"/>
      <c r="B33" s="327" t="s">
        <v>13</v>
      </c>
      <c r="C33" s="166"/>
      <c r="D33" s="293" t="s">
        <v>13</v>
      </c>
      <c r="E33" s="89"/>
      <c r="F33" s="103"/>
      <c r="G33" s="89"/>
      <c r="H33" s="21"/>
      <c r="I33" s="35"/>
      <c r="J33" s="312"/>
    </row>
    <row r="34" spans="1:10" ht="12" customHeight="1">
      <c r="A34" s="96"/>
      <c r="B34" s="327"/>
      <c r="C34" s="166"/>
      <c r="D34" s="89"/>
      <c r="E34" s="89"/>
      <c r="F34" s="103"/>
      <c r="G34" s="89"/>
      <c r="H34" s="21"/>
      <c r="I34" s="11"/>
      <c r="J34" s="312"/>
    </row>
    <row r="35" spans="1:10" ht="12" customHeight="1">
      <c r="A35" s="96"/>
      <c r="B35" s="328" t="s">
        <v>310</v>
      </c>
      <c r="C35" s="166"/>
      <c r="D35" s="89"/>
      <c r="E35" s="89"/>
      <c r="F35" s="103"/>
      <c r="G35" s="89"/>
      <c r="H35" s="87"/>
      <c r="I35" s="88"/>
      <c r="J35" s="312"/>
    </row>
    <row r="36" spans="1:10" ht="12" customHeight="1">
      <c r="A36" s="96"/>
      <c r="B36" s="326" t="s">
        <v>414</v>
      </c>
      <c r="C36" s="166"/>
      <c r="D36" s="293" t="s">
        <v>378</v>
      </c>
      <c r="E36" s="89">
        <v>3</v>
      </c>
      <c r="F36" s="103">
        <v>-44553.66</v>
      </c>
      <c r="G36" s="89" t="s">
        <v>191</v>
      </c>
      <c r="H36" s="87">
        <f>VLOOKUP(G36,'Alloc. Factors'!$B$2:$M$110,7,FALSE)</f>
        <v>0</v>
      </c>
      <c r="I36" s="88">
        <f>F36*H36</f>
        <v>0</v>
      </c>
      <c r="J36" s="312" t="s">
        <v>320</v>
      </c>
    </row>
    <row r="37" spans="1:10" ht="12" customHeight="1">
      <c r="A37" s="96"/>
      <c r="B37" s="326" t="s">
        <v>415</v>
      </c>
      <c r="C37" s="166"/>
      <c r="D37" s="293" t="s">
        <v>378</v>
      </c>
      <c r="E37" s="89">
        <v>3</v>
      </c>
      <c r="F37" s="103">
        <v>-139115.6</v>
      </c>
      <c r="G37" s="89" t="s">
        <v>374</v>
      </c>
      <c r="H37" s="87">
        <f>VLOOKUP(G37,'Alloc. Factors'!$B$2:$M$110,7,FALSE)</f>
        <v>0</v>
      </c>
      <c r="I37" s="88">
        <f>F37*H37</f>
        <v>0</v>
      </c>
      <c r="J37" s="312" t="s">
        <v>320</v>
      </c>
    </row>
    <row r="38" spans="1:10" ht="12" customHeight="1">
      <c r="A38" s="96"/>
      <c r="B38" s="326" t="s">
        <v>311</v>
      </c>
      <c r="C38" s="166"/>
      <c r="D38" s="293" t="s">
        <v>378</v>
      </c>
      <c r="E38" s="89">
        <v>3</v>
      </c>
      <c r="F38" s="103">
        <v>68035039.879999876</v>
      </c>
      <c r="G38" s="89" t="s">
        <v>9</v>
      </c>
      <c r="H38" s="87">
        <f>VLOOKUP(G38,'Alloc. Factors'!$B$2:$M$110,7,FALSE)</f>
        <v>0.41971722672390366</v>
      </c>
      <c r="I38" s="88">
        <f t="shared" ref="I38:I43" si="1">F38*H38</f>
        <v>28555478.258483734</v>
      </c>
      <c r="J38" s="312" t="s">
        <v>320</v>
      </c>
    </row>
    <row r="39" spans="1:10" ht="12" customHeight="1">
      <c r="A39" s="96"/>
      <c r="B39" s="326" t="s">
        <v>312</v>
      </c>
      <c r="C39" s="166"/>
      <c r="D39" s="293" t="s">
        <v>378</v>
      </c>
      <c r="E39" s="89">
        <v>3</v>
      </c>
      <c r="F39" s="103">
        <v>-11213923.740912518</v>
      </c>
      <c r="G39" s="89" t="s">
        <v>9</v>
      </c>
      <c r="H39" s="87">
        <f>VLOOKUP(G39,'Alloc. Factors'!$B$2:$M$110,7,FALSE)</f>
        <v>0.41971722672390366</v>
      </c>
      <c r="I39" s="88">
        <f t="shared" si="1"/>
        <v>-4706676.9732291447</v>
      </c>
      <c r="J39" s="312" t="s">
        <v>320</v>
      </c>
    </row>
    <row r="40" spans="1:10" ht="12" customHeight="1">
      <c r="A40" s="96"/>
      <c r="B40" s="292" t="s">
        <v>313</v>
      </c>
      <c r="C40" s="166"/>
      <c r="D40" s="293" t="s">
        <v>379</v>
      </c>
      <c r="E40" s="89">
        <v>3</v>
      </c>
      <c r="F40" s="103">
        <v>-237870.60000000009</v>
      </c>
      <c r="G40" s="89" t="s">
        <v>9</v>
      </c>
      <c r="H40" s="87">
        <f>VLOOKUP(G40,'Alloc. Factors'!$B$2:$M$110,7,FALSE)</f>
        <v>0.41971722672390366</v>
      </c>
      <c r="I40" s="88">
        <f t="shared" si="1"/>
        <v>-99838.388551151031</v>
      </c>
      <c r="J40" s="312" t="s">
        <v>320</v>
      </c>
    </row>
    <row r="41" spans="1:10" ht="12" customHeight="1">
      <c r="A41" s="96"/>
      <c r="B41" s="326" t="s">
        <v>314</v>
      </c>
      <c r="C41" s="166"/>
      <c r="D41" s="293" t="s">
        <v>380</v>
      </c>
      <c r="E41" s="89">
        <v>3</v>
      </c>
      <c r="F41" s="103">
        <v>-10919669.855913043</v>
      </c>
      <c r="G41" s="89" t="s">
        <v>9</v>
      </c>
      <c r="H41" s="87">
        <f>VLOOKUP(G41,'Alloc. Factors'!$B$2:$M$110,7,FALSE)</f>
        <v>0.41971722672390366</v>
      </c>
      <c r="I41" s="88">
        <f t="shared" si="1"/>
        <v>-4583173.5486644311</v>
      </c>
      <c r="J41" s="312" t="s">
        <v>320</v>
      </c>
    </row>
    <row r="42" spans="1:10" ht="12" customHeight="1">
      <c r="A42" s="96"/>
      <c r="B42" s="326" t="s">
        <v>315</v>
      </c>
      <c r="C42" s="166"/>
      <c r="D42" s="293" t="s">
        <v>380</v>
      </c>
      <c r="E42" s="89">
        <v>3</v>
      </c>
      <c r="F42" s="103">
        <v>-6278581.6471744366</v>
      </c>
      <c r="G42" s="89" t="s">
        <v>9</v>
      </c>
      <c r="H42" s="87">
        <f>VLOOKUP(G42,'Alloc. Factors'!$B$2:$M$110,7,FALSE)</f>
        <v>0.41971722672390366</v>
      </c>
      <c r="I42" s="88">
        <f t="shared" si="1"/>
        <v>-2635228.8767116535</v>
      </c>
      <c r="J42" s="312" t="s">
        <v>320</v>
      </c>
    </row>
    <row r="43" spans="1:10" ht="12" customHeight="1">
      <c r="A43" s="96"/>
      <c r="B43" s="326" t="s">
        <v>316</v>
      </c>
      <c r="C43" s="166"/>
      <c r="D43" s="293" t="s">
        <v>378</v>
      </c>
      <c r="E43" s="89">
        <v>3</v>
      </c>
      <c r="F43" s="103">
        <v>4483200.8299999982</v>
      </c>
      <c r="G43" s="89" t="s">
        <v>9</v>
      </c>
      <c r="H43" s="87">
        <f>VLOOKUP(G43,'Alloc. Factors'!$B$2:$M$110,7,FALSE)</f>
        <v>0.41971722672390366</v>
      </c>
      <c r="I43" s="88">
        <f t="shared" si="1"/>
        <v>1881676.6192139024</v>
      </c>
      <c r="J43" s="312" t="s">
        <v>320</v>
      </c>
    </row>
    <row r="44" spans="1:10" ht="12.75" customHeight="1">
      <c r="A44" s="96"/>
      <c r="B44" s="328" t="s">
        <v>317</v>
      </c>
      <c r="C44" s="166"/>
      <c r="D44" s="89"/>
      <c r="E44" s="89"/>
      <c r="F44" s="301">
        <f>SUM(F36:F43)</f>
        <v>43684525.605999872</v>
      </c>
      <c r="G44" s="89"/>
      <c r="H44" s="87"/>
      <c r="I44" s="301">
        <f>SUM(I36:I43)</f>
        <v>18412237.090541258</v>
      </c>
      <c r="J44" s="312"/>
    </row>
    <row r="45" spans="1:10" ht="12" customHeight="1">
      <c r="A45" s="96"/>
      <c r="B45" s="327"/>
      <c r="C45" s="166"/>
      <c r="D45" s="89"/>
      <c r="E45" s="89"/>
      <c r="F45" s="103"/>
      <c r="G45" s="89"/>
      <c r="H45" s="21"/>
      <c r="I45" s="103"/>
      <c r="J45" s="312"/>
    </row>
    <row r="46" spans="1:10" ht="15" customHeight="1" thickBot="1">
      <c r="A46" s="96"/>
      <c r="B46" s="52" t="s">
        <v>318</v>
      </c>
      <c r="C46" s="166"/>
      <c r="D46" s="89"/>
      <c r="E46" s="89"/>
      <c r="F46" s="329">
        <f>F44+F32+F25-F15</f>
        <v>-4241923.7440002561</v>
      </c>
      <c r="G46" s="89"/>
      <c r="H46" s="9"/>
      <c r="I46" s="329">
        <f>I44+I32+I25-I15</f>
        <v>-2131143.6810952835</v>
      </c>
      <c r="J46" s="312" t="s">
        <v>320</v>
      </c>
    </row>
    <row r="47" spans="1:10" ht="12" customHeight="1" thickTop="1">
      <c r="A47" s="96"/>
      <c r="B47" s="327"/>
      <c r="C47" s="166"/>
      <c r="D47" s="89"/>
      <c r="E47" s="89"/>
      <c r="F47" s="103"/>
      <c r="G47" s="89"/>
      <c r="H47" s="9"/>
      <c r="I47" s="35"/>
      <c r="J47" s="312"/>
    </row>
    <row r="48" spans="1:10" ht="12" customHeight="1">
      <c r="A48" s="96"/>
      <c r="B48" s="327"/>
      <c r="C48" s="166"/>
      <c r="D48" s="89"/>
      <c r="E48" s="89"/>
      <c r="F48" s="103"/>
      <c r="G48" s="89"/>
      <c r="H48" s="9"/>
      <c r="I48" s="35"/>
      <c r="J48" s="312"/>
    </row>
    <row r="49" spans="1:10" ht="12" customHeight="1">
      <c r="A49" s="96"/>
      <c r="B49" s="292" t="s">
        <v>319</v>
      </c>
      <c r="C49" s="166"/>
      <c r="D49" s="293" t="s">
        <v>270</v>
      </c>
      <c r="E49" s="89">
        <v>1</v>
      </c>
      <c r="F49" s="103">
        <v>-3589148.7700000075</v>
      </c>
      <c r="G49" s="89" t="s">
        <v>28</v>
      </c>
      <c r="H49" s="87">
        <f>VLOOKUP(G49,'Alloc. Factors'!$B$2:$M$110,7,FALSE)</f>
        <v>0.4262831716003761</v>
      </c>
      <c r="I49" s="88">
        <f>F49*H49</f>
        <v>-1529993.7210211919</v>
      </c>
      <c r="J49" s="312" t="s">
        <v>320</v>
      </c>
    </row>
    <row r="50" spans="1:10" ht="12" customHeight="1">
      <c r="A50" s="96"/>
      <c r="C50" s="166"/>
      <c r="D50" s="293"/>
      <c r="E50" s="89"/>
      <c r="F50" s="103"/>
      <c r="G50" s="89"/>
      <c r="H50" s="87"/>
      <c r="I50" s="88"/>
      <c r="J50" s="88" t="s">
        <v>13</v>
      </c>
    </row>
    <row r="51" spans="1:10" ht="12" customHeight="1">
      <c r="A51" s="96"/>
      <c r="C51" s="166"/>
      <c r="D51" s="293"/>
      <c r="E51" s="89"/>
      <c r="F51" s="103"/>
      <c r="G51" s="89"/>
      <c r="H51" s="87"/>
      <c r="I51" s="88"/>
      <c r="J51" s="88" t="s">
        <v>13</v>
      </c>
    </row>
    <row r="52" spans="1:10" ht="12" customHeight="1">
      <c r="A52" s="96"/>
      <c r="B52" s="39"/>
      <c r="F52" s="85" t="s">
        <v>13</v>
      </c>
      <c r="J52" s="88"/>
    </row>
    <row r="53" spans="1:10" ht="12" customHeight="1">
      <c r="A53" s="96"/>
      <c r="B53" s="39"/>
      <c r="F53" s="85" t="s">
        <v>13</v>
      </c>
      <c r="J53" s="88"/>
    </row>
    <row r="54" spans="1:10" ht="12" customHeight="1">
      <c r="A54" s="96"/>
      <c r="B54" s="39"/>
      <c r="J54" s="88"/>
    </row>
    <row r="55" spans="1:10" ht="12" customHeight="1">
      <c r="A55" s="96"/>
      <c r="B55" s="166"/>
      <c r="C55" s="166"/>
      <c r="D55" s="89"/>
      <c r="E55" s="89"/>
      <c r="F55" s="103"/>
      <c r="G55" s="89"/>
      <c r="H55" s="87"/>
      <c r="I55" s="88"/>
      <c r="J55" s="99"/>
    </row>
    <row r="56" spans="1:10" ht="12" customHeight="1">
      <c r="A56" s="96"/>
      <c r="B56" s="166"/>
      <c r="C56" s="166"/>
      <c r="D56" s="89"/>
      <c r="E56" s="89"/>
      <c r="F56" s="103"/>
      <c r="G56" s="89"/>
      <c r="H56" s="87"/>
      <c r="I56" s="88"/>
      <c r="J56" s="99"/>
    </row>
    <row r="57" spans="1:10" ht="12" customHeight="1">
      <c r="A57" s="111"/>
      <c r="B57" s="165"/>
      <c r="C57" s="165"/>
      <c r="D57" s="293"/>
      <c r="E57" s="293"/>
      <c r="F57" s="294"/>
      <c r="G57" s="293"/>
      <c r="H57" s="87"/>
      <c r="I57" s="88"/>
      <c r="J57" s="88"/>
    </row>
    <row r="58" spans="1:10" s="97" customFormat="1" ht="12" customHeight="1">
      <c r="A58" s="111"/>
      <c r="B58" s="111"/>
      <c r="C58" s="111"/>
      <c r="D58" s="98"/>
      <c r="E58" s="98"/>
      <c r="F58" s="188"/>
      <c r="G58" s="98"/>
      <c r="H58" s="111"/>
      <c r="I58" s="112"/>
      <c r="J58" s="88"/>
    </row>
    <row r="59" spans="1:10" s="97" customFormat="1" ht="12" customHeight="1" thickBot="1">
      <c r="A59" s="111"/>
      <c r="B59" s="19" t="s">
        <v>12</v>
      </c>
      <c r="C59" s="111"/>
      <c r="D59" s="98"/>
      <c r="E59" s="98"/>
      <c r="F59" s="188"/>
      <c r="G59" s="98"/>
      <c r="H59" s="111"/>
      <c r="I59" s="112"/>
      <c r="J59" s="88"/>
    </row>
    <row r="60" spans="1:10" s="97" customFormat="1" ht="12" customHeight="1">
      <c r="A60" s="116"/>
      <c r="B60" s="236"/>
      <c r="C60" s="117"/>
      <c r="D60" s="118"/>
      <c r="E60" s="118"/>
      <c r="F60" s="187"/>
      <c r="G60" s="118"/>
      <c r="H60" s="117"/>
      <c r="I60" s="120"/>
      <c r="J60" s="121"/>
    </row>
    <row r="61" spans="1:10" s="97" customFormat="1" ht="12" customHeight="1">
      <c r="A61" s="122"/>
      <c r="B61" s="111"/>
      <c r="C61" s="111"/>
      <c r="D61" s="98"/>
      <c r="E61" s="98"/>
      <c r="F61" s="188"/>
      <c r="G61" s="98"/>
      <c r="H61" s="111"/>
      <c r="I61" s="112"/>
      <c r="J61" s="124"/>
    </row>
    <row r="62" spans="1:10" s="97" customFormat="1" ht="12" customHeight="1">
      <c r="A62" s="122"/>
      <c r="B62" s="111"/>
      <c r="C62" s="111"/>
      <c r="D62" s="98"/>
      <c r="E62" s="98"/>
      <c r="F62" s="188"/>
      <c r="G62" s="98"/>
      <c r="H62" s="111"/>
      <c r="I62" s="112"/>
      <c r="J62" s="124"/>
    </row>
    <row r="63" spans="1:10" s="97" customFormat="1" ht="12" customHeight="1">
      <c r="A63" s="122"/>
      <c r="B63" s="111"/>
      <c r="C63" s="111"/>
      <c r="D63" s="98"/>
      <c r="E63" s="98"/>
      <c r="F63" s="188"/>
      <c r="G63" s="98"/>
      <c r="H63" s="111"/>
      <c r="I63" s="112"/>
      <c r="J63" s="124"/>
    </row>
    <row r="64" spans="1:10" s="97" customFormat="1" ht="12" customHeight="1">
      <c r="A64" s="122"/>
      <c r="B64" s="111"/>
      <c r="C64" s="111"/>
      <c r="D64" s="98"/>
      <c r="E64" s="98"/>
      <c r="F64" s="188"/>
      <c r="G64" s="98"/>
      <c r="H64" s="111"/>
      <c r="I64" s="112"/>
      <c r="J64" s="124"/>
    </row>
    <row r="65" spans="1:10" s="97" customFormat="1" ht="12" customHeight="1">
      <c r="A65" s="122"/>
      <c r="B65" s="111"/>
      <c r="C65" s="111"/>
      <c r="D65" s="98"/>
      <c r="E65" s="98"/>
      <c r="F65" s="188"/>
      <c r="G65" s="98"/>
      <c r="H65" s="111"/>
      <c r="I65" s="112"/>
      <c r="J65" s="124"/>
    </row>
    <row r="66" spans="1:10" s="97" customFormat="1" ht="12" customHeight="1">
      <c r="A66" s="122"/>
      <c r="B66" s="111"/>
      <c r="C66" s="111"/>
      <c r="D66" s="98"/>
      <c r="E66" s="98"/>
      <c r="F66" s="188"/>
      <c r="G66" s="98"/>
      <c r="H66" s="111"/>
      <c r="I66" s="112"/>
      <c r="J66" s="124"/>
    </row>
    <row r="67" spans="1:10" s="97" customFormat="1" ht="12" customHeight="1">
      <c r="A67" s="122"/>
      <c r="B67" s="111"/>
      <c r="C67" s="111"/>
      <c r="D67" s="98"/>
      <c r="E67" s="98"/>
      <c r="F67" s="188"/>
      <c r="G67" s="98"/>
      <c r="H67" s="111"/>
      <c r="I67" s="112"/>
      <c r="J67" s="124"/>
    </row>
    <row r="68" spans="1:10" ht="12" customHeight="1" thickBot="1">
      <c r="A68" s="149"/>
      <c r="B68" s="150"/>
      <c r="C68" s="150"/>
      <c r="D68" s="151"/>
      <c r="E68" s="151"/>
      <c r="F68" s="152"/>
      <c r="G68" s="151"/>
      <c r="H68" s="150"/>
      <c r="I68" s="153"/>
      <c r="J68" s="154"/>
    </row>
    <row r="69" spans="1:10" ht="12" customHeight="1">
      <c r="J69" s="94"/>
    </row>
    <row r="70" spans="1:10" ht="12" customHeight="1">
      <c r="B70" s="7" t="str">
        <f>Inputs!$C$2</f>
        <v>Rocky Mountain Power</v>
      </c>
      <c r="I70" s="92" t="s">
        <v>0</v>
      </c>
      <c r="J70" s="93">
        <v>5.2</v>
      </c>
    </row>
    <row r="71" spans="1:10" ht="12" customHeight="1">
      <c r="B71" s="7" t="str">
        <f>Inputs!$C$3</f>
        <v>Utah General Rate Case - June 2015</v>
      </c>
      <c r="J71" s="94"/>
    </row>
    <row r="72" spans="1:10" ht="12" customHeight="1">
      <c r="B72" s="31" t="s">
        <v>627</v>
      </c>
      <c r="J72" s="94"/>
    </row>
    <row r="73" spans="1:10" ht="12" customHeight="1">
      <c r="J73" s="94"/>
    </row>
    <row r="74" spans="1:10" ht="12" customHeight="1">
      <c r="J74" s="94"/>
    </row>
    <row r="75" spans="1:10" ht="12" customHeight="1">
      <c r="F75" s="94" t="s">
        <v>1</v>
      </c>
      <c r="H75" s="84"/>
      <c r="I75" s="95" t="str">
        <f>+Inputs!$C$6</f>
        <v>UTAH</v>
      </c>
    </row>
    <row r="76" spans="1:10" ht="12" customHeight="1">
      <c r="D76" s="46" t="s">
        <v>2</v>
      </c>
      <c r="E76" s="46" t="s">
        <v>3</v>
      </c>
      <c r="F76" s="42" t="s">
        <v>4</v>
      </c>
      <c r="G76" s="46" t="s">
        <v>5</v>
      </c>
      <c r="H76" s="46" t="s">
        <v>6</v>
      </c>
      <c r="I76" s="47" t="s">
        <v>7</v>
      </c>
      <c r="J76" s="46" t="s">
        <v>8</v>
      </c>
    </row>
    <row r="77" spans="1:10" ht="12" customHeight="1">
      <c r="A77" s="96"/>
      <c r="B77" s="52" t="s">
        <v>186</v>
      </c>
      <c r="C77" s="165"/>
      <c r="D77" s="89"/>
      <c r="E77" s="89"/>
      <c r="F77" s="287"/>
      <c r="G77" s="89"/>
      <c r="H77" s="111"/>
      <c r="I77" s="123"/>
      <c r="J77" s="98"/>
    </row>
    <row r="78" spans="1:10" ht="12" customHeight="1">
      <c r="A78" s="96"/>
      <c r="B78" s="169" t="s">
        <v>321</v>
      </c>
      <c r="C78" s="165"/>
      <c r="D78" s="89">
        <v>456</v>
      </c>
      <c r="E78" s="89">
        <v>3</v>
      </c>
      <c r="F78" s="330">
        <v>4114876.1872499995</v>
      </c>
      <c r="G78" s="89" t="s">
        <v>28</v>
      </c>
      <c r="H78" s="87">
        <f>VLOOKUP(G78,'Alloc. Factors'!$B$2:$M$110,7,FALSE)</f>
        <v>0.4262831716003761</v>
      </c>
      <c r="I78" s="88">
        <f>F78*H78</f>
        <v>1754102.4718437928</v>
      </c>
      <c r="J78" s="312" t="s">
        <v>990</v>
      </c>
    </row>
    <row r="79" spans="1:10" ht="12" customHeight="1">
      <c r="A79" s="96"/>
      <c r="B79" s="169"/>
      <c r="C79" s="166"/>
      <c r="D79" s="89"/>
      <c r="E79" s="89"/>
      <c r="F79" s="330"/>
      <c r="G79" s="89"/>
      <c r="H79" s="87"/>
      <c r="I79" s="88"/>
      <c r="J79" s="168"/>
    </row>
    <row r="80" spans="1:10" ht="12" customHeight="1">
      <c r="A80" s="96"/>
      <c r="B80" s="331"/>
      <c r="C80" s="166"/>
      <c r="D80" s="89"/>
      <c r="E80" s="89"/>
      <c r="F80" s="330"/>
      <c r="G80" s="89"/>
      <c r="H80" s="87"/>
      <c r="I80" s="319"/>
      <c r="J80" s="168"/>
    </row>
    <row r="81" spans="1:10" ht="12" customHeight="1">
      <c r="A81" s="96"/>
      <c r="B81" s="22"/>
      <c r="C81" s="165"/>
      <c r="D81" s="89"/>
      <c r="E81" s="89"/>
      <c r="F81" s="287"/>
      <c r="G81" s="89"/>
      <c r="H81" s="87"/>
      <c r="I81" s="88"/>
      <c r="J81" s="312"/>
    </row>
    <row r="82" spans="1:10" ht="12" customHeight="1">
      <c r="A82" s="96"/>
      <c r="B82" s="52"/>
      <c r="C82" s="166"/>
      <c r="D82" s="89"/>
      <c r="E82" s="89"/>
      <c r="F82" s="416"/>
      <c r="G82" s="89"/>
      <c r="H82" s="208"/>
      <c r="I82" s="287"/>
      <c r="J82" s="168"/>
    </row>
    <row r="83" spans="1:10" ht="12" customHeight="1">
      <c r="A83" s="96"/>
      <c r="B83" s="332"/>
      <c r="C83" s="166"/>
      <c r="D83" s="89"/>
      <c r="E83" s="89"/>
      <c r="F83" s="469"/>
      <c r="G83" s="89"/>
      <c r="H83" s="208"/>
      <c r="I83" s="333"/>
      <c r="J83" s="168"/>
    </row>
    <row r="84" spans="1:10" ht="12" customHeight="1">
      <c r="A84" s="111"/>
      <c r="B84" s="331"/>
      <c r="C84" s="166"/>
      <c r="D84" s="89"/>
      <c r="E84" s="89"/>
      <c r="F84" s="330"/>
      <c r="G84" s="89"/>
      <c r="H84" s="208"/>
      <c r="I84" s="333"/>
      <c r="J84" s="168"/>
    </row>
    <row r="85" spans="1:10" ht="12" customHeight="1">
      <c r="A85" s="111"/>
      <c r="B85" s="331"/>
      <c r="C85" s="166"/>
      <c r="D85" s="89"/>
      <c r="E85" s="89"/>
      <c r="F85" s="330"/>
      <c r="G85" s="89"/>
      <c r="H85" s="208"/>
      <c r="I85" s="333"/>
      <c r="J85" s="168"/>
    </row>
    <row r="86" spans="1:10" ht="12" customHeight="1">
      <c r="A86" s="111"/>
      <c r="B86" s="166"/>
      <c r="C86" s="166"/>
      <c r="D86" s="89"/>
      <c r="E86" s="89"/>
      <c r="F86" s="330"/>
      <c r="G86" s="89"/>
      <c r="H86" s="208"/>
      <c r="I86" s="333"/>
      <c r="J86" s="168"/>
    </row>
    <row r="87" spans="1:10" ht="12" customHeight="1">
      <c r="A87" s="111"/>
      <c r="B87" s="166"/>
      <c r="C87" s="166"/>
      <c r="D87" s="166"/>
      <c r="E87" s="166"/>
      <c r="F87" s="166"/>
      <c r="G87" s="334"/>
      <c r="H87" s="334"/>
      <c r="I87" s="333"/>
      <c r="J87" s="168"/>
    </row>
    <row r="88" spans="1:10" ht="12" customHeight="1">
      <c r="A88" s="111"/>
      <c r="B88" s="332"/>
      <c r="C88" s="166"/>
      <c r="D88" s="166"/>
      <c r="E88" s="166"/>
      <c r="F88" s="166"/>
      <c r="G88" s="334"/>
      <c r="H88" s="334"/>
      <c r="I88" s="333"/>
      <c r="J88" s="168"/>
    </row>
    <row r="89" spans="1:10" ht="12" customHeight="1">
      <c r="A89" s="111"/>
      <c r="B89" s="332"/>
      <c r="C89" s="166"/>
      <c r="D89" s="166"/>
      <c r="E89" s="166"/>
      <c r="F89" s="166"/>
      <c r="G89" s="334"/>
      <c r="H89" s="334"/>
      <c r="I89" s="333"/>
      <c r="J89" s="168"/>
    </row>
    <row r="90" spans="1:10" ht="12" customHeight="1">
      <c r="A90" s="111"/>
      <c r="B90" s="166"/>
      <c r="C90" s="166"/>
      <c r="D90" s="166"/>
      <c r="E90" s="166"/>
      <c r="F90" s="330"/>
      <c r="G90" s="334"/>
      <c r="H90" s="334"/>
      <c r="I90" s="333"/>
      <c r="J90" s="168"/>
    </row>
    <row r="91" spans="1:10" ht="12" customHeight="1">
      <c r="A91" s="111"/>
      <c r="B91" s="166"/>
      <c r="C91" s="166"/>
      <c r="D91" s="166"/>
      <c r="E91" s="166"/>
      <c r="F91" s="330"/>
      <c r="G91" s="334"/>
      <c r="H91" s="334"/>
      <c r="I91" s="333"/>
      <c r="J91" s="168"/>
    </row>
    <row r="92" spans="1:10" ht="12" customHeight="1">
      <c r="A92" s="111"/>
      <c r="B92" s="166"/>
      <c r="C92" s="166"/>
      <c r="D92" s="166"/>
      <c r="E92" s="166"/>
      <c r="F92" s="335"/>
      <c r="G92" s="166"/>
      <c r="H92" s="166"/>
      <c r="I92" s="333"/>
      <c r="J92" s="168"/>
    </row>
    <row r="93" spans="1:10" ht="12" customHeight="1">
      <c r="A93" s="111"/>
      <c r="B93" s="166"/>
      <c r="C93" s="166"/>
      <c r="D93" s="166"/>
      <c r="E93" s="166"/>
      <c r="F93" s="335"/>
      <c r="G93" s="89"/>
      <c r="H93" s="208"/>
      <c r="I93" s="333"/>
      <c r="J93" s="168"/>
    </row>
    <row r="94" spans="1:10" ht="12" customHeight="1">
      <c r="A94" s="96"/>
      <c r="B94" s="111"/>
      <c r="C94" s="111"/>
      <c r="D94" s="98"/>
      <c r="E94" s="98"/>
      <c r="F94" s="160"/>
      <c r="G94" s="146"/>
      <c r="H94" s="137"/>
      <c r="I94" s="160"/>
      <c r="J94" s="98"/>
    </row>
    <row r="95" spans="1:10" ht="12" customHeight="1">
      <c r="A95" s="96"/>
      <c r="B95" s="111"/>
      <c r="C95" s="111"/>
      <c r="D95" s="98"/>
      <c r="E95" s="98"/>
      <c r="F95" s="160"/>
      <c r="G95" s="146"/>
      <c r="H95" s="137"/>
      <c r="I95" s="160"/>
      <c r="J95" s="98"/>
    </row>
    <row r="96" spans="1:10" ht="12" customHeight="1">
      <c r="A96" s="96"/>
      <c r="B96" s="111"/>
      <c r="C96" s="111"/>
      <c r="D96" s="98"/>
      <c r="E96" s="98"/>
      <c r="F96" s="160"/>
      <c r="G96" s="146"/>
      <c r="H96" s="137"/>
      <c r="I96" s="88"/>
      <c r="J96" s="98"/>
    </row>
    <row r="97" spans="1:10" ht="12" customHeight="1">
      <c r="A97" s="96"/>
      <c r="B97" s="136"/>
      <c r="C97" s="111"/>
      <c r="D97" s="98"/>
      <c r="E97" s="98"/>
      <c r="F97" s="160"/>
      <c r="G97" s="161"/>
      <c r="H97" s="137"/>
      <c r="I97" s="88"/>
      <c r="J97" s="98"/>
    </row>
    <row r="98" spans="1:10" ht="12" customHeight="1">
      <c r="A98" s="96"/>
      <c r="B98" s="111"/>
      <c r="C98" s="111"/>
      <c r="D98" s="98"/>
      <c r="E98" s="98"/>
      <c r="F98" s="144"/>
      <c r="G98" s="146"/>
      <c r="H98" s="137"/>
      <c r="I98" s="88"/>
      <c r="J98" s="98"/>
    </row>
    <row r="99" spans="1:10" ht="12" customHeight="1">
      <c r="A99" s="96"/>
      <c r="B99" s="111"/>
      <c r="C99" s="111"/>
      <c r="D99" s="98"/>
      <c r="E99" s="98"/>
      <c r="F99" s="144"/>
      <c r="G99" s="146"/>
      <c r="H99" s="137"/>
      <c r="I99" s="88"/>
      <c r="J99" s="98"/>
    </row>
    <row r="100" spans="1:10" ht="12" customHeight="1">
      <c r="A100" s="96"/>
      <c r="B100" s="111"/>
      <c r="C100" s="111"/>
      <c r="D100" s="98"/>
      <c r="E100" s="98"/>
      <c r="F100" s="144"/>
      <c r="G100" s="146"/>
      <c r="H100" s="137"/>
      <c r="I100" s="88"/>
      <c r="J100" s="98"/>
    </row>
    <row r="101" spans="1:10" ht="12" customHeight="1">
      <c r="A101" s="96"/>
      <c r="B101" s="111"/>
      <c r="C101" s="111"/>
      <c r="D101" s="98"/>
      <c r="E101" s="98"/>
      <c r="F101" s="160"/>
      <c r="G101" s="161"/>
      <c r="H101" s="137"/>
      <c r="I101" s="88"/>
      <c r="J101" s="98"/>
    </row>
    <row r="102" spans="1:10" ht="12" customHeight="1">
      <c r="A102" s="96"/>
      <c r="B102" s="111"/>
      <c r="C102" s="111"/>
      <c r="D102" s="98"/>
      <c r="E102" s="98"/>
      <c r="F102" s="144"/>
      <c r="G102" s="146"/>
      <c r="H102" s="137"/>
      <c r="I102" s="88"/>
      <c r="J102" s="98"/>
    </row>
    <row r="103" spans="1:10" ht="12" customHeight="1">
      <c r="A103" s="96"/>
      <c r="B103" s="111"/>
      <c r="C103" s="111"/>
      <c r="D103" s="98"/>
      <c r="E103" s="98"/>
      <c r="F103" s="162"/>
      <c r="G103" s="146"/>
      <c r="H103" s="137"/>
      <c r="I103" s="88"/>
      <c r="J103" s="98"/>
    </row>
    <row r="104" spans="1:10" ht="12" customHeight="1">
      <c r="A104" s="96"/>
      <c r="B104" s="111"/>
      <c r="C104" s="111"/>
      <c r="D104" s="98"/>
      <c r="E104" s="98"/>
      <c r="F104" s="162"/>
      <c r="G104" s="161"/>
      <c r="H104" s="137"/>
      <c r="I104" s="88"/>
      <c r="J104" s="98"/>
    </row>
    <row r="105" spans="1:10" ht="12" customHeight="1">
      <c r="A105" s="96"/>
      <c r="B105" s="111"/>
      <c r="C105" s="111"/>
      <c r="D105" s="98"/>
      <c r="E105" s="98"/>
      <c r="F105" s="162"/>
      <c r="G105" s="146"/>
      <c r="H105" s="137"/>
      <c r="I105" s="88"/>
      <c r="J105" s="98"/>
    </row>
    <row r="106" spans="1:10" ht="12" customHeight="1">
      <c r="A106" s="96"/>
      <c r="B106" s="111"/>
      <c r="C106" s="111"/>
      <c r="D106" s="98"/>
      <c r="E106" s="98"/>
      <c r="F106" s="144"/>
      <c r="G106" s="146"/>
      <c r="H106" s="137"/>
      <c r="I106" s="88"/>
      <c r="J106" s="98"/>
    </row>
    <row r="107" spans="1:10" ht="12" customHeight="1">
      <c r="A107" s="96"/>
      <c r="B107" s="111"/>
      <c r="C107" s="111"/>
      <c r="D107" s="98"/>
      <c r="E107" s="98"/>
      <c r="F107" s="144"/>
      <c r="G107" s="146"/>
      <c r="H107" s="88"/>
      <c r="I107" s="88"/>
      <c r="J107" s="98"/>
    </row>
    <row r="108" spans="1:10" ht="12" customHeight="1">
      <c r="A108" s="96"/>
      <c r="B108" s="111"/>
      <c r="C108" s="111"/>
      <c r="D108" s="98"/>
      <c r="E108" s="98"/>
      <c r="F108" s="144"/>
      <c r="G108" s="146"/>
      <c r="H108" s="88"/>
      <c r="I108" s="88"/>
      <c r="J108" s="98"/>
    </row>
    <row r="109" spans="1:10" ht="12" customHeight="1">
      <c r="A109" s="96"/>
      <c r="B109" s="111"/>
      <c r="C109" s="111"/>
      <c r="D109" s="98"/>
      <c r="E109" s="98"/>
      <c r="F109" s="144"/>
      <c r="G109" s="146"/>
      <c r="H109" s="88"/>
      <c r="I109" s="88"/>
      <c r="J109" s="98"/>
    </row>
    <row r="110" spans="1:10" ht="12" customHeight="1">
      <c r="A110" s="96"/>
      <c r="B110" s="111"/>
      <c r="C110" s="111"/>
      <c r="D110" s="98"/>
      <c r="E110" s="98"/>
      <c r="F110" s="144"/>
      <c r="G110" s="146"/>
      <c r="H110" s="88"/>
      <c r="I110" s="88"/>
      <c r="J110" s="98"/>
    </row>
    <row r="111" spans="1:10" ht="12" customHeight="1">
      <c r="A111" s="96"/>
      <c r="B111" s="111"/>
      <c r="C111" s="111"/>
      <c r="D111" s="98"/>
      <c r="E111" s="98"/>
      <c r="F111" s="144"/>
      <c r="G111" s="146"/>
      <c r="H111" s="88"/>
      <c r="I111" s="88"/>
      <c r="J111" s="98"/>
    </row>
    <row r="112" spans="1:10" ht="12" customHeight="1">
      <c r="A112" s="96"/>
      <c r="B112" s="111"/>
      <c r="C112" s="111"/>
      <c r="D112" s="98"/>
      <c r="E112" s="98"/>
      <c r="F112" s="144"/>
      <c r="G112" s="146"/>
      <c r="H112" s="88"/>
      <c r="I112" s="88"/>
      <c r="J112" s="98"/>
    </row>
    <row r="113" spans="1:10" ht="12" customHeight="1">
      <c r="A113" s="96"/>
      <c r="B113" s="111"/>
      <c r="C113" s="111"/>
      <c r="D113" s="98"/>
      <c r="E113" s="98"/>
      <c r="F113" s="144"/>
      <c r="G113" s="146"/>
      <c r="H113" s="88"/>
      <c r="I113" s="88"/>
      <c r="J113" s="98"/>
    </row>
    <row r="114" spans="1:10" ht="12" customHeight="1">
      <c r="A114" s="96"/>
      <c r="B114" s="111"/>
      <c r="C114" s="111"/>
      <c r="D114" s="98"/>
      <c r="E114" s="98"/>
      <c r="F114" s="144"/>
      <c r="G114" s="146"/>
      <c r="H114" s="88"/>
      <c r="I114" s="88"/>
      <c r="J114" s="98"/>
    </row>
    <row r="115" spans="1:10" ht="12" customHeight="1">
      <c r="A115" s="96"/>
      <c r="B115" s="111"/>
      <c r="C115" s="111"/>
      <c r="D115" s="98"/>
      <c r="E115" s="98"/>
      <c r="F115" s="144"/>
      <c r="G115" s="146"/>
      <c r="H115" s="88"/>
      <c r="I115" s="88"/>
      <c r="J115" s="98"/>
    </row>
    <row r="116" spans="1:10" ht="12" customHeight="1">
      <c r="A116" s="96"/>
      <c r="B116" s="111"/>
      <c r="C116" s="111"/>
      <c r="D116" s="98"/>
      <c r="E116" s="98"/>
      <c r="F116" s="123"/>
      <c r="G116" s="98"/>
      <c r="H116" s="112"/>
      <c r="I116" s="112"/>
      <c r="J116" s="98"/>
    </row>
    <row r="117" spans="1:10" ht="12" customHeight="1">
      <c r="A117" s="96"/>
      <c r="B117" s="111"/>
      <c r="C117" s="111"/>
      <c r="D117" s="98"/>
      <c r="E117" s="98"/>
      <c r="F117" s="123"/>
      <c r="G117" s="98"/>
      <c r="H117" s="111"/>
      <c r="I117" s="112"/>
      <c r="J117" s="98"/>
    </row>
    <row r="118" spans="1:10" ht="12" customHeight="1">
      <c r="A118" s="96"/>
      <c r="B118" s="111"/>
      <c r="C118" s="111"/>
      <c r="D118" s="98"/>
      <c r="E118" s="98"/>
      <c r="F118" s="123"/>
      <c r="G118" s="98"/>
      <c r="H118" s="111"/>
      <c r="I118" s="112"/>
      <c r="J118" s="98"/>
    </row>
    <row r="119" spans="1:10" ht="12" customHeight="1">
      <c r="A119" s="96"/>
      <c r="B119" s="111"/>
      <c r="C119" s="111"/>
      <c r="D119" s="98"/>
      <c r="E119" s="98"/>
      <c r="F119" s="123"/>
      <c r="G119" s="98"/>
      <c r="H119" s="112"/>
      <c r="I119" s="112"/>
      <c r="J119" s="98"/>
    </row>
    <row r="120" spans="1:10" ht="12" customHeight="1">
      <c r="A120" s="96"/>
      <c r="B120" s="111"/>
      <c r="C120" s="111"/>
      <c r="D120" s="98"/>
      <c r="E120" s="98"/>
      <c r="F120" s="123"/>
      <c r="G120" s="98"/>
      <c r="H120" s="111"/>
      <c r="I120" s="112"/>
      <c r="J120" s="98"/>
    </row>
    <row r="121" spans="1:10" ht="12" customHeight="1">
      <c r="A121" s="111"/>
      <c r="B121" s="111"/>
      <c r="C121" s="111"/>
      <c r="D121" s="98"/>
      <c r="E121" s="98"/>
      <c r="F121" s="123"/>
      <c r="G121" s="98"/>
      <c r="H121" s="111"/>
      <c r="I121" s="112"/>
      <c r="J121" s="88"/>
    </row>
    <row r="122" spans="1:10" ht="12" customHeight="1">
      <c r="A122" s="111"/>
      <c r="B122" s="111"/>
      <c r="C122" s="111"/>
      <c r="D122" s="98"/>
      <c r="E122" s="98"/>
      <c r="F122" s="123"/>
      <c r="G122" s="98"/>
      <c r="H122" s="111"/>
      <c r="I122" s="112"/>
      <c r="J122" s="88"/>
    </row>
    <row r="123" spans="1:10" ht="12" customHeight="1">
      <c r="A123" s="111"/>
      <c r="B123" s="111"/>
      <c r="C123" s="111"/>
      <c r="D123" s="98"/>
      <c r="E123" s="98"/>
      <c r="F123" s="123"/>
      <c r="G123" s="98"/>
      <c r="H123" s="111"/>
      <c r="I123" s="112"/>
      <c r="J123" s="88"/>
    </row>
    <row r="124" spans="1:10" ht="12" customHeight="1">
      <c r="A124" s="111"/>
      <c r="B124" s="111"/>
      <c r="C124" s="111"/>
      <c r="D124" s="98"/>
      <c r="E124" s="98"/>
      <c r="F124" s="123"/>
      <c r="G124" s="98"/>
      <c r="H124" s="111"/>
      <c r="I124" s="112"/>
      <c r="J124" s="88"/>
    </row>
    <row r="125" spans="1:10" ht="12" customHeight="1">
      <c r="A125" s="111"/>
      <c r="B125" s="111"/>
      <c r="C125" s="111"/>
      <c r="D125" s="98"/>
      <c r="E125" s="98"/>
      <c r="F125" s="123"/>
      <c r="G125" s="98"/>
      <c r="H125" s="111"/>
      <c r="I125" s="112"/>
      <c r="J125" s="88"/>
    </row>
    <row r="126" spans="1:10" ht="12" customHeight="1" thickBot="1">
      <c r="A126" s="111"/>
      <c r="B126" s="9" t="s">
        <v>12</v>
      </c>
      <c r="C126" s="111"/>
      <c r="D126" s="98"/>
      <c r="E126" s="98"/>
      <c r="F126" s="123"/>
      <c r="G126" s="98"/>
      <c r="H126" s="98"/>
      <c r="I126" s="163"/>
      <c r="J126" s="88"/>
    </row>
    <row r="127" spans="1:10" ht="12" customHeight="1">
      <c r="A127" s="116"/>
      <c r="B127" s="117"/>
      <c r="C127" s="117"/>
      <c r="D127" s="118"/>
      <c r="E127" s="118"/>
      <c r="F127" s="119"/>
      <c r="G127" s="118"/>
      <c r="H127" s="118"/>
      <c r="I127" s="164"/>
      <c r="J127" s="121"/>
    </row>
    <row r="128" spans="1:10" ht="12" customHeight="1">
      <c r="A128" s="122"/>
      <c r="B128" s="125"/>
      <c r="C128" s="111"/>
      <c r="D128" s="98"/>
      <c r="E128" s="98"/>
      <c r="F128" s="123"/>
      <c r="G128" s="98"/>
      <c r="H128" s="98"/>
      <c r="I128" s="163"/>
      <c r="J128" s="124"/>
    </row>
    <row r="129" spans="1:10" ht="12" customHeight="1">
      <c r="A129" s="122"/>
      <c r="B129" s="125"/>
      <c r="C129" s="111"/>
      <c r="D129" s="98"/>
      <c r="E129" s="98"/>
      <c r="F129" s="123"/>
      <c r="G129" s="98"/>
      <c r="H129" s="98"/>
      <c r="I129" s="163"/>
      <c r="J129" s="124"/>
    </row>
    <row r="130" spans="1:10" ht="12" customHeight="1">
      <c r="A130" s="122"/>
      <c r="B130" s="111"/>
      <c r="C130" s="111"/>
      <c r="D130" s="98"/>
      <c r="E130" s="98"/>
      <c r="F130" s="123"/>
      <c r="G130" s="98"/>
      <c r="H130" s="98"/>
      <c r="I130" s="163"/>
      <c r="J130" s="124"/>
    </row>
    <row r="131" spans="1:10" ht="12" customHeight="1">
      <c r="A131" s="122"/>
      <c r="B131" s="111"/>
      <c r="C131" s="111"/>
      <c r="D131" s="98"/>
      <c r="E131" s="98"/>
      <c r="F131" s="123"/>
      <c r="G131" s="98"/>
      <c r="H131" s="111"/>
      <c r="I131" s="112"/>
      <c r="J131" s="124"/>
    </row>
    <row r="132" spans="1:10" ht="12" customHeight="1">
      <c r="A132" s="122"/>
      <c r="B132" s="111"/>
      <c r="C132" s="111"/>
      <c r="D132" s="98"/>
      <c r="E132" s="98"/>
      <c r="F132" s="123"/>
      <c r="G132" s="98"/>
      <c r="H132" s="111"/>
      <c r="I132" s="112"/>
      <c r="J132" s="124"/>
    </row>
    <row r="133" spans="1:10" ht="12" customHeight="1">
      <c r="A133" s="122"/>
      <c r="B133" s="111"/>
      <c r="C133" s="111"/>
      <c r="D133" s="98"/>
      <c r="E133" s="98"/>
      <c r="F133" s="123"/>
      <c r="G133" s="98"/>
      <c r="H133" s="111"/>
      <c r="I133" s="112"/>
      <c r="J133" s="124"/>
    </row>
    <row r="134" spans="1:10" ht="12" customHeight="1">
      <c r="A134" s="122"/>
      <c r="B134" s="111"/>
      <c r="C134" s="111"/>
      <c r="D134" s="98"/>
      <c r="E134" s="98"/>
      <c r="F134" s="123"/>
      <c r="G134" s="98"/>
      <c r="H134" s="111"/>
      <c r="I134" s="112"/>
      <c r="J134" s="124"/>
    </row>
    <row r="135" spans="1:10" ht="12" customHeight="1">
      <c r="A135" s="122"/>
      <c r="B135" s="111"/>
      <c r="C135" s="111"/>
      <c r="D135" s="98"/>
      <c r="E135" s="98"/>
      <c r="F135" s="123"/>
      <c r="G135" s="98"/>
      <c r="H135" s="111"/>
      <c r="I135" s="112"/>
      <c r="J135" s="124"/>
    </row>
    <row r="136" spans="1:10" ht="12" customHeight="1" thickBot="1">
      <c r="A136" s="149"/>
      <c r="B136" s="150"/>
      <c r="C136" s="150"/>
      <c r="D136" s="151"/>
      <c r="E136" s="151"/>
      <c r="F136" s="152"/>
      <c r="G136" s="151"/>
      <c r="H136" s="150"/>
      <c r="I136" s="153"/>
      <c r="J136" s="154"/>
    </row>
    <row r="137" spans="1:10" s="97" customFormat="1" ht="12" customHeight="1">
      <c r="A137" s="111"/>
      <c r="B137" s="125"/>
      <c r="C137" s="111"/>
      <c r="D137" s="98"/>
      <c r="E137" s="98"/>
      <c r="F137" s="123"/>
      <c r="G137" s="98"/>
      <c r="H137" s="111"/>
      <c r="I137" s="112"/>
      <c r="J137" s="88"/>
    </row>
    <row r="138" spans="1:10" ht="12" customHeight="1">
      <c r="B138" s="7" t="str">
        <f>Inputs!$C$2</f>
        <v>Rocky Mountain Power</v>
      </c>
      <c r="I138" s="92" t="s">
        <v>0</v>
      </c>
      <c r="J138" s="93">
        <v>5.3</v>
      </c>
    </row>
    <row r="139" spans="1:10" ht="12" customHeight="1">
      <c r="B139" s="7" t="str">
        <f>Inputs!$C$3</f>
        <v>Utah General Rate Case - June 2015</v>
      </c>
      <c r="J139" s="94"/>
    </row>
    <row r="140" spans="1:10" ht="12" customHeight="1">
      <c r="B140" s="31" t="s">
        <v>628</v>
      </c>
      <c r="J140" s="94"/>
    </row>
    <row r="141" spans="1:10" ht="12" customHeight="1">
      <c r="J141" s="94"/>
    </row>
    <row r="142" spans="1:10" ht="12" customHeight="1">
      <c r="J142" s="94"/>
    </row>
    <row r="143" spans="1:10" ht="12" customHeight="1">
      <c r="F143" s="94" t="s">
        <v>1</v>
      </c>
      <c r="H143" s="84"/>
      <c r="I143" s="95" t="str">
        <f>+Inputs!$C$6</f>
        <v>UTAH</v>
      </c>
    </row>
    <row r="144" spans="1:10" ht="12" customHeight="1">
      <c r="D144" s="46" t="s">
        <v>2</v>
      </c>
      <c r="E144" s="46" t="s">
        <v>3</v>
      </c>
      <c r="F144" s="42" t="s">
        <v>4</v>
      </c>
      <c r="G144" s="46" t="s">
        <v>5</v>
      </c>
      <c r="H144" s="46" t="s">
        <v>6</v>
      </c>
      <c r="I144" s="47" t="s">
        <v>7</v>
      </c>
      <c r="J144" s="46" t="s">
        <v>8</v>
      </c>
    </row>
    <row r="145" spans="1:10" ht="12" customHeight="1">
      <c r="A145" s="22" t="s">
        <v>13</v>
      </c>
      <c r="B145" s="31" t="s">
        <v>629</v>
      </c>
      <c r="C145" s="97"/>
      <c r="D145" s="97"/>
      <c r="E145" s="86"/>
      <c r="F145" s="227"/>
      <c r="G145" s="86"/>
      <c r="H145" s="111"/>
      <c r="I145" s="123"/>
      <c r="J145" s="98"/>
    </row>
    <row r="146" spans="1:10" ht="12" customHeight="1">
      <c r="B146" s="169" t="s">
        <v>321</v>
      </c>
      <c r="C146" s="165"/>
      <c r="D146" s="89">
        <v>456</v>
      </c>
      <c r="E146" s="89">
        <v>3</v>
      </c>
      <c r="F146" s="330">
        <v>-1996484.3</v>
      </c>
      <c r="G146" s="89" t="s">
        <v>28</v>
      </c>
      <c r="H146" s="87">
        <f>VLOOKUP(G146,'Alloc. Factors'!$B$2:$M$110,7,FALSE)</f>
        <v>0.4262831716003761</v>
      </c>
      <c r="I146" s="88">
        <f>F146*H146</f>
        <v>-851067.65945435676</v>
      </c>
      <c r="J146" s="312" t="s">
        <v>322</v>
      </c>
    </row>
    <row r="147" spans="1:10" ht="12" customHeight="1">
      <c r="B147" s="97"/>
      <c r="C147" s="97"/>
      <c r="D147" s="89"/>
      <c r="E147" s="89"/>
      <c r="F147" s="330"/>
      <c r="G147" s="89"/>
      <c r="H147" s="87"/>
      <c r="I147" s="88"/>
      <c r="J147" s="168"/>
    </row>
    <row r="148" spans="1:10" ht="12" customHeight="1">
      <c r="B148" s="97"/>
      <c r="C148" s="97"/>
      <c r="D148" s="97"/>
      <c r="E148" s="97"/>
      <c r="F148" s="114"/>
      <c r="G148" s="86"/>
      <c r="H148" s="87"/>
      <c r="I148" s="88"/>
      <c r="J148" s="100"/>
    </row>
    <row r="149" spans="1:10" ht="12" customHeight="1">
      <c r="B149" s="31" t="s">
        <v>630</v>
      </c>
      <c r="C149" s="97"/>
      <c r="D149" s="97"/>
      <c r="E149" s="86"/>
      <c r="F149" s="227"/>
      <c r="G149" s="86"/>
      <c r="H149" s="111"/>
      <c r="I149" s="123"/>
      <c r="J149" s="98"/>
    </row>
    <row r="150" spans="1:10" ht="12" customHeight="1">
      <c r="B150" s="169" t="s">
        <v>921</v>
      </c>
      <c r="C150" s="165"/>
      <c r="D150" s="89">
        <v>548</v>
      </c>
      <c r="E150" s="89">
        <v>3</v>
      </c>
      <c r="F150" s="330">
        <v>-772477.34645494027</v>
      </c>
      <c r="G150" s="89" t="s">
        <v>28</v>
      </c>
      <c r="H150" s="87">
        <f>VLOOKUP(G150,'Alloc. Factors'!$B$2:$M$110,7,FALSE)</f>
        <v>0.4262831716003761</v>
      </c>
      <c r="I150" s="88">
        <f>F150*H150</f>
        <v>-329294.09323625447</v>
      </c>
      <c r="J150" s="312" t="s">
        <v>322</v>
      </c>
    </row>
    <row r="151" spans="1:10" ht="12" customHeight="1">
      <c r="B151" s="169" t="s">
        <v>922</v>
      </c>
      <c r="C151" s="165"/>
      <c r="D151" s="89">
        <v>548</v>
      </c>
      <c r="E151" s="89">
        <v>3</v>
      </c>
      <c r="F151" s="330">
        <v>-983158.88320565911</v>
      </c>
      <c r="G151" s="89" t="s">
        <v>28</v>
      </c>
      <c r="H151" s="87">
        <f>VLOOKUP(G151,'Alloc. Factors'!$B$2:$M$110,7,FALSE)</f>
        <v>0.4262831716003761</v>
      </c>
      <c r="I151" s="88">
        <f>F151*H151</f>
        <v>-419104.08691999211</v>
      </c>
      <c r="J151" s="312" t="s">
        <v>322</v>
      </c>
    </row>
    <row r="152" spans="1:10" ht="12" customHeight="1">
      <c r="B152" s="97"/>
      <c r="C152" s="97"/>
      <c r="D152" s="97"/>
      <c r="E152" s="97"/>
      <c r="F152" s="417">
        <f>SUM(F150:F151)</f>
        <v>-1755636.2296605995</v>
      </c>
      <c r="G152" s="86"/>
      <c r="H152" s="87"/>
      <c r="I152" s="417">
        <f>SUM(I150:I151)</f>
        <v>-748398.18015624653</v>
      </c>
      <c r="J152" s="100"/>
    </row>
    <row r="153" spans="1:10" ht="12" customHeight="1">
      <c r="A153" s="31"/>
      <c r="B153" s="31"/>
      <c r="C153" s="97"/>
      <c r="D153" s="97"/>
      <c r="E153" s="86"/>
      <c r="F153" s="227"/>
      <c r="G153" s="86"/>
      <c r="H153" s="111"/>
      <c r="I153" s="123"/>
      <c r="J153" s="98"/>
    </row>
    <row r="154" spans="1:10" ht="12" customHeight="1">
      <c r="A154" s="336"/>
      <c r="B154" s="31"/>
      <c r="C154" s="97"/>
      <c r="D154" s="97"/>
      <c r="E154" s="86"/>
      <c r="F154" s="227"/>
      <c r="G154" s="86"/>
      <c r="H154" s="111"/>
      <c r="I154" s="123"/>
      <c r="J154" s="98"/>
    </row>
    <row r="155" spans="1:10" ht="12" customHeight="1">
      <c r="A155" s="337"/>
      <c r="B155" s="31" t="s">
        <v>923</v>
      </c>
      <c r="C155" s="97"/>
      <c r="D155" s="97"/>
      <c r="E155" s="86"/>
      <c r="F155" s="227"/>
      <c r="G155" s="86"/>
      <c r="H155" s="111"/>
      <c r="I155" s="123"/>
      <c r="J155" s="98"/>
    </row>
    <row r="156" spans="1:10" ht="12" customHeight="1">
      <c r="A156" s="337"/>
      <c r="B156" s="169" t="s">
        <v>924</v>
      </c>
      <c r="C156" s="165"/>
      <c r="D156" s="89" t="s">
        <v>328</v>
      </c>
      <c r="E156" s="89">
        <v>3</v>
      </c>
      <c r="F156" s="330">
        <v>-171458.519999999</v>
      </c>
      <c r="G156" s="89" t="s">
        <v>28</v>
      </c>
      <c r="H156" s="87">
        <f>VLOOKUP(G156,'Alloc. Factors'!$B$2:$M$110,7,FALSE)</f>
        <v>0.4262831716003761</v>
      </c>
      <c r="I156" s="88">
        <f>F156*H156</f>
        <v>-73089.881703506093</v>
      </c>
      <c r="J156" s="312" t="s">
        <v>322</v>
      </c>
    </row>
    <row r="157" spans="1:10" ht="12" customHeight="1">
      <c r="A157" s="337"/>
      <c r="B157" s="97"/>
      <c r="C157" s="97"/>
      <c r="D157" s="89"/>
      <c r="E157" s="89"/>
      <c r="F157" s="330"/>
      <c r="G157" s="89"/>
      <c r="H157" s="87"/>
      <c r="I157" s="88"/>
      <c r="J157" s="168"/>
    </row>
    <row r="158" spans="1:10" ht="12" customHeight="1">
      <c r="A158" s="337"/>
      <c r="B158" s="97"/>
      <c r="C158" s="97"/>
      <c r="D158" s="97"/>
      <c r="E158" s="97"/>
      <c r="F158" s="114"/>
      <c r="G158" s="86"/>
      <c r="H158" s="87"/>
      <c r="I158" s="88"/>
      <c r="J158" s="100"/>
    </row>
    <row r="159" spans="1:10" ht="12" customHeight="1">
      <c r="A159" s="337"/>
      <c r="B159" s="31" t="s">
        <v>925</v>
      </c>
      <c r="C159" s="97"/>
      <c r="D159" s="97"/>
      <c r="E159" s="86"/>
      <c r="F159" s="227"/>
      <c r="G159" s="86"/>
      <c r="H159" s="111"/>
      <c r="I159" s="123"/>
      <c r="J159" s="98"/>
    </row>
    <row r="160" spans="1:10" ht="12" customHeight="1">
      <c r="A160" s="337"/>
      <c r="B160" s="169" t="s">
        <v>926</v>
      </c>
      <c r="C160" s="165"/>
      <c r="D160" s="89">
        <v>343</v>
      </c>
      <c r="E160" s="89">
        <v>3</v>
      </c>
      <c r="F160" s="330">
        <v>-1585275.5015384562</v>
      </c>
      <c r="G160" s="89" t="s">
        <v>28</v>
      </c>
      <c r="H160" s="87">
        <f>VLOOKUP(G160,'Alloc. Factors'!$B$2:$M$110,7,FALSE)</f>
        <v>0.4262831716003761</v>
      </c>
      <c r="I160" s="88">
        <f>F160*H160</f>
        <v>-675776.26865619002</v>
      </c>
      <c r="J160" s="312" t="s">
        <v>322</v>
      </c>
    </row>
    <row r="161" spans="1:10" ht="12" customHeight="1">
      <c r="A161" s="337"/>
      <c r="B161" s="169" t="s">
        <v>927</v>
      </c>
      <c r="C161" s="165"/>
      <c r="D161" s="89" t="s">
        <v>345</v>
      </c>
      <c r="E161" s="89">
        <v>3</v>
      </c>
      <c r="F161" s="330">
        <v>1935470.4669230729</v>
      </c>
      <c r="G161" s="89" t="s">
        <v>28</v>
      </c>
      <c r="H161" s="87">
        <f>VLOOKUP(G161,'Alloc. Factors'!$B$2:$M$110,7,FALSE)</f>
        <v>0.4262831716003761</v>
      </c>
      <c r="I161" s="88">
        <f>F161*H161</f>
        <v>825058.48917882831</v>
      </c>
      <c r="J161" s="312" t="s">
        <v>322</v>
      </c>
    </row>
    <row r="162" spans="1:10" ht="12" customHeight="1">
      <c r="A162" s="336"/>
      <c r="B162" s="97"/>
      <c r="C162" s="97"/>
      <c r="D162" s="97"/>
      <c r="E162" s="97"/>
      <c r="F162" s="417">
        <f>SUM(F160:F161)</f>
        <v>350194.96538461675</v>
      </c>
      <c r="G162" s="86"/>
      <c r="H162" s="87"/>
      <c r="I162" s="417">
        <f>SUM(I160:I161)</f>
        <v>149282.22052263829</v>
      </c>
      <c r="J162" s="100"/>
    </row>
    <row r="163" spans="1:10" ht="12" customHeight="1">
      <c r="A163" s="336"/>
      <c r="B163" s="31"/>
      <c r="C163" s="97"/>
      <c r="D163" s="97"/>
      <c r="E163" s="86"/>
      <c r="F163" s="227"/>
      <c r="G163" s="86"/>
      <c r="H163" s="111"/>
      <c r="I163" s="123"/>
      <c r="J163" s="98"/>
    </row>
    <row r="164" spans="1:10" ht="12" customHeight="1">
      <c r="A164" s="336"/>
      <c r="B164" s="341"/>
      <c r="C164" s="337"/>
      <c r="D164" s="338"/>
      <c r="E164" s="338"/>
      <c r="F164" s="342"/>
      <c r="G164" s="340"/>
      <c r="H164" s="87"/>
      <c r="I164" s="88"/>
      <c r="J164" s="98"/>
    </row>
    <row r="165" spans="1:10" ht="12" customHeight="1">
      <c r="A165" s="336"/>
      <c r="B165" s="336"/>
      <c r="C165" s="337"/>
      <c r="D165" s="338"/>
      <c r="E165" s="338"/>
      <c r="F165" s="342"/>
      <c r="G165" s="340"/>
      <c r="H165" s="87"/>
      <c r="I165" s="88"/>
      <c r="J165" s="98"/>
    </row>
    <row r="166" spans="1:10" ht="12" customHeight="1">
      <c r="A166" s="336"/>
      <c r="B166" s="336"/>
      <c r="C166" s="337"/>
      <c r="D166" s="338"/>
      <c r="E166" s="338"/>
      <c r="F166" s="342"/>
      <c r="G166" s="340"/>
      <c r="H166" s="87"/>
      <c r="I166" s="88"/>
      <c r="J166" s="98"/>
    </row>
    <row r="167" spans="1:10" ht="12" customHeight="1">
      <c r="A167" s="336"/>
      <c r="B167" s="336"/>
      <c r="C167" s="337"/>
      <c r="D167" s="338"/>
      <c r="E167" s="338"/>
      <c r="F167" s="342"/>
      <c r="G167" s="340"/>
      <c r="H167" s="87"/>
      <c r="I167" s="88"/>
      <c r="J167" s="98"/>
    </row>
    <row r="168" spans="1:10" ht="12" customHeight="1">
      <c r="A168" s="336"/>
      <c r="B168" s="336"/>
      <c r="C168" s="336"/>
      <c r="D168" s="338"/>
      <c r="E168" s="338"/>
      <c r="F168" s="342"/>
      <c r="G168" s="340"/>
      <c r="H168" s="87"/>
      <c r="I168" s="88"/>
      <c r="J168" s="98"/>
    </row>
    <row r="169" spans="1:10" ht="12" customHeight="1">
      <c r="A169" s="336"/>
      <c r="B169" s="336"/>
      <c r="C169" s="336"/>
      <c r="D169" s="338"/>
      <c r="E169" s="338"/>
      <c r="F169" s="342"/>
      <c r="G169" s="340"/>
      <c r="H169" s="87"/>
      <c r="I169" s="88"/>
      <c r="J169" s="98"/>
    </row>
    <row r="170" spans="1:10" ht="12" customHeight="1">
      <c r="A170" s="336"/>
      <c r="B170" s="336"/>
      <c r="C170" s="337"/>
      <c r="D170" s="338"/>
      <c r="E170" s="338"/>
      <c r="F170" s="342"/>
      <c r="G170" s="340"/>
      <c r="H170" s="87"/>
      <c r="I170" s="88"/>
      <c r="J170" s="98"/>
    </row>
    <row r="171" spans="1:10" ht="12" customHeight="1">
      <c r="A171" s="336"/>
      <c r="B171" s="336"/>
      <c r="C171" s="337"/>
      <c r="D171" s="338"/>
      <c r="E171" s="338"/>
      <c r="F171" s="342"/>
      <c r="G171" s="340"/>
      <c r="H171" s="87"/>
      <c r="I171" s="88"/>
      <c r="J171" s="98"/>
    </row>
    <row r="172" spans="1:10" ht="12" customHeight="1">
      <c r="A172" s="336"/>
      <c r="B172" s="336"/>
      <c r="C172" s="336"/>
      <c r="D172" s="338"/>
      <c r="E172" s="338"/>
      <c r="F172" s="342"/>
      <c r="G172" s="340"/>
      <c r="H172" s="87"/>
      <c r="I172" s="88"/>
      <c r="J172" s="98"/>
    </row>
    <row r="173" spans="1:10" ht="12" customHeight="1">
      <c r="A173" s="336"/>
      <c r="B173" s="341"/>
      <c r="C173" s="337"/>
      <c r="D173" s="338"/>
      <c r="E173" s="338"/>
      <c r="F173" s="342"/>
      <c r="G173" s="340"/>
      <c r="H173" s="87"/>
      <c r="I173" s="88"/>
      <c r="J173" s="98"/>
    </row>
    <row r="174" spans="1:10" ht="12" customHeight="1">
      <c r="A174" s="336"/>
      <c r="B174" s="341"/>
      <c r="C174" s="337"/>
      <c r="D174" s="337"/>
      <c r="E174" s="338"/>
      <c r="F174" s="342"/>
      <c r="G174" s="340"/>
      <c r="H174" s="87"/>
      <c r="I174" s="88"/>
      <c r="J174" s="98"/>
    </row>
    <row r="175" spans="1:10" ht="12" customHeight="1">
      <c r="A175" s="336"/>
      <c r="B175" s="336"/>
      <c r="C175" s="336"/>
      <c r="D175" s="338"/>
      <c r="E175" s="338"/>
      <c r="F175" s="339"/>
      <c r="G175" s="340"/>
      <c r="H175" s="87"/>
      <c r="I175" s="88"/>
      <c r="J175" s="98"/>
    </row>
    <row r="176" spans="1:10" ht="12" customHeight="1">
      <c r="A176" s="336"/>
      <c r="B176" s="336"/>
      <c r="C176" s="336"/>
      <c r="D176" s="338"/>
      <c r="E176" s="338"/>
      <c r="F176" s="339"/>
      <c r="G176" s="340"/>
      <c r="H176" s="87"/>
      <c r="I176" s="88"/>
      <c r="J176" s="98"/>
    </row>
    <row r="177" spans="1:10" ht="12" customHeight="1">
      <c r="A177" s="111"/>
      <c r="B177" s="336"/>
      <c r="C177" s="337"/>
      <c r="D177" s="338"/>
      <c r="E177" s="338"/>
      <c r="F177" s="339"/>
      <c r="G177" s="340"/>
      <c r="H177" s="87"/>
      <c r="I177" s="88"/>
      <c r="J177" s="98"/>
    </row>
    <row r="178" spans="1:10" ht="12" customHeight="1">
      <c r="A178" s="111"/>
      <c r="B178" s="111"/>
      <c r="C178" s="111"/>
      <c r="D178" s="98"/>
      <c r="E178" s="98"/>
      <c r="F178" s="88"/>
      <c r="G178" s="174"/>
      <c r="H178" s="87"/>
      <c r="I178" s="88"/>
      <c r="J178" s="98"/>
    </row>
    <row r="179" spans="1:10" ht="12" customHeight="1">
      <c r="A179" s="111"/>
      <c r="B179" s="111"/>
      <c r="C179" s="111"/>
      <c r="D179" s="98"/>
      <c r="E179" s="98"/>
      <c r="F179" s="123"/>
      <c r="G179" s="174"/>
      <c r="H179" s="87"/>
      <c r="I179" s="88"/>
      <c r="J179" s="98"/>
    </row>
    <row r="180" spans="1:10" ht="12" customHeight="1">
      <c r="A180" s="111"/>
      <c r="B180" s="111"/>
      <c r="C180" s="111"/>
      <c r="D180" s="98"/>
      <c r="E180" s="98"/>
      <c r="F180" s="88"/>
      <c r="G180" s="174"/>
      <c r="H180" s="87"/>
      <c r="I180" s="88"/>
      <c r="J180" s="98"/>
    </row>
    <row r="181" spans="1:10" ht="12" customHeight="1">
      <c r="A181" s="111"/>
      <c r="B181" s="111"/>
      <c r="C181" s="111"/>
      <c r="D181" s="98"/>
      <c r="E181" s="98"/>
      <c r="F181" s="88"/>
      <c r="G181" s="174"/>
      <c r="H181" s="87"/>
      <c r="I181" s="88"/>
      <c r="J181" s="98"/>
    </row>
    <row r="182" spans="1:10" ht="12" customHeight="1">
      <c r="A182" s="111"/>
      <c r="B182" s="111"/>
      <c r="C182" s="111"/>
      <c r="D182" s="98"/>
      <c r="E182" s="98"/>
      <c r="F182" s="88"/>
      <c r="G182" s="174"/>
      <c r="H182" s="87"/>
      <c r="I182" s="88"/>
      <c r="J182" s="98"/>
    </row>
    <row r="183" spans="1:10" ht="12" customHeight="1">
      <c r="A183" s="111"/>
      <c r="B183" s="111"/>
      <c r="C183" s="111"/>
      <c r="D183" s="98"/>
      <c r="E183" s="98"/>
      <c r="F183" s="123"/>
      <c r="G183" s="174"/>
      <c r="H183" s="87"/>
      <c r="I183" s="88"/>
      <c r="J183" s="98"/>
    </row>
    <row r="184" spans="1:10" ht="12" customHeight="1">
      <c r="A184" s="111"/>
      <c r="B184" s="111"/>
      <c r="C184" s="111"/>
      <c r="D184" s="98"/>
      <c r="E184" s="98"/>
      <c r="F184" s="123"/>
      <c r="G184" s="223"/>
      <c r="H184" s="137"/>
      <c r="I184" s="123"/>
      <c r="J184" s="98"/>
    </row>
    <row r="185" spans="1:10" ht="12" customHeight="1">
      <c r="A185" s="111"/>
      <c r="B185" s="111"/>
      <c r="C185" s="111"/>
      <c r="D185" s="98"/>
      <c r="E185" s="98"/>
      <c r="F185" s="88"/>
      <c r="G185" s="174"/>
      <c r="H185" s="87"/>
      <c r="I185" s="88"/>
      <c r="J185" s="98"/>
    </row>
    <row r="186" spans="1:10" ht="12" customHeight="1">
      <c r="A186" s="111"/>
      <c r="B186" s="111"/>
      <c r="C186" s="111"/>
      <c r="D186" s="98"/>
      <c r="E186" s="98"/>
      <c r="F186" s="88"/>
      <c r="G186" s="174"/>
      <c r="H186" s="87"/>
      <c r="I186" s="88"/>
      <c r="J186" s="98"/>
    </row>
    <row r="187" spans="1:10" ht="12" customHeight="1">
      <c r="A187" s="111"/>
      <c r="B187" s="111"/>
      <c r="C187" s="111"/>
      <c r="D187" s="98"/>
      <c r="E187" s="98"/>
      <c r="F187" s="88"/>
      <c r="G187" s="174"/>
      <c r="H187" s="87"/>
      <c r="I187" s="88"/>
      <c r="J187" s="98"/>
    </row>
    <row r="188" spans="1:10" ht="12" customHeight="1">
      <c r="A188" s="111"/>
      <c r="B188" s="111"/>
      <c r="C188" s="111"/>
      <c r="D188" s="98"/>
      <c r="E188" s="98"/>
      <c r="F188" s="123"/>
      <c r="G188" s="174"/>
      <c r="H188" s="87"/>
      <c r="I188" s="88"/>
      <c r="J188" s="98"/>
    </row>
    <row r="189" spans="1:10" ht="12" customHeight="1">
      <c r="A189" s="111"/>
      <c r="B189" s="111"/>
      <c r="C189" s="111"/>
      <c r="D189" s="98"/>
      <c r="E189" s="98"/>
      <c r="F189" s="123"/>
      <c r="G189" s="223"/>
      <c r="H189" s="137"/>
      <c r="I189" s="123"/>
      <c r="J189" s="98"/>
    </row>
    <row r="190" spans="1:10" ht="12" customHeight="1">
      <c r="A190" s="96"/>
      <c r="B190" s="125"/>
      <c r="C190" s="111"/>
      <c r="D190" s="98"/>
      <c r="E190" s="98"/>
      <c r="F190" s="123"/>
      <c r="G190" s="98"/>
      <c r="H190" s="123"/>
      <c r="I190" s="112"/>
      <c r="J190" s="98"/>
    </row>
    <row r="191" spans="1:10" ht="12" customHeight="1">
      <c r="A191" s="96"/>
      <c r="B191" s="125"/>
      <c r="C191" s="111"/>
      <c r="D191" s="98"/>
      <c r="E191" s="98"/>
      <c r="F191" s="123"/>
      <c r="G191" s="98"/>
      <c r="H191" s="123"/>
      <c r="I191" s="112"/>
      <c r="J191" s="98"/>
    </row>
    <row r="192" spans="1:10" ht="12" customHeight="1">
      <c r="A192" s="111"/>
      <c r="B192" s="125"/>
      <c r="C192" s="111"/>
      <c r="D192" s="98"/>
      <c r="E192" s="98"/>
      <c r="F192" s="123"/>
      <c r="G192" s="98"/>
      <c r="H192" s="112"/>
      <c r="I192" s="112"/>
      <c r="J192" s="88"/>
    </row>
    <row r="193" spans="1:10" ht="12" customHeight="1" thickBot="1">
      <c r="A193" s="111"/>
      <c r="B193" s="9" t="s">
        <v>12</v>
      </c>
      <c r="C193" s="111"/>
      <c r="D193" s="98"/>
      <c r="E193" s="98"/>
      <c r="F193" s="123"/>
      <c r="G193" s="98"/>
      <c r="H193" s="111"/>
      <c r="I193" s="112"/>
      <c r="J193" s="88"/>
    </row>
    <row r="194" spans="1:10" ht="12" customHeight="1">
      <c r="A194" s="116"/>
      <c r="B194" s="34" t="s">
        <v>13</v>
      </c>
      <c r="C194" s="117"/>
      <c r="D194" s="118"/>
      <c r="E194" s="118"/>
      <c r="F194" s="119"/>
      <c r="G194" s="118"/>
      <c r="H194" s="117"/>
      <c r="I194" s="120"/>
      <c r="J194" s="121"/>
    </row>
    <row r="195" spans="1:10" ht="12" customHeight="1">
      <c r="A195" s="122"/>
      <c r="B195" s="111"/>
      <c r="C195" s="111"/>
      <c r="D195" s="98"/>
      <c r="E195" s="98"/>
      <c r="F195" s="123"/>
      <c r="G195" s="98"/>
      <c r="H195" s="111"/>
      <c r="I195" s="112"/>
      <c r="J195" s="124"/>
    </row>
    <row r="196" spans="1:10" ht="12" customHeight="1">
      <c r="A196" s="122"/>
      <c r="B196" s="97"/>
      <c r="C196" s="111"/>
      <c r="D196" s="98"/>
      <c r="E196" s="98"/>
      <c r="F196" s="123"/>
      <c r="G196" s="98"/>
      <c r="H196" s="98"/>
      <c r="I196" s="163"/>
      <c r="J196" s="124"/>
    </row>
    <row r="197" spans="1:10" ht="12" customHeight="1">
      <c r="A197" s="122"/>
      <c r="B197" s="111"/>
      <c r="C197" s="111"/>
      <c r="D197" s="98"/>
      <c r="E197" s="98"/>
      <c r="F197" s="123"/>
      <c r="G197" s="98"/>
      <c r="H197" s="98"/>
      <c r="I197" s="163"/>
      <c r="J197" s="124"/>
    </row>
    <row r="198" spans="1:10" ht="12" customHeight="1">
      <c r="A198" s="122"/>
      <c r="B198" s="125"/>
      <c r="C198" s="111"/>
      <c r="D198" s="98"/>
      <c r="E198" s="98"/>
      <c r="F198" s="123"/>
      <c r="G198" s="98"/>
      <c r="H198" s="98"/>
      <c r="I198" s="163"/>
      <c r="J198" s="124"/>
    </row>
    <row r="199" spans="1:10" ht="12" customHeight="1">
      <c r="A199" s="122"/>
      <c r="B199" s="125"/>
      <c r="C199" s="111"/>
      <c r="D199" s="98"/>
      <c r="E199" s="98"/>
      <c r="F199" s="123"/>
      <c r="G199" s="98"/>
      <c r="H199" s="98"/>
      <c r="I199" s="163"/>
      <c r="J199" s="124"/>
    </row>
    <row r="200" spans="1:10" ht="12" customHeight="1">
      <c r="A200" s="122"/>
      <c r="B200" s="125"/>
      <c r="C200" s="111"/>
      <c r="D200" s="98"/>
      <c r="E200" s="98"/>
      <c r="F200" s="123"/>
      <c r="G200" s="98"/>
      <c r="H200" s="111"/>
      <c r="I200" s="112"/>
      <c r="J200" s="124"/>
    </row>
    <row r="201" spans="1:10" ht="12" customHeight="1">
      <c r="A201" s="122"/>
      <c r="B201" s="125"/>
      <c r="C201" s="111"/>
      <c r="D201" s="98"/>
      <c r="E201" s="98"/>
      <c r="F201" s="123"/>
      <c r="G201" s="98"/>
      <c r="H201" s="111"/>
      <c r="I201" s="112"/>
      <c r="J201" s="124"/>
    </row>
    <row r="202" spans="1:10" ht="12" customHeight="1">
      <c r="A202" s="122"/>
      <c r="B202" s="125"/>
      <c r="C202" s="111"/>
      <c r="D202" s="98"/>
      <c r="E202" s="98"/>
      <c r="F202" s="123"/>
      <c r="G202" s="98"/>
      <c r="H202" s="111"/>
      <c r="I202" s="112"/>
      <c r="J202" s="124"/>
    </row>
    <row r="203" spans="1:10" ht="12" customHeight="1">
      <c r="A203" s="122"/>
      <c r="B203" s="125"/>
      <c r="C203" s="111"/>
      <c r="D203" s="98"/>
      <c r="E203" s="98"/>
      <c r="F203" s="123"/>
      <c r="G203" s="98"/>
      <c r="H203" s="111"/>
      <c r="I203" s="112"/>
      <c r="J203" s="124"/>
    </row>
    <row r="204" spans="1:10" ht="12" customHeight="1" thickBot="1">
      <c r="A204" s="149"/>
      <c r="B204" s="150"/>
      <c r="C204" s="150"/>
      <c r="D204" s="151"/>
      <c r="E204" s="151"/>
      <c r="F204" s="152"/>
      <c r="G204" s="151"/>
      <c r="H204" s="150"/>
      <c r="I204" s="153"/>
      <c r="J204" s="154"/>
    </row>
  </sheetData>
  <phoneticPr fontId="2" type="noConversion"/>
  <conditionalFormatting sqref="B169 B10 B164 B148 B153:B154 B80:B89">
    <cfRule type="cellIs" dxfId="270" priority="1416" stopIfTrue="1" operator="equal">
      <formula>"Title"</formula>
    </cfRule>
  </conditionalFormatting>
  <conditionalFormatting sqref="B84 B77:B79 B9 B153 B146:B147 B49:B54">
    <cfRule type="cellIs" dxfId="269" priority="1417" stopIfTrue="1" operator="equal">
      <formula>"Adjustment to Income/Expense/Rate Base:"</formula>
    </cfRule>
  </conditionalFormatting>
  <conditionalFormatting sqref="C154">
    <cfRule type="cellIs" dxfId="268" priority="1404" stopIfTrue="1" operator="equal">
      <formula>"Title"</formula>
    </cfRule>
  </conditionalFormatting>
  <conditionalFormatting sqref="C153">
    <cfRule type="cellIs" dxfId="267" priority="1403" stopIfTrue="1" operator="equal">
      <formula>"Adjustment to Income/Expense/Rate Base:"</formula>
    </cfRule>
  </conditionalFormatting>
  <conditionalFormatting sqref="B154">
    <cfRule type="cellIs" dxfId="266" priority="1402" stopIfTrue="1" operator="equal">
      <formula>"Adjustment to Income/Expense/Rate Base:"</formula>
    </cfRule>
  </conditionalFormatting>
  <conditionalFormatting sqref="C154">
    <cfRule type="cellIs" dxfId="265" priority="1400" stopIfTrue="1" operator="equal">
      <formula>"Adjustment to Income/Expense/Rate Base:"</formula>
    </cfRule>
  </conditionalFormatting>
  <conditionalFormatting sqref="B83">
    <cfRule type="cellIs" dxfId="264" priority="1399" stopIfTrue="1" operator="equal">
      <formula>"Adjustment to Income/Expense/Rate Base:"</formula>
    </cfRule>
  </conditionalFormatting>
  <conditionalFormatting sqref="B83">
    <cfRule type="cellIs" dxfId="263" priority="1398" stopIfTrue="1" operator="equal">
      <formula>"Adjustment to Income/Expense/Rate Base:"</formula>
    </cfRule>
  </conditionalFormatting>
  <conditionalFormatting sqref="B82">
    <cfRule type="cellIs" dxfId="262" priority="1397" stopIfTrue="1" operator="equal">
      <formula>"Adjustment to Income/Expense/Rate Base:"</formula>
    </cfRule>
  </conditionalFormatting>
  <conditionalFormatting sqref="B145">
    <cfRule type="cellIs" dxfId="261" priority="1396" stopIfTrue="1" operator="equal">
      <formula>"Title"</formula>
    </cfRule>
  </conditionalFormatting>
  <conditionalFormatting sqref="B145">
    <cfRule type="cellIs" dxfId="260" priority="1395" stopIfTrue="1" operator="equal">
      <formula>"Adjustment to Income/Expense/Rate Base:"</formula>
    </cfRule>
  </conditionalFormatting>
  <conditionalFormatting sqref="B83">
    <cfRule type="cellIs" dxfId="259" priority="1388" stopIfTrue="1" operator="equal">
      <formula>"Adjustment to Income/Expense/Rate Base:"</formula>
    </cfRule>
  </conditionalFormatting>
  <conditionalFormatting sqref="B84">
    <cfRule type="cellIs" dxfId="258" priority="1381" stopIfTrue="1" operator="equal">
      <formula>"Adjustment to Income/Expense/Rate Base:"</formula>
    </cfRule>
  </conditionalFormatting>
  <conditionalFormatting sqref="B84">
    <cfRule type="cellIs" dxfId="257" priority="1380" stopIfTrue="1" operator="equal">
      <formula>"Adjustment to Income/Expense/Rate Base:"</formula>
    </cfRule>
  </conditionalFormatting>
  <conditionalFormatting sqref="B83">
    <cfRule type="cellIs" dxfId="256" priority="1379" stopIfTrue="1" operator="equal">
      <formula>"Adjustment to Income/Expense/Rate Base:"</formula>
    </cfRule>
  </conditionalFormatting>
  <conditionalFormatting sqref="B84">
    <cfRule type="cellIs" dxfId="255" priority="1378" stopIfTrue="1" operator="equal">
      <formula>"Adjustment to Income/Expense/Rate Base:"</formula>
    </cfRule>
  </conditionalFormatting>
  <conditionalFormatting sqref="B83">
    <cfRule type="cellIs" dxfId="254" priority="1377" stopIfTrue="1" operator="equal">
      <formula>"Adjustment to Income/Expense/Rate Base:"</formula>
    </cfRule>
  </conditionalFormatting>
  <conditionalFormatting sqref="B83">
    <cfRule type="cellIs" dxfId="253" priority="1376" stopIfTrue="1" operator="equal">
      <formula>"Adjustment to Income/Expense/Rate Base:"</formula>
    </cfRule>
  </conditionalFormatting>
  <conditionalFormatting sqref="B83">
    <cfRule type="cellIs" dxfId="252" priority="1375" stopIfTrue="1" operator="equal">
      <formula>"Adjustment to Income/Expense/Rate Base:"</formula>
    </cfRule>
  </conditionalFormatting>
  <conditionalFormatting sqref="B83">
    <cfRule type="cellIs" dxfId="251" priority="1374" stopIfTrue="1" operator="equal">
      <formula>"Adjustment to Income/Expense/Rate Base:"</formula>
    </cfRule>
  </conditionalFormatting>
  <conditionalFormatting sqref="B147">
    <cfRule type="cellIs" dxfId="250" priority="1041" stopIfTrue="1" operator="equal">
      <formula>"Title"</formula>
    </cfRule>
  </conditionalFormatting>
  <conditionalFormatting sqref="B154">
    <cfRule type="cellIs" dxfId="249" priority="1037" stopIfTrue="1" operator="equal">
      <formula>"Adjustment to Income/Expense/Rate Base:"</formula>
    </cfRule>
  </conditionalFormatting>
  <conditionalFormatting sqref="C154">
    <cfRule type="cellIs" dxfId="248" priority="1035" stopIfTrue="1" operator="equal">
      <formula>"Adjustment to Income/Expense/Rate Base:"</formula>
    </cfRule>
  </conditionalFormatting>
  <conditionalFormatting sqref="B153">
    <cfRule type="cellIs" dxfId="247" priority="86" stopIfTrue="1" operator="equal">
      <formula>"Adjustment to Income/Expense/Rate Base:"</formula>
    </cfRule>
  </conditionalFormatting>
  <conditionalFormatting sqref="B153">
    <cfRule type="cellIs" dxfId="246" priority="95" stopIfTrue="1" operator="equal">
      <formula>"Adjustment to Income/Expense/Rate Base:"</formula>
    </cfRule>
  </conditionalFormatting>
  <conditionalFormatting sqref="B158 B163">
    <cfRule type="cellIs" dxfId="245" priority="26" stopIfTrue="1" operator="equal">
      <formula>"Title"</formula>
    </cfRule>
  </conditionalFormatting>
  <conditionalFormatting sqref="C163">
    <cfRule type="cellIs" dxfId="244" priority="25" stopIfTrue="1" operator="equal">
      <formula>"Adjustment to Income/Expense/Rate Base:"</formula>
    </cfRule>
  </conditionalFormatting>
  <conditionalFormatting sqref="B149">
    <cfRule type="cellIs" dxfId="243" priority="77" stopIfTrue="1" operator="equal">
      <formula>"Adjustment to Income/Expense/Rate Base:"</formula>
    </cfRule>
  </conditionalFormatting>
  <conditionalFormatting sqref="B151">
    <cfRule type="cellIs" dxfId="242" priority="75" stopIfTrue="1" operator="equal">
      <formula>"Adjustment to Income/Expense/Rate Base:"</formula>
    </cfRule>
  </conditionalFormatting>
  <conditionalFormatting sqref="B154">
    <cfRule type="cellIs" dxfId="241" priority="74" stopIfTrue="1" operator="equal">
      <formula>"Adjustment to Income/Expense/Rate Base:"</formula>
    </cfRule>
  </conditionalFormatting>
  <conditionalFormatting sqref="C154">
    <cfRule type="cellIs" dxfId="240" priority="72" stopIfTrue="1" operator="equal">
      <formula>"Adjustment to Income/Expense/Rate Base:"</formula>
    </cfRule>
  </conditionalFormatting>
  <conditionalFormatting sqref="B154">
    <cfRule type="cellIs" dxfId="239" priority="83" stopIfTrue="1" operator="equal">
      <formula>"Adjustment to Income/Expense/Rate Base:"</formula>
    </cfRule>
  </conditionalFormatting>
  <conditionalFormatting sqref="B153">
    <cfRule type="cellIs" dxfId="238" priority="82" stopIfTrue="1" operator="equal">
      <formula>"Title"</formula>
    </cfRule>
  </conditionalFormatting>
  <conditionalFormatting sqref="B153">
    <cfRule type="cellIs" dxfId="237" priority="81" stopIfTrue="1" operator="equal">
      <formula>"Adjustment to Income/Expense/Rate Base:"</formula>
    </cfRule>
  </conditionalFormatting>
  <conditionalFormatting sqref="B152">
    <cfRule type="cellIs" dxfId="236" priority="79" stopIfTrue="1" operator="equal">
      <formula>"Title"</formula>
    </cfRule>
  </conditionalFormatting>
  <conditionalFormatting sqref="B150">
    <cfRule type="cellIs" dxfId="235" priority="80" stopIfTrue="1" operator="equal">
      <formula>"Adjustment to Income/Expense/Rate Base:"</formula>
    </cfRule>
  </conditionalFormatting>
  <conditionalFormatting sqref="B149">
    <cfRule type="cellIs" dxfId="234" priority="78" stopIfTrue="1" operator="equal">
      <formula>"Title"</formula>
    </cfRule>
  </conditionalFormatting>
  <conditionalFormatting sqref="B154">
    <cfRule type="cellIs" dxfId="233" priority="58" stopIfTrue="1" operator="equal">
      <formula>"Adjustment to Income/Expense/Rate Base:"</formula>
    </cfRule>
  </conditionalFormatting>
  <conditionalFormatting sqref="B154">
    <cfRule type="cellIs" dxfId="232" priority="55" stopIfTrue="1" operator="equal">
      <formula>"Adjustment to Income/Expense/Rate Base:"</formula>
    </cfRule>
  </conditionalFormatting>
  <conditionalFormatting sqref="B154">
    <cfRule type="cellIs" dxfId="231" priority="53" stopIfTrue="1" operator="equal">
      <formula>"Title"</formula>
    </cfRule>
  </conditionalFormatting>
  <conditionalFormatting sqref="B154">
    <cfRule type="cellIs" dxfId="230" priority="52" stopIfTrue="1" operator="equal">
      <formula>"Adjustment to Income/Expense/Rate Base:"</formula>
    </cfRule>
  </conditionalFormatting>
  <conditionalFormatting sqref="B163 B156:B157">
    <cfRule type="cellIs" dxfId="229" priority="27" stopIfTrue="1" operator="equal">
      <formula>"Adjustment to Income/Expense/Rate Base:"</formula>
    </cfRule>
  </conditionalFormatting>
  <conditionalFormatting sqref="B163">
    <cfRule type="cellIs" dxfId="228" priority="21" stopIfTrue="1" operator="equal">
      <formula>"Adjustment to Income/Expense/Rate Base:"</formula>
    </cfRule>
  </conditionalFormatting>
  <conditionalFormatting sqref="B163">
    <cfRule type="cellIs" dxfId="227" priority="20" stopIfTrue="1" operator="equal">
      <formula>"Adjustment to Income/Expense/Rate Base:"</formula>
    </cfRule>
  </conditionalFormatting>
  <conditionalFormatting sqref="B163">
    <cfRule type="cellIs" dxfId="226" priority="18" stopIfTrue="1" operator="equal">
      <formula>"Adjustment to Income/Expense/Rate Base:"</formula>
    </cfRule>
  </conditionalFormatting>
  <conditionalFormatting sqref="B160">
    <cfRule type="cellIs" dxfId="225" priority="17" stopIfTrue="1" operator="equal">
      <formula>"Adjustment to Income/Expense/Rate Base:"</formula>
    </cfRule>
  </conditionalFormatting>
  <conditionalFormatting sqref="B161">
    <cfRule type="cellIs" dxfId="224" priority="13" stopIfTrue="1" operator="equal">
      <formula>"Adjustment to Income/Expense/Rate Base:"</formula>
    </cfRule>
  </conditionalFormatting>
  <conditionalFormatting sqref="B155">
    <cfRule type="cellIs" dxfId="223" priority="24" stopIfTrue="1" operator="equal">
      <formula>"Title"</formula>
    </cfRule>
  </conditionalFormatting>
  <conditionalFormatting sqref="B155">
    <cfRule type="cellIs" dxfId="222" priority="23" stopIfTrue="1" operator="equal">
      <formula>"Adjustment to Income/Expense/Rate Base:"</formula>
    </cfRule>
  </conditionalFormatting>
  <conditionalFormatting sqref="B157">
    <cfRule type="cellIs" dxfId="221" priority="22" stopIfTrue="1" operator="equal">
      <formula>"Title"</formula>
    </cfRule>
  </conditionalFormatting>
  <conditionalFormatting sqref="B163">
    <cfRule type="cellIs" dxfId="220" priority="19" stopIfTrue="1" operator="equal">
      <formula>"Title"</formula>
    </cfRule>
  </conditionalFormatting>
  <conditionalFormatting sqref="B162">
    <cfRule type="cellIs" dxfId="219" priority="16" stopIfTrue="1" operator="equal">
      <formula>"Title"</formula>
    </cfRule>
  </conditionalFormatting>
  <conditionalFormatting sqref="B159">
    <cfRule type="cellIs" dxfId="218" priority="15" stopIfTrue="1" operator="equal">
      <formula>"Title"</formula>
    </cfRule>
  </conditionalFormatting>
  <conditionalFormatting sqref="B159">
    <cfRule type="cellIs" dxfId="217" priority="14" stopIfTrue="1" operator="equal">
      <formula>"Adjustment to Income/Expense/Rate Base:"</formula>
    </cfRule>
  </conditionalFormatting>
  <conditionalFormatting sqref="B83">
    <cfRule type="cellIs" dxfId="216" priority="12" stopIfTrue="1" operator="equal">
      <formula>"Adjustment to Income/Expense/Rate Base:"</formula>
    </cfRule>
  </conditionalFormatting>
  <conditionalFormatting sqref="B82">
    <cfRule type="cellIs" dxfId="215" priority="11" stopIfTrue="1" operator="equal">
      <formula>"Adjustment to Income/Expense/Rate Base:"</formula>
    </cfRule>
  </conditionalFormatting>
  <conditionalFormatting sqref="B82">
    <cfRule type="cellIs" dxfId="214" priority="10" stopIfTrue="1" operator="equal">
      <formula>"Adjustment to Income/Expense/Rate Base:"</formula>
    </cfRule>
  </conditionalFormatting>
  <conditionalFormatting sqref="B82">
    <cfRule type="cellIs" dxfId="213" priority="9" stopIfTrue="1" operator="equal">
      <formula>"Adjustment to Income/Expense/Rate Base:"</formula>
    </cfRule>
  </conditionalFormatting>
  <conditionalFormatting sqref="B83">
    <cfRule type="cellIs" dxfId="212" priority="8" stopIfTrue="1" operator="equal">
      <formula>"Adjustment to Income/Expense/Rate Base:"</formula>
    </cfRule>
  </conditionalFormatting>
  <conditionalFormatting sqref="B83">
    <cfRule type="cellIs" dxfId="211" priority="7" stopIfTrue="1" operator="equal">
      <formula>"Adjustment to Income/Expense/Rate Base:"</formula>
    </cfRule>
  </conditionalFormatting>
  <conditionalFormatting sqref="B82">
    <cfRule type="cellIs" dxfId="210" priority="6" stopIfTrue="1" operator="equal">
      <formula>"Adjustment to Income/Expense/Rate Base:"</formula>
    </cfRule>
  </conditionalFormatting>
  <conditionalFormatting sqref="B83">
    <cfRule type="cellIs" dxfId="209" priority="5" stopIfTrue="1" operator="equal">
      <formula>"Adjustment to Income/Expense/Rate Base:"</formula>
    </cfRule>
  </conditionalFormatting>
  <conditionalFormatting sqref="B82">
    <cfRule type="cellIs" dxfId="208" priority="4" stopIfTrue="1" operator="equal">
      <formula>"Adjustment to Income/Expense/Rate Base:"</formula>
    </cfRule>
  </conditionalFormatting>
  <conditionalFormatting sqref="B82">
    <cfRule type="cellIs" dxfId="207" priority="3" stopIfTrue="1" operator="equal">
      <formula>"Adjustment to Income/Expense/Rate Base:"</formula>
    </cfRule>
  </conditionalFormatting>
  <conditionalFormatting sqref="B82">
    <cfRule type="cellIs" dxfId="206" priority="2" stopIfTrue="1" operator="equal">
      <formula>"Adjustment to Income/Expense/Rate Base:"</formula>
    </cfRule>
  </conditionalFormatting>
  <conditionalFormatting sqref="B82">
    <cfRule type="cellIs" dxfId="205" priority="1" stopIfTrue="1" operator="equal">
      <formula>"Adjustment to Income/Expense/Rate Base:"</formula>
    </cfRule>
  </conditionalFormatting>
  <dataValidations count="6">
    <dataValidation type="list" allowBlank="1" showInputMessage="1" showErrorMessage="1" errorTitle="Account Input Error" error="The account number entered is not valid." sqref="D145 D149 D153:D155 D163:D175 D159">
      <formula1>ValidAccount</formula1>
    </dataValidation>
    <dataValidation type="list" allowBlank="1" showInputMessage="1" showErrorMessage="1" errorTitle="Adjsutment Type Input Error" error="An invalid adjustment type was entered._x000a__x000a_Valid values are 1, 2, or 3." sqref="E145 E174:E175 E170:E171 E153:E155 E149 E163:E167 E159">
      <formula1>"1,2,3"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51 E55:E56 E160:E161 E146:E147 E150:E151 E156:E157 E77:E86">
      <formula1>"1, 2, 3"</formula1>
    </dataValidation>
    <dataValidation type="list" errorStyle="warning" allowBlank="1" showInputMessage="1" showErrorMessage="1" errorTitle="FERC ACCOUNT" error="This FERC Account is not included in the drop-down list. Is this the account you want to use?" sqref="D77:D86 G87:G89 D156:D157 D150:D151 D146:D147 D160:D161">
      <formula1>$C$68:$C$204</formula1>
    </dataValidation>
    <dataValidation type="list" errorStyle="warning" allowBlank="1" showInputMessage="1" showErrorMessage="1" errorTitle="Factor" error="This factor is not included in the drop-down list. Is this the factor you want to use?" sqref="G160:G161 G77:G86 G156:G157 G150:G151 G146:G147 G93">
      <formula1>$F$68:$F$92</formula1>
    </dataValidation>
    <dataValidation type="list" errorStyle="warning" allowBlank="1" showInputMessage="1" showErrorMessage="1" errorTitle="FERC ACCOUNT" error="This FERC Account is not included in the drop-down list. Is this the account you want to use?" sqref="D34:D35 D25:D27 D55:D56 D15:D18 D10 D44:D48">
      <formula1>$D$68:$D$204</formula1>
    </dataValidation>
  </dataValidations>
  <pageMargins left="1" right="0" top="1" bottom="0.75" header="0.5" footer="0.5"/>
  <pageSetup scale="80" orientation="portrait" r:id="rId1"/>
  <headerFooter alignWithMargins="0"/>
  <rowBreaks count="2" manualBreakCount="2">
    <brk id="68" max="9" man="1"/>
    <brk id="136" max="9" man="1"/>
  </rowBreaks>
  <drawing r:id="rId2"/>
</worksheet>
</file>

<file path=xl/worksheets/sheet4.xml><?xml version="1.0" encoding="utf-8"?>
<worksheet xmlns="http://schemas.openxmlformats.org/spreadsheetml/2006/main" xmlns:r="http://schemas.openxmlformats.org/officeDocument/2006/relationships">
  <sheetPr codeName="Sheet4"/>
  <dimension ref="A2:J409"/>
  <sheetViews>
    <sheetView view="pageBreakPreview" zoomScale="80" zoomScaleNormal="76" zoomScaleSheetLayoutView="80" workbookViewId="0">
      <selection activeCell="A6" sqref="A6"/>
    </sheetView>
  </sheetViews>
  <sheetFormatPr defaultColWidth="8.85546875" defaultRowHeight="12" customHeight="1"/>
  <cols>
    <col min="1" max="1" width="4.140625" style="79" bestFit="1" customWidth="1"/>
    <col min="2" max="2" width="6.7109375" style="79" customWidth="1"/>
    <col min="3" max="3" width="30.140625" style="79" customWidth="1"/>
    <col min="4" max="4" width="9.85546875" style="84" bestFit="1" customWidth="1"/>
    <col min="5" max="5" width="5.140625" style="84" bestFit="1" customWidth="1"/>
    <col min="6" max="6" width="14.28515625" style="85" customWidth="1"/>
    <col min="7" max="7" width="13" style="84" bestFit="1" customWidth="1"/>
    <col min="8" max="8" width="11.42578125" style="240" customWidth="1"/>
    <col min="9" max="9" width="15.85546875" style="80" bestFit="1" customWidth="1"/>
    <col min="10" max="10" width="7.140625" style="84" customWidth="1"/>
    <col min="11" max="16384" width="8.85546875" style="79"/>
  </cols>
  <sheetData>
    <row r="2" spans="1:10" ht="12" customHeight="1">
      <c r="B2" s="7" t="str">
        <f>Inputs!$C$2</f>
        <v>Rocky Mountain Power</v>
      </c>
      <c r="I2" s="92" t="s">
        <v>0</v>
      </c>
      <c r="J2" s="93">
        <v>6.1</v>
      </c>
    </row>
    <row r="3" spans="1:10" ht="12" customHeight="1">
      <c r="B3" s="7" t="str">
        <f>Inputs!$C$3</f>
        <v>Utah General Rate Case - June 2015</v>
      </c>
      <c r="G3" s="434"/>
    </row>
    <row r="4" spans="1:10" ht="12" customHeight="1">
      <c r="B4" s="31" t="s">
        <v>757</v>
      </c>
      <c r="F4" s="85" t="s">
        <v>13</v>
      </c>
    </row>
    <row r="5" spans="1:10" ht="12" customHeight="1">
      <c r="F5" s="85" t="s">
        <v>13</v>
      </c>
      <c r="G5" s="95" t="s">
        <v>13</v>
      </c>
    </row>
    <row r="7" spans="1:10" ht="12" customHeight="1">
      <c r="F7" s="94" t="s">
        <v>1</v>
      </c>
      <c r="H7" s="241"/>
      <c r="I7" s="95" t="str">
        <f>+Inputs!$C$6</f>
        <v>UTAH</v>
      </c>
    </row>
    <row r="8" spans="1:10" ht="12" customHeight="1">
      <c r="D8" s="46" t="s">
        <v>2</v>
      </c>
      <c r="E8" s="46" t="s">
        <v>3</v>
      </c>
      <c r="F8" s="42" t="s">
        <v>4</v>
      </c>
      <c r="G8" s="46" t="s">
        <v>5</v>
      </c>
      <c r="H8" s="73" t="s">
        <v>6</v>
      </c>
      <c r="I8" s="47" t="s">
        <v>7</v>
      </c>
      <c r="J8" s="46" t="s">
        <v>8</v>
      </c>
    </row>
    <row r="9" spans="1:10" ht="12" customHeight="1">
      <c r="A9" s="96"/>
      <c r="B9" s="36" t="s">
        <v>192</v>
      </c>
      <c r="C9" s="104"/>
      <c r="D9" s="110"/>
      <c r="E9" s="105"/>
      <c r="F9" s="108"/>
      <c r="G9" s="89"/>
      <c r="H9" s="87"/>
      <c r="I9" s="277"/>
      <c r="J9" s="99"/>
    </row>
    <row r="10" spans="1:10" ht="12" customHeight="1">
      <c r="A10" s="96"/>
      <c r="B10" s="159" t="s">
        <v>323</v>
      </c>
      <c r="C10" s="155"/>
      <c r="D10" s="156" t="s">
        <v>324</v>
      </c>
      <c r="E10" s="156">
        <v>3</v>
      </c>
      <c r="F10" s="91">
        <v>114980465.12505874</v>
      </c>
      <c r="G10" s="84" t="s">
        <v>28</v>
      </c>
      <c r="H10" s="226">
        <f>VLOOKUP(G10,'Alloc. Factors'!$B$2:$M$110,7,FALSE)</f>
        <v>0.4262831716003761</v>
      </c>
      <c r="I10" s="232">
        <f>F10*H10</f>
        <v>49014237.345596477</v>
      </c>
    </row>
    <row r="11" spans="1:10" ht="12" customHeight="1">
      <c r="A11" s="96"/>
      <c r="B11" s="159" t="s">
        <v>325</v>
      </c>
      <c r="C11" s="155"/>
      <c r="D11" s="156" t="s">
        <v>326</v>
      </c>
      <c r="E11" s="156">
        <v>3</v>
      </c>
      <c r="F11" s="91">
        <v>946727.98972483783</v>
      </c>
      <c r="G11" s="84" t="s">
        <v>28</v>
      </c>
      <c r="H11" s="226">
        <f>VLOOKUP(G11,'Alloc. Factors'!$B$2:$M$110,7,FALSE)</f>
        <v>0.4262831716003761</v>
      </c>
      <c r="I11" s="232">
        <f t="shared" ref="I11:I16" si="0">F11*H11</f>
        <v>403574.21010275214</v>
      </c>
    </row>
    <row r="12" spans="1:10" ht="12" customHeight="1">
      <c r="A12" s="96"/>
      <c r="B12" s="159" t="s">
        <v>325</v>
      </c>
      <c r="C12" s="155"/>
      <c r="D12" s="156" t="s">
        <v>326</v>
      </c>
      <c r="E12" s="156">
        <v>3</v>
      </c>
      <c r="F12" s="91">
        <v>6744983.2351167519</v>
      </c>
      <c r="G12" s="84" t="s">
        <v>30</v>
      </c>
      <c r="H12" s="226">
        <f>VLOOKUP(G12,'Alloc. Factors'!$B$2:$M$110,7,FALSE)</f>
        <v>0.4262831716003761</v>
      </c>
      <c r="I12" s="232">
        <f t="shared" si="0"/>
        <v>2875272.8458569343</v>
      </c>
    </row>
    <row r="13" spans="1:10" ht="12" customHeight="1">
      <c r="A13" s="96"/>
      <c r="B13" s="159" t="s">
        <v>325</v>
      </c>
      <c r="C13" s="155"/>
      <c r="D13" s="156" t="s">
        <v>326</v>
      </c>
      <c r="E13" s="156">
        <v>3</v>
      </c>
      <c r="F13" s="91">
        <v>4714554.3112806641</v>
      </c>
      <c r="G13" s="84" t="s">
        <v>32</v>
      </c>
      <c r="H13" s="226">
        <f>VLOOKUP(G13,'Alloc. Factors'!$B$2:$M$110,7,FALSE)</f>
        <v>0.4262831716003761</v>
      </c>
      <c r="I13" s="232">
        <f t="shared" si="0"/>
        <v>2009735.1644949482</v>
      </c>
    </row>
    <row r="14" spans="1:10" ht="12" customHeight="1">
      <c r="A14" s="96"/>
      <c r="B14" s="159" t="s">
        <v>327</v>
      </c>
      <c r="C14" s="155"/>
      <c r="D14" s="156" t="s">
        <v>328</v>
      </c>
      <c r="E14" s="156">
        <v>3</v>
      </c>
      <c r="F14" s="91">
        <v>24709986.855649315</v>
      </c>
      <c r="G14" s="84" t="s">
        <v>28</v>
      </c>
      <c r="H14" s="226">
        <f>VLOOKUP(G14,'Alloc. Factors'!$B$2:$M$110,7,FALSE)</f>
        <v>0.4262831716003761</v>
      </c>
      <c r="I14" s="232">
        <f t="shared" si="0"/>
        <v>10533451.567029795</v>
      </c>
      <c r="J14" s="95"/>
    </row>
    <row r="15" spans="1:10" ht="12" customHeight="1">
      <c r="A15" s="96"/>
      <c r="B15" s="159" t="s">
        <v>327</v>
      </c>
      <c r="C15" s="155"/>
      <c r="D15" s="156" t="s">
        <v>328</v>
      </c>
      <c r="E15" s="156">
        <v>3</v>
      </c>
      <c r="F15" s="91">
        <v>-14326889.94765266</v>
      </c>
      <c r="G15" s="84" t="s">
        <v>411</v>
      </c>
      <c r="H15" s="226">
        <f>VLOOKUP(G15,'Alloc. Factors'!$B$2:$M$110,7,FALSE)</f>
        <v>0.4262831716003761</v>
      </c>
      <c r="I15" s="232">
        <f t="shared" si="0"/>
        <v>-6107312.0860549221</v>
      </c>
      <c r="J15" s="95"/>
    </row>
    <row r="16" spans="1:10" ht="12" customHeight="1">
      <c r="A16" s="96"/>
      <c r="B16" s="159" t="s">
        <v>329</v>
      </c>
      <c r="C16" s="155"/>
      <c r="D16" s="156" t="s">
        <v>330</v>
      </c>
      <c r="E16" s="156">
        <v>3</v>
      </c>
      <c r="F16" s="91">
        <v>4366401.9953553397</v>
      </c>
      <c r="G16" s="84" t="s">
        <v>28</v>
      </c>
      <c r="H16" s="226">
        <f>VLOOKUP(G16,'Alloc. Factors'!$B$2:$M$110,7,FALSE)</f>
        <v>0.4262831716003761</v>
      </c>
      <c r="I16" s="232">
        <f t="shared" si="0"/>
        <v>1861323.6910622849</v>
      </c>
    </row>
    <row r="17" spans="1:9" ht="12" customHeight="1">
      <c r="A17" s="96"/>
      <c r="B17" s="159" t="s">
        <v>331</v>
      </c>
      <c r="C17" s="155"/>
      <c r="D17" s="156">
        <v>403360</v>
      </c>
      <c r="E17" s="156">
        <v>3</v>
      </c>
      <c r="F17" s="91">
        <v>44109.318852629251</v>
      </c>
      <c r="G17" s="84" t="s">
        <v>187</v>
      </c>
      <c r="H17" s="226" t="s">
        <v>26</v>
      </c>
      <c r="I17" s="232">
        <v>60905.434723161903</v>
      </c>
    </row>
    <row r="18" spans="1:9" ht="12" customHeight="1">
      <c r="A18" s="96"/>
      <c r="B18" s="159" t="s">
        <v>331</v>
      </c>
      <c r="C18" s="155"/>
      <c r="D18" s="156">
        <v>403361</v>
      </c>
      <c r="E18" s="156">
        <v>3</v>
      </c>
      <c r="F18" s="91">
        <v>66200.31983143909</v>
      </c>
      <c r="G18" s="84" t="s">
        <v>187</v>
      </c>
      <c r="H18" s="226" t="s">
        <v>26</v>
      </c>
      <c r="I18" s="232">
        <v>91408.331913196598</v>
      </c>
    </row>
    <row r="19" spans="1:9" ht="12" customHeight="1">
      <c r="A19" s="96"/>
      <c r="B19" s="159" t="s">
        <v>331</v>
      </c>
      <c r="C19" s="155"/>
      <c r="D19" s="156">
        <v>403362</v>
      </c>
      <c r="E19" s="156">
        <v>3</v>
      </c>
      <c r="F19" s="91">
        <v>653942.51440744661</v>
      </c>
      <c r="G19" s="84" t="s">
        <v>187</v>
      </c>
      <c r="H19" s="226" t="s">
        <v>26</v>
      </c>
      <c r="I19" s="232">
        <v>902953.25704330183</v>
      </c>
    </row>
    <row r="20" spans="1:9" ht="12" customHeight="1">
      <c r="A20" s="96"/>
      <c r="B20" s="159" t="s">
        <v>331</v>
      </c>
      <c r="C20" s="155"/>
      <c r="D20" s="156">
        <v>403363</v>
      </c>
      <c r="E20" s="156">
        <v>3</v>
      </c>
      <c r="F20" s="91">
        <v>0</v>
      </c>
      <c r="G20" s="84" t="s">
        <v>187</v>
      </c>
      <c r="H20" s="226" t="s">
        <v>26</v>
      </c>
      <c r="I20" s="232">
        <v>0</v>
      </c>
    </row>
    <row r="21" spans="1:9" ht="12" customHeight="1">
      <c r="A21" s="96"/>
      <c r="B21" s="159" t="s">
        <v>331</v>
      </c>
      <c r="C21" s="155"/>
      <c r="D21" s="156">
        <v>403364</v>
      </c>
      <c r="E21" s="156">
        <v>3</v>
      </c>
      <c r="F21" s="91">
        <v>750564.97067187214</v>
      </c>
      <c r="G21" s="84" t="s">
        <v>187</v>
      </c>
      <c r="H21" s="226" t="s">
        <v>26</v>
      </c>
      <c r="I21" s="232">
        <v>1036367.9833614745</v>
      </c>
    </row>
    <row r="22" spans="1:9" ht="12" customHeight="1">
      <c r="A22" s="96"/>
      <c r="B22" s="159" t="s">
        <v>331</v>
      </c>
      <c r="C22" s="155"/>
      <c r="D22" s="156">
        <v>403365</v>
      </c>
      <c r="E22" s="156">
        <v>3</v>
      </c>
      <c r="F22" s="91">
        <v>502179.94965625554</v>
      </c>
      <c r="G22" s="84" t="s">
        <v>187</v>
      </c>
      <c r="H22" s="226" t="s">
        <v>26</v>
      </c>
      <c r="I22" s="232">
        <v>693401.95991819713</v>
      </c>
    </row>
    <row r="23" spans="1:9" ht="12" customHeight="1">
      <c r="A23" s="96"/>
      <c r="B23" s="159" t="s">
        <v>331</v>
      </c>
      <c r="C23" s="155"/>
      <c r="D23" s="156">
        <v>403366</v>
      </c>
      <c r="E23" s="156">
        <v>3</v>
      </c>
      <c r="F23" s="91">
        <v>237699.44613583179</v>
      </c>
      <c r="G23" s="84" t="s">
        <v>187</v>
      </c>
      <c r="H23" s="226" t="s">
        <v>26</v>
      </c>
      <c r="I23" s="232">
        <v>328211.55431409919</v>
      </c>
    </row>
    <row r="24" spans="1:9" ht="12" customHeight="1">
      <c r="A24" s="96"/>
      <c r="B24" s="159" t="s">
        <v>331</v>
      </c>
      <c r="C24" s="155"/>
      <c r="D24" s="156">
        <v>403367</v>
      </c>
      <c r="E24" s="156">
        <v>3</v>
      </c>
      <c r="F24" s="91">
        <v>559832.02075311239</v>
      </c>
      <c r="G24" s="84" t="s">
        <v>187</v>
      </c>
      <c r="H24" s="226" t="s">
        <v>26</v>
      </c>
      <c r="I24" s="232">
        <v>773007.00810713344</v>
      </c>
    </row>
    <row r="25" spans="1:9" ht="12" customHeight="1">
      <c r="A25" s="96"/>
      <c r="B25" s="159" t="s">
        <v>331</v>
      </c>
      <c r="C25" s="155"/>
      <c r="D25" s="156">
        <v>403368</v>
      </c>
      <c r="E25" s="156">
        <v>3</v>
      </c>
      <c r="F25" s="91">
        <v>859758.00180917513</v>
      </c>
      <c r="G25" s="84" t="s">
        <v>187</v>
      </c>
      <c r="H25" s="226" t="s">
        <v>26</v>
      </c>
      <c r="I25" s="232">
        <v>1187139.9563401677</v>
      </c>
    </row>
    <row r="26" spans="1:9" ht="12" customHeight="1">
      <c r="A26" s="96"/>
      <c r="B26" s="159" t="s">
        <v>331</v>
      </c>
      <c r="C26" s="155"/>
      <c r="D26" s="156">
        <v>403369</v>
      </c>
      <c r="E26" s="156">
        <v>3</v>
      </c>
      <c r="F26" s="91">
        <v>465535.67625946866</v>
      </c>
      <c r="G26" s="84" t="s">
        <v>187</v>
      </c>
      <c r="H26" s="226" t="s">
        <v>26</v>
      </c>
      <c r="I26" s="232">
        <v>642804.13933515118</v>
      </c>
    </row>
    <row r="27" spans="1:9" ht="12" customHeight="1">
      <c r="A27" s="96"/>
      <c r="B27" s="159" t="s">
        <v>331</v>
      </c>
      <c r="C27" s="155"/>
      <c r="D27" s="156">
        <v>403370</v>
      </c>
      <c r="E27" s="156">
        <v>3</v>
      </c>
      <c r="F27" s="91">
        <v>130845.58665985195</v>
      </c>
      <c r="G27" s="84" t="s">
        <v>187</v>
      </c>
      <c r="H27" s="226" t="s">
        <v>26</v>
      </c>
      <c r="I27" s="232">
        <v>180669.47176742478</v>
      </c>
    </row>
    <row r="28" spans="1:9" ht="12" customHeight="1">
      <c r="A28" s="96"/>
      <c r="B28" s="159" t="s">
        <v>331</v>
      </c>
      <c r="C28" s="155"/>
      <c r="D28" s="156">
        <v>403371</v>
      </c>
      <c r="E28" s="156">
        <v>3</v>
      </c>
      <c r="F28" s="91">
        <v>6536.1495801745441</v>
      </c>
      <c r="G28" s="84" t="s">
        <v>187</v>
      </c>
      <c r="H28" s="226" t="s">
        <v>26</v>
      </c>
      <c r="I28" s="232">
        <v>9025.0097247288104</v>
      </c>
    </row>
    <row r="29" spans="1:9" ht="12" customHeight="1">
      <c r="A29" s="96"/>
      <c r="B29" s="159" t="s">
        <v>331</v>
      </c>
      <c r="C29" s="155"/>
      <c r="D29" s="156">
        <v>403373</v>
      </c>
      <c r="E29" s="156">
        <v>3</v>
      </c>
      <c r="F29" s="91">
        <v>45311.389182392952</v>
      </c>
      <c r="G29" s="84" t="s">
        <v>187</v>
      </c>
      <c r="H29" s="226" t="s">
        <v>26</v>
      </c>
      <c r="I29" s="232">
        <v>62565.23401062491</v>
      </c>
    </row>
    <row r="30" spans="1:9" ht="12" customHeight="1">
      <c r="A30" s="96"/>
      <c r="B30" s="159" t="s">
        <v>332</v>
      </c>
      <c r="C30" s="155"/>
      <c r="D30" s="156" t="s">
        <v>333</v>
      </c>
      <c r="E30" s="156">
        <v>3</v>
      </c>
      <c r="F30" s="91">
        <v>99064.898774014786</v>
      </c>
      <c r="G30" s="84" t="s">
        <v>188</v>
      </c>
      <c r="H30" s="226">
        <f>VLOOKUP(G30,'Alloc. Factors'!$B$2:$M$110,7,FALSE)</f>
        <v>0</v>
      </c>
      <c r="I30" s="232">
        <f t="shared" ref="I30:I39" si="1">F30*H30</f>
        <v>0</v>
      </c>
    </row>
    <row r="31" spans="1:9" ht="12" customHeight="1">
      <c r="A31" s="96"/>
      <c r="B31" s="159" t="s">
        <v>332</v>
      </c>
      <c r="C31" s="155"/>
      <c r="D31" s="156" t="s">
        <v>333</v>
      </c>
      <c r="E31" s="156">
        <v>3</v>
      </c>
      <c r="F31" s="91">
        <v>-3635.351457756944</v>
      </c>
      <c r="G31" s="84" t="s">
        <v>189</v>
      </c>
      <c r="H31" s="226">
        <f>VLOOKUP(G31,'Alloc. Factors'!$B$2:$M$110,7,FALSE)</f>
        <v>0</v>
      </c>
      <c r="I31" s="232">
        <f t="shared" si="1"/>
        <v>0</v>
      </c>
    </row>
    <row r="32" spans="1:9" ht="12" customHeight="1">
      <c r="A32" s="96"/>
      <c r="B32" s="159" t="s">
        <v>332</v>
      </c>
      <c r="C32" s="155"/>
      <c r="D32" s="156" t="s">
        <v>333</v>
      </c>
      <c r="E32" s="156">
        <v>3</v>
      </c>
      <c r="F32" s="91">
        <v>-276170.22165730619</v>
      </c>
      <c r="G32" s="84" t="s">
        <v>190</v>
      </c>
      <c r="H32" s="226">
        <f>VLOOKUP(G32,'Alloc. Factors'!$B$2:$M$110,7,FALSE)</f>
        <v>0</v>
      </c>
      <c r="I32" s="232">
        <f t="shared" si="1"/>
        <v>0</v>
      </c>
    </row>
    <row r="33" spans="1:10" ht="12" customHeight="1">
      <c r="A33" s="96"/>
      <c r="B33" s="159" t="s">
        <v>332</v>
      </c>
      <c r="C33" s="155"/>
      <c r="D33" s="156" t="s">
        <v>333</v>
      </c>
      <c r="E33" s="156">
        <v>3</v>
      </c>
      <c r="F33" s="91">
        <v>-370552.94871688774</v>
      </c>
      <c r="G33" s="84" t="s">
        <v>374</v>
      </c>
      <c r="H33" s="226">
        <f>VLOOKUP(G33,'Alloc. Factors'!$B$2:$M$110,7,FALSE)</f>
        <v>0</v>
      </c>
      <c r="I33" s="232">
        <f t="shared" si="1"/>
        <v>0</v>
      </c>
    </row>
    <row r="34" spans="1:10" ht="12" customHeight="1">
      <c r="A34" s="96"/>
      <c r="B34" s="159" t="s">
        <v>332</v>
      </c>
      <c r="C34" s="155"/>
      <c r="D34" s="156" t="s">
        <v>333</v>
      </c>
      <c r="E34" s="156">
        <v>3</v>
      </c>
      <c r="F34" s="91">
        <v>45001.217520107515</v>
      </c>
      <c r="G34" s="84" t="s">
        <v>187</v>
      </c>
      <c r="H34" s="226">
        <f>VLOOKUP(G34,'Alloc. Factors'!$B$2:$M$110,7,FALSE)</f>
        <v>1</v>
      </c>
      <c r="I34" s="232">
        <f t="shared" si="1"/>
        <v>45001.217520107515</v>
      </c>
    </row>
    <row r="35" spans="1:10" ht="12" customHeight="1">
      <c r="A35" s="96"/>
      <c r="B35" s="159" t="s">
        <v>332</v>
      </c>
      <c r="C35" s="155"/>
      <c r="D35" s="156" t="s">
        <v>333</v>
      </c>
      <c r="E35" s="156">
        <v>3</v>
      </c>
      <c r="F35" s="91">
        <v>34130.343857535045</v>
      </c>
      <c r="G35" s="84" t="s">
        <v>191</v>
      </c>
      <c r="H35" s="226">
        <f>VLOOKUP(G35,'Alloc. Factors'!$B$2:$M$110,7,FALSE)</f>
        <v>0</v>
      </c>
      <c r="I35" s="232">
        <f t="shared" si="1"/>
        <v>0</v>
      </c>
    </row>
    <row r="36" spans="1:10" ht="12" customHeight="1">
      <c r="A36" s="96"/>
      <c r="B36" s="400" t="s">
        <v>332</v>
      </c>
      <c r="C36" s="110"/>
      <c r="D36" s="105" t="s">
        <v>333</v>
      </c>
      <c r="E36" s="105">
        <v>3</v>
      </c>
      <c r="F36" s="114">
        <v>616748.87406647659</v>
      </c>
      <c r="G36" s="89" t="s">
        <v>28</v>
      </c>
      <c r="H36" s="87">
        <f>VLOOKUP(G36,'Alloc. Factors'!$B$2:$M$110,7,FALSE)</f>
        <v>0.4262831716003761</v>
      </c>
      <c r="I36" s="277">
        <f t="shared" si="1"/>
        <v>262909.66611801856</v>
      </c>
      <c r="J36" s="99"/>
    </row>
    <row r="37" spans="1:10" ht="12" customHeight="1">
      <c r="A37" s="96"/>
      <c r="B37" s="104" t="s">
        <v>332</v>
      </c>
      <c r="C37" s="110"/>
      <c r="D37" s="105" t="s">
        <v>333</v>
      </c>
      <c r="E37" s="105">
        <v>3</v>
      </c>
      <c r="F37" s="114">
        <v>-299956.34601094387</v>
      </c>
      <c r="G37" s="89" t="s">
        <v>49</v>
      </c>
      <c r="H37" s="87">
        <f>VLOOKUP(G37,'Alloc. Factors'!$B$2:$M$110,7,FALSE)</f>
        <v>0.4247028503779125</v>
      </c>
      <c r="I37" s="277">
        <f t="shared" si="1"/>
        <v>-127392.31513979124</v>
      </c>
      <c r="J37" s="99"/>
    </row>
    <row r="38" spans="1:10" ht="12" customHeight="1">
      <c r="A38" s="96"/>
      <c r="B38" s="104" t="s">
        <v>332</v>
      </c>
      <c r="C38" s="114"/>
      <c r="D38" s="105" t="s">
        <v>333</v>
      </c>
      <c r="E38" s="105">
        <v>3</v>
      </c>
      <c r="F38" s="114">
        <v>-236942.9965962267</v>
      </c>
      <c r="G38" s="105" t="s">
        <v>113</v>
      </c>
      <c r="H38" s="247">
        <f>VLOOKUP(G38,'Alloc. Factors'!$B$2:$M$110,7,FALSE)</f>
        <v>0.461289372337361</v>
      </c>
      <c r="I38" s="401">
        <f t="shared" si="1"/>
        <v>-109299.28617960688</v>
      </c>
      <c r="J38" s="148"/>
    </row>
    <row r="39" spans="1:10" ht="12" customHeight="1">
      <c r="A39" s="96"/>
      <c r="B39" s="104" t="s">
        <v>332</v>
      </c>
      <c r="C39" s="114"/>
      <c r="D39" s="105" t="s">
        <v>333</v>
      </c>
      <c r="E39" s="105">
        <v>3</v>
      </c>
      <c r="F39" s="114">
        <v>29303.619007881403</v>
      </c>
      <c r="G39" s="105" t="s">
        <v>9</v>
      </c>
      <c r="H39" s="247">
        <f>VLOOKUP(G39,'Alloc. Factors'!$B$2:$M$110,7,FALSE)</f>
        <v>0.41971722672390366</v>
      </c>
      <c r="I39" s="401">
        <f t="shared" si="1"/>
        <v>12299.233702961852</v>
      </c>
      <c r="J39" s="148"/>
    </row>
    <row r="40" spans="1:10" ht="12" customHeight="1">
      <c r="A40" s="96"/>
      <c r="B40" s="115" t="s">
        <v>419</v>
      </c>
      <c r="C40" s="110"/>
      <c r="D40" s="105"/>
      <c r="E40" s="105"/>
      <c r="F40" s="417">
        <f>SUM(F10:F39)</f>
        <v>146095735.99711955</v>
      </c>
      <c r="G40" s="40"/>
      <c r="H40" s="21"/>
      <c r="I40" s="417">
        <f>SUM(I10:I39)</f>
        <v>66642260.594668619</v>
      </c>
      <c r="J40" s="99" t="s">
        <v>334</v>
      </c>
    </row>
    <row r="41" spans="1:10" ht="12" customHeight="1">
      <c r="A41" s="96"/>
      <c r="B41" s="115"/>
      <c r="C41" s="114"/>
      <c r="D41" s="105"/>
      <c r="E41" s="105"/>
      <c r="F41" s="114"/>
      <c r="G41" s="40"/>
      <c r="H41" s="21"/>
      <c r="I41" s="11"/>
      <c r="J41" s="99"/>
    </row>
    <row r="42" spans="1:10" ht="12" customHeight="1">
      <c r="A42" s="96"/>
      <c r="B42" s="115"/>
      <c r="C42" s="114"/>
      <c r="D42" s="105"/>
      <c r="E42" s="105"/>
      <c r="F42" s="114" t="s">
        <v>13</v>
      </c>
      <c r="G42" s="40"/>
      <c r="H42" s="21"/>
      <c r="I42" s="11"/>
      <c r="J42" s="99"/>
    </row>
    <row r="43" spans="1:10" ht="12" customHeight="1">
      <c r="A43" s="96"/>
      <c r="B43" s="115"/>
      <c r="C43" s="114"/>
      <c r="D43" s="105"/>
      <c r="E43" s="105"/>
      <c r="F43" s="114" t="s">
        <v>13</v>
      </c>
      <c r="G43" s="40"/>
      <c r="H43" s="21"/>
      <c r="I43" s="11"/>
      <c r="J43" s="99"/>
    </row>
    <row r="44" spans="1:10" ht="12" customHeight="1">
      <c r="A44" s="96"/>
      <c r="B44" s="115"/>
      <c r="C44" s="114"/>
      <c r="D44" s="105"/>
      <c r="E44" s="105"/>
      <c r="F44" s="114"/>
      <c r="G44" s="40"/>
      <c r="H44" s="21"/>
      <c r="I44" s="11"/>
      <c r="J44" s="99"/>
    </row>
    <row r="45" spans="1:10" ht="12" customHeight="1">
      <c r="A45" s="96"/>
      <c r="B45" s="115"/>
      <c r="C45" s="114"/>
      <c r="D45" s="105"/>
      <c r="E45" s="105"/>
      <c r="F45" s="114"/>
      <c r="G45" s="40"/>
      <c r="H45" s="21"/>
      <c r="I45" s="11"/>
      <c r="J45" s="99"/>
    </row>
    <row r="46" spans="1:10" ht="12" customHeight="1">
      <c r="A46" s="96"/>
      <c r="B46" s="115"/>
      <c r="C46" s="114"/>
      <c r="D46" s="105"/>
      <c r="E46" s="105"/>
      <c r="F46" s="114"/>
      <c r="G46" s="40"/>
      <c r="H46" s="21"/>
      <c r="I46" s="11"/>
      <c r="J46" s="99"/>
    </row>
    <row r="47" spans="1:10" ht="12" customHeight="1">
      <c r="A47" s="96"/>
      <c r="B47" s="115"/>
      <c r="C47" s="114"/>
      <c r="D47" s="105"/>
      <c r="E47" s="105"/>
      <c r="F47" s="114"/>
      <c r="G47" s="40"/>
      <c r="H47" s="21"/>
      <c r="I47" s="11"/>
      <c r="J47" s="99"/>
    </row>
    <row r="48" spans="1:10" ht="12" customHeight="1">
      <c r="A48" s="96"/>
      <c r="B48" s="115"/>
      <c r="C48" s="114"/>
      <c r="D48" s="105"/>
      <c r="E48" s="105"/>
      <c r="F48" s="114"/>
      <c r="G48" s="40"/>
      <c r="H48" s="21"/>
      <c r="I48" s="11"/>
      <c r="J48" s="99"/>
    </row>
    <row r="49" spans="1:10" ht="12" customHeight="1">
      <c r="A49" s="96"/>
      <c r="B49" s="115"/>
      <c r="C49" s="114"/>
      <c r="D49" s="105"/>
      <c r="E49" s="105"/>
      <c r="F49" s="114"/>
      <c r="G49" s="40"/>
      <c r="H49" s="21"/>
      <c r="I49" s="11"/>
      <c r="J49" s="99"/>
    </row>
    <row r="50" spans="1:10" ht="12" customHeight="1">
      <c r="A50" s="96"/>
      <c r="B50" s="115"/>
      <c r="C50" s="114"/>
      <c r="D50" s="105"/>
      <c r="E50" s="105"/>
      <c r="F50" s="114"/>
      <c r="G50" s="40"/>
      <c r="H50" s="21"/>
      <c r="I50" s="11"/>
      <c r="J50" s="99"/>
    </row>
    <row r="51" spans="1:10" ht="12" customHeight="1">
      <c r="A51" s="96"/>
      <c r="B51" s="115"/>
      <c r="C51" s="114"/>
      <c r="D51" s="105"/>
      <c r="E51" s="105"/>
      <c r="F51" s="114"/>
      <c r="G51" s="40"/>
      <c r="H51" s="21"/>
      <c r="I51" s="11"/>
      <c r="J51" s="99"/>
    </row>
    <row r="52" spans="1:10" ht="12" customHeight="1">
      <c r="A52" s="96"/>
      <c r="B52" s="115"/>
      <c r="C52" s="114"/>
      <c r="D52" s="105"/>
      <c r="E52" s="105"/>
      <c r="F52" s="114"/>
      <c r="G52" s="40"/>
      <c r="H52" s="21"/>
      <c r="I52" s="11"/>
      <c r="J52" s="99"/>
    </row>
    <row r="53" spans="1:10" ht="12" customHeight="1">
      <c r="A53" s="96"/>
      <c r="B53" s="115"/>
      <c r="C53" s="114"/>
      <c r="D53" s="105"/>
      <c r="E53" s="105"/>
      <c r="F53" s="114"/>
      <c r="G53" s="40"/>
      <c r="H53" s="21"/>
      <c r="I53" s="11"/>
      <c r="J53" s="99"/>
    </row>
    <row r="54" spans="1:10" ht="12" customHeight="1">
      <c r="A54" s="96"/>
      <c r="B54" s="115"/>
      <c r="C54" s="114"/>
      <c r="D54" s="105"/>
      <c r="E54" s="105"/>
      <c r="F54" s="114"/>
      <c r="G54" s="40"/>
      <c r="H54" s="21"/>
      <c r="I54" s="11"/>
      <c r="J54" s="99"/>
    </row>
    <row r="55" spans="1:10" ht="12" customHeight="1">
      <c r="A55" s="96"/>
      <c r="B55" s="115"/>
      <c r="C55" s="206"/>
      <c r="D55" s="105"/>
      <c r="E55" s="105"/>
      <c r="F55" s="114"/>
      <c r="G55" s="40"/>
      <c r="H55" s="21"/>
      <c r="I55" s="11"/>
      <c r="J55" s="99"/>
    </row>
    <row r="56" spans="1:10" ht="12" customHeight="1">
      <c r="A56" s="96"/>
      <c r="B56" s="115"/>
      <c r="C56" s="114"/>
      <c r="D56" s="105"/>
      <c r="E56" s="105"/>
      <c r="F56" s="114"/>
      <c r="G56" s="40"/>
      <c r="H56" s="21"/>
      <c r="I56" s="11"/>
      <c r="J56" s="99"/>
    </row>
    <row r="57" spans="1:10" ht="12" customHeight="1">
      <c r="A57" s="96"/>
      <c r="B57" s="115"/>
      <c r="C57" s="114"/>
      <c r="D57" s="105"/>
      <c r="E57" s="105"/>
      <c r="F57" s="8"/>
      <c r="G57" s="89"/>
      <c r="H57" s="87"/>
      <c r="I57" s="8"/>
      <c r="J57" s="99"/>
    </row>
    <row r="58" spans="1:10" s="97" customFormat="1" ht="12" customHeight="1" thickBot="1">
      <c r="A58" s="111"/>
      <c r="B58" s="9" t="s">
        <v>12</v>
      </c>
      <c r="C58" s="110"/>
      <c r="D58" s="110"/>
      <c r="E58" s="105"/>
      <c r="F58" s="114"/>
      <c r="G58" s="110"/>
      <c r="H58" s="242"/>
      <c r="I58" s="112"/>
      <c r="J58" s="88"/>
    </row>
    <row r="59" spans="1:10" s="97" customFormat="1" ht="12" customHeight="1">
      <c r="A59" s="116"/>
      <c r="B59" s="117"/>
      <c r="C59" s="117"/>
      <c r="D59" s="118"/>
      <c r="E59" s="118"/>
      <c r="F59" s="119"/>
      <c r="G59" s="118"/>
      <c r="H59" s="243"/>
      <c r="I59" s="120"/>
      <c r="J59" s="121"/>
    </row>
    <row r="60" spans="1:10" s="97" customFormat="1" ht="12" customHeight="1">
      <c r="A60" s="122"/>
      <c r="B60" s="9"/>
      <c r="C60" s="111"/>
      <c r="D60" s="98"/>
      <c r="E60" s="98"/>
      <c r="F60" s="123"/>
      <c r="G60" s="98"/>
      <c r="H60" s="242"/>
      <c r="I60" s="112"/>
      <c r="J60" s="124"/>
    </row>
    <row r="61" spans="1:10" s="97" customFormat="1" ht="12" customHeight="1">
      <c r="A61" s="122"/>
      <c r="B61" s="111"/>
      <c r="C61" s="111"/>
      <c r="D61" s="98"/>
      <c r="E61" s="98"/>
      <c r="F61" s="123"/>
      <c r="G61" s="98"/>
      <c r="H61" s="242"/>
      <c r="I61" s="112"/>
      <c r="J61" s="124"/>
    </row>
    <row r="62" spans="1:10" s="97" customFormat="1" ht="12" customHeight="1">
      <c r="A62" s="122"/>
      <c r="B62" s="125"/>
      <c r="C62" s="111"/>
      <c r="D62" s="98"/>
      <c r="E62" s="98"/>
      <c r="F62" s="123"/>
      <c r="G62" s="98"/>
      <c r="H62" s="242"/>
      <c r="I62" s="112"/>
      <c r="J62" s="124"/>
    </row>
    <row r="63" spans="1:10" s="97" customFormat="1" ht="12" customHeight="1">
      <c r="A63" s="122"/>
      <c r="B63" s="125"/>
      <c r="C63" s="111"/>
      <c r="D63" s="98"/>
      <c r="E63" s="98"/>
      <c r="F63" s="123"/>
      <c r="G63" s="98"/>
      <c r="H63" s="242"/>
      <c r="I63" s="112"/>
      <c r="J63" s="124"/>
    </row>
    <row r="64" spans="1:10" s="97" customFormat="1" ht="12" customHeight="1">
      <c r="A64" s="122"/>
      <c r="B64" s="125"/>
      <c r="C64" s="111"/>
      <c r="D64" s="98"/>
      <c r="E64" s="98"/>
      <c r="F64" s="123"/>
      <c r="G64" s="98"/>
      <c r="H64" s="242"/>
      <c r="I64" s="112"/>
      <c r="J64" s="124"/>
    </row>
    <row r="65" spans="1:10" s="97" customFormat="1" ht="12" customHeight="1">
      <c r="A65" s="122"/>
      <c r="B65" s="125"/>
      <c r="C65" s="111"/>
      <c r="D65" s="98"/>
      <c r="E65" s="98"/>
      <c r="F65" s="123"/>
      <c r="G65" s="98"/>
      <c r="H65" s="242"/>
      <c r="I65" s="112"/>
      <c r="J65" s="124"/>
    </row>
    <row r="66" spans="1:10" s="97" customFormat="1" ht="12" customHeight="1">
      <c r="A66" s="122"/>
      <c r="B66" s="125"/>
      <c r="C66" s="111"/>
      <c r="D66" s="98"/>
      <c r="E66" s="98"/>
      <c r="F66" s="123"/>
      <c r="G66" s="98"/>
      <c r="H66" s="242"/>
      <c r="I66" s="112"/>
      <c r="J66" s="124"/>
    </row>
    <row r="67" spans="1:10" s="97" customFormat="1" ht="12" customHeight="1">
      <c r="A67" s="122"/>
      <c r="B67" s="111"/>
      <c r="C67" s="111"/>
      <c r="D67" s="98"/>
      <c r="E67" s="98"/>
      <c r="F67" s="123"/>
      <c r="G67" s="98"/>
      <c r="H67" s="242"/>
      <c r="I67" s="112"/>
      <c r="J67" s="124"/>
    </row>
    <row r="68" spans="1:10" ht="12" customHeight="1" thickBot="1">
      <c r="A68" s="126"/>
      <c r="B68" s="127"/>
      <c r="C68" s="127"/>
      <c r="D68" s="128"/>
      <c r="E68" s="128"/>
      <c r="F68" s="129"/>
      <c r="G68" s="128"/>
      <c r="H68" s="244"/>
      <c r="I68" s="130"/>
      <c r="J68" s="131"/>
    </row>
    <row r="69" spans="1:10" ht="12" customHeight="1">
      <c r="J69" s="94"/>
    </row>
    <row r="70" spans="1:10" ht="12" customHeight="1">
      <c r="B70" s="7" t="str">
        <f>Inputs!$C$2</f>
        <v>Rocky Mountain Power</v>
      </c>
      <c r="I70" s="92" t="s">
        <v>0</v>
      </c>
      <c r="J70" s="93" t="s">
        <v>198</v>
      </c>
    </row>
    <row r="71" spans="1:10" ht="12" customHeight="1">
      <c r="B71" s="7" t="str">
        <f>Inputs!$C$3</f>
        <v>Utah General Rate Case - June 2015</v>
      </c>
      <c r="J71" s="94"/>
    </row>
    <row r="72" spans="1:10" ht="12" customHeight="1">
      <c r="B72" s="31" t="s">
        <v>757</v>
      </c>
      <c r="J72" s="94"/>
    </row>
    <row r="73" spans="1:10" ht="12" customHeight="1">
      <c r="F73" s="85" t="s">
        <v>13</v>
      </c>
      <c r="J73" s="94"/>
    </row>
    <row r="74" spans="1:10" ht="12" customHeight="1">
      <c r="J74" s="94"/>
    </row>
    <row r="75" spans="1:10" ht="12" customHeight="1">
      <c r="F75" s="94" t="s">
        <v>1</v>
      </c>
      <c r="H75" s="241"/>
      <c r="I75" s="95" t="str">
        <f>+Inputs!$C$6</f>
        <v>UTAH</v>
      </c>
    </row>
    <row r="76" spans="1:10" ht="12" customHeight="1">
      <c r="D76" s="46" t="s">
        <v>2</v>
      </c>
      <c r="E76" s="46" t="s">
        <v>3</v>
      </c>
      <c r="F76" s="42" t="s">
        <v>4</v>
      </c>
      <c r="G76" s="46" t="s">
        <v>5</v>
      </c>
      <c r="H76" s="73" t="s">
        <v>6</v>
      </c>
      <c r="I76" s="47" t="s">
        <v>7</v>
      </c>
      <c r="J76" s="46" t="s">
        <v>8</v>
      </c>
    </row>
    <row r="77" spans="1:10" ht="12" customHeight="1">
      <c r="A77" s="112"/>
      <c r="B77" s="36" t="s">
        <v>192</v>
      </c>
      <c r="C77" s="104"/>
      <c r="D77" s="110"/>
      <c r="E77" s="105"/>
      <c r="F77" s="114"/>
      <c r="G77" s="89"/>
      <c r="H77" s="87"/>
      <c r="I77" s="88"/>
      <c r="J77" s="99"/>
    </row>
    <row r="78" spans="1:10" ht="12" customHeight="1">
      <c r="A78" s="111"/>
      <c r="B78" s="159" t="s">
        <v>335</v>
      </c>
      <c r="C78" s="155"/>
      <c r="D78" s="156" t="s">
        <v>274</v>
      </c>
      <c r="E78" s="156">
        <v>3</v>
      </c>
      <c r="F78" s="91">
        <v>-2320107.5993506131</v>
      </c>
      <c r="G78" s="86" t="s">
        <v>113</v>
      </c>
      <c r="H78" s="226">
        <f>VLOOKUP(G78,'Alloc. Factors'!$B$2:$M$110,7,FALSE)</f>
        <v>0.461289372337361</v>
      </c>
      <c r="I78" s="103">
        <f t="shared" ref="I78:I86" si="2">F78*H78</f>
        <v>-1070240.9782595858</v>
      </c>
      <c r="J78" s="99"/>
    </row>
    <row r="79" spans="1:10" ht="12" customHeight="1">
      <c r="A79" s="111"/>
      <c r="B79" s="159" t="s">
        <v>335</v>
      </c>
      <c r="C79" s="155"/>
      <c r="D79" s="156" t="s">
        <v>274</v>
      </c>
      <c r="E79" s="156">
        <v>3</v>
      </c>
      <c r="F79" s="91">
        <v>-3.1011348303509294</v>
      </c>
      <c r="G79" s="86" t="s">
        <v>191</v>
      </c>
      <c r="H79" s="226">
        <f>VLOOKUP(G79,'Alloc. Factors'!$B$2:$M$110,7,FALSE)</f>
        <v>0</v>
      </c>
      <c r="I79" s="103">
        <f t="shared" si="2"/>
        <v>0</v>
      </c>
      <c r="J79" s="99"/>
    </row>
    <row r="80" spans="1:10" ht="12" customHeight="1">
      <c r="A80" s="111"/>
      <c r="B80" s="159" t="s">
        <v>335</v>
      </c>
      <c r="C80" s="155"/>
      <c r="D80" s="156" t="s">
        <v>274</v>
      </c>
      <c r="E80" s="156">
        <v>3</v>
      </c>
      <c r="F80" s="91">
        <v>591.13401089727631</v>
      </c>
      <c r="G80" s="86" t="s">
        <v>189</v>
      </c>
      <c r="H80" s="226">
        <f>VLOOKUP(G80,'Alloc. Factors'!$B$2:$M$110,7,FALSE)</f>
        <v>0</v>
      </c>
      <c r="I80" s="103">
        <f t="shared" si="2"/>
        <v>0</v>
      </c>
      <c r="J80" s="99"/>
    </row>
    <row r="81" spans="1:10" ht="12" customHeight="1">
      <c r="A81" s="111"/>
      <c r="B81" s="159" t="s">
        <v>335</v>
      </c>
      <c r="C81" s="155"/>
      <c r="D81" s="156" t="s">
        <v>274</v>
      </c>
      <c r="E81" s="156">
        <v>3</v>
      </c>
      <c r="F81" s="91">
        <v>393984.85986583709</v>
      </c>
      <c r="G81" s="86" t="s">
        <v>9</v>
      </c>
      <c r="H81" s="226">
        <f>VLOOKUP(G81,'Alloc. Factors'!$B$2:$M$110,7,FALSE)</f>
        <v>0.41971722672390366</v>
      </c>
      <c r="I81" s="103">
        <f t="shared" si="2"/>
        <v>165362.23275409496</v>
      </c>
      <c r="J81" s="99"/>
    </row>
    <row r="82" spans="1:10" ht="12" customHeight="1">
      <c r="A82" s="111"/>
      <c r="B82" s="159" t="s">
        <v>335</v>
      </c>
      <c r="C82" s="155"/>
      <c r="D82" s="156" t="s">
        <v>274</v>
      </c>
      <c r="E82" s="156">
        <v>3</v>
      </c>
      <c r="F82" s="91">
        <v>-4554100.7984157801</v>
      </c>
      <c r="G82" s="86" t="s">
        <v>28</v>
      </c>
      <c r="H82" s="226">
        <f>VLOOKUP(G82,'Alloc. Factors'!$B$2:$M$110,7,FALSE)</f>
        <v>0.4262831716003761</v>
      </c>
      <c r="I82" s="103">
        <f t="shared" si="2"/>
        <v>-1941336.5321364838</v>
      </c>
      <c r="J82" s="99"/>
    </row>
    <row r="83" spans="1:10" ht="12" customHeight="1">
      <c r="A83" s="111"/>
      <c r="B83" s="159" t="s">
        <v>335</v>
      </c>
      <c r="C83" s="155"/>
      <c r="D83" s="156" t="s">
        <v>274</v>
      </c>
      <c r="E83" s="156">
        <v>3</v>
      </c>
      <c r="F83" s="91">
        <v>-26145.742564798333</v>
      </c>
      <c r="G83" s="86" t="s">
        <v>30</v>
      </c>
      <c r="H83" s="226">
        <f>VLOOKUP(G83,'Alloc. Factors'!$B$2:$M$110,7,FALSE)</f>
        <v>0.4262831716003761</v>
      </c>
      <c r="I83" s="103">
        <f t="shared" si="2"/>
        <v>-11145.490064369185</v>
      </c>
      <c r="J83" s="99"/>
    </row>
    <row r="84" spans="1:10" ht="12" customHeight="1">
      <c r="A84" s="111"/>
      <c r="B84" s="159" t="s">
        <v>335</v>
      </c>
      <c r="C84" s="155"/>
      <c r="D84" s="156" t="s">
        <v>274</v>
      </c>
      <c r="E84" s="156">
        <v>3</v>
      </c>
      <c r="F84" s="91">
        <v>-1545.0587071404443</v>
      </c>
      <c r="G84" s="86" t="s">
        <v>32</v>
      </c>
      <c r="H84" s="226">
        <f>VLOOKUP(G84,'Alloc. Factors'!$B$2:$M$110,7,FALSE)</f>
        <v>0.4262831716003761</v>
      </c>
      <c r="I84" s="103">
        <f t="shared" si="2"/>
        <v>-658.63252598860527</v>
      </c>
      <c r="J84" s="99"/>
    </row>
    <row r="85" spans="1:10" ht="12" customHeight="1">
      <c r="A85" s="111"/>
      <c r="B85" s="159" t="s">
        <v>335</v>
      </c>
      <c r="C85" s="155"/>
      <c r="D85" s="156" t="s">
        <v>274</v>
      </c>
      <c r="E85" s="156">
        <v>3</v>
      </c>
      <c r="F85" s="91">
        <v>4543164.2478293702</v>
      </c>
      <c r="G85" s="86" t="s">
        <v>49</v>
      </c>
      <c r="H85" s="226">
        <f>VLOOKUP(G85,'Alloc. Factors'!$B$2:$M$110,7,FALSE)</f>
        <v>0.4247028503779125</v>
      </c>
      <c r="I85" s="103">
        <f t="shared" si="2"/>
        <v>1929494.8057881584</v>
      </c>
      <c r="J85" s="98"/>
    </row>
    <row r="86" spans="1:10" ht="12" customHeight="1">
      <c r="A86" s="111"/>
      <c r="B86" s="159" t="s">
        <v>335</v>
      </c>
      <c r="C86" s="155"/>
      <c r="D86" s="156" t="s">
        <v>274</v>
      </c>
      <c r="E86" s="156">
        <v>3</v>
      </c>
      <c r="F86" s="91">
        <v>5113.038536672866</v>
      </c>
      <c r="G86" s="86" t="s">
        <v>187</v>
      </c>
      <c r="H86" s="226">
        <f>VLOOKUP(G86,'Alloc. Factors'!$B$2:$M$110,7,FALSE)</f>
        <v>1</v>
      </c>
      <c r="I86" s="103">
        <f t="shared" si="2"/>
        <v>5113.038536672866</v>
      </c>
      <c r="J86" s="98"/>
    </row>
    <row r="87" spans="1:10" ht="12" customHeight="1">
      <c r="A87" s="112"/>
      <c r="B87" s="159" t="s">
        <v>335</v>
      </c>
      <c r="C87" s="155"/>
      <c r="D87" s="156" t="s">
        <v>274</v>
      </c>
      <c r="E87" s="156">
        <v>3</v>
      </c>
      <c r="F87" s="91">
        <v>9533.7857987827447</v>
      </c>
      <c r="G87" s="86" t="s">
        <v>374</v>
      </c>
      <c r="H87" s="226">
        <f>VLOOKUP(G87,'Alloc. Factors'!$B$2:$M$110,7,FALSE)</f>
        <v>0</v>
      </c>
      <c r="I87" s="103">
        <f t="shared" ref="I87:I97" si="3">F87*H87</f>
        <v>0</v>
      </c>
      <c r="J87" s="99"/>
    </row>
    <row r="88" spans="1:10" ht="12" customHeight="1">
      <c r="A88" s="111"/>
      <c r="B88" s="159" t="s">
        <v>336</v>
      </c>
      <c r="C88" s="155"/>
      <c r="D88" s="156" t="s">
        <v>337</v>
      </c>
      <c r="E88" s="98">
        <v>3</v>
      </c>
      <c r="F88" s="91">
        <v>226.14920866000466</v>
      </c>
      <c r="G88" s="89" t="s">
        <v>30</v>
      </c>
      <c r="H88" s="226">
        <f>VLOOKUP(G88,'Alloc. Factors'!$B$2:$M$110,7,FALSE)</f>
        <v>0.4262831716003761</v>
      </c>
      <c r="I88" s="103">
        <f t="shared" si="3"/>
        <v>96.403601922502034</v>
      </c>
      <c r="J88" s="99"/>
    </row>
    <row r="89" spans="1:10" ht="12" customHeight="1">
      <c r="A89" s="111"/>
      <c r="B89" s="159" t="s">
        <v>336</v>
      </c>
      <c r="C89" s="155"/>
      <c r="D89" s="156" t="s">
        <v>337</v>
      </c>
      <c r="E89" s="98">
        <v>3</v>
      </c>
      <c r="F89" s="91">
        <v>-9670.26</v>
      </c>
      <c r="G89" s="89" t="s">
        <v>32</v>
      </c>
      <c r="H89" s="226">
        <f>VLOOKUP(G89,'Alloc. Factors'!$B$2:$M$110,7,FALSE)</f>
        <v>0.4262831716003761</v>
      </c>
      <c r="I89" s="103">
        <f t="shared" si="3"/>
        <v>-4122.2691030002534</v>
      </c>
      <c r="J89" s="99"/>
    </row>
    <row r="90" spans="1:10" ht="12" customHeight="1">
      <c r="A90" s="111"/>
      <c r="B90" s="159" t="s">
        <v>338</v>
      </c>
      <c r="C90" s="155"/>
      <c r="D90" s="156" t="s">
        <v>339</v>
      </c>
      <c r="E90" s="98">
        <v>3</v>
      </c>
      <c r="F90" s="91">
        <v>65140.338561930039</v>
      </c>
      <c r="G90" s="89" t="s">
        <v>188</v>
      </c>
      <c r="H90" s="226">
        <f>VLOOKUP(G90,'Alloc. Factors'!$B$2:$M$110,7,FALSE)</f>
        <v>0</v>
      </c>
      <c r="I90" s="103">
        <f t="shared" si="3"/>
        <v>0</v>
      </c>
      <c r="J90" s="99"/>
    </row>
    <row r="91" spans="1:10" ht="12" customHeight="1">
      <c r="A91" s="111"/>
      <c r="B91" s="159" t="s">
        <v>338</v>
      </c>
      <c r="C91" s="155"/>
      <c r="D91" s="156" t="s">
        <v>339</v>
      </c>
      <c r="E91" s="98">
        <v>3</v>
      </c>
      <c r="F91" s="91">
        <v>-104198.20405113479</v>
      </c>
      <c r="G91" s="98" t="s">
        <v>113</v>
      </c>
      <c r="H91" s="226">
        <f>VLOOKUP(G91,'Alloc. Factors'!$B$2:$M$110,7,FALSE)</f>
        <v>0.461289372337361</v>
      </c>
      <c r="I91" s="103">
        <f t="shared" si="3"/>
        <v>-48065.52414542823</v>
      </c>
      <c r="J91" s="99"/>
    </row>
    <row r="92" spans="1:10" ht="12" customHeight="1">
      <c r="A92" s="111"/>
      <c r="B92" s="159" t="s">
        <v>338</v>
      </c>
      <c r="C92" s="155"/>
      <c r="D92" s="156" t="s">
        <v>339</v>
      </c>
      <c r="E92" s="98">
        <v>3</v>
      </c>
      <c r="F92" s="91">
        <v>51790.929999999978</v>
      </c>
      <c r="G92" s="146" t="s">
        <v>191</v>
      </c>
      <c r="H92" s="226">
        <f>VLOOKUP(G92,'Alloc. Factors'!$B$2:$M$110,7,FALSE)</f>
        <v>0</v>
      </c>
      <c r="I92" s="103">
        <f t="shared" si="3"/>
        <v>0</v>
      </c>
      <c r="J92" s="99"/>
    </row>
    <row r="93" spans="1:10" ht="12" customHeight="1">
      <c r="A93" s="111"/>
      <c r="B93" s="159" t="s">
        <v>338</v>
      </c>
      <c r="C93" s="155"/>
      <c r="D93" s="156" t="s">
        <v>339</v>
      </c>
      <c r="E93" s="98">
        <v>3</v>
      </c>
      <c r="F93" s="91">
        <v>73927.123347949004</v>
      </c>
      <c r="G93" s="146" t="s">
        <v>189</v>
      </c>
      <c r="H93" s="226">
        <f>VLOOKUP(G93,'Alloc. Factors'!$B$2:$M$110,7,FALSE)</f>
        <v>0</v>
      </c>
      <c r="I93" s="103">
        <f t="shared" si="3"/>
        <v>0</v>
      </c>
      <c r="J93" s="99"/>
    </row>
    <row r="94" spans="1:10" ht="12" customHeight="1">
      <c r="A94" s="111"/>
      <c r="B94" s="159" t="s">
        <v>338</v>
      </c>
      <c r="C94" s="155"/>
      <c r="D94" s="156" t="s">
        <v>339</v>
      </c>
      <c r="E94" s="98">
        <v>3</v>
      </c>
      <c r="F94" s="91">
        <v>146697.99887290527</v>
      </c>
      <c r="G94" s="146" t="s">
        <v>49</v>
      </c>
      <c r="H94" s="226">
        <f>VLOOKUP(G94,'Alloc. Factors'!$B$2:$M$110,7,FALSE)</f>
        <v>0.4247028503779125</v>
      </c>
      <c r="I94" s="103">
        <f t="shared" si="3"/>
        <v>62303.058266058666</v>
      </c>
      <c r="J94" s="99"/>
    </row>
    <row r="95" spans="1:10" ht="12" customHeight="1">
      <c r="A95" s="111"/>
      <c r="B95" s="159" t="s">
        <v>338</v>
      </c>
      <c r="C95" s="155"/>
      <c r="D95" s="156" t="s">
        <v>339</v>
      </c>
      <c r="E95" s="98">
        <v>3</v>
      </c>
      <c r="F95" s="91">
        <v>-32.149999999999977</v>
      </c>
      <c r="G95" s="89" t="s">
        <v>187</v>
      </c>
      <c r="H95" s="226">
        <f>VLOOKUP(G95,'Alloc. Factors'!$B$2:$M$110,7,FALSE)</f>
        <v>1</v>
      </c>
      <c r="I95" s="103">
        <f t="shared" si="3"/>
        <v>-32.149999999999977</v>
      </c>
      <c r="J95" s="99"/>
    </row>
    <row r="96" spans="1:10" ht="12" customHeight="1">
      <c r="A96" s="111"/>
      <c r="B96" s="159" t="s">
        <v>338</v>
      </c>
      <c r="C96" s="155"/>
      <c r="D96" s="156" t="s">
        <v>339</v>
      </c>
      <c r="E96" s="98">
        <v>3</v>
      </c>
      <c r="F96" s="91">
        <v>-11782.430273825725</v>
      </c>
      <c r="G96" s="89" t="s">
        <v>190</v>
      </c>
      <c r="H96" s="226">
        <f>VLOOKUP(G96,'Alloc. Factors'!$B$2:$M$110,7,FALSE)</f>
        <v>0</v>
      </c>
      <c r="I96" s="103">
        <f t="shared" si="3"/>
        <v>0</v>
      </c>
      <c r="J96" s="99"/>
    </row>
    <row r="97" spans="1:10" ht="12" customHeight="1">
      <c r="A97" s="111"/>
      <c r="B97" s="159" t="s">
        <v>338</v>
      </c>
      <c r="C97" s="155"/>
      <c r="D97" s="156" t="s">
        <v>339</v>
      </c>
      <c r="E97" s="98">
        <v>3</v>
      </c>
      <c r="F97" s="91">
        <v>-15767.750401251255</v>
      </c>
      <c r="G97" s="98" t="s">
        <v>374</v>
      </c>
      <c r="H97" s="226">
        <f>VLOOKUP(G97,'Alloc. Factors'!$B$2:$M$110,7,FALSE)</f>
        <v>0</v>
      </c>
      <c r="I97" s="103">
        <f t="shared" si="3"/>
        <v>0</v>
      </c>
      <c r="J97" s="98"/>
    </row>
    <row r="98" spans="1:10" ht="12" customHeight="1">
      <c r="A98" s="111"/>
      <c r="B98" s="402" t="s">
        <v>418</v>
      </c>
      <c r="C98" s="111"/>
      <c r="D98" s="98"/>
      <c r="E98" s="98"/>
      <c r="F98" s="418">
        <f>SUM(F78:F97)</f>
        <v>-1753183.4888663695</v>
      </c>
      <c r="G98" s="146"/>
      <c r="H98" s="242"/>
      <c r="I98" s="418">
        <f>SUM(I78:I97)</f>
        <v>-913232.03728794795</v>
      </c>
      <c r="J98" s="99" t="s">
        <v>340</v>
      </c>
    </row>
    <row r="99" spans="1:10" ht="12" customHeight="1">
      <c r="A99" s="111"/>
      <c r="B99" s="111"/>
      <c r="C99" s="111"/>
      <c r="D99" s="98"/>
      <c r="E99" s="98"/>
      <c r="F99" s="144"/>
      <c r="G99" s="147"/>
      <c r="H99" s="245"/>
      <c r="I99" s="141"/>
      <c r="J99" s="93"/>
    </row>
    <row r="100" spans="1:10" ht="12" customHeight="1">
      <c r="A100" s="111"/>
      <c r="B100" s="96" t="s">
        <v>413</v>
      </c>
      <c r="C100" s="96"/>
      <c r="D100" s="98"/>
      <c r="E100" s="93"/>
      <c r="F100" s="283">
        <f>+F98+F40</f>
        <v>144342552.50825319</v>
      </c>
      <c r="G100" s="98"/>
      <c r="H100" s="111"/>
      <c r="I100" s="283">
        <f>+I98+I40</f>
        <v>65729028.557380669</v>
      </c>
      <c r="J100" s="465" t="s">
        <v>340</v>
      </c>
    </row>
    <row r="101" spans="1:10" ht="12" customHeight="1">
      <c r="A101" s="111"/>
      <c r="B101" s="96"/>
      <c r="C101" s="96"/>
      <c r="D101" s="98"/>
      <c r="E101" s="93"/>
      <c r="F101" s="103"/>
      <c r="G101" s="205"/>
      <c r="H101" s="111"/>
      <c r="I101" s="103"/>
      <c r="J101" s="88"/>
    </row>
    <row r="102" spans="1:10" ht="12" customHeight="1">
      <c r="A102" s="96"/>
      <c r="B102" s="96"/>
      <c r="C102" s="96"/>
      <c r="D102" s="98"/>
      <c r="E102" s="93"/>
      <c r="F102" s="103"/>
      <c r="G102" s="205"/>
      <c r="H102" s="111"/>
      <c r="I102" s="103"/>
      <c r="J102" s="88"/>
    </row>
    <row r="103" spans="1:10" ht="12" customHeight="1">
      <c r="A103" s="96"/>
      <c r="B103" s="96"/>
      <c r="C103" s="96"/>
      <c r="D103" s="98"/>
      <c r="E103" s="93"/>
      <c r="F103" s="188" t="s">
        <v>13</v>
      </c>
      <c r="G103" s="98"/>
      <c r="H103" s="111"/>
      <c r="I103" s="188"/>
      <c r="J103" s="286"/>
    </row>
    <row r="104" spans="1:10" ht="12" customHeight="1">
      <c r="A104" s="96"/>
      <c r="B104" s="96"/>
      <c r="D104" s="98"/>
      <c r="E104" s="93"/>
      <c r="F104" s="144" t="s">
        <v>13</v>
      </c>
      <c r="G104" s="146"/>
      <c r="H104" s="242"/>
      <c r="I104" s="112"/>
      <c r="J104" s="98"/>
    </row>
    <row r="105" spans="1:10" ht="12" customHeight="1">
      <c r="A105" s="96"/>
      <c r="B105" s="96"/>
      <c r="D105" s="98"/>
      <c r="E105" s="93"/>
      <c r="F105" s="144" t="s">
        <v>13</v>
      </c>
      <c r="G105" s="146"/>
      <c r="H105" s="242"/>
      <c r="I105" s="112"/>
      <c r="J105" s="98"/>
    </row>
    <row r="106" spans="1:10" ht="12" customHeight="1">
      <c r="A106" s="96"/>
      <c r="B106" s="96"/>
      <c r="C106" s="96"/>
      <c r="D106" s="98"/>
      <c r="E106" s="93"/>
      <c r="F106" s="144" t="s">
        <v>13</v>
      </c>
      <c r="G106" s="147"/>
      <c r="H106" s="245"/>
      <c r="I106" s="141"/>
      <c r="J106" s="93"/>
    </row>
    <row r="107" spans="1:10" ht="12" customHeight="1">
      <c r="A107" s="96"/>
      <c r="B107" s="96"/>
      <c r="C107" s="96"/>
      <c r="D107" s="98"/>
      <c r="E107" s="93"/>
      <c r="F107" s="144" t="s">
        <v>13</v>
      </c>
      <c r="G107" s="147"/>
      <c r="H107" s="245"/>
      <c r="I107" s="141"/>
      <c r="J107" s="93"/>
    </row>
    <row r="108" spans="1:10" ht="12" customHeight="1">
      <c r="A108" s="96"/>
      <c r="B108" s="96"/>
      <c r="C108" s="96"/>
      <c r="D108" s="98"/>
      <c r="E108" s="93"/>
      <c r="F108" s="144"/>
      <c r="G108" s="147"/>
      <c r="H108" s="245"/>
      <c r="I108" s="141"/>
      <c r="J108" s="93"/>
    </row>
    <row r="109" spans="1:10" ht="12" customHeight="1">
      <c r="A109" s="96"/>
      <c r="B109" s="96"/>
      <c r="C109" s="96"/>
      <c r="D109" s="98"/>
      <c r="E109" s="93"/>
      <c r="F109" s="144" t="s">
        <v>13</v>
      </c>
      <c r="G109" s="147"/>
      <c r="H109" s="245"/>
      <c r="I109" s="141"/>
      <c r="J109" s="93"/>
    </row>
    <row r="110" spans="1:10" ht="12" customHeight="1">
      <c r="A110" s="96"/>
      <c r="B110" s="96"/>
      <c r="C110" s="96"/>
      <c r="D110" s="98"/>
      <c r="E110" s="93"/>
      <c r="F110" s="144"/>
      <c r="G110" s="147"/>
      <c r="H110" s="245"/>
      <c r="I110" s="141"/>
      <c r="J110" s="93"/>
    </row>
    <row r="111" spans="1:10" ht="12" customHeight="1">
      <c r="A111" s="96"/>
      <c r="B111" s="96"/>
      <c r="C111" s="96"/>
      <c r="D111" s="98"/>
      <c r="E111" s="93"/>
      <c r="F111" s="144"/>
      <c r="G111" s="147"/>
      <c r="H111" s="245"/>
      <c r="I111" s="141"/>
      <c r="J111" s="93"/>
    </row>
    <row r="112" spans="1:10" ht="12" customHeight="1">
      <c r="A112" s="96"/>
      <c r="B112" s="96"/>
      <c r="C112" s="96"/>
      <c r="D112" s="98"/>
      <c r="E112" s="93"/>
      <c r="F112" s="144"/>
      <c r="G112" s="147"/>
      <c r="H112" s="245"/>
      <c r="I112" s="141"/>
      <c r="J112" s="93"/>
    </row>
    <row r="113" spans="1:10" ht="12" customHeight="1">
      <c r="A113" s="96"/>
      <c r="B113" s="96"/>
      <c r="C113" s="96"/>
      <c r="D113" s="98"/>
      <c r="E113" s="93"/>
      <c r="F113" s="144"/>
      <c r="G113" s="147"/>
      <c r="H113" s="245"/>
      <c r="I113" s="141"/>
      <c r="J113" s="93"/>
    </row>
    <row r="114" spans="1:10" ht="12" customHeight="1">
      <c r="A114" s="96"/>
      <c r="B114" s="96"/>
      <c r="C114" s="96"/>
      <c r="D114" s="98"/>
      <c r="E114" s="93"/>
      <c r="F114" s="144"/>
      <c r="G114" s="147"/>
      <c r="H114" s="245"/>
      <c r="I114" s="141"/>
      <c r="J114" s="93"/>
    </row>
    <row r="115" spans="1:10" ht="12" customHeight="1">
      <c r="A115" s="96"/>
      <c r="B115" s="96"/>
      <c r="C115" s="96"/>
      <c r="D115" s="98"/>
      <c r="E115" s="93"/>
      <c r="F115" s="123"/>
      <c r="G115" s="93"/>
      <c r="H115" s="245"/>
      <c r="I115" s="141"/>
      <c r="J115" s="93"/>
    </row>
    <row r="116" spans="1:10" ht="12" customHeight="1">
      <c r="A116" s="96"/>
      <c r="B116" s="96"/>
      <c r="C116" s="96"/>
      <c r="D116" s="98"/>
      <c r="E116" s="93"/>
      <c r="F116" s="123"/>
      <c r="G116" s="93"/>
      <c r="H116" s="245"/>
      <c r="I116" s="141"/>
      <c r="J116" s="93"/>
    </row>
    <row r="117" spans="1:10" ht="12" customHeight="1">
      <c r="A117" s="96"/>
      <c r="B117" s="96"/>
      <c r="C117" s="96"/>
      <c r="D117" s="98"/>
      <c r="E117" s="93"/>
      <c r="F117" s="123"/>
      <c r="G117" s="93"/>
      <c r="H117" s="245"/>
      <c r="I117" s="141"/>
      <c r="J117" s="93"/>
    </row>
    <row r="118" spans="1:10" ht="12" customHeight="1">
      <c r="A118" s="96"/>
      <c r="B118" s="96"/>
      <c r="C118" s="96"/>
      <c r="D118" s="98"/>
      <c r="E118" s="93"/>
      <c r="F118" s="123"/>
      <c r="G118" s="93"/>
      <c r="H118" s="245"/>
      <c r="I118" s="141"/>
      <c r="J118" s="93"/>
    </row>
    <row r="119" spans="1:10" ht="12" customHeight="1">
      <c r="A119" s="96"/>
      <c r="B119" s="96"/>
      <c r="C119" s="96"/>
      <c r="D119" s="98"/>
      <c r="E119" s="93"/>
      <c r="F119" s="123"/>
      <c r="G119" s="93"/>
      <c r="H119" s="245"/>
      <c r="I119" s="141"/>
      <c r="J119" s="93"/>
    </row>
    <row r="120" spans="1:10" ht="12" customHeight="1">
      <c r="A120" s="96"/>
      <c r="B120" s="111"/>
      <c r="C120" s="111"/>
      <c r="D120" s="98"/>
      <c r="E120" s="98"/>
      <c r="F120" s="123"/>
      <c r="G120" s="98"/>
      <c r="H120" s="242"/>
      <c r="I120" s="112"/>
      <c r="J120" s="88"/>
    </row>
    <row r="121" spans="1:10" ht="12" customHeight="1">
      <c r="A121" s="111"/>
      <c r="B121" s="111"/>
      <c r="C121" s="111"/>
      <c r="D121" s="98"/>
      <c r="E121" s="98"/>
      <c r="F121" s="123"/>
      <c r="G121" s="98"/>
      <c r="H121" s="242"/>
      <c r="I121" s="112"/>
      <c r="J121" s="88"/>
    </row>
    <row r="122" spans="1:10" ht="12" customHeight="1">
      <c r="A122" s="111"/>
      <c r="B122" s="111"/>
      <c r="C122" s="111"/>
      <c r="D122" s="98"/>
      <c r="E122" s="98"/>
      <c r="F122" s="123"/>
      <c r="G122" s="98"/>
      <c r="H122" s="242"/>
      <c r="I122" s="112"/>
      <c r="J122" s="88"/>
    </row>
    <row r="123" spans="1:10" ht="12" customHeight="1">
      <c r="A123" s="111"/>
      <c r="B123" s="111"/>
      <c r="C123" s="111"/>
      <c r="D123" s="98"/>
      <c r="E123" s="98"/>
      <c r="F123" s="123"/>
      <c r="G123" s="98"/>
      <c r="H123" s="242"/>
      <c r="I123" s="112"/>
      <c r="J123" s="88"/>
    </row>
    <row r="124" spans="1:10" ht="12" customHeight="1">
      <c r="A124" s="111"/>
      <c r="B124" s="111"/>
      <c r="C124" s="111"/>
      <c r="D124" s="98"/>
      <c r="E124" s="98"/>
      <c r="F124" s="123"/>
      <c r="G124" s="98"/>
      <c r="H124" s="242"/>
      <c r="I124" s="112"/>
      <c r="J124" s="88"/>
    </row>
    <row r="125" spans="1:10" ht="12" customHeight="1">
      <c r="A125" s="111"/>
      <c r="B125" s="111"/>
      <c r="C125" s="111"/>
      <c r="D125" s="98"/>
      <c r="E125" s="98"/>
      <c r="F125" s="123"/>
      <c r="G125" s="98"/>
      <c r="H125" s="242"/>
      <c r="I125" s="112"/>
      <c r="J125" s="88"/>
    </row>
    <row r="126" spans="1:10" ht="12" customHeight="1" thickBot="1">
      <c r="A126" s="96"/>
      <c r="B126" s="19" t="s">
        <v>12</v>
      </c>
      <c r="C126" s="96"/>
      <c r="D126" s="98"/>
      <c r="E126" s="93"/>
      <c r="F126" s="134"/>
      <c r="G126" s="93"/>
      <c r="H126" s="245"/>
      <c r="I126" s="141"/>
      <c r="J126" s="148"/>
    </row>
    <row r="127" spans="1:10" ht="12" customHeight="1">
      <c r="A127" s="116"/>
      <c r="B127" s="117"/>
      <c r="C127" s="117"/>
      <c r="D127" s="118"/>
      <c r="E127" s="118"/>
      <c r="F127" s="119"/>
      <c r="G127" s="118"/>
      <c r="H127" s="243"/>
      <c r="I127" s="120"/>
      <c r="J127" s="121"/>
    </row>
    <row r="128" spans="1:10" ht="12" customHeight="1">
      <c r="A128" s="122"/>
      <c r="B128" s="125"/>
      <c r="C128" s="111"/>
      <c r="D128" s="98"/>
      <c r="E128" s="98"/>
      <c r="F128" s="123"/>
      <c r="G128" s="98"/>
      <c r="H128" s="242"/>
      <c r="I128" s="112"/>
      <c r="J128" s="124"/>
    </row>
    <row r="129" spans="1:10" ht="12" customHeight="1">
      <c r="A129" s="122"/>
      <c r="B129" s="125"/>
      <c r="C129" s="111"/>
      <c r="D129" s="98"/>
      <c r="E129" s="98"/>
      <c r="F129" s="123"/>
      <c r="G129" s="98"/>
      <c r="H129" s="242"/>
      <c r="I129" s="112"/>
      <c r="J129" s="124"/>
    </row>
    <row r="130" spans="1:10" ht="12" customHeight="1">
      <c r="A130" s="122"/>
      <c r="B130" s="111"/>
      <c r="C130" s="111"/>
      <c r="D130" s="98"/>
      <c r="E130" s="98"/>
      <c r="F130" s="123"/>
      <c r="G130" s="98"/>
      <c r="H130" s="242"/>
      <c r="I130" s="112"/>
      <c r="J130" s="124"/>
    </row>
    <row r="131" spans="1:10" ht="12" customHeight="1">
      <c r="A131" s="122"/>
      <c r="B131" s="111"/>
      <c r="C131" s="111"/>
      <c r="D131" s="98"/>
      <c r="E131" s="98"/>
      <c r="F131" s="123"/>
      <c r="G131" s="98"/>
      <c r="H131" s="242"/>
      <c r="I131" s="112"/>
      <c r="J131" s="124"/>
    </row>
    <row r="132" spans="1:10" ht="12" customHeight="1">
      <c r="A132" s="122"/>
      <c r="B132" s="111"/>
      <c r="C132" s="111"/>
      <c r="D132" s="98"/>
      <c r="E132" s="98"/>
      <c r="F132" s="123"/>
      <c r="G132" s="98"/>
      <c r="H132" s="242"/>
      <c r="I132" s="112"/>
      <c r="J132" s="124"/>
    </row>
    <row r="133" spans="1:10" ht="12" customHeight="1">
      <c r="A133" s="122"/>
      <c r="B133" s="111"/>
      <c r="C133" s="111"/>
      <c r="D133" s="98"/>
      <c r="E133" s="98"/>
      <c r="F133" s="123"/>
      <c r="G133" s="98"/>
      <c r="H133" s="242"/>
      <c r="I133" s="112"/>
      <c r="J133" s="124"/>
    </row>
    <row r="134" spans="1:10" ht="12" customHeight="1">
      <c r="A134" s="122"/>
      <c r="B134" s="111"/>
      <c r="C134" s="111"/>
      <c r="D134" s="98"/>
      <c r="E134" s="98"/>
      <c r="F134" s="123"/>
      <c r="G134" s="98"/>
      <c r="H134" s="242"/>
      <c r="I134" s="112"/>
      <c r="J134" s="124"/>
    </row>
    <row r="135" spans="1:10" ht="12" customHeight="1">
      <c r="A135" s="122"/>
      <c r="B135" s="111"/>
      <c r="C135" s="111"/>
      <c r="D135" s="98"/>
      <c r="E135" s="98"/>
      <c r="F135" s="123"/>
      <c r="G135" s="98"/>
      <c r="H135" s="242"/>
      <c r="I135" s="112"/>
      <c r="J135" s="124"/>
    </row>
    <row r="136" spans="1:10" ht="12" customHeight="1" thickBot="1">
      <c r="A136" s="149"/>
      <c r="B136" s="150"/>
      <c r="C136" s="150"/>
      <c r="D136" s="151"/>
      <c r="E136" s="151"/>
      <c r="F136" s="152"/>
      <c r="G136" s="151"/>
      <c r="H136" s="246"/>
      <c r="I136" s="153"/>
      <c r="J136" s="154"/>
    </row>
    <row r="137" spans="1:10" ht="12" customHeight="1">
      <c r="J137" s="94"/>
    </row>
    <row r="138" spans="1:10" ht="12" customHeight="1">
      <c r="B138" s="7" t="str">
        <f>Inputs!$C$2</f>
        <v>Rocky Mountain Power</v>
      </c>
      <c r="I138" s="92" t="s">
        <v>0</v>
      </c>
      <c r="J138" s="93">
        <v>6.2</v>
      </c>
    </row>
    <row r="139" spans="1:10" ht="12" customHeight="1">
      <c r="B139" s="7" t="str">
        <f>Inputs!$C$3</f>
        <v>Utah General Rate Case - June 2015</v>
      </c>
      <c r="F139" s="85" t="s">
        <v>13</v>
      </c>
      <c r="J139" s="94"/>
    </row>
    <row r="140" spans="1:10" ht="12" customHeight="1">
      <c r="B140" s="31" t="s">
        <v>758</v>
      </c>
      <c r="J140" s="94"/>
    </row>
    <row r="141" spans="1:10" ht="12" customHeight="1">
      <c r="F141" s="85" t="s">
        <v>13</v>
      </c>
      <c r="J141" s="94"/>
    </row>
    <row r="142" spans="1:10" ht="12" customHeight="1">
      <c r="J142" s="94"/>
    </row>
    <row r="143" spans="1:10" ht="12" customHeight="1">
      <c r="F143" s="94" t="s">
        <v>1</v>
      </c>
      <c r="H143" s="241"/>
      <c r="I143" s="95" t="str">
        <f>+Inputs!$C$6</f>
        <v>UTAH</v>
      </c>
    </row>
    <row r="144" spans="1:10" ht="12" customHeight="1">
      <c r="D144" s="46" t="s">
        <v>2</v>
      </c>
      <c r="E144" s="46" t="s">
        <v>3</v>
      </c>
      <c r="F144" s="42" t="s">
        <v>4</v>
      </c>
      <c r="G144" s="46" t="s">
        <v>5</v>
      </c>
      <c r="H144" s="73" t="s">
        <v>6</v>
      </c>
      <c r="I144" s="47" t="s">
        <v>7</v>
      </c>
      <c r="J144" s="46" t="s">
        <v>8</v>
      </c>
    </row>
    <row r="145" spans="1:10" ht="12" customHeight="1">
      <c r="A145" s="96"/>
      <c r="B145" s="36" t="s">
        <v>192</v>
      </c>
      <c r="C145" s="104"/>
      <c r="D145" s="110"/>
      <c r="E145" s="105"/>
      <c r="F145" s="108"/>
      <c r="G145" s="89"/>
      <c r="H145" s="87"/>
      <c r="I145" s="88"/>
      <c r="J145" s="167"/>
    </row>
    <row r="146" spans="1:10" ht="12" customHeight="1">
      <c r="A146" s="96"/>
      <c r="B146" s="159" t="s">
        <v>341</v>
      </c>
      <c r="C146" s="155"/>
      <c r="D146" s="156" t="s">
        <v>342</v>
      </c>
      <c r="E146" s="156">
        <v>3</v>
      </c>
      <c r="F146" s="91">
        <v>-178426564.5625504</v>
      </c>
      <c r="G146" s="86" t="s">
        <v>28</v>
      </c>
      <c r="H146" s="226">
        <f>VLOOKUP(G146,'Alloc. Factors'!$B$2:$M$110,7,FALSE)</f>
        <v>0.4262831716003761</v>
      </c>
      <c r="I146" s="103">
        <f t="shared" ref="I146:I152" si="4">F146*H146</f>
        <v>-76060241.839483261</v>
      </c>
      <c r="J146" s="98"/>
    </row>
    <row r="147" spans="1:10" ht="12" customHeight="1">
      <c r="A147" s="96"/>
      <c r="B147" s="159" t="s">
        <v>343</v>
      </c>
      <c r="C147" s="155"/>
      <c r="D147" s="156" t="s">
        <v>271</v>
      </c>
      <c r="E147" s="156">
        <v>3</v>
      </c>
      <c r="F147" s="91">
        <v>24416013.797220185</v>
      </c>
      <c r="G147" s="86" t="s">
        <v>28</v>
      </c>
      <c r="H147" s="226">
        <f>VLOOKUP(G147,'Alloc. Factors'!$B$2:$M$110,7,FALSE)</f>
        <v>0.4262831716003761</v>
      </c>
      <c r="I147" s="103">
        <f t="shared" si="4"/>
        <v>10408135.799317563</v>
      </c>
      <c r="J147" s="99"/>
    </row>
    <row r="148" spans="1:10" ht="12" customHeight="1">
      <c r="A148" s="111"/>
      <c r="B148" s="159" t="s">
        <v>343</v>
      </c>
      <c r="C148" s="155"/>
      <c r="D148" s="156" t="s">
        <v>271</v>
      </c>
      <c r="E148" s="156">
        <v>3</v>
      </c>
      <c r="F148" s="91">
        <v>-57470927.707348615</v>
      </c>
      <c r="G148" s="86" t="s">
        <v>30</v>
      </c>
      <c r="H148" s="226">
        <f>VLOOKUP(G148,'Alloc. Factors'!$B$2:$M$110,7,FALSE)</f>
        <v>0.4262831716003761</v>
      </c>
      <c r="I148" s="103">
        <f t="shared" si="4"/>
        <v>-24498889.337904498</v>
      </c>
      <c r="J148" s="86"/>
    </row>
    <row r="149" spans="1:10" ht="12" customHeight="1">
      <c r="A149" s="111"/>
      <c r="B149" s="159" t="s">
        <v>343</v>
      </c>
      <c r="C149" s="155"/>
      <c r="D149" s="156" t="s">
        <v>271</v>
      </c>
      <c r="E149" s="156">
        <v>3</v>
      </c>
      <c r="F149" s="91">
        <v>-6109567.7873494476</v>
      </c>
      <c r="G149" s="86" t="s">
        <v>32</v>
      </c>
      <c r="H149" s="226">
        <f>VLOOKUP(G149,'Alloc. Factors'!$B$2:$M$110,7,FALSE)</f>
        <v>0.4262831716003761</v>
      </c>
      <c r="I149" s="103">
        <f t="shared" si="4"/>
        <v>-2604405.9334988147</v>
      </c>
      <c r="J149" s="99"/>
    </row>
    <row r="150" spans="1:10" ht="12" customHeight="1">
      <c r="A150" s="111"/>
      <c r="B150" s="159" t="s">
        <v>344</v>
      </c>
      <c r="C150" s="155"/>
      <c r="D150" s="156" t="s">
        <v>345</v>
      </c>
      <c r="E150" s="156">
        <v>3</v>
      </c>
      <c r="F150" s="91">
        <v>-58896354.950164139</v>
      </c>
      <c r="G150" s="86" t="s">
        <v>28</v>
      </c>
      <c r="H150" s="226">
        <f>VLOOKUP(G150,'Alloc. Factors'!$B$2:$M$110,7,FALSE)</f>
        <v>0.4262831716003761</v>
      </c>
      <c r="I150" s="103">
        <f t="shared" si="4"/>
        <v>-25106524.983857479</v>
      </c>
      <c r="J150" s="99"/>
    </row>
    <row r="151" spans="1:10" ht="12" customHeight="1">
      <c r="A151" s="111"/>
      <c r="B151" s="159" t="s">
        <v>344</v>
      </c>
      <c r="C151" s="155"/>
      <c r="D151" s="156" t="s">
        <v>345</v>
      </c>
      <c r="E151" s="156">
        <v>3</v>
      </c>
      <c r="F151" s="91">
        <v>-143661276.6508041</v>
      </c>
      <c r="G151" s="86" t="s">
        <v>411</v>
      </c>
      <c r="H151" s="226">
        <f>VLOOKUP(G151,'Alloc. Factors'!$B$2:$M$110,7,FALSE)</f>
        <v>0.4262831716003761</v>
      </c>
      <c r="I151" s="103">
        <f t="shared" si="4"/>
        <v>-61240384.646863826</v>
      </c>
      <c r="J151" s="99"/>
    </row>
    <row r="152" spans="1:10" ht="12" customHeight="1">
      <c r="A152" s="111"/>
      <c r="B152" s="159" t="s">
        <v>346</v>
      </c>
      <c r="C152" s="155"/>
      <c r="D152" s="156" t="s">
        <v>276</v>
      </c>
      <c r="E152" s="156">
        <v>3</v>
      </c>
      <c r="F152" s="91">
        <v>-142691808.26332837</v>
      </c>
      <c r="G152" s="86" t="s">
        <v>28</v>
      </c>
      <c r="H152" s="226">
        <f>VLOOKUP(G152,'Alloc. Factors'!$B$2:$M$110,7,FALSE)</f>
        <v>0.4262831716003761</v>
      </c>
      <c r="I152" s="103">
        <f t="shared" si="4"/>
        <v>-60827116.587884374</v>
      </c>
      <c r="J152" s="99"/>
    </row>
    <row r="153" spans="1:10" ht="12" customHeight="1">
      <c r="A153" s="96"/>
      <c r="B153" s="159" t="s">
        <v>347</v>
      </c>
      <c r="C153" s="155"/>
      <c r="D153" s="156">
        <v>108360</v>
      </c>
      <c r="E153" s="156">
        <v>3</v>
      </c>
      <c r="F153" s="91">
        <v>-2042502.5993254078</v>
      </c>
      <c r="G153" s="86" t="s">
        <v>187</v>
      </c>
      <c r="H153" s="226" t="s">
        <v>26</v>
      </c>
      <c r="I153" s="103">
        <v>-719927.39608420059</v>
      </c>
      <c r="J153" s="99"/>
    </row>
    <row r="154" spans="1:10" ht="12" customHeight="1">
      <c r="A154" s="96"/>
      <c r="B154" s="159" t="s">
        <v>347</v>
      </c>
      <c r="C154" s="155"/>
      <c r="D154" s="156">
        <v>108361</v>
      </c>
      <c r="E154" s="156">
        <v>3</v>
      </c>
      <c r="F154" s="91">
        <v>-3065436.7115403307</v>
      </c>
      <c r="G154" s="86" t="s">
        <v>187</v>
      </c>
      <c r="H154" s="226" t="s">
        <v>26</v>
      </c>
      <c r="I154" s="103">
        <v>-1080484.2404259515</v>
      </c>
      <c r="J154" s="99"/>
    </row>
    <row r="155" spans="1:10" ht="12" customHeight="1">
      <c r="A155" s="96"/>
      <c r="B155" s="159" t="s">
        <v>347</v>
      </c>
      <c r="C155" s="155"/>
      <c r="D155" s="156">
        <v>108362</v>
      </c>
      <c r="E155" s="156">
        <v>3</v>
      </c>
      <c r="F155" s="91">
        <v>-30281113.384433638</v>
      </c>
      <c r="G155" s="86" t="s">
        <v>187</v>
      </c>
      <c r="H155" s="226" t="s">
        <v>26</v>
      </c>
      <c r="I155" s="103">
        <v>-10673280.47297754</v>
      </c>
      <c r="J155" s="98"/>
    </row>
    <row r="156" spans="1:10" ht="12" customHeight="1">
      <c r="A156" s="96"/>
      <c r="B156" s="159" t="s">
        <v>347</v>
      </c>
      <c r="C156" s="155"/>
      <c r="D156" s="156">
        <v>108363</v>
      </c>
      <c r="E156" s="156">
        <v>3</v>
      </c>
      <c r="F156" s="91">
        <v>0</v>
      </c>
      <c r="G156" s="86" t="s">
        <v>187</v>
      </c>
      <c r="H156" s="226" t="s">
        <v>26</v>
      </c>
      <c r="I156" s="103">
        <v>0</v>
      </c>
      <c r="J156" s="99"/>
    </row>
    <row r="157" spans="1:10" ht="12" customHeight="1">
      <c r="A157" s="96"/>
      <c r="B157" s="159" t="s">
        <v>347</v>
      </c>
      <c r="C157" s="155"/>
      <c r="D157" s="156">
        <v>108364</v>
      </c>
      <c r="E157" s="156">
        <v>3</v>
      </c>
      <c r="F157" s="91">
        <v>-34755261.324297622</v>
      </c>
      <c r="G157" s="86" t="s">
        <v>187</v>
      </c>
      <c r="H157" s="226" t="s">
        <v>26</v>
      </c>
      <c r="I157" s="103">
        <v>-12250297.646471281</v>
      </c>
      <c r="J157" s="99"/>
    </row>
    <row r="158" spans="1:10" ht="12" customHeight="1">
      <c r="A158" s="96"/>
      <c r="B158" s="159" t="s">
        <v>347</v>
      </c>
      <c r="C158" s="155"/>
      <c r="D158" s="156">
        <v>108365</v>
      </c>
      <c r="E158" s="156">
        <v>3</v>
      </c>
      <c r="F158" s="91">
        <v>-23253676.982156906</v>
      </c>
      <c r="G158" s="86" t="s">
        <v>187</v>
      </c>
      <c r="H158" s="226" t="s">
        <v>26</v>
      </c>
      <c r="I158" s="103">
        <v>-8196297.5835019704</v>
      </c>
      <c r="J158" s="99"/>
    </row>
    <row r="159" spans="1:10" ht="12" customHeight="1">
      <c r="A159" s="96"/>
      <c r="B159" s="159" t="s">
        <v>347</v>
      </c>
      <c r="C159" s="155"/>
      <c r="D159" s="156">
        <v>108366</v>
      </c>
      <c r="E159" s="156">
        <v>3</v>
      </c>
      <c r="F159" s="91">
        <v>-11006783.809396926</v>
      </c>
      <c r="G159" s="86" t="s">
        <v>187</v>
      </c>
      <c r="H159" s="226" t="s">
        <v>26</v>
      </c>
      <c r="I159" s="103">
        <v>-3879596.1433674619</v>
      </c>
      <c r="J159" s="99"/>
    </row>
    <row r="160" spans="1:10" ht="12" customHeight="1">
      <c r="A160" s="96"/>
      <c r="B160" s="159" t="s">
        <v>347</v>
      </c>
      <c r="C160" s="155"/>
      <c r="D160" s="156">
        <v>108367</v>
      </c>
      <c r="E160" s="156">
        <v>3</v>
      </c>
      <c r="F160" s="91">
        <v>-25923283.045792691</v>
      </c>
      <c r="G160" s="86" t="s">
        <v>187</v>
      </c>
      <c r="H160" s="226" t="s">
        <v>26</v>
      </c>
      <c r="I160" s="103">
        <v>-9137262.1348316353</v>
      </c>
      <c r="J160" s="167"/>
    </row>
    <row r="161" spans="1:10" ht="12" customHeight="1">
      <c r="A161" s="96"/>
      <c r="B161" s="159" t="s">
        <v>347</v>
      </c>
      <c r="C161" s="155"/>
      <c r="D161" s="156">
        <v>108368</v>
      </c>
      <c r="E161" s="156">
        <v>3</v>
      </c>
      <c r="F161" s="91">
        <v>-39811495.601487488</v>
      </c>
      <c r="G161" s="86" t="s">
        <v>187</v>
      </c>
      <c r="H161" s="226" t="s">
        <v>26</v>
      </c>
      <c r="I161" s="103">
        <v>-14032484.645093082</v>
      </c>
      <c r="J161" s="99"/>
    </row>
    <row r="162" spans="1:10" ht="12" customHeight="1">
      <c r="A162" s="96"/>
      <c r="B162" s="159" t="s">
        <v>347</v>
      </c>
      <c r="C162" s="155"/>
      <c r="D162" s="156">
        <v>108369</v>
      </c>
      <c r="E162" s="156">
        <v>3</v>
      </c>
      <c r="F162" s="91">
        <v>-21556846.797283925</v>
      </c>
      <c r="G162" s="86" t="s">
        <v>187</v>
      </c>
      <c r="H162" s="226" t="s">
        <v>26</v>
      </c>
      <c r="I162" s="103">
        <v>-7598210.4442267781</v>
      </c>
      <c r="J162" s="99"/>
    </row>
    <row r="163" spans="1:10" ht="12" customHeight="1">
      <c r="A163" s="96"/>
      <c r="B163" s="159" t="s">
        <v>347</v>
      </c>
      <c r="C163" s="155"/>
      <c r="D163" s="156">
        <v>108370</v>
      </c>
      <c r="E163" s="156">
        <v>3</v>
      </c>
      <c r="F163" s="91">
        <v>-6058865.9678900307</v>
      </c>
      <c r="G163" s="86" t="s">
        <v>187</v>
      </c>
      <c r="H163" s="226" t="s">
        <v>26</v>
      </c>
      <c r="I163" s="103">
        <v>-2135587.7837937153</v>
      </c>
      <c r="J163" s="167"/>
    </row>
    <row r="164" spans="1:10" ht="12" customHeight="1">
      <c r="A164" s="96"/>
      <c r="B164" s="159" t="s">
        <v>347</v>
      </c>
      <c r="C164" s="155"/>
      <c r="D164" s="156">
        <v>108371</v>
      </c>
      <c r="E164" s="156">
        <v>3</v>
      </c>
      <c r="F164" s="91">
        <v>-302659.45732894522</v>
      </c>
      <c r="G164" s="86" t="s">
        <v>187</v>
      </c>
      <c r="H164" s="226" t="s">
        <v>26</v>
      </c>
      <c r="I164" s="103">
        <v>-106679.34282534075</v>
      </c>
      <c r="J164" s="99"/>
    </row>
    <row r="165" spans="1:10" ht="12" customHeight="1">
      <c r="A165" s="96"/>
      <c r="B165" s="159" t="s">
        <v>347</v>
      </c>
      <c r="C165" s="155"/>
      <c r="D165" s="156">
        <v>108373</v>
      </c>
      <c r="E165" s="156">
        <v>3</v>
      </c>
      <c r="F165" s="91">
        <v>-2098165.0270613087</v>
      </c>
      <c r="G165" s="86" t="s">
        <v>187</v>
      </c>
      <c r="H165" s="226" t="s">
        <v>26</v>
      </c>
      <c r="I165" s="103">
        <v>-739546.90926027566</v>
      </c>
      <c r="J165" s="99"/>
    </row>
    <row r="166" spans="1:10" ht="12" customHeight="1">
      <c r="A166" s="96"/>
      <c r="B166" s="159" t="s">
        <v>348</v>
      </c>
      <c r="C166" s="155"/>
      <c r="D166" s="156" t="s">
        <v>349</v>
      </c>
      <c r="E166" s="156">
        <v>3</v>
      </c>
      <c r="F166" s="91">
        <v>-98680.622934860177</v>
      </c>
      <c r="G166" s="86" t="s">
        <v>188</v>
      </c>
      <c r="H166" s="226">
        <f>VLOOKUP(G166,'Alloc. Factors'!$B$2:$M$110,7,FALSE)</f>
        <v>0</v>
      </c>
      <c r="I166" s="103">
        <f t="shared" ref="I166:I171" si="5">F166*H166</f>
        <v>0</v>
      </c>
      <c r="J166" s="99"/>
    </row>
    <row r="167" spans="1:10" ht="12" customHeight="1">
      <c r="A167" s="96"/>
      <c r="B167" s="159" t="s">
        <v>348</v>
      </c>
      <c r="C167" s="155"/>
      <c r="D167" s="156" t="s">
        <v>349</v>
      </c>
      <c r="E167" s="156">
        <v>3</v>
      </c>
      <c r="F167" s="91">
        <v>-2202399.0621268079</v>
      </c>
      <c r="G167" s="86" t="s">
        <v>189</v>
      </c>
      <c r="H167" s="226">
        <f>VLOOKUP(G167,'Alloc. Factors'!$B$2:$M$110,7,FALSE)</f>
        <v>0</v>
      </c>
      <c r="I167" s="103">
        <f t="shared" si="5"/>
        <v>0</v>
      </c>
      <c r="J167" s="167"/>
    </row>
    <row r="168" spans="1:10" ht="12" customHeight="1">
      <c r="A168" s="96"/>
      <c r="B168" s="159" t="s">
        <v>348</v>
      </c>
      <c r="C168" s="155"/>
      <c r="D168" s="156" t="s">
        <v>349</v>
      </c>
      <c r="E168" s="156">
        <v>3</v>
      </c>
      <c r="F168" s="91">
        <v>-1193421.309311375</v>
      </c>
      <c r="G168" s="86" t="s">
        <v>190</v>
      </c>
      <c r="H168" s="226">
        <f>VLOOKUP(G168,'Alloc. Factors'!$B$2:$M$110,7,FALSE)</f>
        <v>0</v>
      </c>
      <c r="I168" s="103">
        <f t="shared" si="5"/>
        <v>0</v>
      </c>
      <c r="J168" s="99"/>
    </row>
    <row r="169" spans="1:10" ht="12" customHeight="1">
      <c r="A169" s="96"/>
      <c r="B169" s="159" t="s">
        <v>348</v>
      </c>
      <c r="C169" s="155"/>
      <c r="D169" s="156" t="s">
        <v>349</v>
      </c>
      <c r="E169" s="156">
        <v>3</v>
      </c>
      <c r="F169" s="91">
        <v>-1840295.8487980077</v>
      </c>
      <c r="G169" s="86" t="s">
        <v>374</v>
      </c>
      <c r="H169" s="226">
        <f>VLOOKUP(G169,'Alloc. Factors'!$B$2:$M$110,7,FALSE)</f>
        <v>0</v>
      </c>
      <c r="I169" s="103">
        <f t="shared" si="5"/>
        <v>0</v>
      </c>
      <c r="J169" s="99"/>
    </row>
    <row r="170" spans="1:10" ht="12" customHeight="1">
      <c r="A170" s="96"/>
      <c r="B170" s="159" t="s">
        <v>348</v>
      </c>
      <c r="C170" s="155"/>
      <c r="D170" s="156" t="s">
        <v>349</v>
      </c>
      <c r="E170" s="156">
        <v>3</v>
      </c>
      <c r="F170" s="91">
        <v>-7375982.7786294445</v>
      </c>
      <c r="G170" s="86" t="s">
        <v>187</v>
      </c>
      <c r="H170" s="226">
        <f>VLOOKUP(G170,'Alloc. Factors'!$B$2:$M$110,7,FALSE)</f>
        <v>1</v>
      </c>
      <c r="I170" s="103">
        <f t="shared" si="5"/>
        <v>-7375982.7786294445</v>
      </c>
      <c r="J170" s="98"/>
    </row>
    <row r="171" spans="1:10" ht="12" customHeight="1">
      <c r="A171" s="96"/>
      <c r="B171" s="159" t="s">
        <v>348</v>
      </c>
      <c r="C171" s="155"/>
      <c r="D171" s="156" t="s">
        <v>349</v>
      </c>
      <c r="E171" s="156">
        <v>3</v>
      </c>
      <c r="F171" s="91">
        <v>-660208.6436120104</v>
      </c>
      <c r="G171" s="86" t="s">
        <v>191</v>
      </c>
      <c r="H171" s="226">
        <f>VLOOKUP(G171,'Alloc. Factors'!$B$2:$M$110,7,FALSE)</f>
        <v>0</v>
      </c>
      <c r="I171" s="103">
        <f t="shared" si="5"/>
        <v>0</v>
      </c>
      <c r="J171" s="98"/>
    </row>
    <row r="172" spans="1:10" ht="12" customHeight="1">
      <c r="A172" s="96"/>
      <c r="B172" s="400" t="s">
        <v>348</v>
      </c>
      <c r="C172" s="400"/>
      <c r="D172" s="156" t="s">
        <v>349</v>
      </c>
      <c r="E172" s="156">
        <v>3</v>
      </c>
      <c r="F172" s="91">
        <v>-9758241.1162545849</v>
      </c>
      <c r="G172" s="98" t="s">
        <v>28</v>
      </c>
      <c r="H172" s="226">
        <f>VLOOKUP(G172,'Alloc. Factors'!$B$2:$M$110,7,FALSE)</f>
        <v>0.4262831716003761</v>
      </c>
      <c r="I172" s="103">
        <f>F172*H172</f>
        <v>-4159773.9722781987</v>
      </c>
      <c r="J172" s="98"/>
    </row>
    <row r="173" spans="1:10" ht="12" customHeight="1">
      <c r="A173" s="96"/>
      <c r="B173" s="400" t="s">
        <v>348</v>
      </c>
      <c r="C173" s="155"/>
      <c r="D173" s="86" t="s">
        <v>349</v>
      </c>
      <c r="E173" s="156">
        <v>3</v>
      </c>
      <c r="F173" s="91">
        <v>5505752.4728743583</v>
      </c>
      <c r="G173" s="98" t="s">
        <v>49</v>
      </c>
      <c r="H173" s="226">
        <f>VLOOKUP(G173,'Alloc. Factors'!$B$2:$M$110,7,FALSE)</f>
        <v>0.4247028503779125</v>
      </c>
      <c r="I173" s="103">
        <f>F173*H173</f>
        <v>2338308.7687049801</v>
      </c>
      <c r="J173" s="98"/>
    </row>
    <row r="174" spans="1:10" ht="12" customHeight="1">
      <c r="A174" s="96"/>
      <c r="B174" s="97" t="s">
        <v>348</v>
      </c>
      <c r="C174" s="155"/>
      <c r="D174" s="86" t="s">
        <v>349</v>
      </c>
      <c r="E174" s="156">
        <v>3</v>
      </c>
      <c r="F174" s="91">
        <v>-18119.065363898873</v>
      </c>
      <c r="G174" s="98" t="s">
        <v>113</v>
      </c>
      <c r="H174" s="226">
        <f>VLOOKUP(G174,'Alloc. Factors'!$B$2:$M$110,7,FALSE)</f>
        <v>0.461289372337361</v>
      </c>
      <c r="I174" s="103">
        <f>F174*H174</f>
        <v>-8358.132289052528</v>
      </c>
      <c r="J174" s="98"/>
    </row>
    <row r="175" spans="1:10" ht="12" customHeight="1">
      <c r="A175" s="96"/>
      <c r="B175" s="97" t="s">
        <v>348</v>
      </c>
      <c r="C175" s="155"/>
      <c r="D175" s="86" t="s">
        <v>349</v>
      </c>
      <c r="E175" s="156">
        <v>3</v>
      </c>
      <c r="F175" s="91">
        <v>16403.140787943208</v>
      </c>
      <c r="G175" s="98" t="s">
        <v>9</v>
      </c>
      <c r="H175" s="226">
        <f>VLOOKUP(G175,'Alloc. Factors'!$B$2:$M$110,7,FALSE)</f>
        <v>0.41971722672390366</v>
      </c>
      <c r="I175" s="103">
        <f>F175*H175</f>
        <v>6884.6807610772712</v>
      </c>
      <c r="J175" s="98"/>
    </row>
    <row r="176" spans="1:10" ht="12" customHeight="1">
      <c r="A176" s="111"/>
      <c r="B176" s="97" t="s">
        <v>350</v>
      </c>
      <c r="C176" s="155"/>
      <c r="D176" s="86" t="s">
        <v>351</v>
      </c>
      <c r="E176" s="156">
        <v>3</v>
      </c>
      <c r="F176" s="91">
        <v>-24756849.931976199</v>
      </c>
      <c r="G176" s="98" t="s">
        <v>9</v>
      </c>
      <c r="H176" s="226">
        <f>VLOOKUP(G176,'Alloc. Factors'!$B$2:$M$110,7,FALSE)</f>
        <v>0.41971722672390366</v>
      </c>
      <c r="I176" s="103">
        <f>F176*H176</f>
        <v>-10390876.395868912</v>
      </c>
      <c r="J176" s="98"/>
    </row>
    <row r="177" spans="1:10" ht="12" customHeight="1">
      <c r="A177" s="111"/>
      <c r="B177" s="402" t="s">
        <v>419</v>
      </c>
      <c r="C177" s="155"/>
      <c r="D177" s="156"/>
      <c r="E177" s="156"/>
      <c r="F177" s="410">
        <f>SUM(F146:F176)</f>
        <v>-805378619.59766483</v>
      </c>
      <c r="G177" s="98"/>
      <c r="H177" s="87"/>
      <c r="I177" s="410">
        <f>SUM(I146:I176)</f>
        <v>-330068880.10263342</v>
      </c>
      <c r="J177" s="99" t="s">
        <v>358</v>
      </c>
    </row>
    <row r="178" spans="1:10" ht="12" customHeight="1">
      <c r="A178" s="111"/>
      <c r="B178" s="159"/>
      <c r="C178" s="155"/>
      <c r="D178" s="156"/>
      <c r="E178" s="156"/>
      <c r="F178" s="208"/>
      <c r="G178" s="98"/>
      <c r="H178" s="242"/>
      <c r="I178" s="112"/>
      <c r="J178" s="88"/>
    </row>
    <row r="179" spans="1:10" ht="12" customHeight="1">
      <c r="A179" s="111"/>
      <c r="B179" s="159"/>
      <c r="C179" s="155"/>
      <c r="D179" s="156"/>
      <c r="E179" s="156"/>
      <c r="F179" s="208"/>
      <c r="G179" s="98"/>
      <c r="H179" s="242"/>
      <c r="I179" s="112"/>
      <c r="J179" s="88"/>
    </row>
    <row r="180" spans="1:10" ht="12" customHeight="1">
      <c r="A180" s="111"/>
      <c r="B180" s="159"/>
      <c r="C180" s="155"/>
      <c r="D180" s="156"/>
      <c r="E180" s="156"/>
      <c r="F180" s="208"/>
      <c r="G180" s="98"/>
      <c r="H180" s="242"/>
      <c r="I180" s="112"/>
      <c r="J180" s="88"/>
    </row>
    <row r="181" spans="1:10" ht="12" customHeight="1">
      <c r="A181" s="111"/>
      <c r="B181" s="36"/>
      <c r="C181" s="155"/>
      <c r="D181" s="156"/>
      <c r="E181" s="156"/>
      <c r="F181" s="156"/>
      <c r="G181" s="343"/>
      <c r="H181" s="156"/>
      <c r="I181" s="141"/>
      <c r="J181" s="88"/>
    </row>
    <row r="182" spans="1:10" ht="12" customHeight="1">
      <c r="A182" s="111"/>
      <c r="B182" s="159"/>
      <c r="C182" s="155"/>
      <c r="D182" s="156"/>
      <c r="E182" s="156"/>
      <c r="F182" s="91"/>
      <c r="G182" s="343"/>
      <c r="H182" s="226"/>
      <c r="I182" s="103"/>
      <c r="J182" s="88"/>
    </row>
    <row r="183" spans="1:10" ht="12" customHeight="1">
      <c r="A183" s="111"/>
      <c r="B183" s="159"/>
      <c r="C183" s="155"/>
      <c r="D183" s="156"/>
      <c r="E183" s="156"/>
      <c r="F183" s="208"/>
      <c r="G183" s="98"/>
      <c r="H183" s="242"/>
      <c r="I183" s="112"/>
      <c r="J183" s="88"/>
    </row>
    <row r="184" spans="1:10" ht="12" customHeight="1">
      <c r="A184" s="111"/>
      <c r="B184" s="159"/>
      <c r="C184" s="155"/>
      <c r="D184" s="156"/>
      <c r="E184" s="156"/>
      <c r="F184" s="208"/>
      <c r="G184" s="98"/>
      <c r="H184" s="242"/>
      <c r="I184" s="112"/>
      <c r="J184" s="88"/>
    </row>
    <row r="185" spans="1:10" ht="12" customHeight="1">
      <c r="A185" s="111"/>
      <c r="B185" s="159"/>
      <c r="C185" s="155"/>
      <c r="D185" s="156"/>
      <c r="E185" s="156"/>
      <c r="F185" s="208"/>
      <c r="G185" s="98"/>
      <c r="H185" s="242"/>
      <c r="I185" s="112"/>
      <c r="J185" s="88"/>
    </row>
    <row r="186" spans="1:10" ht="12" customHeight="1">
      <c r="A186" s="111"/>
      <c r="B186" s="159"/>
      <c r="C186" s="155"/>
      <c r="D186" s="156"/>
      <c r="E186" s="156"/>
      <c r="F186" s="208"/>
      <c r="G186" s="98"/>
      <c r="H186" s="242"/>
      <c r="I186" s="112"/>
      <c r="J186" s="88"/>
    </row>
    <row r="187" spans="1:10" ht="12" customHeight="1">
      <c r="A187" s="111"/>
      <c r="B187" s="159"/>
      <c r="C187" s="155"/>
      <c r="D187" s="156"/>
      <c r="E187" s="156"/>
      <c r="F187" s="208"/>
      <c r="G187" s="98"/>
      <c r="H187" s="242"/>
      <c r="I187" s="112"/>
      <c r="J187" s="88"/>
    </row>
    <row r="188" spans="1:10" ht="12" customHeight="1">
      <c r="A188" s="111"/>
      <c r="B188" s="159"/>
      <c r="C188" s="155"/>
      <c r="D188" s="156"/>
      <c r="E188" s="156"/>
      <c r="F188" s="208"/>
      <c r="G188" s="98"/>
      <c r="H188" s="242"/>
      <c r="I188" s="112"/>
      <c r="J188" s="88"/>
    </row>
    <row r="189" spans="1:10" ht="12" customHeight="1">
      <c r="A189" s="111"/>
      <c r="B189" s="159"/>
      <c r="C189" s="155"/>
      <c r="D189" s="156"/>
      <c r="E189" s="156"/>
      <c r="F189" s="208"/>
      <c r="G189" s="98"/>
      <c r="H189" s="242"/>
      <c r="I189" s="112"/>
      <c r="J189" s="88"/>
    </row>
    <row r="190" spans="1:10" ht="12" customHeight="1">
      <c r="A190" s="111"/>
      <c r="B190" s="159"/>
      <c r="C190" s="155"/>
      <c r="D190" s="156"/>
      <c r="E190" s="156"/>
      <c r="F190" s="208"/>
      <c r="G190" s="98"/>
      <c r="H190" s="242"/>
      <c r="I190" s="112"/>
      <c r="J190" s="88"/>
    </row>
    <row r="191" spans="1:10" ht="12" customHeight="1">
      <c r="A191" s="111"/>
      <c r="B191" s="159"/>
      <c r="C191" s="155"/>
      <c r="D191" s="156"/>
      <c r="E191" s="156"/>
      <c r="F191" s="91" t="s">
        <v>13</v>
      </c>
      <c r="G191" s="98"/>
      <c r="H191" s="242"/>
      <c r="I191" s="112"/>
      <c r="J191" s="88"/>
    </row>
    <row r="192" spans="1:10" ht="12" customHeight="1">
      <c r="A192" s="111"/>
      <c r="B192" s="159"/>
      <c r="C192" s="155"/>
      <c r="D192" s="156"/>
      <c r="E192" s="156"/>
      <c r="F192" s="91" t="s">
        <v>13</v>
      </c>
      <c r="G192" s="98"/>
      <c r="H192" s="242"/>
      <c r="I192" s="112"/>
      <c r="J192" s="88"/>
    </row>
    <row r="193" spans="1:10" ht="12" customHeight="1">
      <c r="A193" s="111"/>
      <c r="B193" s="159"/>
      <c r="C193" s="155"/>
      <c r="D193" s="156"/>
      <c r="E193" s="156"/>
      <c r="F193" s="68"/>
      <c r="G193" s="98"/>
      <c r="H193" s="242"/>
      <c r="I193" s="112"/>
      <c r="J193" s="88"/>
    </row>
    <row r="194" spans="1:10" ht="12" customHeight="1" thickBot="1">
      <c r="A194" s="111"/>
      <c r="B194" s="9" t="s">
        <v>12</v>
      </c>
      <c r="C194" s="111"/>
      <c r="D194" s="98"/>
      <c r="E194" s="98"/>
      <c r="F194" s="123"/>
      <c r="G194" s="98"/>
      <c r="H194" s="247"/>
      <c r="I194" s="163"/>
      <c r="J194" s="88"/>
    </row>
    <row r="195" spans="1:10" ht="12" customHeight="1">
      <c r="A195" s="116"/>
      <c r="B195" s="117"/>
      <c r="C195" s="117"/>
      <c r="D195" s="118"/>
      <c r="E195" s="118"/>
      <c r="F195" s="119"/>
      <c r="G195" s="118"/>
      <c r="H195" s="248"/>
      <c r="I195" s="164"/>
      <c r="J195" s="121"/>
    </row>
    <row r="196" spans="1:10" ht="12" customHeight="1">
      <c r="A196" s="122"/>
      <c r="B196" s="125"/>
      <c r="C196" s="111"/>
      <c r="D196" s="98"/>
      <c r="E196" s="98"/>
      <c r="F196" s="123"/>
      <c r="G196" s="98"/>
      <c r="H196" s="247"/>
      <c r="I196" s="163"/>
      <c r="J196" s="124"/>
    </row>
    <row r="197" spans="1:10" ht="12" customHeight="1">
      <c r="A197" s="122"/>
      <c r="B197" s="125"/>
      <c r="C197" s="111"/>
      <c r="D197" s="98"/>
      <c r="E197" s="98"/>
      <c r="F197" s="123"/>
      <c r="G197" s="98"/>
      <c r="H197" s="247"/>
      <c r="I197" s="163"/>
      <c r="J197" s="124"/>
    </row>
    <row r="198" spans="1:10" ht="12" customHeight="1">
      <c r="A198" s="122"/>
      <c r="B198" s="111"/>
      <c r="C198" s="111"/>
      <c r="D198" s="98"/>
      <c r="E198" s="98"/>
      <c r="F198" s="123"/>
      <c r="G198" s="98"/>
      <c r="H198" s="247"/>
      <c r="I198" s="163"/>
      <c r="J198" s="124"/>
    </row>
    <row r="199" spans="1:10" ht="12" customHeight="1">
      <c r="A199" s="122"/>
      <c r="B199" s="111"/>
      <c r="C199" s="111"/>
      <c r="D199" s="98"/>
      <c r="E199" s="98"/>
      <c r="F199" s="123"/>
      <c r="G199" s="98"/>
      <c r="H199" s="242"/>
      <c r="I199" s="112"/>
      <c r="J199" s="124"/>
    </row>
    <row r="200" spans="1:10" ht="12" customHeight="1">
      <c r="A200" s="122"/>
      <c r="B200" s="111"/>
      <c r="C200" s="111"/>
      <c r="D200" s="98"/>
      <c r="E200" s="98"/>
      <c r="F200" s="123"/>
      <c r="G200" s="98"/>
      <c r="H200" s="242"/>
      <c r="I200" s="112"/>
      <c r="J200" s="124"/>
    </row>
    <row r="201" spans="1:10" ht="12" customHeight="1">
      <c r="A201" s="122"/>
      <c r="B201" s="111"/>
      <c r="C201" s="111"/>
      <c r="D201" s="98"/>
      <c r="E201" s="98"/>
      <c r="F201" s="123"/>
      <c r="G201" s="98"/>
      <c r="H201" s="242"/>
      <c r="I201" s="112"/>
      <c r="J201" s="124"/>
    </row>
    <row r="202" spans="1:10" ht="12" customHeight="1">
      <c r="A202" s="122"/>
      <c r="B202" s="111"/>
      <c r="C202" s="111"/>
      <c r="D202" s="98"/>
      <c r="E202" s="98"/>
      <c r="F202" s="123"/>
      <c r="G202" s="98"/>
      <c r="H202" s="242"/>
      <c r="I202" s="112"/>
      <c r="J202" s="124"/>
    </row>
    <row r="203" spans="1:10" ht="12" customHeight="1">
      <c r="A203" s="122"/>
      <c r="B203" s="111"/>
      <c r="C203" s="111"/>
      <c r="D203" s="98"/>
      <c r="E203" s="98"/>
      <c r="F203" s="123"/>
      <c r="G203" s="98"/>
      <c r="H203" s="242"/>
      <c r="I203" s="112"/>
      <c r="J203" s="124"/>
    </row>
    <row r="204" spans="1:10" ht="12" customHeight="1" thickBot="1">
      <c r="A204" s="149"/>
      <c r="B204" s="150"/>
      <c r="C204" s="150"/>
      <c r="D204" s="151"/>
      <c r="E204" s="151"/>
      <c r="F204" s="152"/>
      <c r="G204" s="151"/>
      <c r="H204" s="246"/>
      <c r="I204" s="153"/>
      <c r="J204" s="154"/>
    </row>
    <row r="205" spans="1:10" ht="12" customHeight="1">
      <c r="J205" s="94"/>
    </row>
    <row r="206" spans="1:10" s="97" customFormat="1" ht="12" customHeight="1">
      <c r="A206" s="79"/>
      <c r="B206" s="7" t="str">
        <f>Inputs!$C$2</f>
        <v>Rocky Mountain Power</v>
      </c>
      <c r="C206" s="79"/>
      <c r="D206" s="84"/>
      <c r="E206" s="84"/>
      <c r="F206" s="85"/>
      <c r="G206" s="84"/>
      <c r="H206" s="240"/>
      <c r="I206" s="92" t="s">
        <v>0</v>
      </c>
      <c r="J206" s="93" t="s">
        <v>199</v>
      </c>
    </row>
    <row r="207" spans="1:10" s="97" customFormat="1" ht="12" customHeight="1">
      <c r="A207" s="79"/>
      <c r="B207" s="7" t="str">
        <f>Inputs!$C$3</f>
        <v>Utah General Rate Case - June 2015</v>
      </c>
      <c r="C207" s="79"/>
      <c r="D207" s="84"/>
      <c r="E207" s="84"/>
      <c r="F207" s="85"/>
      <c r="G207" s="84"/>
      <c r="H207" s="240"/>
      <c r="I207" s="80"/>
      <c r="J207" s="94"/>
    </row>
    <row r="208" spans="1:10" ht="12" customHeight="1">
      <c r="B208" s="31" t="s">
        <v>758</v>
      </c>
      <c r="J208" s="94"/>
    </row>
    <row r="209" spans="1:10" ht="12" customHeight="1">
      <c r="F209" s="85" t="s">
        <v>13</v>
      </c>
      <c r="J209" s="94"/>
    </row>
    <row r="210" spans="1:10" ht="12" customHeight="1">
      <c r="J210" s="94"/>
    </row>
    <row r="211" spans="1:10" ht="12" customHeight="1">
      <c r="F211" s="94" t="s">
        <v>1</v>
      </c>
      <c r="H211" s="241"/>
      <c r="I211" s="95" t="str">
        <f>+Inputs!$C$6</f>
        <v>UTAH</v>
      </c>
    </row>
    <row r="212" spans="1:10" ht="12" customHeight="1">
      <c r="D212" s="46" t="s">
        <v>2</v>
      </c>
      <c r="E212" s="46" t="s">
        <v>3</v>
      </c>
      <c r="F212" s="42" t="s">
        <v>4</v>
      </c>
      <c r="G212" s="46" t="s">
        <v>5</v>
      </c>
      <c r="H212" s="73" t="s">
        <v>6</v>
      </c>
      <c r="I212" s="47" t="s">
        <v>7</v>
      </c>
      <c r="J212" s="46" t="s">
        <v>8</v>
      </c>
    </row>
    <row r="213" spans="1:10" ht="12" customHeight="1">
      <c r="A213" s="112"/>
      <c r="B213" s="36" t="s">
        <v>192</v>
      </c>
      <c r="C213" s="104"/>
      <c r="D213" s="110"/>
      <c r="E213" s="105"/>
      <c r="F213" s="108"/>
      <c r="G213" s="89"/>
      <c r="H213" s="87"/>
      <c r="I213" s="88"/>
      <c r="J213" s="99"/>
    </row>
    <row r="214" spans="1:10" ht="12" customHeight="1">
      <c r="A214" s="111"/>
      <c r="B214" s="159" t="s">
        <v>352</v>
      </c>
      <c r="C214" s="155"/>
      <c r="D214" s="156" t="s">
        <v>353</v>
      </c>
      <c r="E214" s="156">
        <v>3</v>
      </c>
      <c r="F214" s="144">
        <v>-8830553.3099592179</v>
      </c>
      <c r="G214" s="86" t="s">
        <v>113</v>
      </c>
      <c r="H214" s="226">
        <f>VLOOKUP(G214,'Alloc. Factors'!$B$2:$M$110,7,FALSE)</f>
        <v>0.461289372337361</v>
      </c>
      <c r="I214" s="103">
        <f t="shared" ref="I214:I229" si="6">F214*H214</f>
        <v>-4073440.3937426931</v>
      </c>
      <c r="J214" s="99"/>
    </row>
    <row r="215" spans="1:10" ht="12" customHeight="1">
      <c r="A215" s="111"/>
      <c r="B215" s="159" t="s">
        <v>352</v>
      </c>
      <c r="C215" s="155"/>
      <c r="D215" s="156" t="s">
        <v>353</v>
      </c>
      <c r="E215" s="156">
        <v>3</v>
      </c>
      <c r="F215" s="144">
        <v>-41727.264956830419</v>
      </c>
      <c r="G215" s="403" t="s">
        <v>191</v>
      </c>
      <c r="H215" s="226">
        <f>VLOOKUP(G215,'Alloc. Factors'!$B$2:$M$110,7,FALSE)</f>
        <v>0</v>
      </c>
      <c r="I215" s="103">
        <f t="shared" si="6"/>
        <v>0</v>
      </c>
      <c r="J215" s="99"/>
    </row>
    <row r="216" spans="1:10" ht="12" customHeight="1">
      <c r="A216" s="111"/>
      <c r="B216" s="159" t="s">
        <v>352</v>
      </c>
      <c r="C216" s="155"/>
      <c r="D216" s="156" t="s">
        <v>353</v>
      </c>
      <c r="E216" s="156">
        <v>3</v>
      </c>
      <c r="F216" s="144">
        <v>-29154.505692286839</v>
      </c>
      <c r="G216" s="404" t="s">
        <v>189</v>
      </c>
      <c r="H216" s="226">
        <f>VLOOKUP(G216,'Alloc. Factors'!$B$2:$M$110,7,FALSE)</f>
        <v>0</v>
      </c>
      <c r="I216" s="103">
        <f t="shared" si="6"/>
        <v>0</v>
      </c>
      <c r="J216" s="99"/>
    </row>
    <row r="217" spans="1:10" ht="12" customHeight="1">
      <c r="A217" s="111"/>
      <c r="B217" s="159" t="s">
        <v>352</v>
      </c>
      <c r="C217" s="155"/>
      <c r="D217" s="156" t="s">
        <v>353</v>
      </c>
      <c r="E217" s="156">
        <v>3</v>
      </c>
      <c r="F217" s="144">
        <v>-635939.90154877654</v>
      </c>
      <c r="G217" s="404" t="s">
        <v>9</v>
      </c>
      <c r="H217" s="226">
        <f>VLOOKUP(G217,'Alloc. Factors'!$B$2:$M$110,7,FALSE)</f>
        <v>0.41971722672390366</v>
      </c>
      <c r="I217" s="103">
        <f t="shared" si="6"/>
        <v>-266914.93184112484</v>
      </c>
      <c r="J217" s="99"/>
    </row>
    <row r="218" spans="1:10" ht="12" customHeight="1">
      <c r="A218" s="111"/>
      <c r="B218" s="159" t="s">
        <v>352</v>
      </c>
      <c r="C218" s="155"/>
      <c r="D218" s="156" t="s">
        <v>353</v>
      </c>
      <c r="E218" s="156">
        <v>3</v>
      </c>
      <c r="F218" s="144">
        <v>-1406419.9416663775</v>
      </c>
      <c r="G218" s="403" t="s">
        <v>28</v>
      </c>
      <c r="H218" s="226">
        <f>VLOOKUP(G218,'Alloc. Factors'!$B$2:$M$110,7,FALSE)</f>
        <v>0.4262831716003761</v>
      </c>
      <c r="I218" s="103">
        <f t="shared" si="6"/>
        <v>-599533.1533355593</v>
      </c>
      <c r="J218" s="99"/>
    </row>
    <row r="219" spans="1:10" ht="12" customHeight="1">
      <c r="A219" s="111"/>
      <c r="B219" s="159" t="s">
        <v>352</v>
      </c>
      <c r="C219" s="155"/>
      <c r="D219" s="156" t="s">
        <v>353</v>
      </c>
      <c r="E219" s="156">
        <v>3</v>
      </c>
      <c r="F219" s="144">
        <v>-4034035.2669691201</v>
      </c>
      <c r="G219" s="403" t="s">
        <v>30</v>
      </c>
      <c r="H219" s="226">
        <f>VLOOKUP(G219,'Alloc. Factors'!$B$2:$M$110,7,FALSE)</f>
        <v>0.4262831716003761</v>
      </c>
      <c r="I219" s="103">
        <f t="shared" si="6"/>
        <v>-1719641.3479513663</v>
      </c>
      <c r="J219" s="99"/>
    </row>
    <row r="220" spans="1:10" ht="12" customHeight="1">
      <c r="A220" s="111"/>
      <c r="B220" s="159" t="s">
        <v>352</v>
      </c>
      <c r="C220" s="155"/>
      <c r="D220" s="156" t="s">
        <v>353</v>
      </c>
      <c r="E220" s="156">
        <v>3</v>
      </c>
      <c r="F220" s="144">
        <v>-598198.61752152303</v>
      </c>
      <c r="G220" s="86" t="s">
        <v>32</v>
      </c>
      <c r="H220" s="226">
        <f>VLOOKUP(G220,'Alloc. Factors'!$B$2:$M$110,7,FALSE)</f>
        <v>0.4262831716003761</v>
      </c>
      <c r="I220" s="103">
        <f t="shared" si="6"/>
        <v>-255002.00392403515</v>
      </c>
      <c r="J220" s="99"/>
    </row>
    <row r="221" spans="1:10" ht="12" customHeight="1">
      <c r="A221" s="111"/>
      <c r="B221" s="159" t="s">
        <v>352</v>
      </c>
      <c r="C221" s="155"/>
      <c r="D221" s="156" t="s">
        <v>353</v>
      </c>
      <c r="E221" s="156">
        <v>3</v>
      </c>
      <c r="F221" s="144">
        <v>-11259904.649469435</v>
      </c>
      <c r="G221" s="403" t="s">
        <v>49</v>
      </c>
      <c r="H221" s="226">
        <f>VLOOKUP(G221,'Alloc. Factors'!$B$2:$M$110,7,FALSE)</f>
        <v>0.4247028503779125</v>
      </c>
      <c r="I221" s="103">
        <f t="shared" si="6"/>
        <v>-4782113.5996131785</v>
      </c>
      <c r="J221" s="99"/>
    </row>
    <row r="222" spans="1:10" ht="12" customHeight="1">
      <c r="A222" s="111"/>
      <c r="B222" s="159" t="s">
        <v>352</v>
      </c>
      <c r="C222" s="155"/>
      <c r="D222" s="156" t="s">
        <v>353</v>
      </c>
      <c r="E222" s="156">
        <v>3</v>
      </c>
      <c r="F222" s="144">
        <v>-38744.814816949569</v>
      </c>
      <c r="G222" s="404" t="s">
        <v>187</v>
      </c>
      <c r="H222" s="226">
        <f>VLOOKUP(G222,'Alloc. Factors'!$B$2:$M$110,7,FALSE)</f>
        <v>1</v>
      </c>
      <c r="I222" s="103">
        <f t="shared" si="6"/>
        <v>-38744.814816949569</v>
      </c>
      <c r="J222" s="98"/>
    </row>
    <row r="223" spans="1:10" ht="12" customHeight="1">
      <c r="A223" s="111"/>
      <c r="B223" s="159" t="s">
        <v>352</v>
      </c>
      <c r="C223" s="155"/>
      <c r="D223" s="156" t="s">
        <v>353</v>
      </c>
      <c r="E223" s="156">
        <v>3</v>
      </c>
      <c r="F223" s="144">
        <v>856.5569999999999</v>
      </c>
      <c r="G223" s="86" t="s">
        <v>190</v>
      </c>
      <c r="H223" s="226">
        <f>VLOOKUP(G223,'Alloc. Factors'!$B$2:$M$110,7,FALSE)</f>
        <v>0</v>
      </c>
      <c r="I223" s="103">
        <f t="shared" si="6"/>
        <v>0</v>
      </c>
      <c r="J223" s="98"/>
    </row>
    <row r="224" spans="1:10" ht="12" customHeight="1">
      <c r="A224" s="112"/>
      <c r="B224" s="159" t="s">
        <v>352</v>
      </c>
      <c r="C224" s="155"/>
      <c r="D224" s="156" t="s">
        <v>353</v>
      </c>
      <c r="E224" s="156">
        <v>3</v>
      </c>
      <c r="F224" s="144">
        <v>-289352.30851208273</v>
      </c>
      <c r="G224" s="86" t="s">
        <v>374</v>
      </c>
      <c r="H224" s="226">
        <f>VLOOKUP(G224,'Alloc. Factors'!$B$2:$M$110,7,FALSE)</f>
        <v>0</v>
      </c>
      <c r="I224" s="103">
        <f t="shared" si="6"/>
        <v>0</v>
      </c>
      <c r="J224" s="99"/>
    </row>
    <row r="225" spans="1:10" ht="12" customHeight="1">
      <c r="A225" s="111"/>
      <c r="B225" s="159" t="s">
        <v>354</v>
      </c>
      <c r="C225" s="155"/>
      <c r="D225" s="156" t="s">
        <v>355</v>
      </c>
      <c r="E225" s="156">
        <v>3</v>
      </c>
      <c r="F225" s="144">
        <v>-548517.00304376031</v>
      </c>
      <c r="G225" s="86" t="s">
        <v>30</v>
      </c>
      <c r="H225" s="226">
        <f>VLOOKUP(G225,'Alloc. Factors'!$B$2:$M$110,7,FALSE)</f>
        <v>0.4262831716003761</v>
      </c>
      <c r="I225" s="103">
        <f t="shared" si="6"/>
        <v>-233823.56773422728</v>
      </c>
      <c r="J225" s="99"/>
    </row>
    <row r="226" spans="1:10" ht="12" customHeight="1">
      <c r="A226" s="111"/>
      <c r="B226" s="159" t="s">
        <v>354</v>
      </c>
      <c r="C226" s="155"/>
      <c r="D226" s="156" t="s">
        <v>355</v>
      </c>
      <c r="E226" s="156">
        <v>3</v>
      </c>
      <c r="F226" s="144">
        <v>117817.921538461</v>
      </c>
      <c r="G226" s="86" t="s">
        <v>32</v>
      </c>
      <c r="H226" s="226">
        <f>VLOOKUP(G226,'Alloc. Factors'!$B$2:$M$110,7,FALSE)</f>
        <v>0.4262831716003761</v>
      </c>
      <c r="I226" s="103">
        <f t="shared" si="6"/>
        <v>50223.797264779416</v>
      </c>
      <c r="J226" s="99"/>
    </row>
    <row r="227" spans="1:10" ht="12" customHeight="1">
      <c r="A227" s="111"/>
      <c r="B227" s="159" t="s">
        <v>356</v>
      </c>
      <c r="C227" s="155"/>
      <c r="D227" s="156" t="s">
        <v>357</v>
      </c>
      <c r="E227" s="98">
        <v>3</v>
      </c>
      <c r="F227" s="144">
        <v>-192762.58707366453</v>
      </c>
      <c r="G227" s="98" t="s">
        <v>188</v>
      </c>
      <c r="H227" s="226">
        <f>VLOOKUP(G227,'Alloc. Factors'!$B$2:$M$110,7,FALSE)</f>
        <v>0</v>
      </c>
      <c r="I227" s="103">
        <f t="shared" si="6"/>
        <v>0</v>
      </c>
      <c r="J227" s="99"/>
    </row>
    <row r="228" spans="1:10" ht="12" customHeight="1">
      <c r="A228" s="111"/>
      <c r="B228" s="159" t="s">
        <v>356</v>
      </c>
      <c r="C228" s="155"/>
      <c r="D228" s="156" t="s">
        <v>357</v>
      </c>
      <c r="E228" s="98">
        <v>3</v>
      </c>
      <c r="F228" s="144">
        <v>-177101.4954617708</v>
      </c>
      <c r="G228" s="146" t="s">
        <v>113</v>
      </c>
      <c r="H228" s="226">
        <f>VLOOKUP(G228,'Alloc. Factors'!$B$2:$M$110,7,FALSE)</f>
        <v>0.461289372337361</v>
      </c>
      <c r="I228" s="103">
        <f t="shared" si="6"/>
        <v>-81695.037681568239</v>
      </c>
      <c r="J228" s="99"/>
    </row>
    <row r="229" spans="1:10" ht="12" customHeight="1">
      <c r="A229" s="111"/>
      <c r="B229" s="159" t="s">
        <v>356</v>
      </c>
      <c r="C229" s="155"/>
      <c r="D229" s="156" t="s">
        <v>357</v>
      </c>
      <c r="E229" s="98">
        <v>3</v>
      </c>
      <c r="F229" s="144">
        <v>-170250.97538461539</v>
      </c>
      <c r="G229" s="146" t="s">
        <v>191</v>
      </c>
      <c r="H229" s="226">
        <f>VLOOKUP(G229,'Alloc. Factors'!$B$2:$M$110,7,FALSE)</f>
        <v>0</v>
      </c>
      <c r="I229" s="103">
        <f t="shared" si="6"/>
        <v>0</v>
      </c>
      <c r="J229" s="88"/>
    </row>
    <row r="230" spans="1:10" ht="12" customHeight="1">
      <c r="A230" s="111"/>
      <c r="B230" s="159" t="s">
        <v>356</v>
      </c>
      <c r="C230" s="155"/>
      <c r="D230" s="156" t="s">
        <v>357</v>
      </c>
      <c r="E230" s="98">
        <v>3</v>
      </c>
      <c r="F230" s="144">
        <v>-626302.77156038349</v>
      </c>
      <c r="G230" s="146" t="s">
        <v>189</v>
      </c>
      <c r="H230" s="226">
        <f>VLOOKUP(G230,'Alloc. Factors'!$B$2:$M$110,7,FALSE)</f>
        <v>0</v>
      </c>
      <c r="I230" s="103">
        <f t="shared" ref="I230:I232" si="7">F230*H230</f>
        <v>0</v>
      </c>
      <c r="J230" s="88"/>
    </row>
    <row r="231" spans="1:10" ht="12" customHeight="1">
      <c r="A231" s="111"/>
      <c r="B231" s="159" t="s">
        <v>356</v>
      </c>
      <c r="C231" s="155"/>
      <c r="D231" s="156" t="s">
        <v>357</v>
      </c>
      <c r="E231" s="98">
        <v>3</v>
      </c>
      <c r="F231" s="144">
        <v>-2545379.3702324927</v>
      </c>
      <c r="G231" s="98" t="s">
        <v>49</v>
      </c>
      <c r="H231" s="226">
        <f>VLOOKUP(G231,'Alloc. Factors'!$B$2:$M$110,7,FALSE)</f>
        <v>0.4247028503779125</v>
      </c>
      <c r="I231" s="103">
        <f t="shared" si="7"/>
        <v>-1081029.8738308754</v>
      </c>
      <c r="J231" s="86"/>
    </row>
    <row r="232" spans="1:10" ht="12" customHeight="1">
      <c r="A232" s="111"/>
      <c r="B232" s="159" t="s">
        <v>356</v>
      </c>
      <c r="C232" s="155"/>
      <c r="D232" s="156" t="s">
        <v>357</v>
      </c>
      <c r="E232" s="98">
        <v>3</v>
      </c>
      <c r="F232" s="144">
        <v>-16726.806153846162</v>
      </c>
      <c r="G232" s="146" t="s">
        <v>28</v>
      </c>
      <c r="H232" s="226">
        <f>VLOOKUP(G232,'Alloc. Factors'!$B$2:$M$110,7,FALSE)</f>
        <v>0.4262831716003761</v>
      </c>
      <c r="I232" s="103">
        <f t="shared" si="7"/>
        <v>-7130.3559780062305</v>
      </c>
      <c r="J232" s="99"/>
    </row>
    <row r="233" spans="1:10" ht="12" customHeight="1">
      <c r="A233" s="111"/>
      <c r="B233" s="159" t="s">
        <v>356</v>
      </c>
      <c r="C233" s="155"/>
      <c r="D233" s="156" t="s">
        <v>357</v>
      </c>
      <c r="E233" s="98">
        <v>3</v>
      </c>
      <c r="F233" s="144">
        <v>-1424.178846153889</v>
      </c>
      <c r="G233" s="146" t="s">
        <v>187</v>
      </c>
      <c r="H233" s="226">
        <f>VLOOKUP(G233,'Alloc. Factors'!$B$2:$M$110,7,FALSE)</f>
        <v>1</v>
      </c>
      <c r="I233" s="103">
        <f t="shared" ref="I233:I235" si="8">F233*H233</f>
        <v>-1424.178846153889</v>
      </c>
      <c r="J233" s="99"/>
    </row>
    <row r="234" spans="1:10" ht="12" customHeight="1">
      <c r="A234" s="96"/>
      <c r="B234" s="159" t="s">
        <v>356</v>
      </c>
      <c r="C234" s="155"/>
      <c r="D234" s="156" t="s">
        <v>357</v>
      </c>
      <c r="E234" s="98">
        <v>3</v>
      </c>
      <c r="F234" s="144">
        <v>-7686.0015123453923</v>
      </c>
      <c r="G234" s="146" t="s">
        <v>190</v>
      </c>
      <c r="H234" s="226">
        <f>VLOOKUP(G234,'Alloc. Factors'!$B$2:$M$110,7,FALSE)</f>
        <v>0</v>
      </c>
      <c r="I234" s="103">
        <f t="shared" si="8"/>
        <v>0</v>
      </c>
      <c r="J234" s="98"/>
    </row>
    <row r="235" spans="1:10" ht="12" customHeight="1">
      <c r="A235" s="96"/>
      <c r="B235" s="159" t="s">
        <v>356</v>
      </c>
      <c r="C235" s="155"/>
      <c r="D235" s="156" t="s">
        <v>357</v>
      </c>
      <c r="E235" s="98">
        <v>3</v>
      </c>
      <c r="F235" s="144">
        <v>-769053.97824427718</v>
      </c>
      <c r="G235" s="146" t="s">
        <v>374</v>
      </c>
      <c r="H235" s="226">
        <f>VLOOKUP(G235,'Alloc. Factors'!$B$2:$M$110,7,FALSE)</f>
        <v>0</v>
      </c>
      <c r="I235" s="103">
        <f t="shared" si="8"/>
        <v>0</v>
      </c>
      <c r="J235" s="98"/>
    </row>
    <row r="236" spans="1:10" ht="12" customHeight="1">
      <c r="A236" s="96"/>
      <c r="B236" s="402" t="s">
        <v>418</v>
      </c>
      <c r="C236" s="111"/>
      <c r="D236" s="98"/>
      <c r="E236" s="98"/>
      <c r="F236" s="418">
        <f>SUM(F214:F235)</f>
        <v>-32100561.270087443</v>
      </c>
      <c r="G236" s="146"/>
      <c r="H236" s="242"/>
      <c r="I236" s="419">
        <f>SUM(I214:I235)</f>
        <v>-13090269.46203096</v>
      </c>
      <c r="J236" s="88" t="s">
        <v>359</v>
      </c>
    </row>
    <row r="237" spans="1:10" ht="12" customHeight="1">
      <c r="A237" s="96"/>
      <c r="B237" s="111"/>
      <c r="C237" s="111"/>
      <c r="D237" s="98"/>
      <c r="E237" s="98"/>
      <c r="F237" s="144"/>
      <c r="G237" s="146"/>
      <c r="H237" s="242"/>
      <c r="I237" s="112"/>
      <c r="J237" s="98"/>
    </row>
    <row r="238" spans="1:10" ht="12" customHeight="1">
      <c r="A238" s="96"/>
      <c r="B238" s="96" t="s">
        <v>420</v>
      </c>
      <c r="C238" s="155"/>
      <c r="D238" s="156"/>
      <c r="E238" s="156"/>
      <c r="F238" s="420">
        <f>+F236+F177</f>
        <v>-837479180.86775231</v>
      </c>
      <c r="G238" s="343"/>
      <c r="H238" s="156"/>
      <c r="I238" s="420">
        <f>+I236+I177</f>
        <v>-343159149.56466436</v>
      </c>
      <c r="J238" s="93" t="s">
        <v>359</v>
      </c>
    </row>
    <row r="239" spans="1:10" ht="12" customHeight="1">
      <c r="A239" s="96"/>
      <c r="B239" s="111"/>
      <c r="C239" s="111"/>
      <c r="D239" s="98"/>
      <c r="E239" s="98"/>
      <c r="F239" s="144"/>
      <c r="G239" s="146"/>
      <c r="H239" s="242"/>
      <c r="I239" s="112"/>
      <c r="J239" s="98"/>
    </row>
    <row r="240" spans="1:10" ht="12" customHeight="1">
      <c r="A240" s="96"/>
      <c r="B240" s="159" t="s">
        <v>13</v>
      </c>
      <c r="C240" s="155"/>
      <c r="D240" s="156"/>
      <c r="E240" s="156"/>
      <c r="F240" s="156"/>
      <c r="G240" s="343"/>
      <c r="H240" s="156"/>
      <c r="I240" s="141"/>
      <c r="J240" s="93"/>
    </row>
    <row r="241" spans="1:10" ht="12" customHeight="1">
      <c r="A241" s="96"/>
      <c r="B241" s="159" t="s">
        <v>13</v>
      </c>
      <c r="C241" s="155"/>
      <c r="D241" s="156"/>
      <c r="E241" s="156"/>
      <c r="F241" s="156"/>
      <c r="G241" s="343"/>
      <c r="H241" s="156"/>
      <c r="I241" s="141"/>
      <c r="J241" s="93"/>
    </row>
    <row r="242" spans="1:10" ht="12" customHeight="1">
      <c r="A242" s="96"/>
      <c r="B242" s="159"/>
      <c r="C242" s="155"/>
      <c r="D242" s="156"/>
      <c r="E242" s="156"/>
      <c r="F242" s="156" t="s">
        <v>13</v>
      </c>
      <c r="G242" s="343"/>
      <c r="H242" s="156"/>
      <c r="I242" s="141"/>
      <c r="J242" s="93"/>
    </row>
    <row r="243" spans="1:10" ht="12" customHeight="1">
      <c r="A243" s="96"/>
      <c r="B243" s="96"/>
      <c r="C243" s="96"/>
      <c r="D243" s="98"/>
      <c r="E243" s="93"/>
      <c r="F243" s="123" t="s">
        <v>13</v>
      </c>
      <c r="G243" s="93"/>
      <c r="H243" s="245"/>
      <c r="I243" s="141"/>
      <c r="J243" s="93"/>
    </row>
    <row r="244" spans="1:10" ht="12" customHeight="1">
      <c r="A244" s="96"/>
      <c r="B244" s="96"/>
      <c r="C244" s="96"/>
      <c r="D244" s="98"/>
      <c r="E244" s="93"/>
      <c r="F244" s="123"/>
      <c r="G244" s="93"/>
      <c r="H244" s="245"/>
      <c r="I244" s="141"/>
      <c r="J244" s="93"/>
    </row>
    <row r="245" spans="1:10" ht="12" customHeight="1">
      <c r="A245" s="96"/>
      <c r="B245" s="96"/>
      <c r="C245" s="96"/>
      <c r="D245" s="98"/>
      <c r="E245" s="93"/>
      <c r="F245" s="123"/>
      <c r="G245" s="93"/>
      <c r="H245" s="245"/>
      <c r="I245" s="141"/>
      <c r="J245" s="93"/>
    </row>
    <row r="246" spans="1:10" ht="12" customHeight="1">
      <c r="A246" s="96"/>
      <c r="B246" s="96"/>
      <c r="C246" s="96"/>
      <c r="D246" s="98"/>
      <c r="E246" s="93"/>
      <c r="F246" s="123"/>
      <c r="G246" s="93"/>
      <c r="H246" s="245"/>
      <c r="I246" s="141"/>
      <c r="J246" s="93"/>
    </row>
    <row r="247" spans="1:10" ht="12" customHeight="1">
      <c r="A247" s="96"/>
      <c r="B247" s="96"/>
      <c r="C247" s="96"/>
      <c r="D247" s="98"/>
      <c r="E247" s="93"/>
      <c r="F247" s="123"/>
      <c r="G247" s="93"/>
      <c r="H247" s="245"/>
      <c r="I247" s="141"/>
      <c r="J247" s="93"/>
    </row>
    <row r="248" spans="1:10" ht="12" customHeight="1">
      <c r="A248" s="96"/>
      <c r="B248" s="96"/>
      <c r="C248" s="96"/>
      <c r="D248" s="98"/>
      <c r="E248" s="93"/>
      <c r="F248" s="123"/>
      <c r="G248" s="93"/>
      <c r="H248" s="245"/>
      <c r="I248" s="141"/>
      <c r="J248" s="93"/>
    </row>
    <row r="249" spans="1:10" ht="12" customHeight="1">
      <c r="A249" s="96"/>
      <c r="B249" s="96"/>
      <c r="C249" s="96"/>
      <c r="D249" s="98"/>
      <c r="E249" s="93"/>
      <c r="F249" s="123"/>
      <c r="G249" s="93"/>
      <c r="H249" s="245"/>
      <c r="I249" s="141"/>
      <c r="J249" s="93"/>
    </row>
    <row r="250" spans="1:10" ht="12" customHeight="1">
      <c r="A250" s="96"/>
      <c r="B250" s="96"/>
      <c r="C250" s="96"/>
      <c r="D250" s="98"/>
      <c r="E250" s="93"/>
      <c r="F250" s="123"/>
      <c r="G250" s="93"/>
      <c r="H250" s="245"/>
      <c r="I250" s="141"/>
      <c r="J250" s="93"/>
    </row>
    <row r="251" spans="1:10" ht="12" customHeight="1">
      <c r="A251" s="96"/>
      <c r="B251" s="96"/>
      <c r="C251" s="96"/>
      <c r="D251" s="98"/>
      <c r="E251" s="93"/>
      <c r="F251" s="123"/>
      <c r="G251" s="93"/>
      <c r="H251" s="245"/>
      <c r="I251" s="141"/>
      <c r="J251" s="93"/>
    </row>
    <row r="252" spans="1:10" ht="12" customHeight="1">
      <c r="A252" s="96"/>
      <c r="B252" s="96"/>
      <c r="C252" s="96"/>
      <c r="D252" s="98"/>
      <c r="E252" s="93"/>
      <c r="F252" s="123"/>
      <c r="G252" s="93"/>
      <c r="H252" s="245"/>
      <c r="I252" s="141"/>
      <c r="J252" s="93"/>
    </row>
    <row r="253" spans="1:10" ht="12" customHeight="1">
      <c r="A253" s="96"/>
      <c r="B253" s="96"/>
      <c r="C253" s="96"/>
      <c r="D253" s="98"/>
      <c r="E253" s="93"/>
      <c r="F253" s="123"/>
      <c r="G253" s="93"/>
      <c r="H253" s="245"/>
      <c r="I253" s="141"/>
      <c r="J253" s="93"/>
    </row>
    <row r="254" spans="1:10" ht="12" customHeight="1">
      <c r="A254" s="96"/>
      <c r="B254" s="96"/>
      <c r="C254" s="96"/>
      <c r="D254" s="98"/>
      <c r="E254" s="93"/>
      <c r="F254" s="123"/>
      <c r="G254" s="93"/>
      <c r="H254" s="245"/>
      <c r="I254" s="141"/>
      <c r="J254" s="93"/>
    </row>
    <row r="255" spans="1:10" ht="12" customHeight="1">
      <c r="A255" s="96"/>
      <c r="B255" s="96"/>
      <c r="C255" s="96"/>
      <c r="D255" s="98"/>
      <c r="E255" s="93"/>
      <c r="F255" s="123"/>
      <c r="G255" s="93"/>
      <c r="H255" s="245"/>
      <c r="I255" s="141"/>
      <c r="J255" s="93"/>
    </row>
    <row r="256" spans="1:10" ht="12" customHeight="1">
      <c r="A256" s="96"/>
      <c r="B256" s="96"/>
      <c r="C256" s="96"/>
      <c r="D256" s="98"/>
      <c r="E256" s="93"/>
      <c r="F256" s="123"/>
      <c r="G256" s="93"/>
      <c r="H256" s="245"/>
      <c r="I256" s="141"/>
      <c r="J256" s="93"/>
    </row>
    <row r="257" spans="1:10" ht="12" customHeight="1">
      <c r="A257" s="111"/>
      <c r="B257" s="111"/>
      <c r="C257" s="111"/>
      <c r="D257" s="98"/>
      <c r="E257" s="98"/>
      <c r="F257" s="123"/>
      <c r="G257" s="98"/>
      <c r="H257" s="242"/>
      <c r="I257" s="112"/>
      <c r="J257" s="88"/>
    </row>
    <row r="258" spans="1:10" ht="12" customHeight="1">
      <c r="A258" s="111"/>
      <c r="B258" s="111"/>
      <c r="C258" s="111"/>
      <c r="D258" s="98"/>
      <c r="E258" s="98"/>
      <c r="F258" s="123"/>
      <c r="G258" s="98"/>
      <c r="H258" s="242"/>
      <c r="I258" s="112"/>
      <c r="J258" s="88"/>
    </row>
    <row r="259" spans="1:10" ht="12" customHeight="1">
      <c r="A259" s="111"/>
      <c r="B259" s="111"/>
      <c r="C259" s="111"/>
      <c r="D259" s="98"/>
      <c r="E259" s="98"/>
      <c r="F259" s="123"/>
      <c r="G259" s="98"/>
      <c r="H259" s="242"/>
      <c r="I259" s="112"/>
      <c r="J259" s="88"/>
    </row>
    <row r="260" spans="1:10" ht="12" customHeight="1">
      <c r="A260" s="111"/>
      <c r="B260" s="111"/>
      <c r="C260" s="111"/>
      <c r="D260" s="98"/>
      <c r="E260" s="98"/>
      <c r="F260" s="123"/>
      <c r="G260" s="98"/>
      <c r="H260" s="242"/>
      <c r="I260" s="112"/>
      <c r="J260" s="88"/>
    </row>
    <row r="261" spans="1:10" ht="12" customHeight="1">
      <c r="A261" s="111"/>
      <c r="B261" s="111"/>
      <c r="C261" s="111"/>
      <c r="D261" s="98"/>
      <c r="E261" s="98"/>
      <c r="F261" s="123"/>
      <c r="G261" s="98"/>
      <c r="H261" s="242"/>
      <c r="I261" s="112"/>
      <c r="J261" s="88"/>
    </row>
    <row r="262" spans="1:10" ht="12" customHeight="1" thickBot="1">
      <c r="A262" s="96"/>
      <c r="B262" s="19" t="s">
        <v>12</v>
      </c>
      <c r="C262" s="96"/>
      <c r="D262" s="98"/>
      <c r="E262" s="93"/>
      <c r="F262" s="134"/>
      <c r="G262" s="93"/>
      <c r="H262" s="245"/>
      <c r="I262" s="141"/>
      <c r="J262" s="148"/>
    </row>
    <row r="263" spans="1:10" ht="12" customHeight="1">
      <c r="A263" s="116"/>
      <c r="B263" s="117"/>
      <c r="C263" s="117"/>
      <c r="D263" s="118"/>
      <c r="E263" s="118"/>
      <c r="F263" s="119"/>
      <c r="G263" s="118"/>
      <c r="H263" s="243"/>
      <c r="I263" s="120"/>
      <c r="J263" s="121"/>
    </row>
    <row r="264" spans="1:10" ht="12" customHeight="1">
      <c r="A264" s="122"/>
      <c r="B264" s="125"/>
      <c r="C264" s="111"/>
      <c r="D264" s="98"/>
      <c r="E264" s="98"/>
      <c r="F264" s="123"/>
      <c r="G264" s="98"/>
      <c r="H264" s="242"/>
      <c r="I264" s="112"/>
      <c r="J264" s="124"/>
    </row>
    <row r="265" spans="1:10" ht="12" customHeight="1">
      <c r="A265" s="122"/>
      <c r="B265" s="125"/>
      <c r="C265" s="111"/>
      <c r="D265" s="98"/>
      <c r="E265" s="98"/>
      <c r="F265" s="123"/>
      <c r="G265" s="98"/>
      <c r="H265" s="242"/>
      <c r="I265" s="112"/>
      <c r="J265" s="124"/>
    </row>
    <row r="266" spans="1:10" ht="12" customHeight="1">
      <c r="A266" s="122"/>
      <c r="B266" s="111"/>
      <c r="C266" s="111"/>
      <c r="D266" s="98"/>
      <c r="E266" s="98"/>
      <c r="F266" s="123"/>
      <c r="G266" s="98"/>
      <c r="H266" s="242"/>
      <c r="I266" s="112"/>
      <c r="J266" s="124"/>
    </row>
    <row r="267" spans="1:10" ht="12" customHeight="1">
      <c r="A267" s="122"/>
      <c r="B267" s="111"/>
      <c r="C267" s="111"/>
      <c r="D267" s="98"/>
      <c r="E267" s="98"/>
      <c r="F267" s="123"/>
      <c r="G267" s="98"/>
      <c r="H267" s="242"/>
      <c r="I267" s="112"/>
      <c r="J267" s="124"/>
    </row>
    <row r="268" spans="1:10" ht="12" customHeight="1">
      <c r="A268" s="122"/>
      <c r="B268" s="111"/>
      <c r="C268" s="111"/>
      <c r="D268" s="98"/>
      <c r="E268" s="98"/>
      <c r="F268" s="123"/>
      <c r="G268" s="98"/>
      <c r="H268" s="242"/>
      <c r="I268" s="112"/>
      <c r="J268" s="124"/>
    </row>
    <row r="269" spans="1:10" ht="12" customHeight="1">
      <c r="A269" s="122"/>
      <c r="B269" s="111"/>
      <c r="C269" s="111"/>
      <c r="D269" s="98"/>
      <c r="E269" s="98"/>
      <c r="F269" s="123"/>
      <c r="G269" s="98"/>
      <c r="H269" s="242"/>
      <c r="I269" s="112"/>
      <c r="J269" s="124"/>
    </row>
    <row r="270" spans="1:10" ht="12" customHeight="1">
      <c r="A270" s="122"/>
      <c r="B270" s="111"/>
      <c r="C270" s="111"/>
      <c r="D270" s="98"/>
      <c r="E270" s="98"/>
      <c r="F270" s="123"/>
      <c r="G270" s="98"/>
      <c r="H270" s="242"/>
      <c r="I270" s="112"/>
      <c r="J270" s="124"/>
    </row>
    <row r="271" spans="1:10" ht="12" customHeight="1">
      <c r="A271" s="122"/>
      <c r="B271" s="111"/>
      <c r="C271" s="111"/>
      <c r="D271" s="98"/>
      <c r="E271" s="98"/>
      <c r="F271" s="123"/>
      <c r="G271" s="98"/>
      <c r="H271" s="242"/>
      <c r="I271" s="112"/>
      <c r="J271" s="124"/>
    </row>
    <row r="272" spans="1:10" ht="12" customHeight="1" thickBot="1">
      <c r="A272" s="149"/>
      <c r="B272" s="150"/>
      <c r="C272" s="150"/>
      <c r="D272" s="151"/>
      <c r="E272" s="151"/>
      <c r="F272" s="152"/>
      <c r="G272" s="151"/>
      <c r="H272" s="246"/>
      <c r="I272" s="153"/>
      <c r="J272" s="154"/>
    </row>
    <row r="273" spans="1:10" ht="12" customHeight="1">
      <c r="J273" s="94"/>
    </row>
    <row r="274" spans="1:10" ht="12" customHeight="1">
      <c r="B274" s="7" t="str">
        <f>Inputs!$C$2</f>
        <v>Rocky Mountain Power</v>
      </c>
      <c r="I274" s="92" t="s">
        <v>0</v>
      </c>
      <c r="J274" s="93">
        <v>6.3</v>
      </c>
    </row>
    <row r="275" spans="1:10" ht="12" customHeight="1">
      <c r="B275" s="7" t="str">
        <f>Inputs!$C$3</f>
        <v>Utah General Rate Case - June 2015</v>
      </c>
      <c r="J275" s="94"/>
    </row>
    <row r="276" spans="1:10" ht="12" customHeight="1">
      <c r="B276" s="31" t="s">
        <v>942</v>
      </c>
      <c r="J276" s="94"/>
    </row>
    <row r="277" spans="1:10" ht="12" customHeight="1">
      <c r="F277" s="85" t="s">
        <v>13</v>
      </c>
      <c r="J277" s="94"/>
    </row>
    <row r="278" spans="1:10" ht="12" customHeight="1">
      <c r="J278" s="94"/>
    </row>
    <row r="279" spans="1:10" ht="12" customHeight="1">
      <c r="F279" s="94" t="s">
        <v>1</v>
      </c>
      <c r="H279" s="241"/>
      <c r="I279" s="95" t="str">
        <f>+Inputs!$C$6</f>
        <v>UTAH</v>
      </c>
    </row>
    <row r="280" spans="1:10" ht="12" customHeight="1">
      <c r="D280" s="46" t="s">
        <v>2</v>
      </c>
      <c r="E280" s="46" t="s">
        <v>3</v>
      </c>
      <c r="F280" s="42" t="s">
        <v>4</v>
      </c>
      <c r="G280" s="46" t="s">
        <v>5</v>
      </c>
      <c r="H280" s="73" t="s">
        <v>6</v>
      </c>
      <c r="I280" s="47" t="s">
        <v>7</v>
      </c>
      <c r="J280" s="46" t="s">
        <v>8</v>
      </c>
    </row>
    <row r="281" spans="1:10" ht="12" customHeight="1">
      <c r="A281" s="112"/>
      <c r="B281" s="36" t="s">
        <v>192</v>
      </c>
      <c r="C281" s="104"/>
      <c r="D281" s="110"/>
      <c r="E281" s="105"/>
      <c r="F281" s="108"/>
      <c r="G281" s="89"/>
      <c r="H281" s="87"/>
      <c r="I281" s="88"/>
      <c r="J281" s="99"/>
    </row>
    <row r="282" spans="1:10" ht="12" customHeight="1">
      <c r="A282" s="111"/>
      <c r="B282" s="159" t="s">
        <v>948</v>
      </c>
      <c r="C282" s="155"/>
      <c r="D282" s="156">
        <v>407</v>
      </c>
      <c r="E282" s="156">
        <v>3</v>
      </c>
      <c r="F282" s="144">
        <v>178158.86989303606</v>
      </c>
      <c r="G282" s="86" t="s">
        <v>187</v>
      </c>
      <c r="H282" s="226">
        <f>VLOOKUP(G282,'Alloc. Factors'!$B$2:$M$110,7,FALSE)</f>
        <v>1</v>
      </c>
      <c r="I282" s="103">
        <f t="shared" ref="I282" si="9">F282*H282</f>
        <v>178158.86989303606</v>
      </c>
      <c r="J282" s="99" t="s">
        <v>957</v>
      </c>
    </row>
    <row r="283" spans="1:10" ht="12" customHeight="1">
      <c r="A283" s="111"/>
      <c r="B283" s="159"/>
      <c r="C283" s="155"/>
      <c r="D283" s="156"/>
      <c r="E283" s="156"/>
      <c r="F283" s="144"/>
      <c r="G283" s="403"/>
      <c r="H283" s="226"/>
      <c r="I283" s="103"/>
      <c r="J283" s="99"/>
    </row>
    <row r="284" spans="1:10" ht="12" customHeight="1">
      <c r="A284" s="111"/>
      <c r="B284" s="36" t="s">
        <v>949</v>
      </c>
      <c r="C284" s="155"/>
      <c r="D284" s="156"/>
      <c r="E284" s="156"/>
      <c r="F284" s="144"/>
      <c r="G284" s="404"/>
      <c r="H284" s="226"/>
      <c r="I284" s="103"/>
      <c r="J284" s="99"/>
    </row>
    <row r="285" spans="1:10" ht="12" customHeight="1">
      <c r="A285" s="111"/>
      <c r="B285" s="159" t="s">
        <v>950</v>
      </c>
      <c r="C285" s="155"/>
      <c r="D285" s="156">
        <v>403364</v>
      </c>
      <c r="E285" s="144">
        <v>3</v>
      </c>
      <c r="F285" s="463">
        <v>-2508698</v>
      </c>
      <c r="G285" s="226" t="s">
        <v>191</v>
      </c>
      <c r="H285" s="226">
        <f>VLOOKUP(G285,'Alloc. Factors'!$B$2:$M$110,7,FALSE)</f>
        <v>0</v>
      </c>
      <c r="I285" s="103">
        <f t="shared" ref="I285:I291" si="10">F285*H285</f>
        <v>0</v>
      </c>
      <c r="J285" s="99"/>
    </row>
    <row r="286" spans="1:10" ht="12" customHeight="1">
      <c r="A286" s="111"/>
      <c r="B286" s="159" t="s">
        <v>951</v>
      </c>
      <c r="C286" s="155"/>
      <c r="D286" s="156">
        <v>403364</v>
      </c>
      <c r="E286" s="144">
        <v>3</v>
      </c>
      <c r="F286" s="463">
        <v>-23109549</v>
      </c>
      <c r="G286" s="226" t="s">
        <v>187</v>
      </c>
      <c r="H286" s="226">
        <f>VLOOKUP(G286,'Alloc. Factors'!$B$2:$M$110,7,FALSE)</f>
        <v>1</v>
      </c>
      <c r="I286" s="103">
        <f t="shared" si="10"/>
        <v>-23109549</v>
      </c>
      <c r="J286" s="99"/>
    </row>
    <row r="287" spans="1:10" ht="12" customHeight="1">
      <c r="A287" s="111"/>
      <c r="B287" s="159" t="s">
        <v>952</v>
      </c>
      <c r="C287" s="155"/>
      <c r="D287" s="156">
        <v>403364</v>
      </c>
      <c r="E287" s="144">
        <v>3</v>
      </c>
      <c r="F287" s="91">
        <v>-2077204</v>
      </c>
      <c r="G287" s="226" t="s">
        <v>374</v>
      </c>
      <c r="H287" s="226">
        <f>VLOOKUP(G287,'Alloc. Factors'!$B$2:$M$110,7,FALSE)</f>
        <v>0</v>
      </c>
      <c r="I287" s="103">
        <f t="shared" si="10"/>
        <v>0</v>
      </c>
      <c r="J287" s="99"/>
    </row>
    <row r="288" spans="1:10" ht="12" customHeight="1">
      <c r="A288" s="111"/>
      <c r="B288" s="159" t="s">
        <v>953</v>
      </c>
      <c r="C288" s="155"/>
      <c r="D288" s="156" t="s">
        <v>324</v>
      </c>
      <c r="E288" s="144">
        <v>3</v>
      </c>
      <c r="F288" s="463">
        <v>-785202</v>
      </c>
      <c r="G288" s="226" t="s">
        <v>28</v>
      </c>
      <c r="H288" s="226">
        <f>VLOOKUP(G288,'Alloc. Factors'!$B$2:$M$110,7,FALSE)</f>
        <v>0.4262831716003761</v>
      </c>
      <c r="I288" s="103">
        <f t="shared" si="10"/>
        <v>-334718.39890695852</v>
      </c>
      <c r="J288" s="99"/>
    </row>
    <row r="289" spans="1:10" ht="12" customHeight="1">
      <c r="A289" s="111"/>
      <c r="B289" s="159" t="s">
        <v>954</v>
      </c>
      <c r="C289" s="155"/>
      <c r="D289" s="156" t="s">
        <v>324</v>
      </c>
      <c r="E289" s="144">
        <v>3</v>
      </c>
      <c r="F289" s="464">
        <v>-2341500</v>
      </c>
      <c r="G289" s="226" t="s">
        <v>28</v>
      </c>
      <c r="H289" s="226">
        <f>VLOOKUP(G289,'Alloc. Factors'!$B$2:$M$110,7,FALSE)</f>
        <v>0.4262831716003761</v>
      </c>
      <c r="I289" s="103">
        <f t="shared" si="10"/>
        <v>-998142.04630228062</v>
      </c>
      <c r="J289" s="98"/>
    </row>
    <row r="290" spans="1:10" ht="12" customHeight="1">
      <c r="A290" s="111"/>
      <c r="B290" s="159" t="s">
        <v>955</v>
      </c>
      <c r="C290" s="155"/>
      <c r="D290" s="156" t="s">
        <v>324</v>
      </c>
      <c r="E290" s="144">
        <v>3</v>
      </c>
      <c r="F290" s="91">
        <v>-5927184</v>
      </c>
      <c r="G290" s="226" t="s">
        <v>28</v>
      </c>
      <c r="H290" s="226">
        <f>VLOOKUP(G290,'Alloc. Factors'!$B$2:$M$110,7,FALSE)</f>
        <v>0.4262831716003761</v>
      </c>
      <c r="I290" s="103">
        <f t="shared" si="10"/>
        <v>-2526658.7941790037</v>
      </c>
      <c r="J290" s="98"/>
    </row>
    <row r="291" spans="1:10" ht="12" customHeight="1">
      <c r="A291" s="111"/>
      <c r="B291" s="159" t="s">
        <v>956</v>
      </c>
      <c r="C291" s="155"/>
      <c r="D291" s="156" t="s">
        <v>324</v>
      </c>
      <c r="E291" s="144">
        <v>3</v>
      </c>
      <c r="F291" s="91">
        <v>-2293038</v>
      </c>
      <c r="G291" s="226" t="s">
        <v>28</v>
      </c>
      <c r="H291" s="226">
        <f>VLOOKUP(G291,'Alloc. Factors'!$B$2:$M$110,7,FALSE)</f>
        <v>0.4262831716003761</v>
      </c>
      <c r="I291" s="103">
        <f t="shared" si="10"/>
        <v>-977483.51124018326</v>
      </c>
      <c r="J291" s="99"/>
    </row>
    <row r="292" spans="1:10" ht="12" customHeight="1">
      <c r="A292" s="112"/>
      <c r="B292" s="159"/>
      <c r="C292" s="155"/>
      <c r="D292" s="156"/>
      <c r="E292" s="144"/>
      <c r="F292" s="410">
        <f>SUM(F285:F291)</f>
        <v>-39042375</v>
      </c>
      <c r="G292" s="226"/>
      <c r="H292" s="226"/>
      <c r="I292" s="301">
        <f>SUM(I285:I291)</f>
        <v>-27946551.750628427</v>
      </c>
      <c r="J292" s="99" t="s">
        <v>964</v>
      </c>
    </row>
    <row r="293" spans="1:10" ht="12" customHeight="1">
      <c r="A293" s="111"/>
      <c r="B293" s="159"/>
      <c r="C293" s="155"/>
      <c r="D293" s="156"/>
      <c r="E293" s="144"/>
      <c r="F293" s="91"/>
      <c r="G293" s="226"/>
      <c r="H293" s="226"/>
      <c r="I293" s="103"/>
      <c r="J293" s="99"/>
    </row>
    <row r="294" spans="1:10" ht="12" customHeight="1">
      <c r="A294" s="111"/>
      <c r="B294" s="159"/>
      <c r="C294" s="155"/>
      <c r="D294" s="156"/>
      <c r="E294" s="144"/>
      <c r="F294" s="91"/>
      <c r="G294" s="226"/>
      <c r="H294" s="226"/>
      <c r="I294" s="103"/>
      <c r="J294" s="99"/>
    </row>
    <row r="295" spans="1:10" ht="12" customHeight="1">
      <c r="A295" s="111"/>
      <c r="B295" s="36" t="s">
        <v>10</v>
      </c>
      <c r="C295" s="155"/>
      <c r="D295" s="156"/>
      <c r="E295" s="144"/>
      <c r="F295" s="88"/>
      <c r="G295" s="226"/>
      <c r="H295" s="226"/>
      <c r="I295" s="103"/>
      <c r="J295" s="99"/>
    </row>
    <row r="296" spans="1:10" ht="12" customHeight="1">
      <c r="A296" s="111"/>
      <c r="B296" s="36" t="s">
        <v>949</v>
      </c>
      <c r="C296" s="155"/>
      <c r="D296" s="156"/>
      <c r="E296" s="144"/>
      <c r="F296" s="88"/>
      <c r="G296" s="226"/>
      <c r="H296" s="226"/>
      <c r="I296" s="103"/>
      <c r="J296" s="99"/>
    </row>
    <row r="297" spans="1:10" ht="12" customHeight="1">
      <c r="A297" s="111"/>
      <c r="B297" s="159" t="s">
        <v>950</v>
      </c>
      <c r="C297" s="155"/>
      <c r="D297" s="156">
        <v>108364</v>
      </c>
      <c r="E297" s="144">
        <v>3</v>
      </c>
      <c r="F297" s="88">
        <v>2508698</v>
      </c>
      <c r="G297" s="226" t="s">
        <v>191</v>
      </c>
      <c r="H297" s="226">
        <f>VLOOKUP(G297,'Alloc. Factors'!$B$2:$M$110,7,FALSE)</f>
        <v>0</v>
      </c>
      <c r="I297" s="103">
        <f t="shared" ref="I297:I303" si="11">F297*H297</f>
        <v>0</v>
      </c>
      <c r="J297" s="99" t="s">
        <v>964</v>
      </c>
    </row>
    <row r="298" spans="1:10" ht="12" customHeight="1">
      <c r="A298" s="111"/>
      <c r="B298" s="159" t="s">
        <v>951</v>
      </c>
      <c r="C298" s="155"/>
      <c r="D298" s="156">
        <v>108364</v>
      </c>
      <c r="E298" s="144">
        <v>3</v>
      </c>
      <c r="F298" s="88">
        <v>23109549</v>
      </c>
      <c r="G298" s="226" t="s">
        <v>187</v>
      </c>
      <c r="H298" s="226">
        <f>VLOOKUP(G298,'Alloc. Factors'!$B$2:$M$110,7,FALSE)</f>
        <v>1</v>
      </c>
      <c r="I298" s="103">
        <f t="shared" si="11"/>
        <v>23109549</v>
      </c>
      <c r="J298" s="99" t="s">
        <v>964</v>
      </c>
    </row>
    <row r="299" spans="1:10" ht="12" customHeight="1">
      <c r="A299" s="111"/>
      <c r="B299" s="159" t="s">
        <v>952</v>
      </c>
      <c r="C299" s="155"/>
      <c r="D299" s="156">
        <v>108364</v>
      </c>
      <c r="E299" s="144">
        <v>3</v>
      </c>
      <c r="F299" s="88">
        <v>2077204</v>
      </c>
      <c r="G299" s="226" t="s">
        <v>374</v>
      </c>
      <c r="H299" s="226">
        <f>VLOOKUP(G299,'Alloc. Factors'!$B$2:$M$110,7,FALSE)</f>
        <v>0</v>
      </c>
      <c r="I299" s="103">
        <f t="shared" si="11"/>
        <v>0</v>
      </c>
      <c r="J299" s="99" t="s">
        <v>964</v>
      </c>
    </row>
    <row r="300" spans="1:10" ht="12" customHeight="1">
      <c r="A300" s="111"/>
      <c r="B300" s="159" t="s">
        <v>953</v>
      </c>
      <c r="C300" s="155"/>
      <c r="D300" s="156" t="s">
        <v>342</v>
      </c>
      <c r="E300" s="144">
        <v>3</v>
      </c>
      <c r="F300" s="88">
        <v>785202</v>
      </c>
      <c r="G300" s="226" t="s">
        <v>28</v>
      </c>
      <c r="H300" s="226">
        <f>VLOOKUP(G300,'Alloc. Factors'!$B$2:$M$110,7,FALSE)</f>
        <v>0.4262831716003761</v>
      </c>
      <c r="I300" s="103">
        <f t="shared" si="11"/>
        <v>334718.39890695852</v>
      </c>
      <c r="J300" s="99" t="s">
        <v>964</v>
      </c>
    </row>
    <row r="301" spans="1:10" ht="12" customHeight="1">
      <c r="A301" s="111"/>
      <c r="B301" s="159" t="s">
        <v>954</v>
      </c>
      <c r="C301" s="155"/>
      <c r="D301" s="156" t="s">
        <v>342</v>
      </c>
      <c r="E301" s="144">
        <v>3</v>
      </c>
      <c r="F301" s="88">
        <v>2341500</v>
      </c>
      <c r="G301" s="226" t="s">
        <v>28</v>
      </c>
      <c r="H301" s="226">
        <f>VLOOKUP(G301,'Alloc. Factors'!$B$2:$M$110,7,FALSE)</f>
        <v>0.4262831716003761</v>
      </c>
      <c r="I301" s="103">
        <f t="shared" si="11"/>
        <v>998142.04630228062</v>
      </c>
      <c r="J301" s="99" t="s">
        <v>964</v>
      </c>
    </row>
    <row r="302" spans="1:10" ht="12" customHeight="1">
      <c r="A302" s="96"/>
      <c r="B302" s="159" t="s">
        <v>955</v>
      </c>
      <c r="C302" s="111"/>
      <c r="D302" s="98" t="s">
        <v>342</v>
      </c>
      <c r="E302" s="144">
        <v>3</v>
      </c>
      <c r="F302" s="88">
        <v>5927184</v>
      </c>
      <c r="G302" s="247" t="s">
        <v>28</v>
      </c>
      <c r="H302" s="226">
        <f>VLOOKUP(G302,'Alloc. Factors'!$B$2:$M$110,7,FALSE)</f>
        <v>0.4262831716003761</v>
      </c>
      <c r="I302" s="103">
        <f t="shared" si="11"/>
        <v>2526658.7941790037</v>
      </c>
      <c r="J302" s="99" t="s">
        <v>964</v>
      </c>
    </row>
    <row r="303" spans="1:10" ht="12" customHeight="1">
      <c r="A303" s="96"/>
      <c r="B303" s="111" t="s">
        <v>956</v>
      </c>
      <c r="C303" s="111"/>
      <c r="D303" s="98" t="s">
        <v>342</v>
      </c>
      <c r="E303" s="144">
        <v>3</v>
      </c>
      <c r="F303" s="88">
        <v>2293038</v>
      </c>
      <c r="G303" s="247" t="s">
        <v>28</v>
      </c>
      <c r="H303" s="226">
        <f>VLOOKUP(G303,'Alloc. Factors'!$B$2:$M$110,7,FALSE)</f>
        <v>0.4262831716003761</v>
      </c>
      <c r="I303" s="103">
        <f t="shared" si="11"/>
        <v>977483.51124018326</v>
      </c>
      <c r="J303" s="99" t="s">
        <v>964</v>
      </c>
    </row>
    <row r="304" spans="1:10" ht="12" customHeight="1">
      <c r="A304" s="96"/>
      <c r="B304" s="111"/>
      <c r="C304" s="155"/>
      <c r="D304" s="156"/>
      <c r="E304" s="443"/>
      <c r="F304" s="410">
        <f>SUM(F297:F303)</f>
        <v>39042375</v>
      </c>
      <c r="G304" s="156"/>
      <c r="H304" s="156"/>
      <c r="I304" s="420">
        <f>SUM(I297:I303)</f>
        <v>27946551.750628427</v>
      </c>
      <c r="J304" s="98"/>
    </row>
    <row r="305" spans="1:10" ht="12" customHeight="1">
      <c r="A305" s="96"/>
      <c r="B305" s="111"/>
      <c r="C305" s="111"/>
      <c r="D305" s="98"/>
      <c r="E305" s="98"/>
      <c r="F305" s="144"/>
      <c r="G305" s="88"/>
      <c r="H305" s="242"/>
      <c r="I305" s="112"/>
      <c r="J305" s="98"/>
    </row>
    <row r="306" spans="1:10" ht="12" customHeight="1">
      <c r="A306" s="96"/>
      <c r="B306" s="159"/>
      <c r="C306" s="155"/>
      <c r="D306" s="156"/>
      <c r="E306" s="156"/>
      <c r="F306" s="156"/>
      <c r="G306" s="91"/>
      <c r="H306" s="156"/>
      <c r="I306" s="112"/>
      <c r="J306" s="98"/>
    </row>
    <row r="307" spans="1:10" ht="12" customHeight="1">
      <c r="A307" s="96"/>
      <c r="B307" s="36" t="s">
        <v>423</v>
      </c>
      <c r="C307" s="155"/>
      <c r="D307" s="156"/>
      <c r="E307" s="156"/>
      <c r="F307" s="156"/>
      <c r="G307" s="91"/>
      <c r="H307" s="226"/>
      <c r="I307" s="141"/>
      <c r="J307" s="93"/>
    </row>
    <row r="308" spans="1:10" ht="12" customHeight="1">
      <c r="A308" s="96"/>
      <c r="B308" s="159" t="s">
        <v>1003</v>
      </c>
      <c r="C308" s="155"/>
      <c r="D308" s="156" t="s">
        <v>326</v>
      </c>
      <c r="E308" s="156">
        <v>3</v>
      </c>
      <c r="F308" s="91">
        <v>-146406</v>
      </c>
      <c r="G308" s="343" t="s">
        <v>30</v>
      </c>
      <c r="H308" s="226">
        <f>VLOOKUP(G308,'Alloc. Factors'!$B$2:$M$110,7,FALSE)</f>
        <v>0.4262831716003761</v>
      </c>
      <c r="I308" s="141">
        <f t="shared" ref="I308:I309" si="12">F308*H308</f>
        <v>-62410.414021324665</v>
      </c>
      <c r="J308" s="93" t="s">
        <v>263</v>
      </c>
    </row>
    <row r="309" spans="1:10" ht="12" customHeight="1">
      <c r="A309" s="96"/>
      <c r="B309" s="159" t="s">
        <v>954</v>
      </c>
      <c r="C309" s="155"/>
      <c r="D309" s="156" t="s">
        <v>326</v>
      </c>
      <c r="E309" s="156">
        <v>3</v>
      </c>
      <c r="F309" s="91">
        <v>-1657756</v>
      </c>
      <c r="G309" s="343" t="s">
        <v>32</v>
      </c>
      <c r="H309" s="226">
        <f>VLOOKUP(G309,'Alloc. Factors'!$B$2:$M$110,7,FALSE)</f>
        <v>0.4262831716003761</v>
      </c>
      <c r="I309" s="103">
        <f t="shared" si="12"/>
        <v>-706673.48541955312</v>
      </c>
      <c r="J309" s="93" t="s">
        <v>263</v>
      </c>
    </row>
    <row r="310" spans="1:10" ht="12" customHeight="1">
      <c r="A310" s="96"/>
      <c r="B310" s="96"/>
      <c r="C310" s="96"/>
      <c r="D310" s="98"/>
      <c r="E310" s="93"/>
      <c r="F310" s="423">
        <f>SUM(F308:F309)</f>
        <v>-1804162</v>
      </c>
      <c r="G310" s="147"/>
      <c r="H310" s="245"/>
      <c r="I310" s="419">
        <f>SUM(I308:I309)</f>
        <v>-769083.89944087784</v>
      </c>
      <c r="J310" s="93"/>
    </row>
    <row r="311" spans="1:10" ht="12" customHeight="1">
      <c r="A311" s="96"/>
      <c r="B311" s="96"/>
      <c r="C311" s="96"/>
      <c r="D311" s="98"/>
      <c r="E311" s="93"/>
      <c r="F311" s="123"/>
      <c r="G311" s="93"/>
      <c r="H311" s="245"/>
      <c r="I311" s="141"/>
      <c r="J311" s="93"/>
    </row>
    <row r="312" spans="1:10" ht="12" customHeight="1">
      <c r="A312" s="96"/>
      <c r="B312" s="96"/>
      <c r="C312" s="96"/>
      <c r="D312" s="98"/>
      <c r="E312" s="93"/>
      <c r="F312" s="123"/>
      <c r="G312" s="93"/>
      <c r="H312" s="245"/>
      <c r="I312" s="141"/>
      <c r="J312" s="93"/>
    </row>
    <row r="313" spans="1:10" ht="12" customHeight="1">
      <c r="A313" s="96"/>
      <c r="B313" s="96"/>
      <c r="C313" s="96"/>
      <c r="D313" s="98"/>
      <c r="E313" s="93"/>
      <c r="F313" s="123"/>
      <c r="G313" s="93"/>
      <c r="H313" s="245"/>
      <c r="I313" s="141"/>
      <c r="J313" s="93"/>
    </row>
    <row r="314" spans="1:10" ht="12" customHeight="1">
      <c r="A314" s="96"/>
      <c r="B314" s="19" t="s">
        <v>1002</v>
      </c>
      <c r="C314" s="96"/>
      <c r="D314" s="98"/>
      <c r="E314" s="93"/>
      <c r="F314" s="123" t="s">
        <v>13</v>
      </c>
      <c r="G314" s="93"/>
      <c r="H314" s="245"/>
      <c r="I314" s="141"/>
      <c r="J314" s="93"/>
    </row>
    <row r="315" spans="1:10" ht="12" customHeight="1">
      <c r="A315" s="96"/>
      <c r="B315" s="471" t="s">
        <v>991</v>
      </c>
      <c r="C315" s="96"/>
      <c r="D315" s="98"/>
      <c r="E315" s="93"/>
      <c r="F315" s="123">
        <v>2224227</v>
      </c>
      <c r="G315" s="93"/>
      <c r="H315" s="245"/>
      <c r="I315" s="141"/>
      <c r="J315" s="93" t="s">
        <v>1000</v>
      </c>
    </row>
    <row r="316" spans="1:10" ht="12" customHeight="1">
      <c r="A316" s="96"/>
      <c r="B316" s="471" t="s">
        <v>992</v>
      </c>
      <c r="C316" s="96"/>
      <c r="D316" s="98"/>
      <c r="E316" s="93"/>
      <c r="F316" s="470">
        <v>2077821</v>
      </c>
      <c r="G316" s="93"/>
      <c r="H316" s="245"/>
      <c r="I316" s="141"/>
      <c r="J316" s="93" t="s">
        <v>1000</v>
      </c>
    </row>
    <row r="317" spans="1:10" ht="12" customHeight="1">
      <c r="A317" s="96"/>
      <c r="B317" s="471"/>
      <c r="C317" s="96"/>
      <c r="D317" s="98"/>
      <c r="E317" s="93"/>
      <c r="F317" s="123">
        <v>-146406</v>
      </c>
      <c r="G317" s="93"/>
      <c r="H317" s="245"/>
      <c r="I317" s="141"/>
      <c r="J317" s="93"/>
    </row>
    <row r="318" spans="1:10" ht="12" customHeight="1">
      <c r="A318" s="96"/>
      <c r="B318" s="471"/>
      <c r="C318" s="96"/>
      <c r="D318" s="98"/>
      <c r="E318" s="93"/>
      <c r="F318" s="123"/>
      <c r="G318" s="93"/>
      <c r="H318" s="245"/>
      <c r="I318" s="141"/>
      <c r="J318" s="93"/>
    </row>
    <row r="319" spans="1:10" ht="12" customHeight="1">
      <c r="A319" s="96"/>
      <c r="B319" s="471" t="s">
        <v>993</v>
      </c>
      <c r="C319" s="96"/>
      <c r="D319" s="98"/>
      <c r="E319" s="93"/>
      <c r="F319" s="123">
        <v>1350552</v>
      </c>
      <c r="G319" s="93"/>
      <c r="H319" s="245"/>
      <c r="I319" s="141"/>
      <c r="J319" s="93" t="s">
        <v>1000</v>
      </c>
    </row>
    <row r="320" spans="1:10" ht="12" customHeight="1">
      <c r="A320" s="96"/>
      <c r="B320" s="471" t="s">
        <v>994</v>
      </c>
      <c r="C320" s="96"/>
      <c r="D320" s="98"/>
      <c r="E320" s="93"/>
      <c r="F320" s="470">
        <v>-307204</v>
      </c>
      <c r="G320" s="93"/>
      <c r="H320" s="245"/>
      <c r="I320" s="141"/>
      <c r="J320" s="93" t="s">
        <v>1000</v>
      </c>
    </row>
    <row r="321" spans="1:10" ht="12" customHeight="1">
      <c r="A321" s="96"/>
      <c r="B321" s="96"/>
      <c r="C321" s="96"/>
      <c r="D321" s="98"/>
      <c r="E321" s="93"/>
      <c r="F321" s="123">
        <v>-1657756</v>
      </c>
      <c r="G321" s="93"/>
      <c r="H321" s="245"/>
      <c r="I321" s="141"/>
      <c r="J321" s="93"/>
    </row>
    <row r="322" spans="1:10" ht="12" customHeight="1">
      <c r="A322" s="96"/>
      <c r="B322" s="96"/>
      <c r="C322" s="96"/>
      <c r="D322" s="98"/>
      <c r="E322" s="93"/>
      <c r="F322" s="123"/>
      <c r="G322" s="93"/>
      <c r="H322" s="245"/>
      <c r="I322" s="141"/>
      <c r="J322" s="93"/>
    </row>
    <row r="323" spans="1:10" ht="12" customHeight="1">
      <c r="A323" s="96"/>
      <c r="B323" s="96"/>
      <c r="C323" s="96"/>
      <c r="D323" s="98"/>
      <c r="E323" s="93"/>
      <c r="F323" s="123"/>
      <c r="G323" s="93"/>
      <c r="H323" s="245"/>
      <c r="I323" s="141"/>
      <c r="J323" s="93"/>
    </row>
    <row r="324" spans="1:10" ht="12" customHeight="1">
      <c r="A324" s="96"/>
      <c r="B324" s="96"/>
      <c r="C324" s="96"/>
      <c r="D324" s="98"/>
      <c r="E324" s="93"/>
      <c r="F324" s="123"/>
      <c r="G324" s="93"/>
      <c r="H324" s="245"/>
      <c r="I324" s="141"/>
      <c r="J324" s="93"/>
    </row>
    <row r="325" spans="1:10" ht="12" customHeight="1">
      <c r="A325" s="111"/>
      <c r="B325" s="111"/>
      <c r="C325" s="111"/>
      <c r="D325" s="98"/>
      <c r="E325" s="98"/>
      <c r="F325" s="123"/>
      <c r="G325" s="98"/>
      <c r="H325" s="242"/>
      <c r="I325" s="112"/>
      <c r="J325" s="88"/>
    </row>
    <row r="326" spans="1:10" ht="12" customHeight="1">
      <c r="A326" s="111"/>
      <c r="B326" s="111"/>
      <c r="C326" s="111"/>
      <c r="D326" s="98"/>
      <c r="E326" s="98"/>
      <c r="F326" s="123"/>
      <c r="G326" s="98"/>
      <c r="H326" s="242"/>
      <c r="I326" s="112"/>
      <c r="J326" s="88"/>
    </row>
    <row r="327" spans="1:10" ht="12" customHeight="1">
      <c r="A327" s="111"/>
      <c r="B327" s="111"/>
      <c r="C327" s="111"/>
      <c r="D327" s="98"/>
      <c r="E327" s="98"/>
      <c r="F327" s="123"/>
      <c r="G327" s="98"/>
      <c r="H327" s="242"/>
      <c r="I327" s="112"/>
      <c r="J327" s="88"/>
    </row>
    <row r="328" spans="1:10" ht="12" customHeight="1">
      <c r="A328" s="111"/>
      <c r="B328" s="111"/>
      <c r="C328" s="111"/>
      <c r="D328" s="98"/>
      <c r="E328" s="98"/>
      <c r="F328" s="123"/>
      <c r="G328" s="98"/>
      <c r="H328" s="242"/>
      <c r="I328" s="112"/>
      <c r="J328" s="88"/>
    </row>
    <row r="329" spans="1:10" ht="12" customHeight="1">
      <c r="A329" s="111"/>
      <c r="B329" s="111"/>
      <c r="C329" s="111"/>
      <c r="D329" s="98"/>
      <c r="E329" s="98"/>
      <c r="F329" s="123"/>
      <c r="G329" s="98"/>
      <c r="H329" s="242"/>
      <c r="I329" s="112"/>
      <c r="J329" s="88"/>
    </row>
    <row r="330" spans="1:10" ht="12" customHeight="1" thickBot="1">
      <c r="A330" s="96"/>
      <c r="B330" s="19" t="s">
        <v>12</v>
      </c>
      <c r="C330" s="96"/>
      <c r="D330" s="98"/>
      <c r="E330" s="93"/>
      <c r="F330" s="134"/>
      <c r="G330" s="93"/>
      <c r="H330" s="245"/>
      <c r="I330" s="141"/>
      <c r="J330" s="148"/>
    </row>
    <row r="331" spans="1:10" ht="12" customHeight="1">
      <c r="A331" s="116"/>
      <c r="B331" s="117"/>
      <c r="C331" s="117"/>
      <c r="D331" s="118"/>
      <c r="E331" s="118"/>
      <c r="F331" s="119"/>
      <c r="G331" s="118"/>
      <c r="H331" s="243"/>
      <c r="I331" s="120"/>
      <c r="J331" s="121"/>
    </row>
    <row r="332" spans="1:10" ht="12" customHeight="1">
      <c r="A332" s="122"/>
      <c r="B332" s="125"/>
      <c r="C332" s="111"/>
      <c r="D332" s="98"/>
      <c r="E332" s="98"/>
      <c r="F332" s="123"/>
      <c r="G332" s="98"/>
      <c r="H332" s="242"/>
      <c r="I332" s="112"/>
      <c r="J332" s="124"/>
    </row>
    <row r="333" spans="1:10" ht="12" customHeight="1">
      <c r="A333" s="122"/>
      <c r="B333" s="125"/>
      <c r="C333" s="111"/>
      <c r="D333" s="98"/>
      <c r="E333" s="98"/>
      <c r="F333" s="123"/>
      <c r="G333" s="98"/>
      <c r="H333" s="242"/>
      <c r="I333" s="112"/>
      <c r="J333" s="124"/>
    </row>
    <row r="334" spans="1:10" ht="12" customHeight="1">
      <c r="A334" s="122"/>
      <c r="B334" s="111"/>
      <c r="C334" s="111"/>
      <c r="D334" s="98"/>
      <c r="E334" s="98"/>
      <c r="F334" s="123"/>
      <c r="G334" s="98"/>
      <c r="H334" s="242"/>
      <c r="I334" s="112"/>
      <c r="J334" s="124"/>
    </row>
    <row r="335" spans="1:10" ht="12" customHeight="1">
      <c r="A335" s="122"/>
      <c r="B335" s="111"/>
      <c r="C335" s="111"/>
      <c r="D335" s="98"/>
      <c r="E335" s="98"/>
      <c r="F335" s="123"/>
      <c r="G335" s="98"/>
      <c r="H335" s="242"/>
      <c r="I335" s="112"/>
      <c r="J335" s="124"/>
    </row>
    <row r="336" spans="1:10" ht="12" customHeight="1">
      <c r="A336" s="122"/>
      <c r="B336" s="111"/>
      <c r="C336" s="111"/>
      <c r="D336" s="98"/>
      <c r="E336" s="98"/>
      <c r="F336" s="123"/>
      <c r="G336" s="98"/>
      <c r="H336" s="242"/>
      <c r="I336" s="112"/>
      <c r="J336" s="124"/>
    </row>
    <row r="337" spans="1:10" ht="12" customHeight="1">
      <c r="A337" s="122"/>
      <c r="B337" s="111"/>
      <c r="C337" s="111"/>
      <c r="D337" s="98"/>
      <c r="E337" s="98"/>
      <c r="F337" s="123"/>
      <c r="G337" s="98"/>
      <c r="H337" s="242"/>
      <c r="I337" s="112"/>
      <c r="J337" s="124"/>
    </row>
    <row r="338" spans="1:10" ht="12" customHeight="1">
      <c r="A338" s="122"/>
      <c r="B338" s="111"/>
      <c r="C338" s="111"/>
      <c r="D338" s="98"/>
      <c r="E338" s="98"/>
      <c r="F338" s="123"/>
      <c r="G338" s="98"/>
      <c r="H338" s="242"/>
      <c r="I338" s="112"/>
      <c r="J338" s="124"/>
    </row>
    <row r="339" spans="1:10" ht="12" customHeight="1">
      <c r="A339" s="122"/>
      <c r="B339" s="111"/>
      <c r="C339" s="111"/>
      <c r="D339" s="98"/>
      <c r="E339" s="98"/>
      <c r="F339" s="123"/>
      <c r="G339" s="98"/>
      <c r="H339" s="242"/>
      <c r="I339" s="112"/>
      <c r="J339" s="124"/>
    </row>
    <row r="340" spans="1:10" ht="12" customHeight="1" thickBot="1">
      <c r="A340" s="149"/>
      <c r="B340" s="150"/>
      <c r="C340" s="150"/>
      <c r="D340" s="151"/>
      <c r="E340" s="151"/>
      <c r="F340" s="152"/>
      <c r="G340" s="151"/>
      <c r="H340" s="246"/>
      <c r="I340" s="153"/>
      <c r="J340" s="154"/>
    </row>
    <row r="341" spans="1:10" ht="12" customHeight="1">
      <c r="J341" s="94"/>
    </row>
    <row r="342" spans="1:10" ht="12" customHeight="1">
      <c r="B342" s="7" t="str">
        <f>Inputs!$C$2</f>
        <v>Rocky Mountain Power</v>
      </c>
      <c r="I342" s="92" t="s">
        <v>0</v>
      </c>
      <c r="J342" s="93" t="s">
        <v>947</v>
      </c>
    </row>
    <row r="343" spans="1:10" ht="12" customHeight="1">
      <c r="B343" s="7" t="str">
        <f>Inputs!$C$3</f>
        <v>Utah General Rate Case - June 2015</v>
      </c>
      <c r="J343" s="94"/>
    </row>
    <row r="344" spans="1:10" ht="12" customHeight="1">
      <c r="B344" s="31" t="s">
        <v>989</v>
      </c>
      <c r="J344" s="94"/>
    </row>
    <row r="345" spans="1:10" ht="12" customHeight="1">
      <c r="F345" s="85" t="s">
        <v>13</v>
      </c>
      <c r="J345" s="94"/>
    </row>
    <row r="346" spans="1:10" ht="12" customHeight="1">
      <c r="J346" s="94"/>
    </row>
    <row r="347" spans="1:10" ht="12" customHeight="1">
      <c r="F347" s="94" t="s">
        <v>1</v>
      </c>
      <c r="H347" s="241"/>
      <c r="I347" s="95" t="str">
        <f>+Inputs!$C$6</f>
        <v>UTAH</v>
      </c>
    </row>
    <row r="348" spans="1:10" ht="12" customHeight="1">
      <c r="D348" s="46" t="s">
        <v>2</v>
      </c>
      <c r="E348" s="46" t="s">
        <v>3</v>
      </c>
      <c r="F348" s="42" t="s">
        <v>4</v>
      </c>
      <c r="G348" s="46" t="s">
        <v>5</v>
      </c>
      <c r="H348" s="73" t="s">
        <v>6</v>
      </c>
      <c r="I348" s="47" t="s">
        <v>7</v>
      </c>
      <c r="J348" s="46" t="s">
        <v>8</v>
      </c>
    </row>
    <row r="349" spans="1:10" ht="12" customHeight="1">
      <c r="A349" s="112"/>
      <c r="B349" s="36" t="s">
        <v>192</v>
      </c>
      <c r="C349" s="104"/>
      <c r="D349" s="110"/>
      <c r="E349" s="105"/>
      <c r="F349" s="108"/>
      <c r="G349" s="89"/>
      <c r="H349" s="87"/>
      <c r="I349" s="88"/>
      <c r="J349" s="99"/>
    </row>
    <row r="350" spans="1:10" ht="12" customHeight="1">
      <c r="A350" s="111"/>
      <c r="B350" s="159" t="s">
        <v>203</v>
      </c>
      <c r="C350" s="155"/>
      <c r="D350" s="156" t="s">
        <v>667</v>
      </c>
      <c r="E350" s="156">
        <v>3</v>
      </c>
      <c r="F350" s="123">
        <v>-212670.66596761058</v>
      </c>
      <c r="G350" s="86" t="s">
        <v>28</v>
      </c>
      <c r="H350" s="226">
        <f>VLOOKUP(G350,'Alloc. Factors'!$B$2:$M$110,7,FALSE)</f>
        <v>0.4262831716003761</v>
      </c>
      <c r="I350" s="103">
        <f t="shared" ref="I350" si="13">F350*H350</f>
        <v>-90657.925995037207</v>
      </c>
      <c r="J350" s="99"/>
    </row>
    <row r="351" spans="1:10" ht="12" customHeight="1">
      <c r="A351" s="111"/>
      <c r="B351" s="159" t="s">
        <v>958</v>
      </c>
      <c r="C351" s="155"/>
      <c r="D351" s="156" t="s">
        <v>668</v>
      </c>
      <c r="E351" s="156">
        <v>3</v>
      </c>
      <c r="F351" s="123">
        <v>-5810.8296751630769</v>
      </c>
      <c r="G351" s="403" t="s">
        <v>9</v>
      </c>
      <c r="H351" s="226">
        <f>VLOOKUP(G351,'Alloc. Factors'!$B$2:$M$110,7,FALSE)</f>
        <v>0.41971722672390366</v>
      </c>
      <c r="I351" s="103">
        <f t="shared" ref="I351:I369" si="14">F351*H351</f>
        <v>-2438.9053162244086</v>
      </c>
      <c r="J351" s="99"/>
    </row>
    <row r="352" spans="1:10" ht="12" customHeight="1">
      <c r="A352" s="111"/>
      <c r="B352" s="159" t="s">
        <v>204</v>
      </c>
      <c r="C352" s="155"/>
      <c r="D352" s="156" t="s">
        <v>675</v>
      </c>
      <c r="E352" s="156">
        <v>3</v>
      </c>
      <c r="F352" s="123">
        <v>-135630.89101509677</v>
      </c>
      <c r="G352" s="404" t="s">
        <v>28</v>
      </c>
      <c r="H352" s="226">
        <f>VLOOKUP(G352,'Alloc. Factors'!$B$2:$M$110,7,FALSE)</f>
        <v>0.4262831716003761</v>
      </c>
      <c r="I352" s="103">
        <f t="shared" si="14"/>
        <v>-57817.166388900405</v>
      </c>
      <c r="J352" s="99"/>
    </row>
    <row r="353" spans="1:10" ht="12" customHeight="1">
      <c r="A353" s="111"/>
      <c r="B353" s="159" t="s">
        <v>205</v>
      </c>
      <c r="C353" s="155"/>
      <c r="D353" s="156" t="s">
        <v>678</v>
      </c>
      <c r="E353" s="156">
        <v>3</v>
      </c>
      <c r="F353" s="123">
        <v>-22994.521652672745</v>
      </c>
      <c r="G353" s="404" t="s">
        <v>30</v>
      </c>
      <c r="H353" s="226">
        <f>VLOOKUP(G353,'Alloc. Factors'!$B$2:$M$110,7,FALSE)</f>
        <v>0.4262831716003761</v>
      </c>
      <c r="I353" s="103">
        <f t="shared" si="14"/>
        <v>-9802.1776195348593</v>
      </c>
      <c r="J353" s="99"/>
    </row>
    <row r="354" spans="1:10" ht="12" customHeight="1">
      <c r="A354" s="111"/>
      <c r="B354" s="159" t="s">
        <v>205</v>
      </c>
      <c r="C354" s="155"/>
      <c r="D354" s="156" t="s">
        <v>678</v>
      </c>
      <c r="E354" s="156">
        <v>3</v>
      </c>
      <c r="F354" s="123">
        <v>-16347.871421536529</v>
      </c>
      <c r="G354" s="403" t="s">
        <v>32</v>
      </c>
      <c r="H354" s="226">
        <f>VLOOKUP(G354,'Alloc. Factors'!$B$2:$M$110,7,FALSE)</f>
        <v>0.4262831716003761</v>
      </c>
      <c r="I354" s="103">
        <f t="shared" si="14"/>
        <v>-6968.8224784877402</v>
      </c>
      <c r="J354" s="99"/>
    </row>
    <row r="355" spans="1:10" ht="12" customHeight="1">
      <c r="A355" s="111"/>
      <c r="B355" s="159" t="s">
        <v>206</v>
      </c>
      <c r="C355" s="155"/>
      <c r="D355" s="156" t="s">
        <v>687</v>
      </c>
      <c r="E355" s="156">
        <v>3</v>
      </c>
      <c r="F355" s="123">
        <v>-9201.724025630263</v>
      </c>
      <c r="G355" s="403" t="s">
        <v>30</v>
      </c>
      <c r="H355" s="226">
        <f>VLOOKUP(G355,'Alloc. Factors'!$B$2:$M$110,7,FALSE)</f>
        <v>0.4262831716003761</v>
      </c>
      <c r="I355" s="103">
        <f t="shared" si="14"/>
        <v>-3922.540101837049</v>
      </c>
      <c r="J355" s="99"/>
    </row>
    <row r="356" spans="1:10" ht="12" customHeight="1">
      <c r="A356" s="111"/>
      <c r="B356" s="159" t="s">
        <v>206</v>
      </c>
      <c r="C356" s="155"/>
      <c r="D356" s="156" t="s">
        <v>687</v>
      </c>
      <c r="E356" s="156">
        <v>3</v>
      </c>
      <c r="F356" s="123">
        <v>-3331.5948024425343</v>
      </c>
      <c r="G356" s="86" t="s">
        <v>32</v>
      </c>
      <c r="H356" s="226">
        <f>VLOOKUP(G356,'Alloc. Factors'!$B$2:$M$110,7,FALSE)</f>
        <v>0.4262831716003761</v>
      </c>
      <c r="I356" s="103">
        <f t="shared" si="14"/>
        <v>-1420.202798872532</v>
      </c>
      <c r="J356" s="99"/>
    </row>
    <row r="357" spans="1:10" ht="12" customHeight="1">
      <c r="A357" s="111"/>
      <c r="B357" s="159" t="s">
        <v>207</v>
      </c>
      <c r="C357" s="155"/>
      <c r="D357" s="156" t="s">
        <v>689</v>
      </c>
      <c r="E357" s="156">
        <v>3</v>
      </c>
      <c r="F357" s="123">
        <v>-21900.430403310347</v>
      </c>
      <c r="G357" s="403" t="s">
        <v>28</v>
      </c>
      <c r="H357" s="226">
        <f>VLOOKUP(G357,'Alloc. Factors'!$B$2:$M$110,7,FALSE)</f>
        <v>0.4262831716003761</v>
      </c>
      <c r="I357" s="103">
        <f t="shared" si="14"/>
        <v>-9335.784931736438</v>
      </c>
      <c r="J357" s="99"/>
    </row>
    <row r="358" spans="1:10" ht="12" customHeight="1">
      <c r="A358" s="111"/>
      <c r="B358" s="159" t="s">
        <v>207</v>
      </c>
      <c r="C358" s="155"/>
      <c r="D358" s="156">
        <v>549</v>
      </c>
      <c r="E358" s="156">
        <v>3</v>
      </c>
      <c r="F358" s="123">
        <v>-9.7407762743473594</v>
      </c>
      <c r="G358" s="404" t="s">
        <v>189</v>
      </c>
      <c r="H358" s="226">
        <f>VLOOKUP(G358,'Alloc. Factors'!$B$2:$M$110,7,FALSE)</f>
        <v>0</v>
      </c>
      <c r="I358" s="103">
        <f t="shared" si="14"/>
        <v>0</v>
      </c>
      <c r="J358" s="98"/>
    </row>
    <row r="359" spans="1:10" ht="12" customHeight="1">
      <c r="A359" s="111"/>
      <c r="B359" s="159" t="s">
        <v>208</v>
      </c>
      <c r="C359" s="155"/>
      <c r="D359" s="156" t="s">
        <v>693</v>
      </c>
      <c r="E359" s="156">
        <v>3</v>
      </c>
      <c r="F359" s="123">
        <v>-5615.4582786208548</v>
      </c>
      <c r="G359" s="86" t="s">
        <v>28</v>
      </c>
      <c r="H359" s="226">
        <f>VLOOKUP(G359,'Alloc. Factors'!$B$2:$M$110,7,FALSE)</f>
        <v>0.4262831716003761</v>
      </c>
      <c r="I359" s="103">
        <f t="shared" si="14"/>
        <v>-2393.7753650000864</v>
      </c>
      <c r="J359" s="98"/>
    </row>
    <row r="360" spans="1:10" ht="12" customHeight="1">
      <c r="A360" s="112"/>
      <c r="B360" s="159" t="s">
        <v>959</v>
      </c>
      <c r="C360" s="155"/>
      <c r="D360" s="156" t="s">
        <v>696</v>
      </c>
      <c r="E360" s="156">
        <v>3</v>
      </c>
      <c r="F360" s="123">
        <v>-103075.87132374574</v>
      </c>
      <c r="G360" s="86" t="s">
        <v>28</v>
      </c>
      <c r="H360" s="226">
        <f>VLOOKUP(G360,'Alloc. Factors'!$B$2:$M$110,7,FALSE)</f>
        <v>0.4262831716003761</v>
      </c>
      <c r="I360" s="103">
        <f t="shared" si="14"/>
        <v>-43939.509343358593</v>
      </c>
      <c r="J360" s="99"/>
    </row>
    <row r="361" spans="1:10" ht="12" customHeight="1">
      <c r="A361" s="111"/>
      <c r="B361" s="159" t="s">
        <v>209</v>
      </c>
      <c r="C361" s="155"/>
      <c r="D361" s="156" t="s">
        <v>697</v>
      </c>
      <c r="E361" s="156">
        <v>3</v>
      </c>
      <c r="F361" s="123">
        <v>-45010.614416298689</v>
      </c>
      <c r="G361" s="86" t="s">
        <v>28</v>
      </c>
      <c r="H361" s="226">
        <f>VLOOKUP(G361,'Alloc. Factors'!$B$2:$M$110,7,FALSE)</f>
        <v>0.4262831716003761</v>
      </c>
      <c r="I361" s="103">
        <f t="shared" si="14"/>
        <v>-19187.267469061415</v>
      </c>
      <c r="J361" s="99"/>
    </row>
    <row r="362" spans="1:10" ht="12" customHeight="1">
      <c r="A362" s="111"/>
      <c r="B362" s="159" t="s">
        <v>210</v>
      </c>
      <c r="C362" s="155"/>
      <c r="D362" s="156" t="s">
        <v>706</v>
      </c>
      <c r="E362" s="156">
        <v>3</v>
      </c>
      <c r="F362" s="123">
        <v>-22755.203239899525</v>
      </c>
      <c r="G362" s="86" t="s">
        <v>28</v>
      </c>
      <c r="H362" s="226">
        <f>VLOOKUP(G362,'Alloc. Factors'!$B$2:$M$110,7,FALSE)</f>
        <v>0.4262831716003761</v>
      </c>
      <c r="I362" s="103">
        <f t="shared" si="14"/>
        <v>-9700.1602075155242</v>
      </c>
      <c r="J362" s="99"/>
    </row>
    <row r="363" spans="1:10" ht="12" customHeight="1">
      <c r="A363" s="111"/>
      <c r="B363" s="159" t="s">
        <v>211</v>
      </c>
      <c r="C363" s="155"/>
      <c r="D363" s="156" t="s">
        <v>709</v>
      </c>
      <c r="E363" s="98">
        <v>3</v>
      </c>
      <c r="F363" s="123">
        <v>-65481.036162391858</v>
      </c>
      <c r="G363" s="98" t="s">
        <v>187</v>
      </c>
      <c r="H363" s="226">
        <f>VLOOKUP(G363,'Alloc. Factors'!$B$2:$M$110,7,FALSE)</f>
        <v>1</v>
      </c>
      <c r="I363" s="103">
        <v>-23821.554368988775</v>
      </c>
      <c r="J363" s="99"/>
    </row>
    <row r="364" spans="1:10" ht="12" customHeight="1">
      <c r="A364" s="111"/>
      <c r="B364" s="159" t="s">
        <v>211</v>
      </c>
      <c r="C364" s="155"/>
      <c r="D364" s="156" t="s">
        <v>709</v>
      </c>
      <c r="E364" s="98">
        <v>3</v>
      </c>
      <c r="F364" s="123">
        <v>-76509.208205097602</v>
      </c>
      <c r="G364" s="146" t="s">
        <v>87</v>
      </c>
      <c r="H364" s="226">
        <f>VLOOKUP(G364,'Alloc. Factors'!$B$2:$M$110,7,FALSE)</f>
        <v>0.48317341591839369</v>
      </c>
      <c r="I364" s="103">
        <f t="shared" si="14"/>
        <v>-36967.2154776686</v>
      </c>
      <c r="J364" s="99"/>
    </row>
    <row r="365" spans="1:10" ht="12" customHeight="1">
      <c r="A365" s="111"/>
      <c r="B365" s="159" t="s">
        <v>212</v>
      </c>
      <c r="C365" s="155"/>
      <c r="D365" s="156" t="s">
        <v>722</v>
      </c>
      <c r="E365" s="98">
        <v>3</v>
      </c>
      <c r="F365" s="123">
        <v>-132263.43938921631</v>
      </c>
      <c r="G365" s="146" t="s">
        <v>187</v>
      </c>
      <c r="H365" s="226">
        <f>VLOOKUP(G365,'Alloc. Factors'!$B$2:$M$110,7,FALSE)</f>
        <v>1</v>
      </c>
      <c r="I365" s="103">
        <v>-58088.248326576198</v>
      </c>
      <c r="J365" s="88"/>
    </row>
    <row r="366" spans="1:10" ht="12" customHeight="1">
      <c r="A366" s="111"/>
      <c r="B366" s="159" t="s">
        <v>212</v>
      </c>
      <c r="C366" s="155"/>
      <c r="D366" s="156" t="s">
        <v>722</v>
      </c>
      <c r="E366" s="98">
        <v>3</v>
      </c>
      <c r="F366" s="123">
        <v>-28034.352323957679</v>
      </c>
      <c r="G366" s="98" t="s">
        <v>87</v>
      </c>
      <c r="H366" s="226">
        <f>VLOOKUP(G366,'Alloc. Factors'!$B$2:$M$110,7,FALSE)</f>
        <v>0.48317341591839369</v>
      </c>
      <c r="I366" s="103">
        <f t="shared" si="14"/>
        <v>-13545.453775426391</v>
      </c>
      <c r="J366" s="86"/>
    </row>
    <row r="367" spans="1:10" ht="12" customHeight="1">
      <c r="A367" s="111"/>
      <c r="B367" s="159" t="s">
        <v>960</v>
      </c>
      <c r="C367" s="155"/>
      <c r="D367" s="156" t="s">
        <v>730</v>
      </c>
      <c r="E367" s="98">
        <v>3</v>
      </c>
      <c r="F367" s="123">
        <v>-98420.524308064589</v>
      </c>
      <c r="G367" s="146" t="s">
        <v>113</v>
      </c>
      <c r="H367" s="226">
        <f>VLOOKUP(G367,'Alloc. Factors'!$B$2:$M$110,7,FALSE)</f>
        <v>0.461289372337361</v>
      </c>
      <c r="I367" s="103">
        <f t="shared" si="14"/>
        <v>-45400.341883181092</v>
      </c>
      <c r="J367" s="99"/>
    </row>
    <row r="368" spans="1:10" ht="12" customHeight="1">
      <c r="A368" s="111"/>
      <c r="B368" s="159" t="s">
        <v>960</v>
      </c>
      <c r="C368" s="155"/>
      <c r="D368" s="156" t="s">
        <v>730</v>
      </c>
      <c r="E368" s="98">
        <v>3</v>
      </c>
      <c r="F368" s="123">
        <v>-56689.308385683777</v>
      </c>
      <c r="G368" s="146" t="s">
        <v>187</v>
      </c>
      <c r="H368" s="226">
        <f>VLOOKUP(G368,'Alloc. Factors'!$B$2:$M$110,7,FALSE)</f>
        <v>1</v>
      </c>
      <c r="I368" s="103">
        <v>-16328.495144446759</v>
      </c>
      <c r="J368" s="98"/>
    </row>
    <row r="369" spans="1:10" ht="12" customHeight="1">
      <c r="A369" s="111"/>
      <c r="B369" s="159" t="s">
        <v>961</v>
      </c>
      <c r="C369" s="155"/>
      <c r="D369" s="156" t="s">
        <v>734</v>
      </c>
      <c r="E369" s="98">
        <v>3</v>
      </c>
      <c r="F369" s="123">
        <v>-6573.6091372522224</v>
      </c>
      <c r="G369" s="146" t="s">
        <v>113</v>
      </c>
      <c r="H369" s="226">
        <f>VLOOKUP(G369,'Alloc. Factors'!$B$2:$M$110,7,FALSE)</f>
        <v>0.461289372337361</v>
      </c>
      <c r="I369" s="103">
        <f t="shared" si="14"/>
        <v>-3032.3360329142188</v>
      </c>
      <c r="J369" s="98"/>
    </row>
    <row r="370" spans="1:10" ht="12" customHeight="1">
      <c r="A370" s="96"/>
      <c r="B370" s="111" t="s">
        <v>961</v>
      </c>
      <c r="C370" s="111"/>
      <c r="D370" s="98" t="s">
        <v>734</v>
      </c>
      <c r="E370" s="98">
        <v>3</v>
      </c>
      <c r="F370" s="123">
        <v>-18425.257589068853</v>
      </c>
      <c r="G370" s="146" t="s">
        <v>187</v>
      </c>
      <c r="H370" s="226">
        <f>VLOOKUP(G370,'Alloc. Factors'!$B$2:$M$110,7,FALSE)</f>
        <v>1</v>
      </c>
      <c r="I370" s="103">
        <v>-7216.9252952453326</v>
      </c>
      <c r="J370" s="88"/>
    </row>
    <row r="371" spans="1:10" ht="12" customHeight="1">
      <c r="A371" s="96"/>
      <c r="B371" s="111" t="s">
        <v>962</v>
      </c>
      <c r="C371" s="155"/>
      <c r="D371" s="156" t="s">
        <v>737</v>
      </c>
      <c r="E371" s="156">
        <v>3</v>
      </c>
      <c r="F371" s="91">
        <v>-7615.5414465914973</v>
      </c>
      <c r="G371" s="343" t="s">
        <v>187</v>
      </c>
      <c r="H371" s="226">
        <f>VLOOKUP(G371,'Alloc. Factors'!$B$2:$M$110,7,FALSE)</f>
        <v>1</v>
      </c>
      <c r="I371" s="103">
        <v>-2228.3413103560638</v>
      </c>
      <c r="J371" s="98"/>
    </row>
    <row r="372" spans="1:10" ht="12" customHeight="1">
      <c r="A372" s="96"/>
      <c r="B372" s="111" t="s">
        <v>962</v>
      </c>
      <c r="C372" s="111"/>
      <c r="D372" s="98" t="s">
        <v>737</v>
      </c>
      <c r="E372" s="98">
        <v>3</v>
      </c>
      <c r="F372" s="123">
        <v>-274416.12432277203</v>
      </c>
      <c r="G372" s="146" t="s">
        <v>49</v>
      </c>
      <c r="H372" s="226">
        <f>VLOOKUP(G372,'Alloc. Factors'!$B$2:$M$110,7,FALSE)</f>
        <v>0.4247028503779125</v>
      </c>
      <c r="I372" s="103">
        <f t="shared" ref="I372" si="15">F372*H372</f>
        <v>-116545.31018954088</v>
      </c>
      <c r="J372" s="98"/>
    </row>
    <row r="373" spans="1:10" ht="12" customHeight="1">
      <c r="A373" s="96"/>
      <c r="B373" s="159" t="s">
        <v>962</v>
      </c>
      <c r="C373" s="155"/>
      <c r="D373" s="156" t="s">
        <v>745</v>
      </c>
      <c r="E373" s="156">
        <v>3</v>
      </c>
      <c r="F373" s="91">
        <v>179.51992533535844</v>
      </c>
      <c r="G373" s="343" t="s">
        <v>187</v>
      </c>
      <c r="H373" s="226">
        <f>VLOOKUP(G373,'Alloc. Factors'!$B$2:$M$110,7,FALSE)</f>
        <v>1</v>
      </c>
      <c r="I373" s="103">
        <v>0</v>
      </c>
      <c r="J373" s="98"/>
    </row>
    <row r="374" spans="1:10" ht="12" customHeight="1">
      <c r="A374" s="96"/>
      <c r="B374" s="159" t="s">
        <v>962</v>
      </c>
      <c r="C374" s="155"/>
      <c r="D374" s="156" t="s">
        <v>745</v>
      </c>
      <c r="E374" s="156">
        <v>3</v>
      </c>
      <c r="F374" s="91">
        <v>-6849.96856900486</v>
      </c>
      <c r="G374" s="343" t="s">
        <v>49</v>
      </c>
      <c r="H374" s="226">
        <f>VLOOKUP(G374,'Alloc. Factors'!$B$2:$M$110,7,FALSE)</f>
        <v>0.4247028503779125</v>
      </c>
      <c r="I374" s="103">
        <f t="shared" ref="I374" si="16">F374*H374</f>
        <v>-2909.2011762554744</v>
      </c>
      <c r="J374" s="98"/>
    </row>
    <row r="375" spans="1:10" ht="12" customHeight="1">
      <c r="A375" s="96"/>
      <c r="B375" s="159"/>
      <c r="C375" s="155"/>
      <c r="D375" s="156"/>
      <c r="E375" s="156"/>
      <c r="F375" s="420">
        <f>SUM(F350:F374)</f>
        <v>-1375454.266912068</v>
      </c>
      <c r="G375" s="343"/>
      <c r="H375" s="156"/>
      <c r="I375" s="419">
        <f>SUM(I350:I374)</f>
        <v>-583667.66099616606</v>
      </c>
      <c r="J375" s="93" t="s">
        <v>998</v>
      </c>
    </row>
    <row r="376" spans="1:10" ht="12" customHeight="1">
      <c r="A376" s="96"/>
      <c r="B376" s="159"/>
      <c r="C376" s="155"/>
      <c r="D376" s="156"/>
      <c r="E376" s="156"/>
      <c r="F376" s="91"/>
      <c r="G376" s="343"/>
      <c r="H376" s="226"/>
      <c r="I376" s="103"/>
      <c r="J376" s="93"/>
    </row>
    <row r="377" spans="1:10" ht="12" customHeight="1">
      <c r="A377" s="96"/>
      <c r="B377" s="111" t="s">
        <v>958</v>
      </c>
      <c r="C377" s="155"/>
      <c r="D377" s="156">
        <v>501</v>
      </c>
      <c r="E377" s="156">
        <v>3</v>
      </c>
      <c r="F377" s="91">
        <v>-132340.11930742281</v>
      </c>
      <c r="G377" s="343" t="s">
        <v>9</v>
      </c>
      <c r="H377" s="226">
        <f>VLOOKUP(G377,'Alloc. Factors'!$B$2:$M$110,7,FALSE)</f>
        <v>0.41971722672390366</v>
      </c>
      <c r="I377" s="103">
        <f t="shared" ref="I377:I381" si="17">F377*H377</f>
        <v>-55545.427860022035</v>
      </c>
      <c r="J377" s="88"/>
    </row>
    <row r="378" spans="1:10" ht="12" customHeight="1">
      <c r="A378" s="96"/>
      <c r="B378" s="111" t="s">
        <v>204</v>
      </c>
      <c r="C378" s="111"/>
      <c r="D378" s="98">
        <v>512</v>
      </c>
      <c r="E378" s="98">
        <v>3</v>
      </c>
      <c r="F378" s="123">
        <v>-299341.32908324548</v>
      </c>
      <c r="G378" s="146" t="s">
        <v>28</v>
      </c>
      <c r="H378" s="226">
        <f>VLOOKUP(G378,'Alloc. Factors'!$B$2:$M$110,7,FALSE)</f>
        <v>0.4262831716003761</v>
      </c>
      <c r="I378" s="103">
        <f t="shared" si="17"/>
        <v>-127604.17115267778</v>
      </c>
      <c r="J378" s="98"/>
    </row>
    <row r="379" spans="1:10" ht="12" customHeight="1">
      <c r="A379" s="96"/>
      <c r="B379" s="159" t="s">
        <v>205</v>
      </c>
      <c r="C379" s="155"/>
      <c r="D379" s="156">
        <v>535</v>
      </c>
      <c r="E379" s="156">
        <v>3</v>
      </c>
      <c r="F379" s="91">
        <v>-77409.285815282143</v>
      </c>
      <c r="G379" s="343" t="s">
        <v>30</v>
      </c>
      <c r="H379" s="226">
        <f>VLOOKUP(G379,'Alloc. Factors'!$B$2:$M$110,7,FALSE)</f>
        <v>0.4262831716003761</v>
      </c>
      <c r="I379" s="103">
        <f t="shared" si="17"/>
        <v>-32998.275868658478</v>
      </c>
      <c r="J379" s="98"/>
    </row>
    <row r="380" spans="1:10" ht="12" customHeight="1">
      <c r="A380" s="96"/>
      <c r="B380" s="159" t="s">
        <v>205</v>
      </c>
      <c r="C380" s="155"/>
      <c r="D380" s="156">
        <v>535</v>
      </c>
      <c r="E380" s="156">
        <v>3</v>
      </c>
      <c r="F380" s="91">
        <v>-35704.392855102866</v>
      </c>
      <c r="G380" s="343" t="s">
        <v>32</v>
      </c>
      <c r="H380" s="226">
        <f>VLOOKUP(G380,'Alloc. Factors'!$B$2:$M$110,7,FALSE)</f>
        <v>0.4262831716003761</v>
      </c>
      <c r="I380" s="103">
        <f t="shared" si="17"/>
        <v>-15220.181826339058</v>
      </c>
      <c r="J380" s="98"/>
    </row>
    <row r="381" spans="1:10" ht="12" customHeight="1">
      <c r="A381" s="96"/>
      <c r="B381" s="159" t="s">
        <v>960</v>
      </c>
      <c r="C381" s="155"/>
      <c r="D381" s="156">
        <v>903</v>
      </c>
      <c r="E381" s="156">
        <v>3</v>
      </c>
      <c r="F381" s="91">
        <v>-234.89928782360059</v>
      </c>
      <c r="G381" s="343" t="s">
        <v>113</v>
      </c>
      <c r="H381" s="226">
        <v>0.461289372337361</v>
      </c>
      <c r="I381" s="103">
        <f t="shared" si="17"/>
        <v>-108.35654504264183</v>
      </c>
      <c r="J381" s="98"/>
    </row>
    <row r="382" spans="1:10" ht="12" customHeight="1">
      <c r="A382" s="96"/>
      <c r="B382" s="159"/>
      <c r="C382" s="155"/>
      <c r="D382" s="156"/>
      <c r="E382" s="156"/>
      <c r="F382" s="420">
        <f>SUM(F377:F381)</f>
        <v>-545030.02634887688</v>
      </c>
      <c r="G382" s="343"/>
      <c r="H382" s="156"/>
      <c r="I382" s="419">
        <f>SUM(I377:I381)</f>
        <v>-231476.41325273999</v>
      </c>
      <c r="J382" s="93" t="s">
        <v>998</v>
      </c>
    </row>
    <row r="383" spans="1:10" ht="12" customHeight="1">
      <c r="A383" s="96"/>
      <c r="B383" s="159"/>
      <c r="C383" s="155"/>
      <c r="D383" s="156"/>
      <c r="E383" s="156"/>
      <c r="F383" s="420"/>
      <c r="G383" s="343"/>
      <c r="H383" s="156"/>
      <c r="I383" s="419"/>
      <c r="J383" s="93"/>
    </row>
    <row r="384" spans="1:10" ht="12" customHeight="1">
      <c r="A384" s="96"/>
      <c r="B384" s="96" t="s">
        <v>963</v>
      </c>
      <c r="C384" s="96"/>
      <c r="D384" s="98"/>
      <c r="E384" s="93"/>
      <c r="F384" s="423">
        <f>+F382+F375</f>
        <v>-1920484.293260945</v>
      </c>
      <c r="G384" s="93"/>
      <c r="H384" s="245"/>
      <c r="I384" s="419">
        <f>+I382+I375</f>
        <v>-815144.07424890599</v>
      </c>
      <c r="J384" s="93"/>
    </row>
    <row r="385" spans="1:10" ht="12" customHeight="1">
      <c r="A385" s="96"/>
      <c r="B385" s="96"/>
      <c r="C385" s="96"/>
      <c r="D385" s="98"/>
      <c r="E385" s="93"/>
      <c r="F385" s="123"/>
      <c r="G385" s="93"/>
      <c r="H385" s="245"/>
      <c r="I385" s="141"/>
      <c r="J385" s="93"/>
    </row>
    <row r="386" spans="1:10" ht="12" customHeight="1">
      <c r="A386" s="96"/>
      <c r="B386" s="111"/>
      <c r="C386" s="111"/>
      <c r="D386" s="98"/>
      <c r="E386" s="98"/>
      <c r="F386" s="123"/>
      <c r="G386" s="98"/>
      <c r="H386" s="226"/>
      <c r="I386" s="103"/>
      <c r="J386" s="93"/>
    </row>
    <row r="387" spans="1:10" ht="12" customHeight="1">
      <c r="A387" s="96"/>
      <c r="B387" s="111"/>
      <c r="C387" s="111"/>
      <c r="D387" s="98"/>
      <c r="E387" s="98"/>
      <c r="F387" s="123" t="s">
        <v>13</v>
      </c>
      <c r="G387" s="98"/>
      <c r="H387" s="226"/>
      <c r="I387" s="103"/>
      <c r="J387" s="93"/>
    </row>
    <row r="388" spans="1:10" ht="12" customHeight="1">
      <c r="A388" s="96"/>
      <c r="B388" s="111"/>
      <c r="C388" s="111"/>
      <c r="D388" s="98"/>
      <c r="E388" s="98"/>
      <c r="F388" s="123"/>
      <c r="G388" s="146"/>
      <c r="H388" s="226"/>
      <c r="I388" s="103"/>
      <c r="J388" s="93"/>
    </row>
    <row r="389" spans="1:10" ht="12" customHeight="1">
      <c r="A389" s="96"/>
      <c r="B389" s="111"/>
      <c r="C389" s="111"/>
      <c r="D389" s="98"/>
      <c r="E389" s="98"/>
      <c r="F389" s="123"/>
      <c r="G389" s="98"/>
      <c r="H389" s="226"/>
      <c r="I389" s="103"/>
      <c r="J389" s="93"/>
    </row>
    <row r="390" spans="1:10" ht="12" customHeight="1">
      <c r="A390" s="96"/>
      <c r="B390" s="111"/>
      <c r="C390" s="111"/>
      <c r="D390" s="98"/>
      <c r="E390" s="98"/>
      <c r="F390" s="123"/>
      <c r="G390" s="98"/>
      <c r="H390" s="226"/>
      <c r="I390" s="103"/>
      <c r="J390" s="93"/>
    </row>
    <row r="391" spans="1:10" ht="12" customHeight="1">
      <c r="A391" s="96"/>
      <c r="B391" s="111"/>
      <c r="C391" s="111"/>
      <c r="D391" s="98"/>
      <c r="E391" s="98"/>
      <c r="F391" s="123"/>
      <c r="G391" s="98"/>
      <c r="H391" s="226"/>
      <c r="I391" s="103"/>
      <c r="J391" s="93"/>
    </row>
    <row r="392" spans="1:10" ht="12" customHeight="1">
      <c r="A392" s="96"/>
      <c r="B392" s="111"/>
      <c r="C392" s="111"/>
      <c r="D392" s="98"/>
      <c r="E392" s="98"/>
      <c r="F392" s="123"/>
      <c r="G392" s="98"/>
      <c r="H392" s="242"/>
      <c r="I392" s="112"/>
      <c r="J392" s="93"/>
    </row>
    <row r="393" spans="1:10" ht="12" customHeight="1">
      <c r="A393" s="96"/>
      <c r="B393" s="111"/>
      <c r="C393" s="111"/>
      <c r="D393" s="98"/>
      <c r="E393" s="98"/>
      <c r="F393" s="123"/>
      <c r="G393" s="98"/>
      <c r="H393" s="242"/>
      <c r="I393" s="112"/>
      <c r="J393" s="93"/>
    </row>
    <row r="394" spans="1:10" ht="12" customHeight="1">
      <c r="A394" s="111"/>
      <c r="B394" s="384"/>
      <c r="C394" s="111"/>
      <c r="D394" s="98"/>
      <c r="E394" s="98"/>
      <c r="F394" s="123"/>
      <c r="G394" s="98"/>
      <c r="H394" s="226"/>
      <c r="I394" s="103"/>
      <c r="J394" s="88"/>
    </row>
    <row r="395" spans="1:10" ht="12" customHeight="1">
      <c r="A395" s="111"/>
      <c r="B395" s="384"/>
      <c r="C395" s="111"/>
      <c r="D395" s="98"/>
      <c r="E395" s="98"/>
      <c r="F395" s="123"/>
      <c r="G395" s="98"/>
      <c r="H395" s="226"/>
      <c r="I395" s="103"/>
      <c r="J395" s="88"/>
    </row>
    <row r="396" spans="1:10" ht="12" customHeight="1">
      <c r="A396" s="111"/>
      <c r="B396" s="384"/>
      <c r="C396" s="111"/>
      <c r="D396" s="98"/>
      <c r="E396" s="98"/>
      <c r="F396" s="123"/>
      <c r="G396" s="98"/>
      <c r="H396" s="226"/>
      <c r="I396" s="103"/>
      <c r="J396" s="88"/>
    </row>
    <row r="397" spans="1:10" ht="12" customHeight="1">
      <c r="A397" s="111"/>
      <c r="B397" s="384"/>
      <c r="C397" s="111"/>
      <c r="D397" s="98"/>
      <c r="E397" s="98"/>
      <c r="F397" s="123"/>
      <c r="G397" s="98"/>
      <c r="H397" s="226"/>
      <c r="I397" s="103"/>
      <c r="J397" s="88"/>
    </row>
    <row r="398" spans="1:10" ht="12" customHeight="1">
      <c r="A398" s="111"/>
      <c r="B398" s="384"/>
      <c r="C398" s="111"/>
      <c r="D398" s="98"/>
      <c r="E398" s="98"/>
      <c r="F398" s="123"/>
      <c r="G398" s="98"/>
      <c r="H398" s="226"/>
      <c r="I398" s="103"/>
      <c r="J398" s="88"/>
    </row>
    <row r="399" spans="1:10" ht="12" customHeight="1">
      <c r="A399" s="96"/>
      <c r="B399" s="384"/>
      <c r="C399" s="111"/>
      <c r="D399" s="98"/>
      <c r="E399" s="98"/>
      <c r="F399" s="123"/>
      <c r="G399" s="98"/>
      <c r="H399" s="226"/>
      <c r="I399" s="103"/>
      <c r="J399" s="148"/>
    </row>
    <row r="400" spans="1:10" ht="12" customHeight="1">
      <c r="A400" s="111"/>
      <c r="B400" s="111"/>
      <c r="C400" s="111"/>
      <c r="D400" s="98"/>
      <c r="E400" s="98"/>
      <c r="F400" s="123"/>
      <c r="G400" s="98"/>
      <c r="H400" s="242"/>
      <c r="I400" s="112"/>
      <c r="J400" s="88"/>
    </row>
    <row r="401" spans="1:10" ht="12" customHeight="1">
      <c r="A401" s="111"/>
      <c r="B401" s="125"/>
      <c r="C401" s="111"/>
      <c r="D401" s="98"/>
      <c r="E401" s="98"/>
      <c r="F401" s="123"/>
      <c r="G401" s="98"/>
      <c r="H401" s="242"/>
      <c r="I401" s="112"/>
      <c r="J401" s="88"/>
    </row>
    <row r="402" spans="1:10" ht="12" customHeight="1">
      <c r="A402" s="111"/>
      <c r="B402" s="428"/>
      <c r="C402" s="111"/>
      <c r="D402" s="98"/>
      <c r="E402" s="98"/>
      <c r="F402" s="123"/>
      <c r="G402" s="98"/>
      <c r="H402" s="226"/>
      <c r="I402" s="103"/>
      <c r="J402" s="88"/>
    </row>
    <row r="403" spans="1:10" ht="12" customHeight="1">
      <c r="A403" s="111"/>
      <c r="B403" s="428"/>
      <c r="C403" s="111"/>
      <c r="D403" s="98"/>
      <c r="E403" s="98"/>
      <c r="F403" s="123"/>
      <c r="G403" s="98"/>
      <c r="H403" s="226"/>
      <c r="I403" s="103"/>
      <c r="J403" s="88"/>
    </row>
    <row r="404" spans="1:10" ht="12" customHeight="1">
      <c r="A404" s="111"/>
      <c r="B404" s="428"/>
      <c r="C404" s="111"/>
      <c r="D404" s="98"/>
      <c r="E404" s="98"/>
      <c r="F404" s="123"/>
      <c r="G404" s="98"/>
      <c r="H404" s="226"/>
      <c r="I404" s="103"/>
      <c r="J404" s="88"/>
    </row>
    <row r="405" spans="1:10" ht="12" customHeight="1">
      <c r="A405" s="111"/>
      <c r="B405" s="428"/>
      <c r="C405" s="111"/>
      <c r="D405" s="98"/>
      <c r="E405" s="98"/>
      <c r="F405" s="123"/>
      <c r="G405" s="98"/>
      <c r="H405" s="226"/>
      <c r="I405" s="103"/>
      <c r="J405" s="88"/>
    </row>
    <row r="406" spans="1:10" ht="12" customHeight="1">
      <c r="A406" s="111"/>
      <c r="B406" s="428"/>
      <c r="C406" s="111"/>
      <c r="D406" s="98"/>
      <c r="E406" s="98"/>
      <c r="F406" s="123"/>
      <c r="G406" s="98"/>
      <c r="H406" s="226"/>
      <c r="I406" s="103"/>
      <c r="J406" s="88"/>
    </row>
    <row r="407" spans="1:10" ht="12" customHeight="1">
      <c r="A407" s="111"/>
      <c r="B407" s="428"/>
      <c r="C407" s="111"/>
      <c r="D407" s="98"/>
      <c r="E407" s="98"/>
      <c r="F407" s="123"/>
      <c r="G407" s="98"/>
      <c r="H407" s="226"/>
      <c r="I407" s="103"/>
      <c r="J407" s="88"/>
    </row>
    <row r="408" spans="1:10" ht="12" customHeight="1">
      <c r="A408" s="111"/>
      <c r="B408" s="111"/>
      <c r="C408" s="111"/>
      <c r="D408" s="98"/>
      <c r="E408" s="98"/>
      <c r="F408" s="123"/>
      <c r="G408" s="98"/>
      <c r="H408" s="242"/>
      <c r="I408" s="112"/>
      <c r="J408" s="88"/>
    </row>
    <row r="409" spans="1:10" ht="12" customHeight="1">
      <c r="A409" s="111"/>
      <c r="H409" s="242"/>
      <c r="I409" s="112"/>
      <c r="J409" s="88"/>
    </row>
  </sheetData>
  <phoneticPr fontId="2" type="noConversion"/>
  <conditionalFormatting sqref="B9:B37 B145:B174 B77:B100 B213:B235 B237:B242">
    <cfRule type="cellIs" dxfId="204" priority="21" stopIfTrue="1" operator="equal">
      <formula>"Adjustment to Income/Expense/Rate Base:"</formula>
    </cfRule>
  </conditionalFormatting>
  <conditionalFormatting sqref="B181:B182">
    <cfRule type="cellIs" dxfId="203" priority="12" stopIfTrue="1" operator="equal">
      <formula>"Adjustment to Income/Expense/Rate Base:"</formula>
    </cfRule>
  </conditionalFormatting>
  <conditionalFormatting sqref="B304:B310 B281:B302">
    <cfRule type="cellIs" dxfId="202" priority="11" stopIfTrue="1" operator="equal">
      <formula>"Adjustment to Income/Expense/Rate Base:"</formula>
    </cfRule>
  </conditionalFormatting>
  <conditionalFormatting sqref="B349:B369 B372:B376">
    <cfRule type="cellIs" dxfId="201" priority="10" stopIfTrue="1" operator="equal">
      <formula>"Adjustment to Income/Expense/Rate Base:"</formula>
    </cfRule>
  </conditionalFormatting>
  <conditionalFormatting sqref="B402:B407">
    <cfRule type="cellIs" dxfId="200" priority="4" stopIfTrue="1" operator="equal">
      <formula>"Adjustment to Income/Expense/Rate Base:"</formula>
    </cfRule>
  </conditionalFormatting>
  <conditionalFormatting sqref="B302">
    <cfRule type="cellIs" dxfId="199" priority="9" stopIfTrue="1" operator="equal">
      <formula>"Adjustment to Income/Expense/Rate Base:"</formula>
    </cfRule>
  </conditionalFormatting>
  <conditionalFormatting sqref="B378:B383">
    <cfRule type="cellIs" dxfId="198" priority="8" stopIfTrue="1" operator="equal">
      <formula>"Adjustment to Income/Expense/Rate Base:"</formula>
    </cfRule>
  </conditionalFormatting>
  <conditionalFormatting sqref="B394:B399">
    <cfRule type="cellIs" dxfId="197" priority="7" stopIfTrue="1" operator="equal">
      <formula>"Title"</formula>
    </cfRule>
  </conditionalFormatting>
  <conditionalFormatting sqref="B394:B399">
    <cfRule type="cellIs" dxfId="196" priority="6" stopIfTrue="1" operator="equal">
      <formula>"Adjustment to Income/Expense/Rate Base:"</formula>
    </cfRule>
  </conditionalFormatting>
  <conditionalFormatting sqref="B394:B399">
    <cfRule type="cellIs" dxfId="195" priority="5" stopIfTrue="1" operator="equal">
      <formula>"Title"</formula>
    </cfRule>
  </conditionalFormatting>
  <conditionalFormatting sqref="B302">
    <cfRule type="cellIs" dxfId="194" priority="1" stopIfTrue="1" operator="equal">
      <formula>"Adjustment to Income/Expense/Rate Base:"</formula>
    </cfRule>
  </conditionalFormatting>
  <conditionalFormatting sqref="B303">
    <cfRule type="cellIs" dxfId="193" priority="3" stopIfTrue="1" operator="equal">
      <formula>"Adjustment to Income/Expense/Rate Base:"</formula>
    </cfRule>
  </conditionalFormatting>
  <conditionalFormatting sqref="B301">
    <cfRule type="cellIs" dxfId="192" priority="2" stopIfTrue="1" operator="equal">
      <formula>"Adjustment to Income/Expense/Rate Base:"</formula>
    </cfRule>
  </conditionalFormatting>
  <dataValidations disablePrompts="1" count="2">
    <dataValidation type="list" errorStyle="warning" allowBlank="1" showInputMessage="1" showErrorMessage="1" errorTitle="FERC ACCOUNT" error="This FERC Account is not included in the drop-down list. Is this the account you want to use?" sqref="D172">
      <formula1>$D$67:$D$273</formula1>
    </dataValidation>
    <dataValidation type="list" errorStyle="warning" allowBlank="1" showInputMessage="1" showErrorMessage="1" errorTitle="Factor" error="This factor is not included in the drop-down list. Is this the factor you want to use?" sqref="G101:G102">
      <formula1>#REF!</formula1>
    </dataValidation>
  </dataValidations>
  <pageMargins left="1" right="0" top="1" bottom="0.75" header="0.5" footer="0.5"/>
  <pageSetup scale="80" orientation="portrait" r:id="rId1"/>
  <headerFooter alignWithMargins="0"/>
  <rowBreaks count="5" manualBreakCount="5">
    <brk id="68" max="9" man="1"/>
    <brk id="136" max="9" man="1"/>
    <brk id="204" max="16383" man="1"/>
    <brk id="272" max="9" man="1"/>
    <brk id="340" max="9" man="1"/>
  </rowBreaks>
  <cellWatches>
    <cellWatch r="G2"/>
  </cellWatches>
  <drawing r:id="rId2"/>
</worksheet>
</file>

<file path=xl/worksheets/sheet5.xml><?xml version="1.0" encoding="utf-8"?>
<worksheet xmlns="http://schemas.openxmlformats.org/spreadsheetml/2006/main" xmlns:r="http://schemas.openxmlformats.org/officeDocument/2006/relationships">
  <sheetPr codeName="Sheet5"/>
  <dimension ref="A2:J614"/>
  <sheetViews>
    <sheetView view="pageBreakPreview" zoomScale="80" zoomScaleNormal="80" zoomScaleSheetLayoutView="80" workbookViewId="0">
      <selection activeCell="H43" sqref="H43"/>
    </sheetView>
  </sheetViews>
  <sheetFormatPr defaultColWidth="8.85546875" defaultRowHeight="12" customHeight="1"/>
  <cols>
    <col min="1" max="1" width="4.140625" style="79" bestFit="1" customWidth="1"/>
    <col min="2" max="2" width="6.7109375" style="79" customWidth="1"/>
    <col min="3" max="3" width="30.140625" style="79" customWidth="1"/>
    <col min="4" max="4" width="9.85546875" style="84" bestFit="1" customWidth="1"/>
    <col min="5" max="5" width="5.140625" style="84" bestFit="1" customWidth="1"/>
    <col min="6" max="6" width="15.7109375" style="85" customWidth="1"/>
    <col min="7" max="7" width="10.85546875" style="84" bestFit="1" customWidth="1"/>
    <col min="8" max="8" width="11.42578125" style="79" customWidth="1"/>
    <col min="9" max="9" width="15.85546875" style="80" bestFit="1" customWidth="1"/>
    <col min="10" max="10" width="6.42578125" style="84" customWidth="1"/>
    <col min="11" max="16384" width="8.85546875" style="79"/>
  </cols>
  <sheetData>
    <row r="2" spans="1:10" ht="12" customHeight="1">
      <c r="B2" s="7" t="str">
        <f>Inputs!$C$2</f>
        <v>Rocky Mountain Power</v>
      </c>
      <c r="I2" s="92" t="s">
        <v>0</v>
      </c>
      <c r="J2" s="93">
        <v>7.1</v>
      </c>
    </row>
    <row r="3" spans="1:10" ht="12" customHeight="1">
      <c r="B3" s="7" t="str">
        <f>Inputs!$C$3</f>
        <v>Utah General Rate Case - June 2015</v>
      </c>
    </row>
    <row r="4" spans="1:10" ht="12" customHeight="1">
      <c r="B4" s="31" t="s">
        <v>250</v>
      </c>
    </row>
    <row r="6" spans="1:10" ht="12" customHeight="1">
      <c r="B6" s="104"/>
      <c r="C6" s="104"/>
      <c r="D6" s="104"/>
      <c r="E6" s="104"/>
      <c r="F6" s="104"/>
    </row>
    <row r="7" spans="1:10" ht="12" customHeight="1">
      <c r="F7" s="94" t="s">
        <v>1</v>
      </c>
      <c r="H7" s="84"/>
      <c r="I7" s="95" t="str">
        <f>+Inputs!$C$6</f>
        <v>UTAH</v>
      </c>
    </row>
    <row r="8" spans="1:10" ht="12" customHeight="1">
      <c r="D8" s="46" t="s">
        <v>2</v>
      </c>
      <c r="E8" s="46" t="s">
        <v>3</v>
      </c>
      <c r="F8" s="42" t="s">
        <v>4</v>
      </c>
      <c r="G8" s="46" t="s">
        <v>5</v>
      </c>
      <c r="H8" s="46" t="s">
        <v>6</v>
      </c>
      <c r="I8" s="47" t="s">
        <v>7</v>
      </c>
      <c r="J8" s="46" t="s">
        <v>8</v>
      </c>
    </row>
    <row r="9" spans="1:10" ht="12" customHeight="1">
      <c r="A9" s="96"/>
      <c r="B9" s="39" t="s">
        <v>192</v>
      </c>
      <c r="C9" s="97"/>
      <c r="D9" s="86"/>
      <c r="E9" s="86"/>
      <c r="F9" s="86"/>
      <c r="G9" s="86"/>
      <c r="H9" s="96"/>
      <c r="I9" s="134"/>
      <c r="J9" s="93"/>
    </row>
    <row r="10" spans="1:10" ht="12" customHeight="1">
      <c r="A10" s="96"/>
      <c r="B10" s="104" t="s">
        <v>126</v>
      </c>
      <c r="C10" s="104"/>
      <c r="D10" s="105">
        <v>427</v>
      </c>
      <c r="E10" s="105">
        <v>3</v>
      </c>
      <c r="F10" s="458">
        <f>I23</f>
        <v>10874529.493051499</v>
      </c>
      <c r="G10" s="297" t="s">
        <v>187</v>
      </c>
      <c r="H10" s="357">
        <f>VLOOKUP(G10,'Alloc. Factors'!$B$2:$M$110,7,FALSE)</f>
        <v>1</v>
      </c>
      <c r="I10" s="249">
        <f>F10*H10</f>
        <v>10874529.493051499</v>
      </c>
      <c r="J10" s="252" t="s">
        <v>263</v>
      </c>
    </row>
    <row r="11" spans="1:10" ht="12" customHeight="1">
      <c r="A11" s="96"/>
      <c r="B11" s="104"/>
      <c r="C11" s="111"/>
      <c r="D11" s="98"/>
      <c r="E11" s="98"/>
      <c r="F11" s="358"/>
      <c r="G11" s="89"/>
      <c r="H11" s="359"/>
      <c r="I11" s="360"/>
      <c r="J11" s="249"/>
    </row>
    <row r="12" spans="1:10" ht="12" customHeight="1">
      <c r="A12" s="96"/>
      <c r="B12" s="104"/>
      <c r="C12" s="111"/>
      <c r="D12" s="98"/>
      <c r="E12" s="98"/>
      <c r="F12" s="358"/>
      <c r="G12" s="89"/>
      <c r="H12" s="359"/>
      <c r="I12" s="360"/>
      <c r="J12" s="249"/>
    </row>
    <row r="13" spans="1:10" ht="12" customHeight="1">
      <c r="A13" s="96"/>
      <c r="B13" s="104"/>
      <c r="C13" s="111"/>
      <c r="D13" s="98"/>
      <c r="E13" s="98"/>
      <c r="F13" s="358"/>
      <c r="G13" s="89"/>
      <c r="H13" s="359"/>
      <c r="I13" s="358"/>
      <c r="J13" s="249"/>
    </row>
    <row r="14" spans="1:10" ht="12" customHeight="1">
      <c r="A14" s="96"/>
      <c r="B14" s="104"/>
      <c r="C14" s="111"/>
      <c r="D14" s="98"/>
      <c r="E14" s="98"/>
      <c r="F14" s="361"/>
      <c r="G14" s="89"/>
      <c r="H14" s="359"/>
      <c r="I14" s="361"/>
      <c r="J14" s="249"/>
    </row>
    <row r="15" spans="1:10" ht="12" customHeight="1">
      <c r="A15" s="96"/>
      <c r="B15" s="104"/>
      <c r="C15" s="111"/>
      <c r="D15" s="98"/>
      <c r="E15" s="98"/>
      <c r="F15" s="362"/>
      <c r="G15" s="89"/>
      <c r="H15" s="359"/>
      <c r="I15" s="362"/>
      <c r="J15" s="167"/>
    </row>
    <row r="16" spans="1:10" ht="12" customHeight="1">
      <c r="A16" s="96" t="s">
        <v>13</v>
      </c>
      <c r="B16" s="104"/>
      <c r="C16" s="104"/>
      <c r="D16" s="104"/>
      <c r="E16" s="104"/>
      <c r="F16" s="104"/>
      <c r="G16" s="60"/>
      <c r="H16" s="12"/>
      <c r="I16" s="23"/>
      <c r="J16" s="98"/>
    </row>
    <row r="17" spans="1:10" ht="12" customHeight="1">
      <c r="A17" s="96"/>
      <c r="B17" s="104"/>
      <c r="C17" s="104"/>
      <c r="D17" s="104"/>
      <c r="E17" s="104"/>
      <c r="F17" s="104"/>
      <c r="G17" s="59"/>
      <c r="H17" s="12"/>
      <c r="I17" s="363"/>
      <c r="J17" s="98"/>
    </row>
    <row r="18" spans="1:10" ht="12" customHeight="1">
      <c r="A18" s="96"/>
      <c r="B18" s="104"/>
      <c r="C18" s="104"/>
      <c r="D18" s="104"/>
      <c r="E18" s="104"/>
      <c r="F18" s="104"/>
      <c r="G18" s="40"/>
      <c r="H18" s="76"/>
      <c r="I18" s="363"/>
      <c r="J18" s="252"/>
    </row>
    <row r="19" spans="1:10" ht="12" customHeight="1">
      <c r="A19" s="96"/>
      <c r="B19" s="104"/>
      <c r="C19" s="104"/>
      <c r="D19" s="104"/>
      <c r="E19" s="104"/>
      <c r="F19" s="104"/>
      <c r="G19" s="40"/>
      <c r="H19" s="76"/>
      <c r="I19" s="363"/>
      <c r="J19" s="252"/>
    </row>
    <row r="20" spans="1:10" ht="12" customHeight="1">
      <c r="A20" s="96"/>
      <c r="B20" s="104"/>
      <c r="C20" s="104"/>
      <c r="D20" s="104"/>
      <c r="E20" s="104"/>
      <c r="F20" s="364" t="s">
        <v>396</v>
      </c>
      <c r="G20" s="40"/>
      <c r="H20" s="76"/>
      <c r="I20" s="363"/>
      <c r="J20" s="252"/>
    </row>
    <row r="21" spans="1:10" ht="12" customHeight="1">
      <c r="A21" s="96"/>
      <c r="B21" s="104"/>
      <c r="C21" s="104" t="s">
        <v>939</v>
      </c>
      <c r="D21" s="104"/>
      <c r="E21" s="104"/>
      <c r="F21" s="250">
        <v>328437879.04632008</v>
      </c>
      <c r="G21" s="40"/>
      <c r="H21" s="76"/>
      <c r="I21" s="249">
        <v>143178033.27832267</v>
      </c>
      <c r="J21" s="252">
        <v>2.1800000000000002</v>
      </c>
    </row>
    <row r="22" spans="1:10" ht="12" customHeight="1">
      <c r="A22" s="96"/>
      <c r="B22" s="104"/>
      <c r="C22" s="104" t="s">
        <v>938</v>
      </c>
      <c r="D22" s="104"/>
      <c r="E22" s="104"/>
      <c r="F22" s="475">
        <v>354938973.97133738</v>
      </c>
      <c r="G22" s="40"/>
      <c r="H22" s="76"/>
      <c r="I22" s="476">
        <v>154052562.77137417</v>
      </c>
      <c r="J22" s="252" t="s">
        <v>263</v>
      </c>
    </row>
    <row r="23" spans="1:10" ht="12" customHeight="1">
      <c r="A23" s="96"/>
      <c r="B23" s="104"/>
      <c r="C23" s="104" t="s">
        <v>398</v>
      </c>
      <c r="D23" s="104"/>
      <c r="E23" s="104"/>
      <c r="F23" s="250">
        <f>F22-F21</f>
        <v>26501094.925017297</v>
      </c>
      <c r="G23" s="60"/>
      <c r="H23" s="9"/>
      <c r="I23" s="250">
        <f>I22-I21</f>
        <v>10874529.493051499</v>
      </c>
      <c r="J23" s="365"/>
    </row>
    <row r="24" spans="1:10" ht="12" customHeight="1">
      <c r="A24" s="96"/>
      <c r="B24" s="104"/>
      <c r="C24" s="104"/>
      <c r="D24" s="104"/>
      <c r="E24" s="104"/>
      <c r="F24" s="104"/>
      <c r="G24" s="60"/>
      <c r="H24" s="9"/>
      <c r="I24" s="25"/>
      <c r="J24" s="365"/>
    </row>
    <row r="25" spans="1:10" ht="12" customHeight="1">
      <c r="A25" s="96"/>
      <c r="B25" s="104"/>
      <c r="C25" s="104"/>
      <c r="D25" s="104"/>
      <c r="E25" s="104"/>
      <c r="F25" s="104"/>
      <c r="G25" s="40"/>
      <c r="H25" s="76"/>
      <c r="I25" s="363"/>
      <c r="J25" s="252"/>
    </row>
    <row r="26" spans="1:10" ht="12" customHeight="1">
      <c r="A26" s="96"/>
      <c r="B26" s="104"/>
      <c r="E26" s="104"/>
      <c r="F26" s="104"/>
      <c r="G26" s="60"/>
      <c r="H26" s="9"/>
      <c r="I26" s="25"/>
      <c r="J26" s="365"/>
    </row>
    <row r="27" spans="1:10" ht="12" customHeight="1">
      <c r="A27" s="96"/>
      <c r="B27" s="104"/>
      <c r="F27" s="366"/>
      <c r="J27" s="365"/>
    </row>
    <row r="28" spans="1:10" ht="12" customHeight="1">
      <c r="A28" s="96"/>
      <c r="B28" s="104"/>
      <c r="F28" s="367"/>
      <c r="H28" s="80"/>
      <c r="J28" s="252"/>
    </row>
    <row r="29" spans="1:10" ht="12" customHeight="1">
      <c r="A29" s="96"/>
      <c r="B29" s="104"/>
      <c r="F29" s="367"/>
      <c r="J29" s="252"/>
    </row>
    <row r="30" spans="1:10" ht="12" customHeight="1">
      <c r="A30" s="96"/>
      <c r="B30" s="177"/>
      <c r="F30" s="367"/>
      <c r="J30" s="365"/>
    </row>
    <row r="31" spans="1:10" ht="12" customHeight="1">
      <c r="A31" s="96"/>
      <c r="B31" s="37"/>
      <c r="C31" s="104" t="s">
        <v>399</v>
      </c>
      <c r="E31" s="104"/>
      <c r="F31" s="250">
        <v>13974542420.92219</v>
      </c>
      <c r="G31" s="107"/>
      <c r="H31" s="368"/>
      <c r="I31" s="369">
        <v>6029328450.2589397</v>
      </c>
      <c r="J31" s="370">
        <v>2.2000000000000002</v>
      </c>
    </row>
    <row r="32" spans="1:10" ht="12" customHeight="1">
      <c r="A32" s="96"/>
      <c r="B32" s="115"/>
      <c r="C32" s="104" t="s">
        <v>997</v>
      </c>
      <c r="E32" s="104"/>
      <c r="F32" s="250">
        <v>-82896508.824689537</v>
      </c>
      <c r="G32" s="356"/>
      <c r="H32" s="76"/>
      <c r="I32" s="363">
        <v>0</v>
      </c>
      <c r="J32" s="252"/>
    </row>
    <row r="33" spans="1:10" ht="12" customHeight="1">
      <c r="A33" s="96"/>
      <c r="B33" s="115"/>
      <c r="C33" s="104" t="s">
        <v>400</v>
      </c>
      <c r="E33" s="104"/>
      <c r="F33" s="278">
        <f>F31+F32</f>
        <v>13891645912.0975</v>
      </c>
      <c r="G33" s="91"/>
      <c r="H33" s="371"/>
      <c r="I33" s="278">
        <f>I31+I32</f>
        <v>6029328450.2589397</v>
      </c>
      <c r="J33" s="252">
        <v>2.2000000000000002</v>
      </c>
    </row>
    <row r="34" spans="1:10" ht="12" customHeight="1">
      <c r="A34" s="96"/>
      <c r="B34" s="115"/>
      <c r="C34" s="104" t="s">
        <v>401</v>
      </c>
      <c r="D34" s="177"/>
      <c r="E34" s="177"/>
      <c r="F34" s="425">
        <v>2.5550534199999999E-2</v>
      </c>
      <c r="G34" s="372"/>
      <c r="H34" s="9"/>
      <c r="I34" s="425">
        <v>2.5550534199999999E-2</v>
      </c>
      <c r="J34" s="252">
        <v>2.1</v>
      </c>
    </row>
    <row r="35" spans="1:10" ht="12" customHeight="1">
      <c r="A35" s="96"/>
      <c r="B35" s="115"/>
      <c r="C35" s="110"/>
      <c r="D35" s="105"/>
      <c r="E35" s="106"/>
      <c r="F35" s="251">
        <f>F33*F34</f>
        <v>354938973.97133738</v>
      </c>
      <c r="G35" s="373"/>
      <c r="H35" s="9"/>
      <c r="I35" s="251">
        <f>I33*I34</f>
        <v>154052562.77137405</v>
      </c>
      <c r="J35" s="252">
        <v>2.1800000000000002</v>
      </c>
    </row>
    <row r="36" spans="1:10" ht="12" customHeight="1">
      <c r="A36" s="96"/>
      <c r="B36" s="115"/>
      <c r="C36" s="114"/>
      <c r="D36" s="105"/>
      <c r="E36" s="105"/>
      <c r="F36" s="114"/>
      <c r="G36" s="60"/>
      <c r="H36" s="9"/>
      <c r="I36" s="8"/>
      <c r="J36" s="88"/>
    </row>
    <row r="37" spans="1:10" ht="12" customHeight="1">
      <c r="A37" s="96"/>
      <c r="B37" s="58"/>
      <c r="C37" s="110"/>
      <c r="D37" s="105"/>
      <c r="E37" s="106"/>
      <c r="F37" s="114"/>
      <c r="G37" s="60"/>
      <c r="H37" s="9"/>
      <c r="I37" s="25"/>
      <c r="J37" s="88"/>
    </row>
    <row r="38" spans="1:10" ht="12" customHeight="1">
      <c r="A38" s="96"/>
      <c r="B38" s="37"/>
      <c r="C38" s="110"/>
      <c r="D38" s="105"/>
      <c r="E38" s="105"/>
      <c r="F38" s="114"/>
      <c r="G38" s="60"/>
      <c r="H38" s="9"/>
      <c r="I38" s="25"/>
      <c r="J38" s="88"/>
    </row>
    <row r="39" spans="1:10" ht="12" customHeight="1">
      <c r="A39" s="96"/>
      <c r="B39" s="115"/>
      <c r="C39" s="110"/>
      <c r="D39" s="105"/>
      <c r="E39" s="105"/>
      <c r="F39" s="114"/>
      <c r="G39" s="40"/>
      <c r="H39" s="21"/>
      <c r="I39" s="11"/>
      <c r="J39" s="99"/>
    </row>
    <row r="40" spans="1:10" ht="12" customHeight="1">
      <c r="A40" s="96"/>
      <c r="B40" s="115"/>
      <c r="C40" s="110"/>
      <c r="D40" s="105"/>
      <c r="E40" s="105"/>
      <c r="F40" s="114"/>
      <c r="G40" s="60"/>
      <c r="H40" s="21"/>
      <c r="I40" s="11"/>
      <c r="J40" s="99"/>
    </row>
    <row r="41" spans="1:10" ht="12" customHeight="1">
      <c r="A41" s="96"/>
      <c r="B41" s="37"/>
      <c r="C41" s="110"/>
      <c r="D41" s="105"/>
      <c r="E41" s="105"/>
      <c r="F41" s="114"/>
      <c r="G41" s="60"/>
      <c r="H41" s="9"/>
      <c r="I41" s="25"/>
      <c r="J41" s="88"/>
    </row>
    <row r="42" spans="1:10" ht="12" customHeight="1">
      <c r="A42" s="96"/>
      <c r="B42" s="115"/>
      <c r="C42" s="110"/>
      <c r="D42" s="105"/>
      <c r="E42" s="105"/>
      <c r="F42" s="114"/>
      <c r="G42" s="40"/>
      <c r="H42" s="21"/>
      <c r="I42" s="11"/>
      <c r="J42" s="99"/>
    </row>
    <row r="43" spans="1:10" ht="12" customHeight="1">
      <c r="A43" s="96"/>
      <c r="B43" s="115"/>
      <c r="C43" s="110"/>
      <c r="D43" s="105"/>
      <c r="E43" s="105"/>
      <c r="F43" s="91"/>
      <c r="G43" s="40"/>
      <c r="H43" s="21"/>
      <c r="I43" s="11"/>
      <c r="J43" s="99"/>
    </row>
    <row r="44" spans="1:10" ht="12" customHeight="1">
      <c r="A44" s="96"/>
      <c r="B44" s="37"/>
      <c r="C44" s="114"/>
      <c r="D44" s="105"/>
      <c r="E44" s="105"/>
      <c r="F44" s="8"/>
      <c r="G44" s="60"/>
      <c r="H44" s="9"/>
      <c r="I44" s="8"/>
      <c r="J44" s="88"/>
    </row>
    <row r="45" spans="1:10" ht="12" customHeight="1">
      <c r="A45" s="96"/>
      <c r="B45" s="37"/>
      <c r="C45" s="114"/>
      <c r="D45" s="105"/>
      <c r="E45" s="105"/>
      <c r="F45" s="8"/>
      <c r="G45" s="60"/>
      <c r="H45" s="9"/>
      <c r="I45" s="8"/>
      <c r="J45" s="88"/>
    </row>
    <row r="46" spans="1:10" ht="12" customHeight="1">
      <c r="A46" s="96"/>
      <c r="B46" s="37"/>
      <c r="C46" s="114"/>
      <c r="D46" s="105"/>
      <c r="E46" s="105"/>
      <c r="F46" s="8"/>
      <c r="G46" s="60"/>
      <c r="H46" s="9"/>
      <c r="I46" s="8"/>
      <c r="J46" s="88"/>
    </row>
    <row r="47" spans="1:10" ht="12" customHeight="1">
      <c r="A47" s="96"/>
      <c r="B47" s="37"/>
      <c r="C47" s="114"/>
      <c r="D47" s="105"/>
      <c r="E47" s="105"/>
      <c r="F47" s="8"/>
      <c r="G47" s="60"/>
      <c r="H47" s="9"/>
      <c r="I47" s="8"/>
      <c r="J47" s="88"/>
    </row>
    <row r="48" spans="1:10" ht="12" customHeight="1">
      <c r="A48" s="96"/>
      <c r="B48" s="37"/>
      <c r="C48" s="114"/>
      <c r="D48" s="105"/>
      <c r="E48" s="105"/>
      <c r="F48" s="8"/>
      <c r="G48" s="60"/>
      <c r="H48" s="9"/>
      <c r="I48" s="8"/>
      <c r="J48" s="88"/>
    </row>
    <row r="49" spans="1:10" ht="12" customHeight="1">
      <c r="A49" s="96"/>
      <c r="B49" s="37"/>
      <c r="C49" s="114"/>
      <c r="D49" s="105"/>
      <c r="E49" s="105"/>
      <c r="F49" s="8"/>
      <c r="G49" s="60"/>
      <c r="H49" s="9"/>
      <c r="I49" s="8"/>
      <c r="J49" s="88"/>
    </row>
    <row r="50" spans="1:10" ht="12" customHeight="1">
      <c r="A50" s="96"/>
      <c r="B50" s="37"/>
      <c r="C50" s="114"/>
      <c r="D50" s="105"/>
      <c r="E50" s="105"/>
      <c r="F50" s="114"/>
      <c r="G50" s="60"/>
      <c r="H50" s="9"/>
      <c r="I50" s="25"/>
      <c r="J50" s="88"/>
    </row>
    <row r="51" spans="1:10" ht="12" customHeight="1">
      <c r="A51" s="96"/>
      <c r="B51" s="115"/>
      <c r="C51" s="110"/>
      <c r="D51" s="105"/>
      <c r="E51" s="105"/>
      <c r="F51" s="114"/>
      <c r="G51" s="40"/>
      <c r="H51" s="21"/>
      <c r="I51" s="11"/>
      <c r="J51" s="99"/>
    </row>
    <row r="52" spans="1:10" ht="12" customHeight="1">
      <c r="A52" s="96"/>
      <c r="B52" s="115"/>
      <c r="C52" s="114"/>
      <c r="D52" s="105"/>
      <c r="E52" s="105"/>
      <c r="F52" s="114"/>
      <c r="G52" s="40"/>
      <c r="H52" s="21"/>
      <c r="I52" s="11"/>
      <c r="J52" s="99"/>
    </row>
    <row r="53" spans="1:10" ht="12" customHeight="1">
      <c r="A53" s="96"/>
      <c r="B53" s="115"/>
      <c r="C53" s="206"/>
      <c r="D53" s="105"/>
      <c r="E53" s="105"/>
      <c r="F53" s="114"/>
      <c r="G53" s="40"/>
      <c r="H53" s="21"/>
      <c r="I53" s="11"/>
      <c r="J53" s="99"/>
    </row>
    <row r="54" spans="1:10" ht="12" customHeight="1">
      <c r="A54" s="96"/>
      <c r="B54" s="115"/>
      <c r="C54" s="114"/>
      <c r="D54" s="105"/>
      <c r="E54" s="105"/>
      <c r="F54" s="114"/>
      <c r="G54" s="40"/>
      <c r="H54" s="21"/>
      <c r="I54" s="11"/>
      <c r="J54" s="99"/>
    </row>
    <row r="55" spans="1:10" ht="12" customHeight="1">
      <c r="A55" s="96"/>
      <c r="B55" s="115"/>
      <c r="C55" s="114"/>
      <c r="D55" s="105"/>
      <c r="E55" s="105"/>
      <c r="F55" s="8"/>
      <c r="G55" s="89"/>
      <c r="H55" s="87"/>
      <c r="I55" s="8"/>
      <c r="J55" s="99"/>
    </row>
    <row r="56" spans="1:10" s="97" customFormat="1" ht="12" customHeight="1">
      <c r="A56" s="111"/>
      <c r="B56" s="9"/>
      <c r="C56" s="110"/>
      <c r="D56" s="110"/>
      <c r="E56" s="105"/>
      <c r="F56" s="114"/>
      <c r="G56" s="105"/>
      <c r="H56" s="111"/>
      <c r="I56" s="112"/>
      <c r="J56" s="88"/>
    </row>
    <row r="57" spans="1:10" s="97" customFormat="1" ht="12" customHeight="1">
      <c r="A57" s="111"/>
      <c r="B57" s="111"/>
      <c r="C57" s="111"/>
      <c r="D57" s="98"/>
      <c r="E57" s="98"/>
      <c r="F57" s="123"/>
      <c r="G57" s="98"/>
      <c r="H57" s="111"/>
      <c r="I57" s="112"/>
      <c r="J57" s="88"/>
    </row>
    <row r="58" spans="1:10" s="97" customFormat="1" ht="12" customHeight="1" thickBot="1">
      <c r="A58" s="111"/>
      <c r="B58" s="9" t="s">
        <v>12</v>
      </c>
      <c r="C58" s="110"/>
      <c r="D58" s="110"/>
      <c r="E58" s="105"/>
      <c r="F58" s="114"/>
      <c r="G58" s="105"/>
      <c r="H58" s="111"/>
      <c r="I58" s="112"/>
      <c r="J58" s="88"/>
    </row>
    <row r="59" spans="1:10" s="97" customFormat="1" ht="12" customHeight="1">
      <c r="A59" s="116"/>
      <c r="B59" s="117"/>
      <c r="C59" s="117"/>
      <c r="D59" s="118"/>
      <c r="E59" s="118"/>
      <c r="F59" s="119"/>
      <c r="G59" s="118"/>
      <c r="H59" s="117"/>
      <c r="I59" s="120"/>
      <c r="J59" s="121"/>
    </row>
    <row r="60" spans="1:10" s="97" customFormat="1" ht="12" customHeight="1">
      <c r="A60" s="122"/>
      <c r="B60" s="9"/>
      <c r="C60" s="111"/>
      <c r="D60" s="98"/>
      <c r="E60" s="98"/>
      <c r="F60" s="123"/>
      <c r="G60" s="98"/>
      <c r="H60" s="111"/>
      <c r="I60" s="112"/>
      <c r="J60" s="124"/>
    </row>
    <row r="61" spans="1:10" s="97" customFormat="1" ht="12" customHeight="1">
      <c r="A61" s="122"/>
      <c r="B61" s="111"/>
      <c r="C61" s="111"/>
      <c r="D61" s="98"/>
      <c r="E61" s="98"/>
      <c r="F61" s="123"/>
      <c r="G61" s="98"/>
      <c r="H61" s="111"/>
      <c r="I61" s="112"/>
      <c r="J61" s="124"/>
    </row>
    <row r="62" spans="1:10" s="97" customFormat="1" ht="12" customHeight="1">
      <c r="A62" s="122"/>
      <c r="B62" s="125"/>
      <c r="C62" s="111"/>
      <c r="D62" s="98"/>
      <c r="E62" s="98"/>
      <c r="F62" s="123"/>
      <c r="G62" s="98"/>
      <c r="H62" s="111"/>
      <c r="I62" s="112"/>
      <c r="J62" s="124"/>
    </row>
    <row r="63" spans="1:10" s="97" customFormat="1" ht="12" customHeight="1">
      <c r="A63" s="122"/>
      <c r="B63" s="125"/>
      <c r="C63" s="111"/>
      <c r="D63" s="98"/>
      <c r="E63" s="98"/>
      <c r="F63" s="123"/>
      <c r="G63" s="98"/>
      <c r="H63" s="111"/>
      <c r="I63" s="112"/>
      <c r="J63" s="124"/>
    </row>
    <row r="64" spans="1:10" s="97" customFormat="1" ht="12" customHeight="1">
      <c r="A64" s="122"/>
      <c r="B64" s="125"/>
      <c r="C64" s="111"/>
      <c r="D64" s="98"/>
      <c r="E64" s="98"/>
      <c r="F64" s="123"/>
      <c r="G64" s="98"/>
      <c r="H64" s="111"/>
      <c r="I64" s="112"/>
      <c r="J64" s="124"/>
    </row>
    <row r="65" spans="1:10" s="97" customFormat="1" ht="12" customHeight="1">
      <c r="A65" s="122"/>
      <c r="B65" s="125"/>
      <c r="C65" s="111"/>
      <c r="D65" s="98"/>
      <c r="E65" s="98"/>
      <c r="F65" s="123"/>
      <c r="G65" s="98"/>
      <c r="H65" s="111"/>
      <c r="I65" s="112"/>
      <c r="J65" s="124"/>
    </row>
    <row r="66" spans="1:10" ht="12" customHeight="1">
      <c r="A66" s="122"/>
      <c r="B66" s="125"/>
      <c r="C66" s="111"/>
      <c r="D66" s="98"/>
      <c r="E66" s="98"/>
      <c r="F66" s="123"/>
      <c r="G66" s="98"/>
      <c r="H66" s="111"/>
      <c r="I66" s="112"/>
      <c r="J66" s="124"/>
    </row>
    <row r="67" spans="1:10" ht="12" customHeight="1">
      <c r="A67" s="122"/>
      <c r="B67" s="111"/>
      <c r="C67" s="111"/>
      <c r="D67" s="98"/>
      <c r="E67" s="98"/>
      <c r="F67" s="123"/>
      <c r="G67" s="98"/>
      <c r="H67" s="111"/>
      <c r="I67" s="112"/>
      <c r="J67" s="124"/>
    </row>
    <row r="68" spans="1:10" ht="12" customHeight="1" thickBot="1">
      <c r="A68" s="126"/>
      <c r="B68" s="127"/>
      <c r="C68" s="127"/>
      <c r="D68" s="128"/>
      <c r="E68" s="128"/>
      <c r="F68" s="129"/>
      <c r="G68" s="128"/>
      <c r="H68" s="127"/>
      <c r="I68" s="130"/>
      <c r="J68" s="131"/>
    </row>
    <row r="69" spans="1:10" ht="12" customHeight="1">
      <c r="J69" s="94"/>
    </row>
    <row r="70" spans="1:10" ht="12" customHeight="1">
      <c r="B70" s="7" t="str">
        <f>Inputs!$C$2</f>
        <v>Rocky Mountain Power</v>
      </c>
      <c r="I70" s="92" t="s">
        <v>0</v>
      </c>
      <c r="J70" s="93">
        <v>7.2</v>
      </c>
    </row>
    <row r="71" spans="1:10" ht="12" customHeight="1">
      <c r="B71" s="7" t="str">
        <f>Inputs!$C$3</f>
        <v>Utah General Rate Case - June 2015</v>
      </c>
      <c r="J71" s="94"/>
    </row>
    <row r="72" spans="1:10" ht="12" customHeight="1">
      <c r="B72" s="31" t="s">
        <v>251</v>
      </c>
      <c r="J72" s="94"/>
    </row>
    <row r="73" spans="1:10" ht="12" customHeight="1">
      <c r="J73" s="94"/>
    </row>
    <row r="74" spans="1:10" ht="12" customHeight="1">
      <c r="J74" s="94"/>
    </row>
    <row r="75" spans="1:10" ht="12" customHeight="1">
      <c r="F75" s="94" t="s">
        <v>1</v>
      </c>
      <c r="H75" s="84"/>
      <c r="I75" s="95" t="str">
        <f>+Inputs!$C$6</f>
        <v>UTAH</v>
      </c>
    </row>
    <row r="76" spans="1:10" ht="12" customHeight="1">
      <c r="D76" s="46" t="s">
        <v>2</v>
      </c>
      <c r="E76" s="46" t="s">
        <v>3</v>
      </c>
      <c r="F76" s="42" t="s">
        <v>4</v>
      </c>
      <c r="G76" s="46" t="s">
        <v>5</v>
      </c>
      <c r="H76" s="46" t="s">
        <v>6</v>
      </c>
      <c r="I76" s="47" t="s">
        <v>7</v>
      </c>
      <c r="J76" s="46" t="s">
        <v>8</v>
      </c>
    </row>
    <row r="77" spans="1:10" ht="12" customHeight="1">
      <c r="A77" s="96"/>
      <c r="B77" s="39" t="s">
        <v>409</v>
      </c>
      <c r="C77" s="97"/>
      <c r="D77" s="86"/>
      <c r="E77" s="86"/>
      <c r="F77" s="103"/>
      <c r="G77" s="174"/>
      <c r="H77" s="176"/>
      <c r="I77" s="88"/>
      <c r="J77" s="167"/>
    </row>
    <row r="78" spans="1:10" ht="12" customHeight="1">
      <c r="A78" s="96"/>
      <c r="B78" s="79" t="s">
        <v>385</v>
      </c>
      <c r="C78" s="97"/>
      <c r="D78" s="86">
        <v>408</v>
      </c>
      <c r="E78" s="86">
        <v>3</v>
      </c>
      <c r="F78" s="298">
        <v>15336167</v>
      </c>
      <c r="G78" s="86" t="s">
        <v>58</v>
      </c>
      <c r="H78" s="176">
        <f>VLOOKUP(G78,'Alloc. Factors'!$B$2:$M$110,7,FALSE)</f>
        <v>0.42470370848643479</v>
      </c>
      <c r="I78" s="88">
        <f>F78*H78</f>
        <v>6513326.9988672808</v>
      </c>
      <c r="J78" s="167" t="s">
        <v>386</v>
      </c>
    </row>
    <row r="79" spans="1:10" ht="12" customHeight="1">
      <c r="A79" s="96"/>
      <c r="C79" s="97"/>
      <c r="D79" s="86"/>
      <c r="E79" s="86"/>
      <c r="F79" s="103"/>
      <c r="G79" s="174"/>
      <c r="H79" s="176"/>
      <c r="I79" s="88"/>
      <c r="J79" s="167"/>
    </row>
    <row r="80" spans="1:10" ht="12" customHeight="1">
      <c r="A80" s="96"/>
      <c r="B80" s="97"/>
      <c r="C80" s="97"/>
      <c r="D80" s="253"/>
      <c r="E80" s="86"/>
      <c r="F80" s="103"/>
      <c r="G80" s="174"/>
      <c r="H80" s="87"/>
      <c r="I80" s="88"/>
      <c r="J80" s="99"/>
    </row>
    <row r="81" spans="1:10" ht="12" customHeight="1">
      <c r="A81" s="96"/>
      <c r="B81" s="10"/>
      <c r="C81" s="97"/>
      <c r="D81" s="86"/>
      <c r="E81" s="86"/>
      <c r="F81" s="103"/>
      <c r="G81" s="86"/>
      <c r="H81" s="87"/>
      <c r="I81" s="88"/>
      <c r="J81" s="99"/>
    </row>
    <row r="82" spans="1:10" ht="12" customHeight="1">
      <c r="A82" s="96"/>
      <c r="B82" s="136"/>
      <c r="C82" s="97"/>
      <c r="D82" s="253"/>
      <c r="E82" s="86"/>
      <c r="F82" s="103"/>
      <c r="G82" s="174"/>
      <c r="H82" s="87"/>
      <c r="I82" s="88"/>
      <c r="J82" s="99"/>
    </row>
    <row r="83" spans="1:10" ht="12" customHeight="1">
      <c r="A83" s="96"/>
      <c r="B83" s="111"/>
      <c r="C83" s="97"/>
      <c r="D83" s="253"/>
      <c r="E83" s="86"/>
      <c r="F83" s="103"/>
      <c r="G83" s="86"/>
      <c r="H83" s="87"/>
      <c r="I83" s="144"/>
      <c r="J83" s="167"/>
    </row>
    <row r="84" spans="1:10" ht="12" customHeight="1">
      <c r="A84" s="111"/>
      <c r="B84" s="10"/>
      <c r="C84" s="97"/>
      <c r="D84" s="253"/>
      <c r="E84" s="86"/>
      <c r="F84" s="103"/>
      <c r="G84" s="174"/>
      <c r="H84" s="87"/>
      <c r="I84" s="88"/>
      <c r="J84" s="167"/>
    </row>
    <row r="85" spans="1:10" ht="12" customHeight="1">
      <c r="A85" s="111"/>
      <c r="B85" s="136"/>
      <c r="C85" s="97"/>
      <c r="D85" s="253"/>
      <c r="E85" s="86"/>
      <c r="F85" s="103"/>
      <c r="G85" s="86"/>
      <c r="H85" s="87"/>
      <c r="I85" s="88"/>
      <c r="J85" s="98"/>
    </row>
    <row r="86" spans="1:10" ht="12" customHeight="1">
      <c r="A86" s="111"/>
      <c r="B86" s="97"/>
      <c r="C86" s="97"/>
      <c r="D86" s="253"/>
      <c r="E86" s="86"/>
      <c r="F86" s="103"/>
      <c r="G86" s="86"/>
      <c r="H86" s="87"/>
      <c r="I86" s="88"/>
      <c r="J86" s="99"/>
    </row>
    <row r="87" spans="1:10" ht="12" customHeight="1">
      <c r="A87" s="111"/>
      <c r="B87" s="97"/>
      <c r="C87" s="97"/>
      <c r="D87" s="253"/>
      <c r="E87" s="86"/>
      <c r="F87" s="103"/>
      <c r="G87" s="86"/>
      <c r="H87" s="87"/>
      <c r="I87" s="88"/>
      <c r="J87" s="99"/>
    </row>
    <row r="88" spans="1:10" ht="12" customHeight="1">
      <c r="A88" s="111"/>
      <c r="B88" s="101"/>
      <c r="C88" s="97"/>
      <c r="D88" s="86"/>
      <c r="E88" s="86"/>
      <c r="F88" s="103"/>
      <c r="G88" s="86"/>
      <c r="H88" s="87"/>
      <c r="I88" s="103"/>
      <c r="J88" s="99"/>
    </row>
    <row r="89" spans="1:10" ht="12" customHeight="1">
      <c r="A89" s="111"/>
      <c r="B89" s="136"/>
      <c r="C89" s="111"/>
      <c r="D89" s="98"/>
      <c r="E89" s="98"/>
      <c r="F89" s="160"/>
      <c r="G89" s="146"/>
      <c r="H89" s="87"/>
      <c r="I89" s="160"/>
      <c r="J89" s="167"/>
    </row>
    <row r="90" spans="1:10" ht="12" customHeight="1">
      <c r="A90" s="111"/>
      <c r="B90" s="136"/>
      <c r="C90" s="111"/>
      <c r="D90" s="98"/>
      <c r="E90" s="98"/>
      <c r="F90" s="160"/>
      <c r="G90" s="146"/>
      <c r="H90" s="87"/>
      <c r="I90" s="88"/>
      <c r="J90" s="167"/>
    </row>
    <row r="91" spans="1:10" ht="12" customHeight="1">
      <c r="A91" s="111"/>
      <c r="B91" s="136"/>
      <c r="C91" s="111"/>
      <c r="D91" s="98"/>
      <c r="E91" s="98"/>
      <c r="F91" s="160"/>
      <c r="G91" s="146"/>
      <c r="H91" s="87"/>
      <c r="I91" s="88"/>
      <c r="J91" s="167"/>
    </row>
    <row r="92" spans="1:10" ht="12" customHeight="1">
      <c r="A92" s="111"/>
      <c r="B92" s="111"/>
      <c r="C92" s="111"/>
      <c r="D92" s="98"/>
      <c r="E92" s="98"/>
      <c r="F92" s="99"/>
      <c r="G92" s="98"/>
      <c r="H92" s="137"/>
      <c r="I92" s="123"/>
      <c r="J92" s="98"/>
    </row>
    <row r="93" spans="1:10" ht="12" customHeight="1">
      <c r="A93" s="111"/>
      <c r="B93" s="111"/>
      <c r="C93" s="111"/>
      <c r="D93" s="98"/>
      <c r="E93" s="98"/>
      <c r="F93" s="160"/>
      <c r="G93" s="89"/>
      <c r="H93" s="87"/>
      <c r="I93" s="88"/>
      <c r="J93" s="99"/>
    </row>
    <row r="94" spans="1:10" ht="12" customHeight="1">
      <c r="A94" s="96"/>
      <c r="B94" s="111"/>
      <c r="C94" s="111"/>
      <c r="D94" s="98"/>
      <c r="E94" s="98"/>
      <c r="F94" s="160"/>
      <c r="G94" s="89"/>
      <c r="H94" s="87"/>
      <c r="I94" s="88"/>
      <c r="J94" s="99"/>
    </row>
    <row r="95" spans="1:10" ht="12" customHeight="1">
      <c r="A95" s="96"/>
      <c r="B95" s="111"/>
      <c r="C95" s="111"/>
      <c r="D95" s="98"/>
      <c r="E95" s="98"/>
      <c r="F95" s="160"/>
      <c r="G95" s="89"/>
      <c r="H95" s="87"/>
      <c r="I95" s="88"/>
      <c r="J95" s="99"/>
    </row>
    <row r="96" spans="1:10" ht="12" customHeight="1">
      <c r="A96" s="96"/>
      <c r="B96" s="111"/>
      <c r="C96" s="111"/>
      <c r="D96" s="98"/>
      <c r="E96" s="98"/>
      <c r="F96" s="160"/>
      <c r="G96" s="146"/>
      <c r="H96" s="137"/>
      <c r="I96" s="160"/>
      <c r="J96" s="98"/>
    </row>
    <row r="97" spans="1:10" ht="12" customHeight="1">
      <c r="A97" s="96"/>
      <c r="B97" s="111"/>
      <c r="C97" s="111"/>
      <c r="D97" s="98"/>
      <c r="E97" s="98"/>
      <c r="F97" s="160"/>
      <c r="G97" s="146"/>
      <c r="H97" s="137"/>
      <c r="I97" s="88"/>
      <c r="J97" s="98"/>
    </row>
    <row r="98" spans="1:10" ht="12" customHeight="1">
      <c r="A98" s="96"/>
      <c r="B98" s="136"/>
      <c r="C98" s="111"/>
      <c r="D98" s="98"/>
      <c r="E98" s="98"/>
      <c r="F98" s="160"/>
      <c r="G98" s="161"/>
      <c r="H98" s="137"/>
      <c r="I98" s="88"/>
      <c r="J98" s="98"/>
    </row>
    <row r="99" spans="1:10" ht="12" customHeight="1">
      <c r="A99" s="96"/>
      <c r="B99" s="111"/>
      <c r="C99" s="111"/>
      <c r="D99" s="98"/>
      <c r="E99" s="98"/>
      <c r="F99" s="144"/>
      <c r="G99" s="146"/>
      <c r="H99" s="137"/>
      <c r="I99" s="88"/>
      <c r="J99" s="98"/>
    </row>
    <row r="100" spans="1:10" ht="12" customHeight="1">
      <c r="A100" s="96"/>
      <c r="B100" s="111"/>
      <c r="C100" s="111"/>
      <c r="D100" s="98"/>
      <c r="E100" s="98"/>
      <c r="F100" s="144"/>
      <c r="G100" s="146"/>
      <c r="H100" s="137"/>
      <c r="I100" s="88"/>
      <c r="J100" s="98"/>
    </row>
    <row r="101" spans="1:10" ht="12" customHeight="1">
      <c r="A101" s="96"/>
      <c r="B101" s="111"/>
      <c r="C101" s="111"/>
      <c r="D101" s="98"/>
      <c r="E101" s="98"/>
      <c r="F101" s="160"/>
      <c r="G101" s="161"/>
      <c r="H101" s="137"/>
      <c r="I101" s="88"/>
      <c r="J101" s="98"/>
    </row>
    <row r="102" spans="1:10" ht="12" customHeight="1">
      <c r="A102" s="96"/>
      <c r="B102" s="111"/>
      <c r="C102" s="111"/>
      <c r="D102" s="98"/>
      <c r="E102" s="98"/>
      <c r="F102" s="144"/>
      <c r="G102" s="146"/>
      <c r="H102" s="137"/>
      <c r="I102" s="88"/>
      <c r="J102" s="98"/>
    </row>
    <row r="103" spans="1:10" ht="12" customHeight="1">
      <c r="A103" s="96"/>
      <c r="B103" s="111"/>
      <c r="C103" s="111"/>
      <c r="D103" s="98"/>
      <c r="E103" s="98"/>
      <c r="F103" s="162"/>
      <c r="G103" s="146"/>
      <c r="H103" s="137"/>
      <c r="I103" s="88"/>
      <c r="J103" s="98"/>
    </row>
    <row r="104" spans="1:10" ht="12" customHeight="1">
      <c r="A104" s="96"/>
      <c r="B104" s="111"/>
      <c r="C104" s="111"/>
      <c r="D104" s="98"/>
      <c r="E104" s="98"/>
      <c r="F104" s="162"/>
      <c r="G104" s="161"/>
      <c r="H104" s="137"/>
      <c r="I104" s="88"/>
      <c r="J104" s="98"/>
    </row>
    <row r="105" spans="1:10" ht="12" customHeight="1">
      <c r="A105" s="96"/>
      <c r="B105" s="111"/>
      <c r="C105" s="111"/>
      <c r="D105" s="98"/>
      <c r="E105" s="98"/>
      <c r="F105" s="162"/>
      <c r="G105" s="146"/>
      <c r="H105" s="137"/>
      <c r="I105" s="88"/>
      <c r="J105" s="98"/>
    </row>
    <row r="106" spans="1:10" ht="12" customHeight="1">
      <c r="A106" s="96"/>
      <c r="B106" s="111"/>
      <c r="C106" s="111"/>
      <c r="D106" s="98"/>
      <c r="E106" s="98"/>
      <c r="F106" s="144"/>
      <c r="G106" s="146"/>
      <c r="H106" s="137"/>
      <c r="I106" s="88"/>
      <c r="J106" s="98"/>
    </row>
    <row r="107" spans="1:10" ht="12" customHeight="1">
      <c r="A107" s="96"/>
      <c r="B107" s="111"/>
      <c r="C107" s="111"/>
      <c r="D107" s="98"/>
      <c r="E107" s="98"/>
      <c r="F107" s="144"/>
      <c r="G107" s="146"/>
      <c r="H107" s="88"/>
      <c r="I107" s="88"/>
      <c r="J107" s="98"/>
    </row>
    <row r="108" spans="1:10" ht="12" customHeight="1">
      <c r="A108" s="96"/>
      <c r="B108" s="111"/>
      <c r="C108" s="111"/>
      <c r="D108" s="98"/>
      <c r="E108" s="98"/>
      <c r="F108" s="144"/>
      <c r="G108" s="146"/>
      <c r="H108" s="88"/>
      <c r="I108" s="88"/>
      <c r="J108" s="98"/>
    </row>
    <row r="109" spans="1:10" ht="12" customHeight="1">
      <c r="A109" s="96"/>
      <c r="B109" s="111"/>
      <c r="C109" s="111"/>
      <c r="D109" s="98"/>
      <c r="E109" s="98"/>
      <c r="F109" s="144"/>
      <c r="G109" s="146"/>
      <c r="H109" s="88"/>
      <c r="I109" s="88"/>
      <c r="J109" s="98"/>
    </row>
    <row r="110" spans="1:10" ht="12" customHeight="1">
      <c r="A110" s="96"/>
      <c r="B110" s="111"/>
      <c r="C110" s="111"/>
      <c r="D110" s="98"/>
      <c r="E110" s="98"/>
      <c r="F110" s="144"/>
      <c r="G110" s="146"/>
      <c r="H110" s="88"/>
      <c r="I110" s="88"/>
      <c r="J110" s="98"/>
    </row>
    <row r="111" spans="1:10" ht="12" customHeight="1">
      <c r="A111" s="96"/>
      <c r="B111" s="111"/>
      <c r="C111" s="111"/>
      <c r="D111" s="98"/>
      <c r="E111" s="98"/>
      <c r="F111" s="123"/>
      <c r="G111" s="98"/>
      <c r="H111" s="112"/>
      <c r="I111" s="112"/>
      <c r="J111" s="98"/>
    </row>
    <row r="112" spans="1:10" ht="12" customHeight="1">
      <c r="A112" s="96"/>
      <c r="B112" s="111"/>
      <c r="C112" s="111"/>
      <c r="D112" s="98"/>
      <c r="E112" s="98"/>
      <c r="F112" s="123"/>
      <c r="G112" s="98"/>
      <c r="H112" s="111"/>
      <c r="I112" s="112"/>
      <c r="J112" s="98"/>
    </row>
    <row r="113" spans="1:10" ht="12" customHeight="1">
      <c r="A113" s="96"/>
      <c r="B113" s="111"/>
      <c r="C113" s="111"/>
      <c r="D113" s="98"/>
      <c r="E113" s="98"/>
      <c r="F113" s="123"/>
      <c r="G113" s="98"/>
      <c r="H113" s="112"/>
      <c r="I113" s="112"/>
      <c r="J113" s="98"/>
    </row>
    <row r="114" spans="1:10" ht="12" customHeight="1">
      <c r="A114" s="96"/>
      <c r="B114" s="111"/>
      <c r="C114" s="111"/>
      <c r="D114" s="98"/>
      <c r="E114" s="98"/>
      <c r="F114" s="123"/>
      <c r="G114" s="98"/>
      <c r="H114" s="112"/>
      <c r="I114" s="112"/>
      <c r="J114" s="98"/>
    </row>
    <row r="115" spans="1:10" s="97" customFormat="1" ht="12" customHeight="1">
      <c r="A115" s="96"/>
      <c r="B115" s="111"/>
      <c r="C115" s="111"/>
      <c r="D115" s="98"/>
      <c r="E115" s="98"/>
      <c r="F115" s="123"/>
      <c r="G115" s="98"/>
      <c r="H115" s="112"/>
      <c r="I115" s="112"/>
      <c r="J115" s="98"/>
    </row>
    <row r="116" spans="1:10" s="97" customFormat="1" ht="12" customHeight="1">
      <c r="A116" s="96"/>
      <c r="B116" s="111"/>
      <c r="C116" s="111"/>
      <c r="D116" s="98"/>
      <c r="E116" s="98"/>
      <c r="F116" s="123"/>
      <c r="G116" s="98"/>
      <c r="H116" s="112"/>
      <c r="I116" s="112"/>
      <c r="J116" s="98"/>
    </row>
    <row r="117" spans="1:10" s="97" customFormat="1" ht="12" customHeight="1">
      <c r="A117" s="96"/>
      <c r="B117" s="111"/>
      <c r="C117" s="111"/>
      <c r="D117" s="98"/>
      <c r="E117" s="98"/>
      <c r="F117" s="123"/>
      <c r="G117" s="98"/>
      <c r="H117" s="112"/>
      <c r="I117" s="112"/>
      <c r="J117" s="98"/>
    </row>
    <row r="118" spans="1:10" s="97" customFormat="1" ht="12" customHeight="1">
      <c r="A118" s="96"/>
      <c r="B118" s="111"/>
      <c r="C118" s="111"/>
      <c r="D118" s="98"/>
      <c r="E118" s="98"/>
      <c r="F118" s="123"/>
      <c r="G118" s="98"/>
      <c r="H118" s="112"/>
      <c r="I118" s="112"/>
      <c r="J118" s="98"/>
    </row>
    <row r="119" spans="1:10" s="97" customFormat="1" ht="12" customHeight="1">
      <c r="A119" s="96"/>
      <c r="B119" s="111"/>
      <c r="C119" s="111"/>
      <c r="D119" s="98"/>
      <c r="E119" s="98"/>
      <c r="F119" s="123"/>
      <c r="G119" s="98"/>
      <c r="H119" s="112"/>
      <c r="I119" s="112"/>
      <c r="J119" s="98"/>
    </row>
    <row r="120" spans="1:10" s="97" customFormat="1" ht="12" customHeight="1">
      <c r="A120" s="96"/>
      <c r="B120" s="111"/>
      <c r="C120" s="111"/>
      <c r="D120" s="98"/>
      <c r="E120" s="98"/>
      <c r="F120" s="123"/>
      <c r="G120" s="98"/>
      <c r="H120" s="111"/>
      <c r="I120" s="112"/>
      <c r="J120" s="98"/>
    </row>
    <row r="121" spans="1:10" s="97" customFormat="1" ht="12" customHeight="1">
      <c r="A121" s="111"/>
      <c r="B121" s="111"/>
      <c r="C121" s="111"/>
      <c r="D121" s="98"/>
      <c r="E121" s="98"/>
      <c r="F121" s="123"/>
      <c r="G121" s="98"/>
      <c r="H121" s="111"/>
      <c r="I121" s="112"/>
      <c r="J121" s="88"/>
    </row>
    <row r="122" spans="1:10" s="97" customFormat="1" ht="12" customHeight="1">
      <c r="A122" s="111"/>
      <c r="B122" s="111"/>
      <c r="C122" s="111"/>
      <c r="D122" s="98"/>
      <c r="E122" s="98"/>
      <c r="F122" s="123"/>
      <c r="G122" s="98"/>
      <c r="H122" s="111"/>
      <c r="I122" s="112"/>
      <c r="J122" s="88"/>
    </row>
    <row r="123" spans="1:10" s="97" customFormat="1" ht="12" customHeight="1">
      <c r="A123" s="111"/>
      <c r="B123" s="111"/>
      <c r="C123" s="111"/>
      <c r="D123" s="98"/>
      <c r="E123" s="98"/>
      <c r="F123" s="123"/>
      <c r="G123" s="98"/>
      <c r="H123" s="111"/>
      <c r="I123" s="112"/>
      <c r="J123" s="88"/>
    </row>
    <row r="124" spans="1:10" s="97" customFormat="1" ht="12" customHeight="1">
      <c r="A124" s="111"/>
      <c r="B124" s="111"/>
      <c r="C124" s="111"/>
      <c r="D124" s="98"/>
      <c r="E124" s="98"/>
      <c r="F124" s="123"/>
      <c r="G124" s="98"/>
      <c r="H124" s="111"/>
      <c r="I124" s="112"/>
      <c r="J124" s="88"/>
    </row>
    <row r="125" spans="1:10" s="97" customFormat="1" ht="12" customHeight="1">
      <c r="A125" s="111"/>
      <c r="B125" s="111"/>
      <c r="C125" s="111"/>
      <c r="D125" s="98"/>
      <c r="E125" s="98"/>
      <c r="F125" s="123"/>
      <c r="G125" s="98"/>
      <c r="H125" s="111"/>
      <c r="I125" s="112"/>
      <c r="J125" s="88"/>
    </row>
    <row r="126" spans="1:10" s="97" customFormat="1" ht="12" customHeight="1" thickBot="1">
      <c r="A126" s="111"/>
      <c r="B126" s="9" t="s">
        <v>12</v>
      </c>
      <c r="C126" s="111"/>
      <c r="D126" s="98"/>
      <c r="E126" s="98"/>
      <c r="F126" s="123"/>
      <c r="G126" s="98"/>
      <c r="H126" s="98"/>
      <c r="I126" s="163"/>
      <c r="J126" s="88"/>
    </row>
    <row r="127" spans="1:10" s="97" customFormat="1" ht="12" customHeight="1">
      <c r="A127" s="116"/>
      <c r="B127" s="117"/>
      <c r="C127" s="117"/>
      <c r="D127" s="118"/>
      <c r="E127" s="118"/>
      <c r="F127" s="119"/>
      <c r="G127" s="118"/>
      <c r="H127" s="118"/>
      <c r="I127" s="164"/>
      <c r="J127" s="121"/>
    </row>
    <row r="128" spans="1:10" s="97" customFormat="1" ht="12" customHeight="1">
      <c r="A128" s="122"/>
      <c r="B128" s="125"/>
      <c r="C128" s="111"/>
      <c r="D128" s="98"/>
      <c r="E128" s="98"/>
      <c r="F128" s="123"/>
      <c r="G128" s="98"/>
      <c r="H128" s="98"/>
      <c r="I128" s="163"/>
      <c r="J128" s="124"/>
    </row>
    <row r="129" spans="1:10" s="97" customFormat="1" ht="12" customHeight="1">
      <c r="A129" s="122"/>
      <c r="B129" s="125"/>
      <c r="C129" s="111"/>
      <c r="D129" s="98"/>
      <c r="E129" s="98"/>
      <c r="F129" s="123"/>
      <c r="G129" s="98"/>
      <c r="H129" s="98"/>
      <c r="I129" s="163"/>
      <c r="J129" s="124"/>
    </row>
    <row r="130" spans="1:10" s="97" customFormat="1" ht="12" customHeight="1">
      <c r="A130" s="122"/>
      <c r="B130" s="111"/>
      <c r="C130" s="111"/>
      <c r="D130" s="98"/>
      <c r="E130" s="98"/>
      <c r="F130" s="123"/>
      <c r="G130" s="98"/>
      <c r="H130" s="98"/>
      <c r="I130" s="163"/>
      <c r="J130" s="124"/>
    </row>
    <row r="131" spans="1:10" s="97" customFormat="1" ht="12" customHeight="1">
      <c r="A131" s="122"/>
      <c r="B131" s="111"/>
      <c r="C131" s="111"/>
      <c r="D131" s="98"/>
      <c r="E131" s="98"/>
      <c r="F131" s="123"/>
      <c r="G131" s="98"/>
      <c r="H131" s="111"/>
      <c r="I131" s="112"/>
      <c r="J131" s="124"/>
    </row>
    <row r="132" spans="1:10" s="97" customFormat="1" ht="12" customHeight="1">
      <c r="A132" s="122"/>
      <c r="B132" s="111"/>
      <c r="C132" s="111"/>
      <c r="D132" s="98"/>
      <c r="E132" s="98"/>
      <c r="F132" s="123"/>
      <c r="G132" s="98"/>
      <c r="H132" s="111"/>
      <c r="I132" s="112"/>
      <c r="J132" s="124"/>
    </row>
    <row r="133" spans="1:10" s="97" customFormat="1" ht="12" customHeight="1">
      <c r="A133" s="122"/>
      <c r="B133" s="111"/>
      <c r="C133" s="111"/>
      <c r="D133" s="98"/>
      <c r="E133" s="98"/>
      <c r="F133" s="123"/>
      <c r="G133" s="98"/>
      <c r="H133" s="111"/>
      <c r="I133" s="112"/>
      <c r="J133" s="124"/>
    </row>
    <row r="134" spans="1:10" s="97" customFormat="1" ht="12" customHeight="1">
      <c r="A134" s="122"/>
      <c r="B134" s="111"/>
      <c r="C134" s="111"/>
      <c r="D134" s="98"/>
      <c r="E134" s="98"/>
      <c r="F134" s="123"/>
      <c r="G134" s="98"/>
      <c r="H134" s="111"/>
      <c r="I134" s="112"/>
      <c r="J134" s="124"/>
    </row>
    <row r="135" spans="1:10" s="97" customFormat="1" ht="12" customHeight="1">
      <c r="A135" s="122"/>
      <c r="B135" s="111"/>
      <c r="C135" s="111"/>
      <c r="D135" s="98"/>
      <c r="E135" s="98"/>
      <c r="F135" s="123"/>
      <c r="G135" s="98"/>
      <c r="H135" s="111"/>
      <c r="I135" s="112"/>
      <c r="J135" s="124"/>
    </row>
    <row r="136" spans="1:10" s="97" customFormat="1" ht="12" customHeight="1" thickBot="1">
      <c r="A136" s="149"/>
      <c r="B136" s="150"/>
      <c r="C136" s="150"/>
      <c r="D136" s="151"/>
      <c r="E136" s="151"/>
      <c r="F136" s="152"/>
      <c r="G136" s="151"/>
      <c r="H136" s="150"/>
      <c r="I136" s="153"/>
      <c r="J136" s="154"/>
    </row>
    <row r="137" spans="1:10" s="97" customFormat="1" ht="12" customHeight="1">
      <c r="A137" s="79"/>
      <c r="B137" s="79"/>
      <c r="C137" s="79"/>
      <c r="D137" s="84"/>
      <c r="E137" s="84"/>
      <c r="F137" s="85"/>
      <c r="G137" s="84"/>
      <c r="H137" s="79"/>
      <c r="I137" s="80"/>
      <c r="J137" s="94"/>
    </row>
    <row r="138" spans="1:10" s="97" customFormat="1" ht="12" customHeight="1">
      <c r="A138" s="79"/>
      <c r="B138" s="7" t="str">
        <f>Inputs!$C$2</f>
        <v>Rocky Mountain Power</v>
      </c>
      <c r="C138" s="79"/>
      <c r="D138" s="84"/>
      <c r="E138" s="84"/>
      <c r="F138" s="85"/>
      <c r="G138" s="84"/>
      <c r="H138" s="79"/>
      <c r="I138" s="92" t="s">
        <v>0</v>
      </c>
      <c r="J138" s="93">
        <v>7.3</v>
      </c>
    </row>
    <row r="139" spans="1:10" s="97" customFormat="1" ht="12" customHeight="1">
      <c r="A139" s="79"/>
      <c r="B139" s="7" t="str">
        <f>Inputs!$C$3</f>
        <v>Utah General Rate Case - June 2015</v>
      </c>
      <c r="C139" s="79"/>
      <c r="D139" s="84"/>
      <c r="E139" s="84"/>
      <c r="F139" s="85"/>
      <c r="G139" s="84"/>
      <c r="H139" s="79"/>
      <c r="I139" s="80"/>
      <c r="J139" s="94"/>
    </row>
    <row r="140" spans="1:10" s="97" customFormat="1" ht="12" customHeight="1">
      <c r="A140" s="79"/>
      <c r="B140" s="31" t="s">
        <v>252</v>
      </c>
      <c r="C140" s="79"/>
      <c r="D140" s="84"/>
      <c r="E140" s="84"/>
      <c r="F140" s="85"/>
      <c r="G140" s="84"/>
      <c r="H140" s="79"/>
      <c r="I140" s="80"/>
      <c r="J140" s="94"/>
    </row>
    <row r="141" spans="1:10" s="97" customFormat="1" ht="12" customHeight="1">
      <c r="A141" s="79"/>
      <c r="B141" s="79"/>
      <c r="C141" s="79"/>
      <c r="D141" s="84"/>
      <c r="E141" s="84"/>
      <c r="F141" s="85"/>
      <c r="G141" s="84"/>
      <c r="H141" s="79"/>
      <c r="I141" s="80"/>
      <c r="J141" s="94"/>
    </row>
    <row r="142" spans="1:10" s="97" customFormat="1" ht="12" customHeight="1">
      <c r="B142" s="79"/>
      <c r="C142" s="79"/>
      <c r="D142" s="84"/>
      <c r="E142" s="84"/>
      <c r="F142" s="85"/>
      <c r="G142" s="84"/>
      <c r="H142" s="79"/>
      <c r="I142" s="80"/>
      <c r="J142" s="94"/>
    </row>
    <row r="143" spans="1:10" s="97" customFormat="1" ht="12" customHeight="1">
      <c r="B143" s="79"/>
      <c r="C143" s="79"/>
      <c r="D143" s="84"/>
      <c r="E143" s="84"/>
      <c r="F143" s="94" t="s">
        <v>1</v>
      </c>
      <c r="G143" s="84"/>
      <c r="H143" s="84"/>
      <c r="I143" s="95" t="str">
        <f>+Inputs!$C$6</f>
        <v>UTAH</v>
      </c>
      <c r="J143" s="84"/>
    </row>
    <row r="144" spans="1:10" s="97" customFormat="1" ht="12" customHeight="1">
      <c r="B144" s="79"/>
      <c r="C144" s="79"/>
      <c r="D144" s="46" t="s">
        <v>2</v>
      </c>
      <c r="E144" s="46" t="s">
        <v>3</v>
      </c>
      <c r="F144" s="42" t="s">
        <v>4</v>
      </c>
      <c r="G144" s="46" t="s">
        <v>5</v>
      </c>
      <c r="H144" s="46" t="s">
        <v>6</v>
      </c>
      <c r="I144" s="47" t="s">
        <v>7</v>
      </c>
      <c r="J144" s="46" t="s">
        <v>8</v>
      </c>
    </row>
    <row r="145" spans="1:10" s="97" customFormat="1" ht="12" customHeight="1">
      <c r="A145" s="111"/>
      <c r="B145" s="39" t="s">
        <v>409</v>
      </c>
      <c r="D145" s="86"/>
      <c r="E145" s="86"/>
      <c r="F145" s="86"/>
      <c r="G145" s="86"/>
      <c r="H145" s="111"/>
      <c r="I145" s="123"/>
      <c r="J145" s="98"/>
    </row>
    <row r="146" spans="1:10" s="97" customFormat="1" ht="12" customHeight="1">
      <c r="A146" s="111"/>
      <c r="B146" s="79" t="s">
        <v>384</v>
      </c>
      <c r="D146" s="253">
        <v>40910</v>
      </c>
      <c r="E146" s="86">
        <v>3</v>
      </c>
      <c r="F146" s="298">
        <v>-4414309</v>
      </c>
      <c r="G146" s="86" t="s">
        <v>28</v>
      </c>
      <c r="H146" s="87">
        <f>VLOOKUP(G146,'Alloc. Factors'!$B$2:$M$110,7,FALSE)</f>
        <v>0.4262831716003761</v>
      </c>
      <c r="I146" s="88">
        <f>F146*H146</f>
        <v>-1881745.6409440846</v>
      </c>
      <c r="J146" s="167" t="s">
        <v>387</v>
      </c>
    </row>
    <row r="147" spans="1:10" s="97" customFormat="1" ht="12" customHeight="1">
      <c r="A147" s="111"/>
      <c r="D147" s="253"/>
      <c r="E147" s="86"/>
      <c r="F147" s="298"/>
      <c r="G147" s="86"/>
      <c r="H147" s="87"/>
      <c r="I147" s="88"/>
      <c r="J147" s="167"/>
    </row>
    <row r="148" spans="1:10" s="97" customFormat="1" ht="12" customHeight="1">
      <c r="A148" s="111"/>
      <c r="D148" s="253"/>
      <c r="E148" s="86"/>
      <c r="F148" s="298"/>
      <c r="G148" s="86"/>
      <c r="H148" s="87"/>
      <c r="I148" s="298"/>
      <c r="J148" s="167"/>
    </row>
    <row r="149" spans="1:10" s="97" customFormat="1" ht="12" customHeight="1">
      <c r="A149" s="111"/>
      <c r="D149" s="253"/>
      <c r="E149" s="86"/>
      <c r="F149" s="298"/>
      <c r="G149" s="86"/>
      <c r="H149" s="87"/>
      <c r="I149" s="88"/>
      <c r="J149" s="167"/>
    </row>
    <row r="150" spans="1:10" s="97" customFormat="1" ht="12" customHeight="1">
      <c r="A150" s="111"/>
      <c r="D150" s="253"/>
      <c r="E150" s="86"/>
      <c r="F150" s="298"/>
      <c r="G150" s="86"/>
      <c r="H150" s="87"/>
      <c r="I150" s="88"/>
      <c r="J150" s="167"/>
    </row>
    <row r="151" spans="1:10" s="97" customFormat="1" ht="12" customHeight="1">
      <c r="A151" s="111"/>
      <c r="B151" s="10"/>
      <c r="D151" s="86"/>
      <c r="E151" s="86"/>
      <c r="F151" s="406"/>
      <c r="G151" s="86"/>
      <c r="I151" s="114"/>
      <c r="J151" s="86"/>
    </row>
    <row r="152" spans="1:10" s="97" customFormat="1" ht="12" customHeight="1">
      <c r="A152" s="111"/>
      <c r="B152" s="111"/>
      <c r="D152" s="86"/>
      <c r="E152" s="86"/>
      <c r="F152" s="406"/>
      <c r="G152" s="86"/>
      <c r="H152" s="87"/>
      <c r="I152" s="88"/>
      <c r="J152" s="86"/>
    </row>
    <row r="153" spans="1:10" s="97" customFormat="1" ht="12" customHeight="1">
      <c r="A153" s="111"/>
      <c r="B153" s="136"/>
      <c r="D153" s="86"/>
      <c r="E153" s="86"/>
      <c r="F153" s="298"/>
      <c r="G153" s="86"/>
      <c r="H153" s="87"/>
      <c r="I153" s="88"/>
      <c r="J153" s="86"/>
    </row>
    <row r="154" spans="1:10" s="97" customFormat="1" ht="12" customHeight="1">
      <c r="A154" s="111"/>
      <c r="B154" s="136"/>
      <c r="D154" s="86"/>
      <c r="E154" s="86"/>
      <c r="F154" s="298"/>
      <c r="G154" s="86"/>
      <c r="H154" s="87"/>
      <c r="I154" s="88"/>
      <c r="J154" s="167"/>
    </row>
    <row r="155" spans="1:10" s="97" customFormat="1" ht="12" customHeight="1">
      <c r="A155" s="111"/>
      <c r="B155" s="111"/>
      <c r="D155" s="86"/>
      <c r="E155" s="86"/>
      <c r="F155" s="114"/>
      <c r="G155" s="86"/>
      <c r="I155" s="140"/>
      <c r="J155" s="86"/>
    </row>
    <row r="156" spans="1:10" s="97" customFormat="1" ht="12" customHeight="1">
      <c r="A156" s="111"/>
      <c r="B156" s="111"/>
      <c r="D156" s="86"/>
      <c r="E156" s="86"/>
      <c r="F156" s="114"/>
      <c r="G156" s="86"/>
      <c r="I156" s="140"/>
      <c r="J156" s="86"/>
    </row>
    <row r="157" spans="1:10" s="97" customFormat="1" ht="12" customHeight="1">
      <c r="A157" s="111"/>
      <c r="B157" s="136"/>
      <c r="D157" s="86"/>
      <c r="E157" s="86"/>
      <c r="F157" s="114"/>
      <c r="G157" s="86"/>
      <c r="I157" s="140"/>
      <c r="J157" s="86"/>
    </row>
    <row r="158" spans="1:10" s="97" customFormat="1" ht="12" customHeight="1">
      <c r="A158" s="111"/>
      <c r="B158" s="10"/>
      <c r="D158" s="86"/>
      <c r="E158" s="86"/>
      <c r="F158" s="114"/>
      <c r="G158" s="86"/>
      <c r="I158" s="140"/>
      <c r="J158" s="167"/>
    </row>
    <row r="159" spans="1:10" s="97" customFormat="1" ht="12" customHeight="1">
      <c r="A159" s="111"/>
      <c r="B159" s="104"/>
      <c r="C159" s="111"/>
      <c r="D159" s="98"/>
      <c r="E159" s="98"/>
      <c r="F159" s="123"/>
      <c r="G159" s="98"/>
      <c r="H159" s="111"/>
      <c r="I159" s="123"/>
      <c r="J159" s="167"/>
    </row>
    <row r="160" spans="1:10" s="97" customFormat="1" ht="12" customHeight="1">
      <c r="A160" s="111"/>
      <c r="B160" s="125"/>
      <c r="C160" s="111"/>
      <c r="D160" s="98"/>
      <c r="E160" s="98"/>
      <c r="F160" s="123"/>
      <c r="G160" s="91"/>
      <c r="H160" s="114"/>
      <c r="I160" s="114"/>
      <c r="J160" s="88"/>
    </row>
    <row r="161" spans="1:10" s="97" customFormat="1" ht="12" customHeight="1">
      <c r="A161" s="111"/>
      <c r="B161" s="111"/>
      <c r="C161" s="111"/>
      <c r="D161" s="98"/>
      <c r="E161" s="98"/>
      <c r="F161" s="88"/>
      <c r="G161" s="89"/>
      <c r="H161" s="87"/>
      <c r="I161" s="88"/>
      <c r="J161" s="88"/>
    </row>
    <row r="162" spans="1:10" s="97" customFormat="1" ht="12" customHeight="1">
      <c r="A162" s="111"/>
      <c r="B162" s="111"/>
      <c r="C162" s="111"/>
      <c r="D162" s="98"/>
      <c r="E162" s="98"/>
      <c r="F162" s="88"/>
      <c r="G162" s="89"/>
      <c r="H162" s="87"/>
      <c r="I162" s="88"/>
      <c r="J162" s="88"/>
    </row>
    <row r="163" spans="1:10" s="97" customFormat="1" ht="12" customHeight="1">
      <c r="A163" s="111"/>
      <c r="B163" s="111"/>
      <c r="C163" s="125"/>
      <c r="D163" s="98"/>
      <c r="E163" s="98"/>
      <c r="F163" s="160"/>
      <c r="G163" s="89"/>
      <c r="H163" s="87"/>
      <c r="I163" s="88"/>
      <c r="J163" s="88"/>
    </row>
    <row r="164" spans="1:10" s="97" customFormat="1" ht="12" customHeight="1">
      <c r="A164" s="111"/>
      <c r="B164" s="111"/>
      <c r="C164" s="125"/>
      <c r="D164" s="98"/>
      <c r="E164" s="98"/>
      <c r="F164" s="160"/>
      <c r="G164" s="98"/>
      <c r="H164" s="88"/>
      <c r="I164" s="160"/>
      <c r="J164" s="88"/>
    </row>
    <row r="165" spans="1:10" s="97" customFormat="1" ht="12" customHeight="1">
      <c r="A165" s="111"/>
      <c r="B165" s="111"/>
      <c r="C165" s="111"/>
      <c r="D165" s="98"/>
      <c r="E165" s="98"/>
      <c r="F165" s="88"/>
      <c r="G165" s="170"/>
      <c r="H165" s="88"/>
      <c r="I165" s="163"/>
      <c r="J165" s="88"/>
    </row>
    <row r="166" spans="1:10" s="97" customFormat="1" ht="12" customHeight="1">
      <c r="A166" s="111"/>
      <c r="B166" s="111"/>
      <c r="C166" s="125"/>
      <c r="D166" s="98"/>
      <c r="E166" s="26"/>
      <c r="F166" s="88"/>
      <c r="G166" s="26"/>
      <c r="H166" s="88"/>
      <c r="I166" s="53"/>
      <c r="J166" s="27"/>
    </row>
    <row r="167" spans="1:10" s="97" customFormat="1" ht="12" customHeight="1">
      <c r="A167" s="111"/>
      <c r="B167" s="20"/>
      <c r="C167" s="9"/>
      <c r="D167" s="98"/>
      <c r="E167" s="98"/>
      <c r="F167" s="123"/>
      <c r="G167" s="170"/>
      <c r="H167" s="88"/>
      <c r="I167" s="112"/>
      <c r="J167" s="88"/>
    </row>
    <row r="168" spans="1:10" s="97" customFormat="1" ht="12" customHeight="1">
      <c r="A168" s="111"/>
      <c r="B168" s="98"/>
      <c r="C168" s="111"/>
      <c r="D168" s="98"/>
      <c r="E168" s="98"/>
      <c r="F168" s="123"/>
      <c r="G168" s="98"/>
      <c r="H168" s="111"/>
      <c r="I168" s="112"/>
      <c r="J168" s="88"/>
    </row>
    <row r="169" spans="1:10" s="97" customFormat="1" ht="12" customHeight="1">
      <c r="A169" s="111"/>
      <c r="B169" s="111"/>
      <c r="C169" s="111"/>
      <c r="D169" s="98"/>
      <c r="E169" s="98"/>
      <c r="F169" s="123"/>
      <c r="G169" s="98"/>
      <c r="H169" s="111"/>
      <c r="I169" s="112"/>
      <c r="J169" s="88"/>
    </row>
    <row r="170" spans="1:10" s="97" customFormat="1" ht="12" customHeight="1">
      <c r="A170" s="111"/>
      <c r="B170" s="98"/>
      <c r="C170" s="111"/>
      <c r="D170" s="98"/>
      <c r="E170" s="98"/>
      <c r="F170" s="123"/>
      <c r="G170" s="98"/>
      <c r="H170" s="111"/>
      <c r="I170" s="112"/>
      <c r="J170" s="88"/>
    </row>
    <row r="171" spans="1:10" s="97" customFormat="1" ht="12" customHeight="1">
      <c r="A171" s="111"/>
      <c r="B171" s="111"/>
      <c r="C171" s="111"/>
      <c r="D171" s="98"/>
      <c r="E171" s="98"/>
      <c r="F171" s="123"/>
      <c r="G171" s="98"/>
      <c r="H171" s="111"/>
      <c r="I171" s="112"/>
      <c r="J171" s="88"/>
    </row>
    <row r="172" spans="1:10" s="97" customFormat="1" ht="12" customHeight="1">
      <c r="A172" s="111"/>
      <c r="B172" s="20"/>
      <c r="C172" s="111"/>
      <c r="D172" s="98"/>
      <c r="E172" s="98"/>
      <c r="F172" s="123"/>
      <c r="G172" s="98"/>
      <c r="H172" s="98"/>
      <c r="I172" s="163"/>
      <c r="J172" s="88"/>
    </row>
    <row r="173" spans="1:10" s="97" customFormat="1" ht="12" customHeight="1">
      <c r="A173" s="96"/>
      <c r="B173" s="111"/>
      <c r="C173" s="111"/>
      <c r="D173" s="98"/>
      <c r="E173" s="98"/>
      <c r="F173" s="88"/>
      <c r="G173" s="98"/>
      <c r="H173" s="88"/>
      <c r="I173" s="112"/>
      <c r="J173" s="98"/>
    </row>
    <row r="174" spans="1:10" s="97" customFormat="1" ht="12" customHeight="1">
      <c r="A174" s="96"/>
      <c r="B174" s="111"/>
      <c r="C174" s="111"/>
      <c r="D174" s="98"/>
      <c r="E174" s="98"/>
      <c r="F174" s="88"/>
      <c r="G174" s="98"/>
      <c r="H174" s="88"/>
      <c r="I174" s="112"/>
      <c r="J174" s="98"/>
    </row>
    <row r="175" spans="1:10" s="97" customFormat="1" ht="12" customHeight="1">
      <c r="A175" s="96"/>
      <c r="B175" s="111"/>
      <c r="C175" s="111"/>
      <c r="D175" s="98"/>
      <c r="E175" s="98"/>
      <c r="F175" s="123"/>
      <c r="G175" s="98"/>
      <c r="H175" s="112"/>
      <c r="I175" s="112"/>
      <c r="J175" s="98"/>
    </row>
    <row r="176" spans="1:10" s="97" customFormat="1" ht="12" customHeight="1">
      <c r="A176" s="96"/>
      <c r="B176" s="111"/>
      <c r="C176" s="111"/>
      <c r="D176" s="98"/>
      <c r="E176" s="98"/>
      <c r="F176" s="123"/>
      <c r="G176" s="98"/>
      <c r="H176" s="112"/>
      <c r="I176" s="112"/>
      <c r="J176" s="98"/>
    </row>
    <row r="177" spans="1:10" s="97" customFormat="1" ht="12" customHeight="1">
      <c r="A177" s="96"/>
      <c r="B177" s="111"/>
      <c r="C177" s="111"/>
      <c r="D177" s="98"/>
      <c r="E177" s="98"/>
      <c r="F177" s="123"/>
      <c r="G177" s="98"/>
      <c r="H177" s="112"/>
      <c r="I177" s="112"/>
      <c r="J177" s="98"/>
    </row>
    <row r="178" spans="1:10" s="97" customFormat="1" ht="12" customHeight="1">
      <c r="A178" s="96"/>
      <c r="B178" s="111"/>
      <c r="C178" s="111"/>
      <c r="D178" s="98"/>
      <c r="E178" s="98"/>
      <c r="F178" s="123"/>
      <c r="G178" s="98"/>
      <c r="H178" s="112"/>
      <c r="I178" s="112"/>
      <c r="J178" s="98"/>
    </row>
    <row r="179" spans="1:10" s="97" customFormat="1" ht="12" customHeight="1">
      <c r="A179" s="96"/>
      <c r="B179" s="111"/>
      <c r="C179" s="111"/>
      <c r="D179" s="98"/>
      <c r="E179" s="98"/>
      <c r="F179" s="123"/>
      <c r="G179" s="98"/>
      <c r="H179" s="112"/>
      <c r="I179" s="112"/>
      <c r="J179" s="98"/>
    </row>
    <row r="180" spans="1:10" s="97" customFormat="1" ht="12" customHeight="1">
      <c r="A180" s="96"/>
      <c r="B180" s="111"/>
      <c r="C180" s="111"/>
      <c r="D180" s="98"/>
      <c r="E180" s="98"/>
      <c r="F180" s="123"/>
      <c r="G180" s="98"/>
      <c r="H180" s="112"/>
      <c r="I180" s="112"/>
      <c r="J180" s="98"/>
    </row>
    <row r="181" spans="1:10" s="97" customFormat="1" ht="12" customHeight="1">
      <c r="A181" s="96"/>
      <c r="B181" s="111"/>
      <c r="C181" s="111"/>
      <c r="D181" s="98"/>
      <c r="E181" s="98"/>
      <c r="F181" s="123"/>
      <c r="G181" s="98"/>
      <c r="H181" s="112"/>
      <c r="I181" s="112"/>
      <c r="J181" s="98"/>
    </row>
    <row r="182" spans="1:10" s="97" customFormat="1" ht="12" customHeight="1">
      <c r="A182" s="96"/>
      <c r="B182" s="111"/>
      <c r="C182" s="111"/>
      <c r="D182" s="98"/>
      <c r="E182" s="98"/>
      <c r="F182" s="123"/>
      <c r="G182" s="98"/>
      <c r="H182" s="111"/>
      <c r="I182" s="112"/>
      <c r="J182" s="98"/>
    </row>
    <row r="183" spans="1:10" s="97" customFormat="1" ht="12" customHeight="1">
      <c r="A183" s="111"/>
      <c r="B183" s="9"/>
      <c r="C183" s="111"/>
      <c r="D183" s="98"/>
      <c r="E183" s="98"/>
      <c r="F183" s="123"/>
      <c r="G183" s="98"/>
      <c r="H183" s="111"/>
      <c r="I183" s="112"/>
      <c r="J183" s="98"/>
    </row>
    <row r="184" spans="1:10" s="97" customFormat="1" ht="12" customHeight="1">
      <c r="A184" s="111"/>
      <c r="B184" s="9"/>
      <c r="C184" s="111"/>
      <c r="D184" s="98"/>
      <c r="E184" s="98"/>
      <c r="F184" s="123"/>
      <c r="G184" s="98"/>
      <c r="H184" s="111"/>
      <c r="I184" s="112"/>
      <c r="J184" s="98"/>
    </row>
    <row r="185" spans="1:10" s="97" customFormat="1" ht="12" customHeight="1">
      <c r="A185" s="111"/>
      <c r="B185" s="9"/>
      <c r="C185" s="111"/>
      <c r="D185" s="98"/>
      <c r="E185" s="98"/>
      <c r="F185" s="123"/>
      <c r="G185" s="98"/>
      <c r="H185" s="111"/>
      <c r="I185" s="112"/>
      <c r="J185" s="98"/>
    </row>
    <row r="186" spans="1:10" s="97" customFormat="1" ht="12" customHeight="1">
      <c r="A186" s="111"/>
      <c r="B186" s="9"/>
      <c r="C186" s="111"/>
      <c r="D186" s="98"/>
      <c r="E186" s="98"/>
      <c r="F186" s="123"/>
      <c r="G186" s="98"/>
      <c r="H186" s="111"/>
      <c r="I186" s="112"/>
      <c r="J186" s="98"/>
    </row>
    <row r="187" spans="1:10" s="97" customFormat="1" ht="12" customHeight="1">
      <c r="A187" s="111"/>
      <c r="B187" s="111"/>
      <c r="C187" s="111"/>
      <c r="D187" s="98"/>
      <c r="E187" s="98"/>
      <c r="F187" s="123"/>
      <c r="G187" s="98"/>
      <c r="H187" s="111"/>
      <c r="I187" s="112"/>
      <c r="J187" s="98"/>
    </row>
    <row r="188" spans="1:10" s="97" customFormat="1" ht="12" customHeight="1">
      <c r="A188" s="111"/>
      <c r="B188" s="111"/>
      <c r="C188" s="111"/>
      <c r="D188" s="98"/>
      <c r="E188" s="98"/>
      <c r="F188" s="123"/>
      <c r="G188" s="98"/>
      <c r="H188" s="111"/>
      <c r="I188" s="112"/>
      <c r="J188" s="98"/>
    </row>
    <row r="189" spans="1:10" s="97" customFormat="1" ht="12" customHeight="1">
      <c r="A189" s="111"/>
      <c r="B189" s="111"/>
      <c r="C189" s="111"/>
      <c r="D189" s="98"/>
      <c r="E189" s="98"/>
      <c r="F189" s="123"/>
      <c r="G189" s="98"/>
      <c r="H189" s="111"/>
      <c r="I189" s="112"/>
      <c r="J189" s="98"/>
    </row>
    <row r="190" spans="1:10" s="97" customFormat="1" ht="12" customHeight="1">
      <c r="A190" s="111"/>
      <c r="B190" s="111"/>
      <c r="C190" s="111"/>
      <c r="D190" s="98"/>
      <c r="E190" s="98"/>
      <c r="F190" s="123"/>
      <c r="G190" s="98"/>
      <c r="H190" s="111"/>
      <c r="I190" s="112"/>
      <c r="J190" s="98"/>
    </row>
    <row r="191" spans="1:10" s="97" customFormat="1" ht="12" customHeight="1">
      <c r="A191" s="111"/>
      <c r="B191" s="111"/>
      <c r="C191" s="111"/>
      <c r="D191" s="98"/>
      <c r="E191" s="98"/>
      <c r="F191" s="123"/>
      <c r="G191" s="98"/>
      <c r="H191" s="111"/>
      <c r="I191" s="112"/>
      <c r="J191" s="98"/>
    </row>
    <row r="192" spans="1:10" s="97" customFormat="1" ht="12" customHeight="1">
      <c r="A192" s="111"/>
      <c r="B192" s="111"/>
      <c r="C192" s="111"/>
      <c r="D192" s="98"/>
      <c r="E192" s="98"/>
      <c r="F192" s="123"/>
      <c r="G192" s="98"/>
      <c r="H192" s="111"/>
      <c r="I192" s="112"/>
      <c r="J192" s="88"/>
    </row>
    <row r="193" spans="1:10" s="97" customFormat="1" ht="12" customHeight="1">
      <c r="A193" s="111"/>
      <c r="B193" s="9" t="s">
        <v>13</v>
      </c>
      <c r="C193" s="111"/>
      <c r="D193" s="98"/>
      <c r="E193" s="98"/>
      <c r="F193" s="123"/>
      <c r="G193" s="98"/>
      <c r="H193" s="111"/>
      <c r="I193" s="112"/>
      <c r="J193" s="88"/>
    </row>
    <row r="194" spans="1:10" s="97" customFormat="1" ht="12" customHeight="1" thickBot="1">
      <c r="A194" s="111"/>
      <c r="B194" s="9" t="s">
        <v>12</v>
      </c>
      <c r="C194" s="111"/>
      <c r="D194" s="98"/>
      <c r="E194" s="98"/>
      <c r="F194" s="123"/>
      <c r="G194" s="98"/>
      <c r="H194" s="111"/>
      <c r="I194" s="112"/>
      <c r="J194" s="88"/>
    </row>
    <row r="195" spans="1:10" s="97" customFormat="1" ht="12" customHeight="1">
      <c r="A195" s="116"/>
      <c r="B195" s="117"/>
      <c r="C195" s="117"/>
      <c r="D195" s="118"/>
      <c r="E195" s="118"/>
      <c r="F195" s="119"/>
      <c r="G195" s="118"/>
      <c r="H195" s="117"/>
      <c r="I195" s="120"/>
      <c r="J195" s="121"/>
    </row>
    <row r="196" spans="1:10" s="97" customFormat="1" ht="12" customHeight="1">
      <c r="A196" s="122"/>
      <c r="B196" s="111"/>
      <c r="C196" s="111"/>
      <c r="D196" s="98"/>
      <c r="E196" s="98"/>
      <c r="F196" s="123"/>
      <c r="G196" s="98"/>
      <c r="H196" s="111"/>
      <c r="I196" s="112"/>
      <c r="J196" s="172"/>
    </row>
    <row r="197" spans="1:10" s="97" customFormat="1" ht="12" customHeight="1">
      <c r="A197" s="122"/>
      <c r="B197" s="9"/>
      <c r="C197" s="111"/>
      <c r="D197" s="98"/>
      <c r="E197" s="98"/>
      <c r="F197" s="123"/>
      <c r="G197" s="98"/>
      <c r="H197" s="98"/>
      <c r="I197" s="163"/>
      <c r="J197" s="124"/>
    </row>
    <row r="198" spans="1:10" s="97" customFormat="1" ht="12" customHeight="1">
      <c r="A198" s="122"/>
      <c r="B198" s="111"/>
      <c r="C198" s="111"/>
      <c r="D198" s="98"/>
      <c r="E198" s="98"/>
      <c r="F198" s="123"/>
      <c r="G198" s="98"/>
      <c r="H198" s="98"/>
      <c r="I198" s="163"/>
      <c r="J198" s="124"/>
    </row>
    <row r="199" spans="1:10" s="97" customFormat="1" ht="12" customHeight="1">
      <c r="A199" s="122"/>
      <c r="B199" s="125"/>
      <c r="C199" s="111"/>
      <c r="D199" s="98"/>
      <c r="E199" s="98"/>
      <c r="F199" s="123"/>
      <c r="G199" s="98"/>
      <c r="H199" s="98"/>
      <c r="I199" s="163"/>
      <c r="J199" s="124"/>
    </row>
    <row r="200" spans="1:10" s="97" customFormat="1" ht="12" customHeight="1">
      <c r="A200" s="122"/>
      <c r="B200" s="125"/>
      <c r="C200" s="111"/>
      <c r="D200" s="98"/>
      <c r="E200" s="98"/>
      <c r="F200" s="123"/>
      <c r="G200" s="98"/>
      <c r="H200" s="98"/>
      <c r="I200" s="163"/>
      <c r="J200" s="124"/>
    </row>
    <row r="201" spans="1:10" s="97" customFormat="1" ht="12" customHeight="1">
      <c r="A201" s="122"/>
      <c r="B201" s="111"/>
      <c r="C201" s="111"/>
      <c r="D201" s="98"/>
      <c r="E201" s="98"/>
      <c r="F201" s="123"/>
      <c r="G201" s="98"/>
      <c r="H201" s="98"/>
      <c r="I201" s="163"/>
      <c r="J201" s="124"/>
    </row>
    <row r="202" spans="1:10" s="97" customFormat="1" ht="12" customHeight="1">
      <c r="A202" s="122"/>
      <c r="B202" s="125"/>
      <c r="C202" s="111"/>
      <c r="D202" s="98"/>
      <c r="E202" s="98"/>
      <c r="F202" s="123"/>
      <c r="G202" s="98"/>
      <c r="H202" s="111"/>
      <c r="I202" s="112"/>
      <c r="J202" s="124"/>
    </row>
    <row r="203" spans="1:10" s="97" customFormat="1" ht="12" customHeight="1">
      <c r="A203" s="122"/>
      <c r="B203" s="125"/>
      <c r="C203" s="111"/>
      <c r="D203" s="98"/>
      <c r="E203" s="98"/>
      <c r="F203" s="123"/>
      <c r="G203" s="98"/>
      <c r="H203" s="111"/>
      <c r="I203" s="112"/>
      <c r="J203" s="124"/>
    </row>
    <row r="204" spans="1:10" s="97" customFormat="1" ht="12" customHeight="1" thickBot="1">
      <c r="A204" s="149"/>
      <c r="B204" s="173"/>
      <c r="C204" s="150"/>
      <c r="D204" s="151"/>
      <c r="E204" s="151"/>
      <c r="F204" s="152"/>
      <c r="G204" s="151"/>
      <c r="H204" s="150"/>
      <c r="I204" s="153"/>
      <c r="J204" s="154"/>
    </row>
    <row r="205" spans="1:10" s="97" customFormat="1" ht="12" customHeight="1">
      <c r="A205" s="79"/>
      <c r="B205" s="79"/>
      <c r="C205" s="79"/>
      <c r="D205" s="84"/>
      <c r="E205" s="84"/>
      <c r="F205" s="85"/>
      <c r="G205" s="84"/>
      <c r="H205" s="79"/>
      <c r="I205" s="80"/>
      <c r="J205" s="94"/>
    </row>
    <row r="206" spans="1:10" s="97" customFormat="1" ht="12" customHeight="1">
      <c r="A206" s="79"/>
      <c r="B206" s="7" t="str">
        <f>Inputs!$C$2</f>
        <v>Rocky Mountain Power</v>
      </c>
      <c r="C206" s="79"/>
      <c r="D206" s="84"/>
      <c r="E206" s="84"/>
      <c r="F206" s="85"/>
      <c r="G206" s="84"/>
      <c r="H206" s="79"/>
      <c r="I206" s="92" t="s">
        <v>0</v>
      </c>
      <c r="J206" s="93">
        <v>7.4</v>
      </c>
    </row>
    <row r="207" spans="1:10" s="97" customFormat="1" ht="12" customHeight="1">
      <c r="A207" s="79"/>
      <c r="B207" s="7" t="str">
        <f>Inputs!$C$3</f>
        <v>Utah General Rate Case - June 2015</v>
      </c>
      <c r="C207" s="79"/>
      <c r="D207" s="84"/>
      <c r="E207" s="84"/>
      <c r="F207" s="85"/>
      <c r="G207" s="84"/>
      <c r="H207" s="79"/>
      <c r="I207" s="80"/>
      <c r="J207" s="94"/>
    </row>
    <row r="208" spans="1:10" s="97" customFormat="1" ht="12" customHeight="1">
      <c r="A208" s="79"/>
      <c r="B208" s="31" t="s">
        <v>408</v>
      </c>
      <c r="C208" s="79"/>
      <c r="D208" s="84"/>
      <c r="E208" s="84"/>
      <c r="F208" s="85"/>
      <c r="G208" s="84"/>
      <c r="H208" s="79"/>
      <c r="I208" s="80"/>
      <c r="J208" s="94"/>
    </row>
    <row r="209" spans="1:10" s="97" customFormat="1" ht="12" customHeight="1">
      <c r="A209" s="79"/>
      <c r="B209" s="79"/>
      <c r="C209" s="79"/>
      <c r="D209" s="84"/>
      <c r="E209" s="84"/>
      <c r="F209" s="85"/>
      <c r="G209" s="84"/>
      <c r="H209" s="79"/>
      <c r="I209" s="80"/>
      <c r="J209" s="94"/>
    </row>
    <row r="210" spans="1:10" s="97" customFormat="1" ht="12" customHeight="1">
      <c r="B210" s="79"/>
      <c r="C210" s="79"/>
      <c r="D210" s="84"/>
      <c r="E210" s="84"/>
      <c r="F210" s="85"/>
      <c r="G210" s="84"/>
      <c r="H210" s="79"/>
      <c r="I210" s="80"/>
      <c r="J210" s="94"/>
    </row>
    <row r="211" spans="1:10" s="97" customFormat="1" ht="12" customHeight="1">
      <c r="B211" s="79"/>
      <c r="C211" s="79"/>
      <c r="D211" s="84"/>
      <c r="E211" s="84"/>
      <c r="F211" s="94" t="s">
        <v>1</v>
      </c>
      <c r="G211" s="84"/>
      <c r="H211" s="84"/>
      <c r="I211" s="95" t="str">
        <f>+Inputs!$C$6</f>
        <v>UTAH</v>
      </c>
      <c r="J211" s="84"/>
    </row>
    <row r="212" spans="1:10" s="97" customFormat="1" ht="12" customHeight="1">
      <c r="B212" s="79"/>
      <c r="C212" s="79"/>
      <c r="D212" s="46" t="s">
        <v>2</v>
      </c>
      <c r="E212" s="46" t="s">
        <v>3</v>
      </c>
      <c r="F212" s="42" t="s">
        <v>4</v>
      </c>
      <c r="G212" s="46" t="s">
        <v>5</v>
      </c>
      <c r="H212" s="46" t="s">
        <v>6</v>
      </c>
      <c r="I212" s="47" t="s">
        <v>7</v>
      </c>
      <c r="J212" s="46" t="s">
        <v>8</v>
      </c>
    </row>
    <row r="213" spans="1:10" s="97" customFormat="1" ht="12" customHeight="1">
      <c r="A213" s="111"/>
      <c r="B213" s="39" t="s">
        <v>409</v>
      </c>
      <c r="D213" s="86"/>
      <c r="E213" s="86"/>
      <c r="F213" s="86"/>
      <c r="G213" s="86"/>
      <c r="H213" s="111"/>
      <c r="I213" s="123"/>
      <c r="J213" s="98"/>
    </row>
    <row r="214" spans="1:10" s="97" customFormat="1" ht="12" customHeight="1">
      <c r="A214" s="111"/>
      <c r="B214" s="97" t="s">
        <v>427</v>
      </c>
      <c r="D214" s="253">
        <v>419</v>
      </c>
      <c r="E214" s="86">
        <v>3</v>
      </c>
      <c r="F214" s="298">
        <v>7002114.450000003</v>
      </c>
      <c r="G214" s="86" t="s">
        <v>64</v>
      </c>
      <c r="H214" s="87">
        <f>VLOOKUP(G214,'Alloc. Factors'!$B$2:$M$110,7,FALSE)</f>
        <v>0.43707562927178034</v>
      </c>
      <c r="I214" s="88">
        <f>F214*H214</f>
        <v>3060453.5794667774</v>
      </c>
      <c r="J214" s="167" t="s">
        <v>656</v>
      </c>
    </row>
    <row r="215" spans="1:10" s="97" customFormat="1" ht="12" customHeight="1">
      <c r="A215" s="111"/>
      <c r="B215" s="101"/>
      <c r="D215" s="86"/>
      <c r="E215" s="86"/>
      <c r="F215" s="298"/>
      <c r="G215" s="86"/>
      <c r="H215" s="87"/>
      <c r="I215" s="88"/>
      <c r="J215" s="167"/>
    </row>
    <row r="216" spans="1:10" s="97" customFormat="1" ht="12" customHeight="1">
      <c r="A216" s="111"/>
      <c r="D216" s="253"/>
      <c r="E216" s="86"/>
      <c r="F216" s="298"/>
      <c r="G216" s="86"/>
      <c r="H216" s="87"/>
      <c r="I216" s="88"/>
      <c r="J216" s="167"/>
    </row>
    <row r="217" spans="1:10" s="97" customFormat="1" ht="12" customHeight="1">
      <c r="A217" s="111"/>
      <c r="B217" s="145"/>
      <c r="D217" s="86"/>
      <c r="E217" s="86"/>
      <c r="F217" s="298"/>
      <c r="G217" s="86"/>
      <c r="H217" s="87"/>
      <c r="I217" s="88"/>
      <c r="J217" s="167"/>
    </row>
    <row r="218" spans="1:10" s="97" customFormat="1" ht="12" customHeight="1">
      <c r="A218" s="111"/>
      <c r="D218" s="253"/>
      <c r="E218" s="86"/>
      <c r="F218" s="298"/>
      <c r="G218" s="86"/>
      <c r="H218" s="87"/>
      <c r="I218" s="88"/>
      <c r="J218" s="167"/>
    </row>
    <row r="219" spans="1:10" s="97" customFormat="1" ht="12" customHeight="1">
      <c r="A219" s="111"/>
      <c r="D219" s="253"/>
      <c r="E219" s="86"/>
      <c r="F219" s="298"/>
      <c r="G219" s="86"/>
      <c r="H219" s="87"/>
      <c r="I219" s="88"/>
      <c r="J219" s="167"/>
    </row>
    <row r="220" spans="1:10" s="97" customFormat="1" ht="12" customHeight="1">
      <c r="A220" s="111"/>
      <c r="D220" s="253"/>
      <c r="E220" s="86"/>
      <c r="F220" s="298"/>
      <c r="G220" s="86"/>
      <c r="H220" s="87"/>
      <c r="I220" s="88"/>
      <c r="J220" s="167"/>
    </row>
    <row r="221" spans="1:10" s="97" customFormat="1" ht="12" customHeight="1">
      <c r="A221" s="111"/>
      <c r="D221" s="253"/>
      <c r="E221" s="86"/>
      <c r="F221" s="298"/>
      <c r="G221" s="86"/>
      <c r="H221" s="111"/>
      <c r="I221" s="144"/>
      <c r="J221" s="86"/>
    </row>
    <row r="222" spans="1:10" s="97" customFormat="1" ht="12" customHeight="1">
      <c r="A222" s="111"/>
      <c r="D222" s="253"/>
      <c r="E222" s="86"/>
      <c r="F222" s="298"/>
      <c r="G222" s="86"/>
      <c r="H222" s="87"/>
      <c r="I222" s="88"/>
      <c r="J222" s="167"/>
    </row>
    <row r="223" spans="1:10" s="97" customFormat="1" ht="12" customHeight="1">
      <c r="A223" s="111"/>
      <c r="D223" s="253"/>
      <c r="E223" s="86"/>
      <c r="F223" s="298"/>
      <c r="G223" s="86"/>
      <c r="H223" s="87"/>
      <c r="I223" s="88"/>
      <c r="J223" s="167"/>
    </row>
    <row r="224" spans="1:10" s="97" customFormat="1" ht="12" customHeight="1">
      <c r="A224" s="111"/>
      <c r="D224" s="253"/>
      <c r="E224" s="86"/>
      <c r="F224" s="298"/>
      <c r="G224" s="86"/>
      <c r="H224" s="87"/>
      <c r="I224" s="88"/>
      <c r="J224" s="167"/>
    </row>
    <row r="225" spans="1:10" s="97" customFormat="1" ht="12" customHeight="1">
      <c r="A225" s="111"/>
      <c r="B225" s="136"/>
      <c r="D225" s="86"/>
      <c r="E225" s="86"/>
      <c r="F225" s="114"/>
      <c r="G225" s="86"/>
      <c r="I225" s="114"/>
      <c r="J225" s="86"/>
    </row>
    <row r="226" spans="1:10" s="97" customFormat="1" ht="12" customHeight="1">
      <c r="A226" s="111"/>
      <c r="B226" s="136"/>
      <c r="D226" s="86"/>
      <c r="E226" s="86"/>
      <c r="F226" s="114"/>
      <c r="G226" s="86"/>
      <c r="I226" s="140"/>
      <c r="J226" s="86"/>
    </row>
    <row r="227" spans="1:10" s="97" customFormat="1" ht="12" customHeight="1">
      <c r="A227" s="111"/>
      <c r="B227" s="111"/>
      <c r="D227" s="86"/>
      <c r="E227" s="86"/>
      <c r="F227" s="114"/>
      <c r="G227" s="86"/>
      <c r="I227" s="140"/>
      <c r="J227" s="86"/>
    </row>
    <row r="228" spans="1:10" s="97" customFormat="1" ht="12" customHeight="1">
      <c r="A228" s="111"/>
      <c r="B228" s="111"/>
      <c r="C228" s="111"/>
      <c r="D228" s="98"/>
      <c r="E228" s="98"/>
      <c r="F228" s="254"/>
      <c r="G228" s="174"/>
      <c r="H228" s="87"/>
      <c r="I228" s="88"/>
      <c r="J228" s="167"/>
    </row>
    <row r="229" spans="1:10" s="97" customFormat="1" ht="12" customHeight="1">
      <c r="A229" s="111"/>
      <c r="B229" s="33"/>
      <c r="C229" s="111"/>
      <c r="D229" s="98"/>
      <c r="E229" s="98"/>
      <c r="F229" s="212"/>
      <c r="G229" s="98"/>
      <c r="H229" s="111"/>
      <c r="I229" s="123"/>
      <c r="J229" s="167"/>
    </row>
    <row r="230" spans="1:10" s="97" customFormat="1" ht="12" customHeight="1">
      <c r="A230" s="111"/>
      <c r="B230" s="125"/>
      <c r="C230" s="111"/>
      <c r="D230" s="98"/>
      <c r="E230" s="98"/>
      <c r="F230" s="144"/>
      <c r="G230" s="91"/>
      <c r="H230" s="114"/>
      <c r="I230" s="114"/>
      <c r="J230" s="88"/>
    </row>
    <row r="231" spans="1:10" s="97" customFormat="1" ht="12" customHeight="1">
      <c r="A231" s="111"/>
      <c r="B231" s="111"/>
      <c r="C231" s="111"/>
      <c r="D231" s="98"/>
      <c r="E231" s="98"/>
      <c r="F231" s="160"/>
      <c r="G231" s="89"/>
      <c r="H231" s="87"/>
      <c r="I231" s="88"/>
      <c r="J231" s="88"/>
    </row>
    <row r="232" spans="1:10" s="97" customFormat="1" ht="12" customHeight="1">
      <c r="A232" s="111"/>
      <c r="B232" s="111"/>
      <c r="C232" s="111"/>
      <c r="D232" s="98"/>
      <c r="E232" s="98"/>
      <c r="F232" s="160"/>
      <c r="G232" s="89"/>
      <c r="H232" s="87"/>
      <c r="I232" s="88"/>
      <c r="J232" s="88"/>
    </row>
    <row r="233" spans="1:10" s="97" customFormat="1" ht="12" customHeight="1">
      <c r="A233" s="111"/>
      <c r="B233" s="111"/>
      <c r="C233" s="125"/>
      <c r="D233" s="98"/>
      <c r="E233" s="98"/>
      <c r="F233" s="160"/>
      <c r="G233" s="89"/>
      <c r="H233" s="87"/>
      <c r="I233" s="88"/>
      <c r="J233" s="88"/>
    </row>
    <row r="234" spans="1:10" s="97" customFormat="1" ht="12" customHeight="1">
      <c r="A234" s="111"/>
      <c r="B234" s="111"/>
      <c r="C234" s="125"/>
      <c r="D234" s="98"/>
      <c r="E234" s="98"/>
      <c r="F234" s="160"/>
      <c r="G234" s="98"/>
      <c r="H234" s="88"/>
      <c r="I234" s="160"/>
      <c r="J234" s="88"/>
    </row>
    <row r="235" spans="1:10" s="97" customFormat="1" ht="12" customHeight="1">
      <c r="A235" s="111"/>
      <c r="B235" s="111"/>
      <c r="C235" s="111"/>
      <c r="D235" s="98"/>
      <c r="E235" s="98"/>
      <c r="F235" s="88"/>
      <c r="G235" s="170"/>
      <c r="H235" s="88"/>
      <c r="I235" s="163"/>
      <c r="J235" s="88"/>
    </row>
    <row r="236" spans="1:10" s="97" customFormat="1" ht="12" customHeight="1">
      <c r="A236" s="111"/>
      <c r="B236" s="111"/>
      <c r="C236" s="125"/>
      <c r="D236" s="98"/>
      <c r="E236" s="26"/>
      <c r="F236" s="88"/>
      <c r="G236" s="26"/>
      <c r="H236" s="88"/>
      <c r="I236" s="53"/>
      <c r="J236" s="27"/>
    </row>
    <row r="237" spans="1:10" s="97" customFormat="1" ht="12" customHeight="1">
      <c r="A237" s="111"/>
      <c r="B237" s="20"/>
      <c r="C237" s="9"/>
      <c r="D237" s="98"/>
      <c r="E237" s="98"/>
      <c r="F237" s="123"/>
      <c r="G237" s="170"/>
      <c r="H237" s="88"/>
      <c r="I237" s="112"/>
      <c r="J237" s="88"/>
    </row>
    <row r="238" spans="1:10" s="97" customFormat="1" ht="12" customHeight="1">
      <c r="A238" s="111"/>
      <c r="B238" s="98"/>
      <c r="C238" s="111"/>
      <c r="D238" s="98"/>
      <c r="E238" s="98"/>
      <c r="F238" s="123"/>
      <c r="G238" s="98"/>
      <c r="H238" s="111"/>
      <c r="I238" s="112"/>
      <c r="J238" s="88"/>
    </row>
    <row r="239" spans="1:10" s="97" customFormat="1" ht="12" customHeight="1">
      <c r="A239" s="111"/>
      <c r="B239" s="111"/>
      <c r="C239" s="111"/>
      <c r="D239" s="98"/>
      <c r="E239" s="98"/>
      <c r="F239" s="123"/>
      <c r="G239" s="98"/>
      <c r="H239" s="111"/>
      <c r="I239" s="112"/>
      <c r="J239" s="88"/>
    </row>
    <row r="240" spans="1:10" s="97" customFormat="1" ht="12" customHeight="1">
      <c r="A240" s="111"/>
      <c r="B240" s="20"/>
      <c r="C240" s="111"/>
      <c r="D240" s="98"/>
      <c r="E240" s="98"/>
      <c r="F240" s="123"/>
      <c r="G240" s="98"/>
      <c r="H240" s="98"/>
      <c r="I240" s="163"/>
      <c r="J240" s="88"/>
    </row>
    <row r="241" spans="1:10" s="97" customFormat="1" ht="12" customHeight="1">
      <c r="A241" s="96"/>
      <c r="B241" s="111"/>
      <c r="C241" s="111"/>
      <c r="D241" s="98"/>
      <c r="E241" s="98"/>
      <c r="F241" s="88"/>
      <c r="G241" s="98"/>
      <c r="H241" s="88"/>
      <c r="I241" s="112"/>
      <c r="J241" s="98"/>
    </row>
    <row r="242" spans="1:10" s="97" customFormat="1" ht="12" customHeight="1">
      <c r="A242" s="96"/>
      <c r="B242" s="111"/>
      <c r="C242" s="111"/>
      <c r="D242" s="98"/>
      <c r="E242" s="98"/>
      <c r="F242" s="88"/>
      <c r="G242" s="98"/>
      <c r="H242" s="88"/>
      <c r="I242" s="112"/>
      <c r="J242" s="98"/>
    </row>
    <row r="243" spans="1:10" s="97" customFormat="1" ht="12" customHeight="1">
      <c r="A243" s="96"/>
      <c r="B243" s="111"/>
      <c r="C243" s="111"/>
      <c r="D243" s="98"/>
      <c r="E243" s="98"/>
      <c r="F243" s="123"/>
      <c r="G243" s="98"/>
      <c r="H243" s="112"/>
      <c r="I243" s="112"/>
      <c r="J243" s="98"/>
    </row>
    <row r="244" spans="1:10" s="97" customFormat="1" ht="12" customHeight="1">
      <c r="A244" s="96"/>
      <c r="B244" s="111"/>
      <c r="C244" s="111"/>
      <c r="D244" s="98"/>
      <c r="E244" s="98"/>
      <c r="F244" s="123"/>
      <c r="G244" s="98"/>
      <c r="H244" s="112"/>
      <c r="I244" s="112"/>
      <c r="J244" s="98"/>
    </row>
    <row r="245" spans="1:10" s="97" customFormat="1" ht="12" customHeight="1">
      <c r="A245" s="96"/>
      <c r="B245" s="111"/>
      <c r="C245" s="111"/>
      <c r="D245" s="98"/>
      <c r="E245" s="98"/>
      <c r="F245" s="123"/>
      <c r="G245" s="98"/>
      <c r="H245" s="112"/>
      <c r="I245" s="112"/>
      <c r="J245" s="98"/>
    </row>
    <row r="246" spans="1:10" s="97" customFormat="1" ht="12" customHeight="1">
      <c r="A246" s="96"/>
      <c r="B246" s="111"/>
      <c r="C246" s="111"/>
      <c r="D246" s="98"/>
      <c r="E246" s="98"/>
      <c r="F246" s="123"/>
      <c r="G246" s="98"/>
      <c r="H246" s="112"/>
      <c r="I246" s="112"/>
      <c r="J246" s="98"/>
    </row>
    <row r="247" spans="1:10" s="97" customFormat="1" ht="12" customHeight="1">
      <c r="A247" s="96"/>
      <c r="B247" s="111"/>
      <c r="C247" s="111"/>
      <c r="D247" s="98"/>
      <c r="E247" s="98"/>
      <c r="F247" s="123"/>
      <c r="G247" s="98"/>
      <c r="H247" s="112"/>
      <c r="I247" s="112"/>
      <c r="J247" s="98"/>
    </row>
    <row r="248" spans="1:10" s="97" customFormat="1" ht="12" customHeight="1">
      <c r="A248" s="96"/>
      <c r="B248" s="111"/>
      <c r="C248" s="111"/>
      <c r="D248" s="98"/>
      <c r="E248" s="98"/>
      <c r="F248" s="123"/>
      <c r="G248" s="98"/>
      <c r="H248" s="112"/>
      <c r="I248" s="112"/>
      <c r="J248" s="98"/>
    </row>
    <row r="249" spans="1:10" s="97" customFormat="1" ht="12" customHeight="1">
      <c r="A249" s="96"/>
      <c r="B249" s="111"/>
      <c r="C249" s="111"/>
      <c r="D249" s="98"/>
      <c r="E249" s="98"/>
      <c r="F249" s="123"/>
      <c r="G249" s="98"/>
      <c r="H249" s="112"/>
      <c r="I249" s="112"/>
      <c r="J249" s="98"/>
    </row>
    <row r="250" spans="1:10" s="97" customFormat="1" ht="12" customHeight="1">
      <c r="A250" s="96"/>
      <c r="B250" s="111"/>
      <c r="C250" s="111"/>
      <c r="D250" s="98"/>
      <c r="E250" s="98"/>
      <c r="F250" s="123"/>
      <c r="G250" s="98"/>
      <c r="H250" s="111"/>
      <c r="I250" s="112"/>
      <c r="J250" s="98"/>
    </row>
    <row r="251" spans="1:10" s="97" customFormat="1" ht="12" customHeight="1">
      <c r="A251" s="111"/>
      <c r="B251" s="9"/>
      <c r="C251" s="111"/>
      <c r="D251" s="98"/>
      <c r="E251" s="98"/>
      <c r="F251" s="123"/>
      <c r="G251" s="98"/>
      <c r="H251" s="111"/>
      <c r="I251" s="112"/>
      <c r="J251" s="98"/>
    </row>
    <row r="252" spans="1:10" s="97" customFormat="1" ht="12" customHeight="1">
      <c r="A252" s="111"/>
      <c r="B252" s="9"/>
      <c r="C252" s="111"/>
      <c r="D252" s="98"/>
      <c r="E252" s="98"/>
      <c r="F252" s="123"/>
      <c r="G252" s="98"/>
      <c r="H252" s="111"/>
      <c r="I252" s="112"/>
      <c r="J252" s="98"/>
    </row>
    <row r="253" spans="1:10" s="97" customFormat="1" ht="12" customHeight="1">
      <c r="A253" s="111"/>
      <c r="B253" s="9"/>
      <c r="C253" s="111"/>
      <c r="D253" s="98"/>
      <c r="E253" s="98"/>
      <c r="F253" s="123"/>
      <c r="G253" s="98"/>
      <c r="H253" s="111"/>
      <c r="I253" s="112"/>
      <c r="J253" s="98"/>
    </row>
    <row r="254" spans="1:10" s="97" customFormat="1" ht="12" customHeight="1">
      <c r="A254" s="111"/>
      <c r="B254" s="9"/>
      <c r="C254" s="111"/>
      <c r="D254" s="98"/>
      <c r="E254" s="98"/>
      <c r="F254" s="123"/>
      <c r="G254" s="98"/>
      <c r="H254" s="111"/>
      <c r="I254" s="112"/>
      <c r="J254" s="98"/>
    </row>
    <row r="255" spans="1:10" s="97" customFormat="1" ht="12" customHeight="1">
      <c r="A255" s="111"/>
      <c r="B255" s="111"/>
      <c r="C255" s="111"/>
      <c r="D255" s="98"/>
      <c r="E255" s="98"/>
      <c r="F255" s="123"/>
      <c r="G255" s="98"/>
      <c r="H255" s="111"/>
      <c r="I255" s="112"/>
      <c r="J255" s="98"/>
    </row>
    <row r="256" spans="1:10" s="97" customFormat="1" ht="12" customHeight="1">
      <c r="A256" s="111"/>
      <c r="B256" s="111"/>
      <c r="C256" s="111"/>
      <c r="D256" s="98"/>
      <c r="E256" s="98"/>
      <c r="F256" s="123"/>
      <c r="G256" s="98"/>
      <c r="H256" s="111"/>
      <c r="I256" s="112"/>
      <c r="J256" s="98"/>
    </row>
    <row r="257" spans="1:10" s="97" customFormat="1" ht="12" customHeight="1">
      <c r="A257" s="111"/>
      <c r="B257" s="111"/>
      <c r="C257" s="111"/>
      <c r="D257" s="98"/>
      <c r="E257" s="98"/>
      <c r="F257" s="123"/>
      <c r="G257" s="98"/>
      <c r="H257" s="111"/>
      <c r="I257" s="112"/>
      <c r="J257" s="98"/>
    </row>
    <row r="258" spans="1:10" s="97" customFormat="1" ht="12" customHeight="1">
      <c r="A258" s="111"/>
      <c r="B258" s="111"/>
      <c r="C258" s="111"/>
      <c r="D258" s="98"/>
      <c r="E258" s="98"/>
      <c r="F258" s="123"/>
      <c r="G258" s="98"/>
      <c r="H258" s="111"/>
      <c r="I258" s="112"/>
      <c r="J258" s="98"/>
    </row>
    <row r="259" spans="1:10" s="97" customFormat="1" ht="12" customHeight="1">
      <c r="A259" s="111"/>
      <c r="B259" s="111"/>
      <c r="C259" s="111"/>
      <c r="D259" s="98"/>
      <c r="E259" s="98"/>
      <c r="F259" s="123"/>
      <c r="G259" s="98"/>
      <c r="H259" s="111"/>
      <c r="I259" s="112"/>
      <c r="J259" s="98"/>
    </row>
    <row r="260" spans="1:10" s="97" customFormat="1" ht="12" customHeight="1">
      <c r="A260" s="111"/>
      <c r="B260" s="111"/>
      <c r="C260" s="111"/>
      <c r="D260" s="98"/>
      <c r="E260" s="98"/>
      <c r="F260" s="123"/>
      <c r="G260" s="98"/>
      <c r="H260" s="111"/>
      <c r="I260" s="112"/>
      <c r="J260" s="88"/>
    </row>
    <row r="261" spans="1:10" s="97" customFormat="1" ht="12" customHeight="1">
      <c r="A261" s="111"/>
      <c r="B261" s="9" t="s">
        <v>13</v>
      </c>
      <c r="C261" s="111"/>
      <c r="D261" s="98"/>
      <c r="E261" s="98"/>
      <c r="F261" s="123"/>
      <c r="G261" s="98"/>
      <c r="H261" s="111"/>
      <c r="I261" s="112"/>
      <c r="J261" s="88"/>
    </row>
    <row r="262" spans="1:10" s="97" customFormat="1" ht="12" customHeight="1" thickBot="1">
      <c r="A262" s="111"/>
      <c r="B262" s="9" t="s">
        <v>12</v>
      </c>
      <c r="C262" s="111"/>
      <c r="D262" s="98"/>
      <c r="E262" s="98"/>
      <c r="F262" s="123"/>
      <c r="G262" s="98"/>
      <c r="H262" s="111"/>
      <c r="I262" s="112"/>
      <c r="J262" s="88"/>
    </row>
    <row r="263" spans="1:10" s="97" customFormat="1" ht="12" customHeight="1">
      <c r="A263" s="116"/>
      <c r="B263" s="117"/>
      <c r="C263" s="117"/>
      <c r="D263" s="118"/>
      <c r="E263" s="118"/>
      <c r="F263" s="119"/>
      <c r="G263" s="118"/>
      <c r="H263" s="117"/>
      <c r="I263" s="120"/>
      <c r="J263" s="121"/>
    </row>
    <row r="264" spans="1:10" s="97" customFormat="1" ht="12" customHeight="1">
      <c r="A264" s="122"/>
      <c r="B264" s="111"/>
      <c r="C264" s="111"/>
      <c r="D264" s="98"/>
      <c r="E264" s="98"/>
      <c r="F264" s="123"/>
      <c r="G264" s="98"/>
      <c r="H264" s="111"/>
      <c r="I264" s="112"/>
      <c r="J264" s="172"/>
    </row>
    <row r="265" spans="1:10" s="97" customFormat="1" ht="12" customHeight="1">
      <c r="A265" s="122"/>
      <c r="B265" s="9"/>
      <c r="C265" s="111"/>
      <c r="D265" s="98"/>
      <c r="E265" s="98"/>
      <c r="F265" s="123"/>
      <c r="G265" s="98"/>
      <c r="H265" s="98"/>
      <c r="I265" s="163"/>
      <c r="J265" s="124"/>
    </row>
    <row r="266" spans="1:10" s="97" customFormat="1" ht="12" customHeight="1">
      <c r="A266" s="122"/>
      <c r="B266" s="111"/>
      <c r="C266" s="111"/>
      <c r="D266" s="98"/>
      <c r="E266" s="98"/>
      <c r="F266" s="123"/>
      <c r="G266" s="98"/>
      <c r="H266" s="98"/>
      <c r="I266" s="163"/>
      <c r="J266" s="124"/>
    </row>
    <row r="267" spans="1:10" s="97" customFormat="1" ht="12" customHeight="1">
      <c r="A267" s="122"/>
      <c r="B267" s="125"/>
      <c r="C267" s="111"/>
      <c r="D267" s="98"/>
      <c r="E267" s="98"/>
      <c r="F267" s="123"/>
      <c r="G267" s="98"/>
      <c r="H267" s="98"/>
      <c r="I267" s="163"/>
      <c r="J267" s="124"/>
    </row>
    <row r="268" spans="1:10" s="97" customFormat="1" ht="12" customHeight="1">
      <c r="A268" s="122"/>
      <c r="B268" s="125"/>
      <c r="C268" s="111"/>
      <c r="D268" s="98"/>
      <c r="E268" s="98"/>
      <c r="F268" s="123"/>
      <c r="G268" s="98"/>
      <c r="H268" s="98"/>
      <c r="I268" s="163"/>
      <c r="J268" s="124"/>
    </row>
    <row r="269" spans="1:10" s="97" customFormat="1" ht="12" customHeight="1">
      <c r="A269" s="122"/>
      <c r="B269" s="111"/>
      <c r="C269" s="111"/>
      <c r="D269" s="98"/>
      <c r="E269" s="98"/>
      <c r="F269" s="123"/>
      <c r="G269" s="98"/>
      <c r="H269" s="98"/>
      <c r="I269" s="163"/>
      <c r="J269" s="124"/>
    </row>
    <row r="270" spans="1:10" s="97" customFormat="1" ht="12" customHeight="1">
      <c r="A270" s="122"/>
      <c r="B270" s="125"/>
      <c r="C270" s="111"/>
      <c r="D270" s="98"/>
      <c r="E270" s="98"/>
      <c r="F270" s="123"/>
      <c r="G270" s="98"/>
      <c r="H270" s="111"/>
      <c r="I270" s="112"/>
      <c r="J270" s="124"/>
    </row>
    <row r="271" spans="1:10" s="97" customFormat="1" ht="12" customHeight="1">
      <c r="A271" s="122"/>
      <c r="B271" s="125"/>
      <c r="C271" s="111"/>
      <c r="D271" s="98"/>
      <c r="E271" s="98"/>
      <c r="F271" s="123"/>
      <c r="G271" s="98"/>
      <c r="H271" s="111"/>
      <c r="I271" s="112"/>
      <c r="J271" s="124"/>
    </row>
    <row r="272" spans="1:10" s="97" customFormat="1" ht="12" customHeight="1" thickBot="1">
      <c r="A272" s="149"/>
      <c r="B272" s="173"/>
      <c r="C272" s="150"/>
      <c r="D272" s="151"/>
      <c r="E272" s="151"/>
      <c r="F272" s="152"/>
      <c r="G272" s="151"/>
      <c r="H272" s="150"/>
      <c r="I272" s="153"/>
      <c r="J272" s="154"/>
    </row>
    <row r="273" spans="1:10" s="97" customFormat="1" ht="12" customHeight="1">
      <c r="A273" s="79"/>
      <c r="B273" s="79"/>
      <c r="C273" s="79"/>
      <c r="D273" s="84"/>
      <c r="E273" s="84"/>
      <c r="F273" s="85"/>
      <c r="G273" s="84"/>
      <c r="H273" s="79"/>
      <c r="I273" s="80"/>
      <c r="J273" s="94"/>
    </row>
    <row r="274" spans="1:10" s="97" customFormat="1" ht="12" customHeight="1">
      <c r="A274" s="79"/>
      <c r="B274" s="7" t="str">
        <f>Inputs!$C$2</f>
        <v>Rocky Mountain Power</v>
      </c>
      <c r="C274" s="79"/>
      <c r="D274" s="84"/>
      <c r="E274" s="84"/>
      <c r="F274" s="85"/>
      <c r="G274" s="84"/>
      <c r="H274" s="79"/>
      <c r="I274" s="92" t="s">
        <v>0</v>
      </c>
      <c r="J274" s="93">
        <v>7.5</v>
      </c>
    </row>
    <row r="275" spans="1:10" s="97" customFormat="1" ht="12" customHeight="1">
      <c r="A275" s="79"/>
      <c r="B275" s="7" t="str">
        <f>Inputs!$C$3</f>
        <v>Utah General Rate Case - June 2015</v>
      </c>
      <c r="C275" s="79"/>
      <c r="D275" s="84"/>
      <c r="E275" s="84"/>
      <c r="F275" s="85"/>
      <c r="G275" s="84"/>
      <c r="H275" s="79"/>
      <c r="I275" s="80"/>
      <c r="J275" s="94"/>
    </row>
    <row r="276" spans="1:10" s="97" customFormat="1" ht="12" customHeight="1">
      <c r="A276" s="79"/>
      <c r="B276" s="31" t="s">
        <v>635</v>
      </c>
      <c r="C276" s="79"/>
      <c r="D276" s="84"/>
      <c r="E276" s="84"/>
      <c r="F276" s="85"/>
      <c r="G276" s="84"/>
      <c r="H276" s="79"/>
      <c r="I276" s="80"/>
      <c r="J276" s="94"/>
    </row>
    <row r="277" spans="1:10" s="97" customFormat="1" ht="12" customHeight="1">
      <c r="A277" s="79"/>
      <c r="B277" s="79"/>
      <c r="C277" s="79"/>
      <c r="D277" s="84"/>
      <c r="E277" s="84"/>
      <c r="F277" s="85"/>
      <c r="G277" s="84"/>
      <c r="H277" s="79"/>
      <c r="I277" s="80"/>
      <c r="J277" s="94"/>
    </row>
    <row r="278" spans="1:10" s="97" customFormat="1" ht="12" customHeight="1">
      <c r="B278" s="79"/>
      <c r="C278" s="79"/>
      <c r="D278" s="84"/>
      <c r="E278" s="84"/>
      <c r="F278" s="85"/>
      <c r="G278" s="84"/>
      <c r="H278" s="79"/>
      <c r="I278" s="80"/>
      <c r="J278" s="94"/>
    </row>
    <row r="279" spans="1:10" s="97" customFormat="1" ht="12" customHeight="1">
      <c r="B279" s="79"/>
      <c r="C279" s="79"/>
      <c r="D279" s="84"/>
      <c r="E279" s="84"/>
      <c r="F279" s="94" t="s">
        <v>1</v>
      </c>
      <c r="G279" s="84"/>
      <c r="H279" s="84"/>
      <c r="I279" s="95" t="str">
        <f>+Inputs!$C$6</f>
        <v>UTAH</v>
      </c>
      <c r="J279" s="84"/>
    </row>
    <row r="280" spans="1:10" s="97" customFormat="1" ht="12" customHeight="1">
      <c r="B280" s="79"/>
      <c r="C280" s="79"/>
      <c r="D280" s="46" t="s">
        <v>2</v>
      </c>
      <c r="E280" s="46" t="s">
        <v>3</v>
      </c>
      <c r="F280" s="42" t="s">
        <v>4</v>
      </c>
      <c r="G280" s="46" t="s">
        <v>5</v>
      </c>
      <c r="H280" s="46" t="s">
        <v>6</v>
      </c>
      <c r="I280" s="47" t="s">
        <v>7</v>
      </c>
      <c r="J280" s="46" t="s">
        <v>8</v>
      </c>
    </row>
    <row r="281" spans="1:10" s="97" customFormat="1" ht="12" customHeight="1">
      <c r="A281" s="111"/>
      <c r="B281" s="22" t="s">
        <v>10</v>
      </c>
      <c r="D281" s="86"/>
      <c r="E281" s="86"/>
      <c r="F281" s="251"/>
      <c r="G281" s="297"/>
      <c r="H281" s="111"/>
      <c r="I281" s="123"/>
      <c r="J281" s="98"/>
    </row>
    <row r="282" spans="1:10" s="97" customFormat="1" ht="12" customHeight="1">
      <c r="A282" s="111"/>
      <c r="B282" s="220" t="s">
        <v>773</v>
      </c>
      <c r="C282" s="220"/>
      <c r="D282" s="317">
        <v>254</v>
      </c>
      <c r="E282" s="86">
        <v>3</v>
      </c>
      <c r="F282" s="251">
        <v>47853.923076923078</v>
      </c>
      <c r="G282" s="297" t="s">
        <v>187</v>
      </c>
      <c r="H282" s="87">
        <f>VLOOKUP(G282,'Alloc. Factors'!$B$2:$M$110,7,FALSE)</f>
        <v>1</v>
      </c>
      <c r="I282" s="88">
        <f t="shared" ref="I282" si="0">F282*H282</f>
        <v>47853.923076923078</v>
      </c>
      <c r="J282" s="167" t="s">
        <v>437</v>
      </c>
    </row>
    <row r="283" spans="1:10" s="97" customFormat="1" ht="12" customHeight="1">
      <c r="A283" s="111"/>
      <c r="C283" s="220"/>
      <c r="D283" s="86"/>
      <c r="E283" s="86"/>
      <c r="F283" s="251"/>
      <c r="G283" s="297"/>
      <c r="H283" s="87"/>
      <c r="I283" s="88"/>
      <c r="J283" s="86"/>
    </row>
    <row r="284" spans="1:10" s="97" customFormat="1" ht="12" customHeight="1">
      <c r="A284" s="111"/>
      <c r="D284" s="253"/>
      <c r="E284" s="86"/>
      <c r="F284" s="298"/>
      <c r="G284" s="86"/>
      <c r="H284" s="87"/>
      <c r="I284" s="88"/>
      <c r="J284" s="167"/>
    </row>
    <row r="285" spans="1:10" s="97" customFormat="1" ht="12" customHeight="1">
      <c r="A285" s="111"/>
      <c r="B285" s="145"/>
      <c r="D285" s="86"/>
      <c r="E285" s="86"/>
      <c r="F285" s="298"/>
      <c r="G285" s="86"/>
      <c r="H285" s="87"/>
      <c r="I285" s="88"/>
      <c r="J285" s="167"/>
    </row>
    <row r="286" spans="1:10" s="97" customFormat="1" ht="12" customHeight="1">
      <c r="A286" s="111"/>
      <c r="D286" s="253"/>
      <c r="E286" s="86"/>
      <c r="F286" s="298"/>
      <c r="G286" s="86"/>
      <c r="H286" s="87"/>
      <c r="I286" s="88"/>
      <c r="J286" s="167"/>
    </row>
    <row r="287" spans="1:10" s="97" customFormat="1" ht="12" customHeight="1">
      <c r="A287" s="111"/>
      <c r="D287" s="253"/>
      <c r="E287" s="86"/>
      <c r="F287" s="298"/>
      <c r="G287" s="86"/>
      <c r="H287" s="87"/>
      <c r="I287" s="88"/>
      <c r="J287" s="167"/>
    </row>
    <row r="288" spans="1:10" s="97" customFormat="1" ht="12" customHeight="1">
      <c r="A288" s="111"/>
      <c r="D288" s="253"/>
      <c r="E288" s="86"/>
      <c r="F288" s="298"/>
      <c r="G288" s="86"/>
      <c r="H288" s="87"/>
      <c r="I288" s="88"/>
      <c r="J288" s="167"/>
    </row>
    <row r="289" spans="1:10" s="97" customFormat="1" ht="12" customHeight="1">
      <c r="A289" s="111"/>
      <c r="D289" s="253"/>
      <c r="E289" s="86"/>
      <c r="F289" s="298"/>
      <c r="G289" s="86"/>
      <c r="H289" s="111"/>
      <c r="I289" s="144"/>
      <c r="J289" s="86"/>
    </row>
    <row r="290" spans="1:10" s="97" customFormat="1" ht="12" customHeight="1">
      <c r="A290" s="111"/>
      <c r="D290" s="253"/>
      <c r="E290" s="86"/>
      <c r="F290" s="298"/>
      <c r="G290" s="86"/>
      <c r="H290" s="87"/>
      <c r="I290" s="88"/>
      <c r="J290" s="167"/>
    </row>
    <row r="291" spans="1:10" s="97" customFormat="1" ht="12" customHeight="1">
      <c r="A291" s="111"/>
      <c r="D291" s="253"/>
      <c r="E291" s="86"/>
      <c r="F291" s="298"/>
      <c r="G291" s="86"/>
      <c r="H291" s="87"/>
      <c r="I291" s="88"/>
      <c r="J291" s="167"/>
    </row>
    <row r="292" spans="1:10" s="97" customFormat="1" ht="12" customHeight="1">
      <c r="A292" s="111"/>
      <c r="D292" s="253"/>
      <c r="E292" s="86"/>
      <c r="F292" s="298"/>
      <c r="G292" s="86"/>
      <c r="H292" s="87"/>
      <c r="I292" s="88"/>
      <c r="J292" s="167"/>
    </row>
    <row r="293" spans="1:10" s="97" customFormat="1" ht="12" customHeight="1">
      <c r="A293" s="111"/>
      <c r="B293" s="136"/>
      <c r="D293" s="86"/>
      <c r="E293" s="86"/>
      <c r="F293" s="114"/>
      <c r="G293" s="86"/>
      <c r="I293" s="114"/>
      <c r="J293" s="86"/>
    </row>
    <row r="294" spans="1:10" s="97" customFormat="1" ht="12" customHeight="1">
      <c r="A294" s="111"/>
      <c r="B294" s="136"/>
      <c r="D294" s="86"/>
      <c r="E294" s="86"/>
      <c r="F294" s="114"/>
      <c r="G294" s="86"/>
      <c r="I294" s="140"/>
      <c r="J294" s="86"/>
    </row>
    <row r="295" spans="1:10" s="97" customFormat="1" ht="12" customHeight="1">
      <c r="A295" s="111"/>
      <c r="B295" s="111"/>
      <c r="D295" s="86"/>
      <c r="E295" s="86"/>
      <c r="F295" s="114"/>
      <c r="G295" s="86"/>
      <c r="I295" s="140"/>
      <c r="J295" s="86"/>
    </row>
    <row r="296" spans="1:10" s="97" customFormat="1" ht="12" customHeight="1">
      <c r="A296" s="111"/>
      <c r="B296" s="111"/>
      <c r="C296" s="111"/>
      <c r="D296" s="98"/>
      <c r="E296" s="98"/>
      <c r="F296" s="254"/>
      <c r="G296" s="174"/>
      <c r="H296" s="87"/>
      <c r="I296" s="88"/>
      <c r="J296" s="167"/>
    </row>
    <row r="297" spans="1:10" s="97" customFormat="1" ht="12" customHeight="1">
      <c r="A297" s="111"/>
      <c r="B297" s="33"/>
      <c r="C297" s="111"/>
      <c r="D297" s="98"/>
      <c r="E297" s="98"/>
      <c r="F297" s="212"/>
      <c r="G297" s="98"/>
      <c r="H297" s="111"/>
      <c r="I297" s="123"/>
      <c r="J297" s="167"/>
    </row>
    <row r="298" spans="1:10" s="97" customFormat="1" ht="12" customHeight="1">
      <c r="A298" s="111"/>
      <c r="B298" s="125"/>
      <c r="C298" s="111"/>
      <c r="D298" s="98"/>
      <c r="E298" s="98"/>
      <c r="F298" s="144"/>
      <c r="G298" s="91"/>
      <c r="H298" s="114"/>
      <c r="I298" s="114"/>
      <c r="J298" s="88"/>
    </row>
    <row r="299" spans="1:10" s="97" customFormat="1" ht="12" customHeight="1">
      <c r="A299" s="111"/>
      <c r="B299" s="111"/>
      <c r="C299" s="111"/>
      <c r="D299" s="98"/>
      <c r="E299" s="98"/>
      <c r="F299" s="160"/>
      <c r="G299" s="89"/>
      <c r="H299" s="87"/>
      <c r="I299" s="88"/>
      <c r="J299" s="88"/>
    </row>
    <row r="300" spans="1:10" s="97" customFormat="1" ht="12" customHeight="1">
      <c r="A300" s="111"/>
      <c r="B300" s="111"/>
      <c r="C300" s="111"/>
      <c r="D300" s="98"/>
      <c r="E300" s="98"/>
      <c r="F300" s="160"/>
      <c r="G300" s="89"/>
      <c r="H300" s="87"/>
      <c r="I300" s="88"/>
      <c r="J300" s="88"/>
    </row>
    <row r="301" spans="1:10" s="97" customFormat="1" ht="12" customHeight="1">
      <c r="A301" s="111"/>
      <c r="B301" s="111"/>
      <c r="C301" s="125"/>
      <c r="D301" s="98"/>
      <c r="E301" s="98"/>
      <c r="F301" s="160"/>
      <c r="G301" s="89"/>
      <c r="H301" s="87"/>
      <c r="I301" s="88"/>
      <c r="J301" s="88"/>
    </row>
    <row r="302" spans="1:10" s="97" customFormat="1" ht="12" customHeight="1">
      <c r="A302" s="111"/>
      <c r="B302" s="111"/>
      <c r="C302" s="125"/>
      <c r="D302" s="98"/>
      <c r="E302" s="98"/>
      <c r="F302" s="160"/>
      <c r="G302" s="98"/>
      <c r="H302" s="88"/>
      <c r="I302" s="160"/>
      <c r="J302" s="88"/>
    </row>
    <row r="303" spans="1:10" s="97" customFormat="1" ht="12" customHeight="1">
      <c r="A303" s="111"/>
      <c r="B303" s="111"/>
      <c r="C303" s="111"/>
      <c r="D303" s="98"/>
      <c r="E303" s="98"/>
      <c r="F303" s="88"/>
      <c r="G303" s="170"/>
      <c r="H303" s="88"/>
      <c r="I303" s="163"/>
      <c r="J303" s="88"/>
    </row>
    <row r="304" spans="1:10" s="97" customFormat="1" ht="12" customHeight="1">
      <c r="A304" s="111"/>
      <c r="B304" s="111"/>
      <c r="C304" s="125"/>
      <c r="D304" s="98"/>
      <c r="E304" s="26"/>
      <c r="F304" s="88"/>
      <c r="G304" s="26"/>
      <c r="H304" s="88"/>
      <c r="I304" s="53"/>
      <c r="J304" s="27"/>
    </row>
    <row r="305" spans="1:10" s="97" customFormat="1" ht="12" customHeight="1">
      <c r="A305" s="111"/>
      <c r="B305" s="20"/>
      <c r="C305" s="9"/>
      <c r="D305" s="98"/>
      <c r="E305" s="98"/>
      <c r="F305" s="123"/>
      <c r="G305" s="170"/>
      <c r="H305" s="88"/>
      <c r="I305" s="112"/>
      <c r="J305" s="88"/>
    </row>
    <row r="306" spans="1:10" s="97" customFormat="1" ht="12" customHeight="1">
      <c r="A306" s="111"/>
      <c r="B306" s="98"/>
      <c r="C306" s="111"/>
      <c r="D306" s="98"/>
      <c r="E306" s="98"/>
      <c r="F306" s="123"/>
      <c r="G306" s="98"/>
      <c r="H306" s="111"/>
      <c r="I306" s="112"/>
      <c r="J306" s="88"/>
    </row>
    <row r="307" spans="1:10" s="97" customFormat="1" ht="12" customHeight="1">
      <c r="A307" s="111"/>
      <c r="B307" s="111"/>
      <c r="C307" s="111"/>
      <c r="D307" s="98"/>
      <c r="E307" s="98"/>
      <c r="F307" s="123"/>
      <c r="G307" s="98"/>
      <c r="H307" s="111"/>
      <c r="I307" s="112"/>
      <c r="J307" s="88"/>
    </row>
    <row r="308" spans="1:10" s="97" customFormat="1" ht="12" customHeight="1">
      <c r="A308" s="111"/>
      <c r="B308" s="20"/>
      <c r="C308" s="111"/>
      <c r="D308" s="98"/>
      <c r="E308" s="98"/>
      <c r="F308" s="123"/>
      <c r="G308" s="98"/>
      <c r="H308" s="98"/>
      <c r="I308" s="163"/>
      <c r="J308" s="88"/>
    </row>
    <row r="309" spans="1:10" s="97" customFormat="1" ht="12" customHeight="1">
      <c r="A309" s="96"/>
      <c r="B309" s="111"/>
      <c r="C309" s="111"/>
      <c r="D309" s="98"/>
      <c r="E309" s="98"/>
      <c r="F309" s="88"/>
      <c r="G309" s="98"/>
      <c r="H309" s="88"/>
      <c r="I309" s="112"/>
      <c r="J309" s="98"/>
    </row>
    <row r="310" spans="1:10" s="97" customFormat="1" ht="12" customHeight="1">
      <c r="A310" s="96"/>
      <c r="B310" s="111"/>
      <c r="C310" s="111"/>
      <c r="D310" s="98"/>
      <c r="E310" s="98"/>
      <c r="F310" s="88"/>
      <c r="G310" s="98"/>
      <c r="H310" s="88"/>
      <c r="I310" s="112"/>
      <c r="J310" s="98"/>
    </row>
    <row r="311" spans="1:10" s="97" customFormat="1" ht="12" customHeight="1">
      <c r="A311" s="96"/>
      <c r="B311" s="111"/>
      <c r="C311" s="111"/>
      <c r="D311" s="98"/>
      <c r="E311" s="98"/>
      <c r="F311" s="123"/>
      <c r="G311" s="98"/>
      <c r="H311" s="112"/>
      <c r="I311" s="112"/>
      <c r="J311" s="98"/>
    </row>
    <row r="312" spans="1:10" s="97" customFormat="1" ht="12" customHeight="1">
      <c r="A312" s="96"/>
      <c r="B312" s="111"/>
      <c r="C312" s="111"/>
      <c r="D312" s="98"/>
      <c r="E312" s="98"/>
      <c r="F312" s="123"/>
      <c r="G312" s="98"/>
      <c r="H312" s="112"/>
      <c r="I312" s="112"/>
      <c r="J312" s="98"/>
    </row>
    <row r="313" spans="1:10" s="97" customFormat="1" ht="12" customHeight="1">
      <c r="A313" s="96"/>
      <c r="B313" s="111"/>
      <c r="C313" s="111"/>
      <c r="D313" s="98"/>
      <c r="E313" s="98"/>
      <c r="F313" s="123"/>
      <c r="G313" s="98"/>
      <c r="H313" s="112"/>
      <c r="I313" s="112"/>
      <c r="J313" s="98"/>
    </row>
    <row r="314" spans="1:10" s="97" customFormat="1" ht="12" customHeight="1">
      <c r="A314" s="96"/>
      <c r="B314" s="111"/>
      <c r="C314" s="111"/>
      <c r="D314" s="98"/>
      <c r="E314" s="98"/>
      <c r="F314" s="123"/>
      <c r="G314" s="98"/>
      <c r="H314" s="112"/>
      <c r="I314" s="112"/>
      <c r="J314" s="98"/>
    </row>
    <row r="315" spans="1:10" s="97" customFormat="1" ht="12" customHeight="1">
      <c r="A315" s="96"/>
      <c r="B315" s="111"/>
      <c r="C315" s="111"/>
      <c r="D315" s="98"/>
      <c r="E315" s="98"/>
      <c r="F315" s="123"/>
      <c r="G315" s="98"/>
      <c r="H315" s="112"/>
      <c r="I315" s="112"/>
      <c r="J315" s="98"/>
    </row>
    <row r="316" spans="1:10" s="97" customFormat="1" ht="12" customHeight="1">
      <c r="A316" s="96"/>
      <c r="B316" s="111"/>
      <c r="C316" s="111"/>
      <c r="D316" s="98"/>
      <c r="E316" s="98"/>
      <c r="F316" s="123"/>
      <c r="G316" s="98"/>
      <c r="H316" s="112"/>
      <c r="I316" s="112"/>
      <c r="J316" s="98"/>
    </row>
    <row r="317" spans="1:10" s="97" customFormat="1" ht="12" customHeight="1">
      <c r="A317" s="96"/>
      <c r="B317" s="111"/>
      <c r="C317" s="111"/>
      <c r="D317" s="98"/>
      <c r="E317" s="98"/>
      <c r="F317" s="123"/>
      <c r="G317" s="98"/>
      <c r="H317" s="112"/>
      <c r="I317" s="112"/>
      <c r="J317" s="98"/>
    </row>
    <row r="318" spans="1:10" s="97" customFormat="1" ht="12" customHeight="1">
      <c r="A318" s="96"/>
      <c r="B318" s="111"/>
      <c r="C318" s="111"/>
      <c r="D318" s="98"/>
      <c r="E318" s="98"/>
      <c r="F318" s="123"/>
      <c r="G318" s="98"/>
      <c r="H318" s="111"/>
      <c r="I318" s="112"/>
      <c r="J318" s="98"/>
    </row>
    <row r="319" spans="1:10" s="97" customFormat="1" ht="12" customHeight="1">
      <c r="A319" s="111"/>
      <c r="B319" s="9"/>
      <c r="C319" s="111"/>
      <c r="D319" s="98"/>
      <c r="E319" s="98"/>
      <c r="F319" s="123"/>
      <c r="G319" s="98"/>
      <c r="H319" s="111"/>
      <c r="I319" s="112"/>
      <c r="J319" s="98"/>
    </row>
    <row r="320" spans="1:10" s="97" customFormat="1" ht="12" customHeight="1">
      <c r="A320" s="111"/>
      <c r="B320" s="9"/>
      <c r="C320" s="111"/>
      <c r="D320" s="98"/>
      <c r="E320" s="98"/>
      <c r="F320" s="123"/>
      <c r="G320" s="98"/>
      <c r="H320" s="111"/>
      <c r="I320" s="112"/>
      <c r="J320" s="98"/>
    </row>
    <row r="321" spans="1:10" s="97" customFormat="1" ht="12" customHeight="1">
      <c r="A321" s="111"/>
      <c r="B321" s="9"/>
      <c r="C321" s="111"/>
      <c r="D321" s="98"/>
      <c r="E321" s="98"/>
      <c r="F321" s="123"/>
      <c r="G321" s="98"/>
      <c r="H321" s="111"/>
      <c r="I321" s="112"/>
      <c r="J321" s="98"/>
    </row>
    <row r="322" spans="1:10" s="97" customFormat="1" ht="12" customHeight="1">
      <c r="A322" s="111"/>
      <c r="B322" s="9"/>
      <c r="C322" s="111"/>
      <c r="D322" s="98"/>
      <c r="E322" s="98"/>
      <c r="F322" s="123"/>
      <c r="G322" s="98"/>
      <c r="H322" s="111"/>
      <c r="I322" s="112"/>
      <c r="J322" s="98"/>
    </row>
    <row r="323" spans="1:10" s="97" customFormat="1" ht="12" customHeight="1">
      <c r="A323" s="111"/>
      <c r="B323" s="111"/>
      <c r="C323" s="111"/>
      <c r="D323" s="98"/>
      <c r="E323" s="98"/>
      <c r="F323" s="123"/>
      <c r="G323" s="98"/>
      <c r="H323" s="111"/>
      <c r="I323" s="112"/>
      <c r="J323" s="98"/>
    </row>
    <row r="324" spans="1:10" s="97" customFormat="1" ht="12" customHeight="1">
      <c r="A324" s="111"/>
      <c r="B324" s="111"/>
      <c r="C324" s="111"/>
      <c r="D324" s="98"/>
      <c r="E324" s="98"/>
      <c r="F324" s="123"/>
      <c r="G324" s="98"/>
      <c r="H324" s="111"/>
      <c r="I324" s="112"/>
      <c r="J324" s="98"/>
    </row>
    <row r="325" spans="1:10" s="97" customFormat="1" ht="12" customHeight="1">
      <c r="A325" s="111"/>
      <c r="B325" s="111"/>
      <c r="C325" s="111"/>
      <c r="D325" s="98"/>
      <c r="E325" s="98"/>
      <c r="F325" s="123"/>
      <c r="G325" s="98"/>
      <c r="H325" s="111"/>
      <c r="I325" s="112"/>
      <c r="J325" s="98"/>
    </row>
    <row r="326" spans="1:10" s="97" customFormat="1" ht="12" customHeight="1">
      <c r="A326" s="111"/>
      <c r="B326" s="111"/>
      <c r="C326" s="111"/>
      <c r="D326" s="98"/>
      <c r="E326" s="98"/>
      <c r="F326" s="123"/>
      <c r="G326" s="98"/>
      <c r="H326" s="111"/>
      <c r="I326" s="112"/>
      <c r="J326" s="98"/>
    </row>
    <row r="327" spans="1:10" s="97" customFormat="1" ht="12" customHeight="1">
      <c r="A327" s="111"/>
      <c r="B327" s="111"/>
      <c r="C327" s="111"/>
      <c r="D327" s="98"/>
      <c r="E327" s="98"/>
      <c r="F327" s="123"/>
      <c r="G327" s="98"/>
      <c r="H327" s="111"/>
      <c r="I327" s="112"/>
      <c r="J327" s="98"/>
    </row>
    <row r="328" spans="1:10" s="97" customFormat="1" ht="12" customHeight="1">
      <c r="A328" s="111"/>
      <c r="B328" s="111"/>
      <c r="C328" s="111"/>
      <c r="D328" s="98"/>
      <c r="E328" s="98"/>
      <c r="F328" s="123"/>
      <c r="G328" s="98"/>
      <c r="H328" s="111"/>
      <c r="I328" s="112"/>
      <c r="J328" s="88"/>
    </row>
    <row r="329" spans="1:10" s="97" customFormat="1" ht="12" customHeight="1">
      <c r="A329" s="111"/>
      <c r="B329" s="9" t="s">
        <v>13</v>
      </c>
      <c r="C329" s="111"/>
      <c r="D329" s="98"/>
      <c r="E329" s="98"/>
      <c r="F329" s="123"/>
      <c r="G329" s="98"/>
      <c r="H329" s="111"/>
      <c r="I329" s="112"/>
      <c r="J329" s="88"/>
    </row>
    <row r="330" spans="1:10" s="97" customFormat="1" ht="12" customHeight="1" thickBot="1">
      <c r="A330" s="111"/>
      <c r="B330" s="9" t="s">
        <v>12</v>
      </c>
      <c r="C330" s="111"/>
      <c r="D330" s="98"/>
      <c r="E330" s="98"/>
      <c r="F330" s="123"/>
      <c r="G330" s="98"/>
      <c r="H330" s="111"/>
      <c r="I330" s="112"/>
      <c r="J330" s="88"/>
    </row>
    <row r="331" spans="1:10" s="97" customFormat="1" ht="12" customHeight="1">
      <c r="A331" s="116"/>
      <c r="B331" s="117"/>
      <c r="C331" s="117"/>
      <c r="D331" s="118"/>
      <c r="E331" s="118"/>
      <c r="F331" s="119"/>
      <c r="G331" s="118"/>
      <c r="H331" s="117"/>
      <c r="I331" s="120"/>
      <c r="J331" s="121"/>
    </row>
    <row r="332" spans="1:10" s="97" customFormat="1" ht="12" customHeight="1">
      <c r="A332" s="122"/>
      <c r="B332" s="111"/>
      <c r="C332" s="111"/>
      <c r="D332" s="98"/>
      <c r="E332" s="98"/>
      <c r="F332" s="123"/>
      <c r="G332" s="98"/>
      <c r="H332" s="111"/>
      <c r="I332" s="112"/>
      <c r="J332" s="172"/>
    </row>
    <row r="333" spans="1:10" s="97" customFormat="1" ht="12" customHeight="1">
      <c r="A333" s="122"/>
      <c r="B333" s="9"/>
      <c r="C333" s="111"/>
      <c r="D333" s="98"/>
      <c r="E333" s="98"/>
      <c r="F333" s="123"/>
      <c r="G333" s="98"/>
      <c r="H333" s="98"/>
      <c r="I333" s="163"/>
      <c r="J333" s="124"/>
    </row>
    <row r="334" spans="1:10" s="97" customFormat="1" ht="12" customHeight="1">
      <c r="A334" s="122"/>
      <c r="B334" s="111"/>
      <c r="C334" s="111"/>
      <c r="D334" s="98"/>
      <c r="E334" s="98"/>
      <c r="F334" s="123"/>
      <c r="G334" s="98"/>
      <c r="H334" s="98"/>
      <c r="I334" s="163"/>
      <c r="J334" s="124"/>
    </row>
    <row r="335" spans="1:10" s="97" customFormat="1" ht="12" customHeight="1">
      <c r="A335" s="122"/>
      <c r="B335" s="125"/>
      <c r="C335" s="111"/>
      <c r="D335" s="98"/>
      <c r="E335" s="98"/>
      <c r="F335" s="123"/>
      <c r="G335" s="98"/>
      <c r="H335" s="98"/>
      <c r="I335" s="163"/>
      <c r="J335" s="124"/>
    </row>
    <row r="336" spans="1:10" s="97" customFormat="1" ht="12" customHeight="1">
      <c r="A336" s="122"/>
      <c r="B336" s="125"/>
      <c r="C336" s="111"/>
      <c r="D336" s="98"/>
      <c r="E336" s="98"/>
      <c r="F336" s="123"/>
      <c r="G336" s="98"/>
      <c r="H336" s="98"/>
      <c r="I336" s="163"/>
      <c r="J336" s="124"/>
    </row>
    <row r="337" spans="1:10" s="97" customFormat="1" ht="12" customHeight="1">
      <c r="A337" s="122"/>
      <c r="B337" s="111"/>
      <c r="C337" s="111"/>
      <c r="D337" s="98"/>
      <c r="E337" s="98"/>
      <c r="F337" s="123"/>
      <c r="G337" s="98"/>
      <c r="H337" s="98"/>
      <c r="I337" s="163"/>
      <c r="J337" s="124"/>
    </row>
    <row r="338" spans="1:10" s="97" customFormat="1" ht="12" customHeight="1">
      <c r="A338" s="122"/>
      <c r="B338" s="125"/>
      <c r="C338" s="111"/>
      <c r="D338" s="98"/>
      <c r="E338" s="98"/>
      <c r="F338" s="123"/>
      <c r="G338" s="98"/>
      <c r="H338" s="111"/>
      <c r="I338" s="112"/>
      <c r="J338" s="124"/>
    </row>
    <row r="339" spans="1:10" s="97" customFormat="1" ht="12" customHeight="1">
      <c r="A339" s="122"/>
      <c r="B339" s="125"/>
      <c r="C339" s="111"/>
      <c r="D339" s="98"/>
      <c r="E339" s="98"/>
      <c r="F339" s="123"/>
      <c r="G339" s="98"/>
      <c r="H339" s="111"/>
      <c r="I339" s="112"/>
      <c r="J339" s="124"/>
    </row>
    <row r="340" spans="1:10" s="97" customFormat="1" ht="12" customHeight="1" thickBot="1">
      <c r="A340" s="149"/>
      <c r="B340" s="173"/>
      <c r="C340" s="150"/>
      <c r="D340" s="151"/>
      <c r="E340" s="151"/>
      <c r="F340" s="152"/>
      <c r="G340" s="151"/>
      <c r="H340" s="150"/>
      <c r="I340" s="153"/>
      <c r="J340" s="154"/>
    </row>
    <row r="341" spans="1:10" s="97" customFormat="1" ht="12" customHeight="1">
      <c r="A341" s="79"/>
      <c r="B341" s="79"/>
      <c r="C341" s="79"/>
      <c r="D341" s="84"/>
      <c r="E341" s="84"/>
      <c r="F341" s="85"/>
      <c r="G341" s="84"/>
      <c r="H341" s="79"/>
      <c r="I341" s="80"/>
      <c r="J341" s="94"/>
    </row>
    <row r="342" spans="1:10" s="97" customFormat="1" ht="12" customHeight="1">
      <c r="A342" s="79"/>
      <c r="B342" s="7" t="str">
        <f>Inputs!$C$2</f>
        <v>Rocky Mountain Power</v>
      </c>
      <c r="C342" s="79"/>
      <c r="D342" s="84"/>
      <c r="E342" s="84"/>
      <c r="F342" s="85"/>
      <c r="G342" s="84"/>
      <c r="H342" s="79"/>
      <c r="I342" s="92" t="s">
        <v>0</v>
      </c>
      <c r="J342" s="93">
        <v>7.6</v>
      </c>
    </row>
    <row r="343" spans="1:10" s="97" customFormat="1" ht="12" customHeight="1">
      <c r="A343" s="79"/>
      <c r="B343" s="7" t="str">
        <f>Inputs!$C$3</f>
        <v>Utah General Rate Case - June 2015</v>
      </c>
      <c r="C343" s="79"/>
      <c r="D343" s="84"/>
      <c r="E343" s="84"/>
      <c r="F343" s="85"/>
      <c r="G343" s="84"/>
      <c r="H343" s="79"/>
      <c r="I343" s="80"/>
      <c r="J343" s="94"/>
    </row>
    <row r="344" spans="1:10" s="97" customFormat="1" ht="12" customHeight="1">
      <c r="A344" s="79"/>
      <c r="B344" s="31" t="s">
        <v>999</v>
      </c>
      <c r="C344" s="79"/>
      <c r="D344" s="84"/>
      <c r="E344" s="84"/>
      <c r="F344" s="85"/>
      <c r="G344" s="84"/>
      <c r="H344" s="79"/>
      <c r="I344" s="80"/>
      <c r="J344" s="94"/>
    </row>
    <row r="345" spans="1:10" s="97" customFormat="1" ht="12" customHeight="1">
      <c r="A345" s="79"/>
      <c r="B345" s="79"/>
      <c r="C345" s="79"/>
      <c r="D345" s="84"/>
      <c r="E345" s="84"/>
      <c r="F345" s="85"/>
      <c r="G345" s="84"/>
      <c r="H345" s="79"/>
      <c r="I345" s="80"/>
      <c r="J345" s="94"/>
    </row>
    <row r="346" spans="1:10" s="97" customFormat="1" ht="12" customHeight="1">
      <c r="B346" s="79"/>
      <c r="C346" s="79"/>
      <c r="D346" s="84"/>
      <c r="E346" s="84"/>
      <c r="F346" s="94" t="s">
        <v>1</v>
      </c>
      <c r="G346" s="84"/>
      <c r="H346" s="84"/>
      <c r="I346" s="95" t="str">
        <f>+Inputs!$C$6</f>
        <v>UTAH</v>
      </c>
      <c r="J346" s="84"/>
    </row>
    <row r="347" spans="1:10" s="97" customFormat="1" ht="12" customHeight="1">
      <c r="B347" s="79"/>
      <c r="C347" s="79"/>
      <c r="D347" s="46" t="s">
        <v>2</v>
      </c>
      <c r="E347" s="46" t="s">
        <v>3</v>
      </c>
      <c r="F347" s="42" t="s">
        <v>4</v>
      </c>
      <c r="G347" s="46" t="s">
        <v>5</v>
      </c>
      <c r="H347" s="46" t="s">
        <v>6</v>
      </c>
      <c r="I347" s="47" t="s">
        <v>7</v>
      </c>
      <c r="J347" s="46" t="s">
        <v>8</v>
      </c>
    </row>
    <row r="348" spans="1:10" s="97" customFormat="1" ht="12" customHeight="1">
      <c r="B348" s="22" t="s">
        <v>409</v>
      </c>
      <c r="D348" s="86"/>
      <c r="E348" s="86"/>
      <c r="F348" s="251"/>
      <c r="G348" s="297"/>
      <c r="H348" s="220"/>
      <c r="I348" s="220"/>
      <c r="J348" s="220"/>
    </row>
    <row r="349" spans="1:10" s="97" customFormat="1" ht="12" customHeight="1">
      <c r="A349" s="111"/>
      <c r="B349" s="97" t="s">
        <v>388</v>
      </c>
      <c r="D349" s="219" t="s">
        <v>268</v>
      </c>
      <c r="E349" s="86">
        <v>3</v>
      </c>
      <c r="F349" s="91">
        <v>-3035</v>
      </c>
      <c r="G349" s="297" t="s">
        <v>24</v>
      </c>
      <c r="H349" s="87">
        <f>VLOOKUP(G349,'Alloc. Factors'!$B$2:$M$110,7,FALSE)</f>
        <v>0</v>
      </c>
      <c r="I349" s="88">
        <f>F349*H349</f>
        <v>0</v>
      </c>
      <c r="J349" s="316"/>
    </row>
    <row r="350" spans="1:10" s="97" customFormat="1" ht="12" customHeight="1">
      <c r="A350" s="111"/>
      <c r="B350" s="97" t="s">
        <v>388</v>
      </c>
      <c r="C350" s="79"/>
      <c r="D350" s="219" t="s">
        <v>268</v>
      </c>
      <c r="E350" s="86">
        <v>3</v>
      </c>
      <c r="F350" s="91">
        <v>59883.745423506021</v>
      </c>
      <c r="G350" s="297" t="s">
        <v>179</v>
      </c>
      <c r="H350" s="87">
        <f>VLOOKUP(G350,'Alloc. Factors'!$B$2:$M$110,7,FALSE)</f>
        <v>0.4051957912064329</v>
      </c>
      <c r="I350" s="88">
        <f>F350*H350</f>
        <v>24264.641607282127</v>
      </c>
      <c r="J350" s="316"/>
    </row>
    <row r="351" spans="1:10" s="97" customFormat="1" ht="12" customHeight="1">
      <c r="A351" s="111"/>
      <c r="B351" s="97" t="s">
        <v>388</v>
      </c>
      <c r="C351" s="79"/>
      <c r="D351" s="219" t="s">
        <v>268</v>
      </c>
      <c r="E351" s="86">
        <v>3</v>
      </c>
      <c r="F351" s="114">
        <v>2979205</v>
      </c>
      <c r="G351" s="219" t="s">
        <v>9</v>
      </c>
      <c r="H351" s="87">
        <f>VLOOKUP(G351,'Alloc. Factors'!$B$2:$M$110,7,FALSE)</f>
        <v>0.41971722672390366</v>
      </c>
      <c r="I351" s="88">
        <f>F351*H351</f>
        <v>1250423.6604419874</v>
      </c>
      <c r="J351" s="316" t="s">
        <v>13</v>
      </c>
    </row>
    <row r="352" spans="1:10" s="97" customFormat="1" ht="12" customHeight="1">
      <c r="A352" s="111"/>
      <c r="B352" s="97" t="s">
        <v>388</v>
      </c>
      <c r="C352" s="316"/>
      <c r="D352" s="219" t="s">
        <v>268</v>
      </c>
      <c r="E352" s="86">
        <v>3</v>
      </c>
      <c r="F352" s="114">
        <v>1754758</v>
      </c>
      <c r="G352" s="219" t="s">
        <v>49</v>
      </c>
      <c r="H352" s="87">
        <f>VLOOKUP(G352,'Alloc. Factors'!$B$2:$M$110,7,FALSE)</f>
        <v>0.4247028503779125</v>
      </c>
      <c r="I352" s="88">
        <f>F352*H352</f>
        <v>745250.724323445</v>
      </c>
      <c r="J352" s="316"/>
    </row>
    <row r="353" spans="1:10" s="97" customFormat="1" ht="12" customHeight="1">
      <c r="A353" s="111"/>
      <c r="B353" s="316"/>
      <c r="C353" s="316"/>
      <c r="D353" s="219"/>
      <c r="E353" s="219"/>
      <c r="F353" s="410">
        <f>SUM(F349:F352)</f>
        <v>4790811.745423506</v>
      </c>
      <c r="G353" s="219"/>
      <c r="H353" s="316"/>
      <c r="I353" s="410">
        <f>SUM(I349:I352)</f>
        <v>2019939.0263727147</v>
      </c>
      <c r="J353" s="316" t="s">
        <v>13</v>
      </c>
    </row>
    <row r="354" spans="1:10" s="97" customFormat="1" ht="12" customHeight="1">
      <c r="A354" s="111"/>
      <c r="B354" s="345"/>
      <c r="C354" s="316"/>
      <c r="D354" s="219"/>
      <c r="E354" s="86"/>
      <c r="F354" s="85"/>
      <c r="G354" s="297"/>
      <c r="H354" s="87"/>
      <c r="I354" s="88"/>
      <c r="J354" s="316"/>
    </row>
    <row r="355" spans="1:10" s="97" customFormat="1" ht="12" customHeight="1">
      <c r="A355" s="111"/>
      <c r="B355" s="22"/>
      <c r="C355" s="316"/>
      <c r="D355" s="219"/>
      <c r="E355" s="219"/>
      <c r="F355" s="219"/>
      <c r="G355" s="219"/>
      <c r="H355" s="316"/>
      <c r="I355" s="316"/>
      <c r="J355" s="316"/>
    </row>
    <row r="356" spans="1:10" s="97" customFormat="1" ht="12" customHeight="1">
      <c r="A356" s="111"/>
      <c r="B356" s="316" t="s">
        <v>389</v>
      </c>
      <c r="C356" s="316"/>
      <c r="D356" s="219" t="s">
        <v>260</v>
      </c>
      <c r="E356" s="86">
        <v>3</v>
      </c>
      <c r="F356" s="80">
        <v>2759747</v>
      </c>
      <c r="G356" s="297" t="s">
        <v>134</v>
      </c>
      <c r="H356" s="87">
        <f>VLOOKUP(G356,'Alloc. Factors'!$B$2:$M$110,7,FALSE)</f>
        <v>0.29706251501337633</v>
      </c>
      <c r="I356" s="88">
        <f t="shared" ref="I356:I370" si="1">F356*H356</f>
        <v>819817.38462062029</v>
      </c>
      <c r="J356" s="316"/>
    </row>
    <row r="357" spans="1:10" s="97" customFormat="1" ht="12" customHeight="1">
      <c r="A357" s="111"/>
      <c r="B357" s="316" t="s">
        <v>389</v>
      </c>
      <c r="C357" s="316"/>
      <c r="D357" s="219" t="s">
        <v>260</v>
      </c>
      <c r="E357" s="86">
        <v>3</v>
      </c>
      <c r="F357" s="251">
        <v>2546261</v>
      </c>
      <c r="G357" s="297" t="s">
        <v>188</v>
      </c>
      <c r="H357" s="87">
        <f>VLOOKUP(G357,'Alloc. Factors'!$B$2:$M$110,7,FALSE)</f>
        <v>0</v>
      </c>
      <c r="I357" s="88">
        <f t="shared" si="1"/>
        <v>0</v>
      </c>
      <c r="J357" s="316"/>
    </row>
    <row r="358" spans="1:10" s="97" customFormat="1" ht="12" customHeight="1">
      <c r="A358" s="111"/>
      <c r="B358" s="316" t="s">
        <v>389</v>
      </c>
      <c r="C358" s="316"/>
      <c r="D358" s="219" t="s">
        <v>260</v>
      </c>
      <c r="E358" s="86">
        <v>3</v>
      </c>
      <c r="F358" s="251">
        <v>8246420</v>
      </c>
      <c r="G358" s="297" t="s">
        <v>128</v>
      </c>
      <c r="H358" s="87">
        <f>VLOOKUP(G358,'Alloc. Factors'!$B$2:$M$110,7,FALSE)</f>
        <v>0.48317341591839369</v>
      </c>
      <c r="I358" s="88">
        <f t="shared" si="1"/>
        <v>3984450.9204977602</v>
      </c>
      <c r="J358" s="316"/>
    </row>
    <row r="359" spans="1:10" s="97" customFormat="1" ht="12" customHeight="1">
      <c r="A359" s="111"/>
      <c r="B359" s="316" t="s">
        <v>389</v>
      </c>
      <c r="C359" s="316"/>
      <c r="D359" s="219" t="s">
        <v>260</v>
      </c>
      <c r="E359" s="86">
        <v>3</v>
      </c>
      <c r="F359" s="251">
        <v>4546417</v>
      </c>
      <c r="G359" s="297" t="s">
        <v>58</v>
      </c>
      <c r="H359" s="87">
        <f>VLOOKUP(G359,'Alloc. Factors'!$B$2:$M$110,7,FALSE)</f>
        <v>0.42470370848643479</v>
      </c>
      <c r="I359" s="88">
        <f t="shared" si="1"/>
        <v>1930880.1602257714</v>
      </c>
      <c r="J359" s="316"/>
    </row>
    <row r="360" spans="1:10" s="97" customFormat="1" ht="12" customHeight="1">
      <c r="A360" s="111"/>
      <c r="B360" s="316" t="s">
        <v>389</v>
      </c>
      <c r="C360" s="316"/>
      <c r="D360" s="219" t="s">
        <v>260</v>
      </c>
      <c r="E360" s="86">
        <v>3</v>
      </c>
      <c r="F360" s="251">
        <v>893531</v>
      </c>
      <c r="G360" s="297" t="s">
        <v>191</v>
      </c>
      <c r="H360" s="87">
        <f>VLOOKUP(G360,'Alloc. Factors'!$B$2:$M$110,7,FALSE)</f>
        <v>0</v>
      </c>
      <c r="I360" s="88">
        <f t="shared" si="1"/>
        <v>0</v>
      </c>
      <c r="J360" s="316"/>
    </row>
    <row r="361" spans="1:10" s="97" customFormat="1" ht="12" customHeight="1">
      <c r="A361" s="111"/>
      <c r="B361" s="316" t="s">
        <v>389</v>
      </c>
      <c r="C361" s="316"/>
      <c r="D361" s="219" t="s">
        <v>260</v>
      </c>
      <c r="E361" s="86">
        <v>3</v>
      </c>
      <c r="F361" s="251">
        <v>20757169</v>
      </c>
      <c r="G361" s="297" t="s">
        <v>189</v>
      </c>
      <c r="H361" s="87">
        <f>VLOOKUP(G361,'Alloc. Factors'!$B$2:$M$110,7,FALSE)</f>
        <v>0</v>
      </c>
      <c r="I361" s="88">
        <f t="shared" si="1"/>
        <v>0</v>
      </c>
      <c r="J361" s="316"/>
    </row>
    <row r="362" spans="1:10" s="97" customFormat="1" ht="12" customHeight="1">
      <c r="A362" s="111"/>
      <c r="B362" s="316" t="s">
        <v>389</v>
      </c>
      <c r="C362" s="316"/>
      <c r="D362" s="219" t="s">
        <v>260</v>
      </c>
      <c r="E362" s="86">
        <v>3</v>
      </c>
      <c r="F362" s="251">
        <v>43617007</v>
      </c>
      <c r="G362" s="297" t="s">
        <v>24</v>
      </c>
      <c r="H362" s="87">
        <f>VLOOKUP(G362,'Alloc. Factors'!$B$2:$M$110,7,FALSE)</f>
        <v>0</v>
      </c>
      <c r="I362" s="88">
        <f t="shared" si="1"/>
        <v>0</v>
      </c>
      <c r="J362" s="316"/>
    </row>
    <row r="363" spans="1:10" s="97" customFormat="1" ht="12" customHeight="1">
      <c r="A363" s="111"/>
      <c r="B363" s="316" t="s">
        <v>389</v>
      </c>
      <c r="C363" s="316"/>
      <c r="D363" s="219" t="s">
        <v>260</v>
      </c>
      <c r="E363" s="86">
        <v>3</v>
      </c>
      <c r="F363" s="251">
        <v>51832378</v>
      </c>
      <c r="G363" s="297" t="s">
        <v>179</v>
      </c>
      <c r="H363" s="87">
        <f>VLOOKUP(G363,'Alloc. Factors'!$B$2:$M$110,7,FALSE)</f>
        <v>0.4051957912064329</v>
      </c>
      <c r="I363" s="88">
        <f t="shared" si="1"/>
        <v>21002261.413820907</v>
      </c>
      <c r="J363" s="316"/>
    </row>
    <row r="364" spans="1:10" s="97" customFormat="1" ht="12" customHeight="1">
      <c r="A364" s="111"/>
      <c r="B364" s="316" t="s">
        <v>389</v>
      </c>
      <c r="C364" s="316"/>
      <c r="D364" s="219" t="s">
        <v>260</v>
      </c>
      <c r="E364" s="86">
        <v>3</v>
      </c>
      <c r="F364" s="251">
        <v>-20024524</v>
      </c>
      <c r="G364" s="297" t="s">
        <v>9</v>
      </c>
      <c r="H364" s="87">
        <f>VLOOKUP(G364,'Alloc. Factors'!$B$2:$M$110,7,FALSE)</f>
        <v>0.41971722672390366</v>
      </c>
      <c r="I364" s="88">
        <f t="shared" si="1"/>
        <v>-8404637.6797462497</v>
      </c>
      <c r="J364" s="316"/>
    </row>
    <row r="365" spans="1:10" s="97" customFormat="1" ht="12" customHeight="1">
      <c r="A365" s="111"/>
      <c r="B365" s="316" t="s">
        <v>389</v>
      </c>
      <c r="C365" s="316"/>
      <c r="D365" s="219" t="s">
        <v>260</v>
      </c>
      <c r="E365" s="86">
        <v>3</v>
      </c>
      <c r="F365" s="251">
        <v>-2159572</v>
      </c>
      <c r="G365" s="297" t="s">
        <v>28</v>
      </c>
      <c r="H365" s="87">
        <f>VLOOKUP(G365,'Alloc. Factors'!$B$2:$M$110,7,FALSE)</f>
        <v>0.4262831716003761</v>
      </c>
      <c r="I365" s="88">
        <f t="shared" si="1"/>
        <v>-920589.20145936741</v>
      </c>
      <c r="J365" s="316"/>
    </row>
    <row r="366" spans="1:10" s="97" customFormat="1" ht="12" customHeight="1">
      <c r="A366" s="111"/>
      <c r="B366" s="316" t="s">
        <v>389</v>
      </c>
      <c r="C366" s="316"/>
      <c r="D366" s="219" t="s">
        <v>260</v>
      </c>
      <c r="E366" s="86">
        <v>3</v>
      </c>
      <c r="F366" s="251">
        <v>-561218</v>
      </c>
      <c r="G366" s="297" t="s">
        <v>183</v>
      </c>
      <c r="H366" s="87">
        <f>VLOOKUP(G366,'Alloc. Factors'!$B$2:$M$110,7,FALSE)</f>
        <v>0.42791041868917257</v>
      </c>
      <c r="I366" s="88">
        <f t="shared" si="1"/>
        <v>-240151.02935590004</v>
      </c>
      <c r="J366" s="316"/>
    </row>
    <row r="367" spans="1:10" s="97" customFormat="1" ht="12" customHeight="1">
      <c r="A367" s="111"/>
      <c r="B367" s="316" t="s">
        <v>389</v>
      </c>
      <c r="C367" s="316"/>
      <c r="D367" s="219" t="s">
        <v>260</v>
      </c>
      <c r="E367" s="86">
        <v>3</v>
      </c>
      <c r="F367" s="251">
        <v>2300930</v>
      </c>
      <c r="G367" s="297" t="s">
        <v>64</v>
      </c>
      <c r="H367" s="87">
        <f>VLOOKUP(G367,'Alloc. Factors'!$B$2:$M$110,7,FALSE)</f>
        <v>0.43707562927178034</v>
      </c>
      <c r="I367" s="88">
        <f t="shared" si="1"/>
        <v>1005680.4276603175</v>
      </c>
      <c r="J367" s="316"/>
    </row>
    <row r="368" spans="1:10" s="97" customFormat="1" ht="12" customHeight="1">
      <c r="A368" s="111"/>
      <c r="B368" s="316" t="s">
        <v>389</v>
      </c>
      <c r="C368" s="316"/>
      <c r="D368" s="219" t="s">
        <v>260</v>
      </c>
      <c r="E368" s="86">
        <v>3</v>
      </c>
      <c r="F368" s="251">
        <v>-105064</v>
      </c>
      <c r="G368" s="297" t="s">
        <v>87</v>
      </c>
      <c r="H368" s="87">
        <f>VLOOKUP(G368,'Alloc. Factors'!$B$2:$M$110,7,FALSE)</f>
        <v>0.48317341591839369</v>
      </c>
      <c r="I368" s="88">
        <f t="shared" si="1"/>
        <v>-50764.131770050117</v>
      </c>
      <c r="J368" s="316"/>
    </row>
    <row r="369" spans="1:10" s="97" customFormat="1" ht="12" customHeight="1">
      <c r="A369" s="111"/>
      <c r="B369" s="316" t="s">
        <v>389</v>
      </c>
      <c r="C369" s="316"/>
      <c r="D369" s="219" t="s">
        <v>260</v>
      </c>
      <c r="E369" s="86">
        <v>3</v>
      </c>
      <c r="F369" s="251">
        <v>-24144529</v>
      </c>
      <c r="G369" s="297" t="s">
        <v>49</v>
      </c>
      <c r="H369" s="87">
        <f>VLOOKUP(G369,'Alloc. Factors'!$B$2:$M$110,7,FALSE)</f>
        <v>0.4247028503779125</v>
      </c>
      <c r="I369" s="88">
        <f t="shared" si="1"/>
        <v>-10254250.28733217</v>
      </c>
      <c r="J369" s="316"/>
    </row>
    <row r="370" spans="1:10" s="97" customFormat="1" ht="12" customHeight="1">
      <c r="A370" s="111"/>
      <c r="B370" s="316" t="s">
        <v>389</v>
      </c>
      <c r="C370" s="316"/>
      <c r="D370" s="219" t="s">
        <v>260</v>
      </c>
      <c r="E370" s="86">
        <v>3</v>
      </c>
      <c r="F370" s="251">
        <v>169491</v>
      </c>
      <c r="G370" s="297" t="s">
        <v>170</v>
      </c>
      <c r="H370" s="87">
        <f>VLOOKUP(G370,'Alloc. Factors'!$B$2:$M$110,7,FALSE)</f>
        <v>0.42510959027468942</v>
      </c>
      <c r="I370" s="88">
        <f t="shared" si="1"/>
        <v>72052.249565247388</v>
      </c>
      <c r="J370" s="316"/>
    </row>
    <row r="371" spans="1:10" s="97" customFormat="1" ht="12" customHeight="1">
      <c r="A371" s="111"/>
      <c r="B371" s="316" t="s">
        <v>389</v>
      </c>
      <c r="C371" s="316"/>
      <c r="D371" s="219" t="s">
        <v>260</v>
      </c>
      <c r="E371" s="86">
        <v>3</v>
      </c>
      <c r="F371" s="251">
        <v>7258962</v>
      </c>
      <c r="G371" s="297" t="s">
        <v>187</v>
      </c>
      <c r="H371" s="87">
        <f>VLOOKUP(G371,'Alloc. Factors'!$B$2:$M$110,7,FALSE)</f>
        <v>1</v>
      </c>
      <c r="I371" s="88">
        <f>F371*H371</f>
        <v>7258962</v>
      </c>
      <c r="J371" s="316"/>
    </row>
    <row r="372" spans="1:10" s="97" customFormat="1" ht="12" customHeight="1">
      <c r="A372" s="111"/>
      <c r="B372" s="316" t="s">
        <v>389</v>
      </c>
      <c r="C372" s="316"/>
      <c r="D372" s="219" t="s">
        <v>260</v>
      </c>
      <c r="E372" s="86">
        <v>3</v>
      </c>
      <c r="F372" s="251">
        <v>-366309</v>
      </c>
      <c r="G372" s="297" t="s">
        <v>190</v>
      </c>
      <c r="H372" s="87">
        <f>VLOOKUP(G372,'Alloc. Factors'!$B$2:$M$110,7,FALSE)</f>
        <v>0</v>
      </c>
      <c r="I372" s="88">
        <f t="shared" ref="I372:I373" si="2">F372*H372</f>
        <v>0</v>
      </c>
      <c r="J372" s="316"/>
    </row>
    <row r="373" spans="1:10" s="97" customFormat="1" ht="12" customHeight="1">
      <c r="A373" s="111"/>
      <c r="B373" s="316" t="s">
        <v>389</v>
      </c>
      <c r="C373" s="316"/>
      <c r="D373" s="219" t="s">
        <v>260</v>
      </c>
      <c r="E373" s="86">
        <v>3</v>
      </c>
      <c r="F373" s="251">
        <v>3516507</v>
      </c>
      <c r="G373" s="297" t="s">
        <v>374</v>
      </c>
      <c r="H373" s="87">
        <f>VLOOKUP(G373,'Alloc. Factors'!$B$2:$M$110,7,FALSE)</f>
        <v>0</v>
      </c>
      <c r="I373" s="88">
        <f t="shared" si="2"/>
        <v>0</v>
      </c>
      <c r="J373" s="316"/>
    </row>
    <row r="374" spans="1:10" s="97" customFormat="1" ht="12" customHeight="1">
      <c r="A374" s="111"/>
      <c r="C374" s="316"/>
      <c r="D374" s="86"/>
      <c r="E374" s="86"/>
      <c r="F374" s="421">
        <f>SUM(F356:F373)</f>
        <v>101083604</v>
      </c>
      <c r="G374" s="297"/>
      <c r="H374" s="316"/>
      <c r="I374" s="422">
        <f>SUM(I356:I373)</f>
        <v>16203712.226726893</v>
      </c>
      <c r="J374" s="316"/>
    </row>
    <row r="375" spans="1:10" s="97" customFormat="1" ht="12" customHeight="1">
      <c r="A375" s="111"/>
      <c r="B375" s="345"/>
      <c r="C375" s="316"/>
      <c r="D375" s="219"/>
      <c r="E375" s="86"/>
      <c r="F375" s="251"/>
      <c r="G375" s="297"/>
      <c r="H375" s="87"/>
      <c r="I375" s="88"/>
      <c r="J375" s="316"/>
    </row>
    <row r="376" spans="1:10" s="97" customFormat="1" ht="12" customHeight="1">
      <c r="A376" s="111"/>
      <c r="C376" s="316"/>
      <c r="D376" s="86"/>
      <c r="E376" s="86"/>
      <c r="F376" s="251"/>
      <c r="G376" s="297"/>
      <c r="H376" s="316"/>
      <c r="I376" s="316"/>
      <c r="J376" s="316"/>
    </row>
    <row r="377" spans="1:10" s="97" customFormat="1" ht="12" customHeight="1">
      <c r="A377" s="96"/>
      <c r="B377" s="316" t="s">
        <v>390</v>
      </c>
      <c r="C377" s="316"/>
      <c r="D377" s="219" t="s">
        <v>269</v>
      </c>
      <c r="E377" s="86">
        <v>3</v>
      </c>
      <c r="F377" s="251">
        <v>162454.74542350601</v>
      </c>
      <c r="G377" s="297" t="s">
        <v>179</v>
      </c>
      <c r="H377" s="87">
        <f>VLOOKUP(G377,'Alloc. Factors'!$B$2:$M$110,7,FALSE)</f>
        <v>0.4051957912064329</v>
      </c>
      <c r="I377" s="88">
        <f>F377*H377</f>
        <v>65825.979107117149</v>
      </c>
      <c r="J377" s="316"/>
    </row>
    <row r="378" spans="1:10" s="97" customFormat="1" ht="12" customHeight="1">
      <c r="A378" s="96"/>
      <c r="B378" s="316" t="s">
        <v>390</v>
      </c>
      <c r="C378" s="316"/>
      <c r="D378" s="219" t="s">
        <v>269</v>
      </c>
      <c r="E378" s="86">
        <v>3</v>
      </c>
      <c r="F378" s="297">
        <v>249984</v>
      </c>
      <c r="G378" s="297" t="s">
        <v>9</v>
      </c>
      <c r="H378" s="87">
        <f>VLOOKUP(G378,'Alloc. Factors'!$B$2:$M$110,7,FALSE)</f>
        <v>0.41971722672390366</v>
      </c>
      <c r="I378" s="88">
        <f>F378*H378</f>
        <v>104922.59120534833</v>
      </c>
      <c r="J378" s="316"/>
    </row>
    <row r="379" spans="1:10" s="97" customFormat="1" ht="12" customHeight="1">
      <c r="A379" s="96"/>
      <c r="B379" s="316" t="s">
        <v>390</v>
      </c>
      <c r="C379" s="316"/>
      <c r="D379" s="219" t="s">
        <v>269</v>
      </c>
      <c r="E379" s="86">
        <v>3</v>
      </c>
      <c r="F379" s="251">
        <v>-312687</v>
      </c>
      <c r="G379" s="297" t="s">
        <v>64</v>
      </c>
      <c r="H379" s="87">
        <f>VLOOKUP(G379,'Alloc. Factors'!$B$2:$M$110,7,FALSE)</f>
        <v>0.43707562927178034</v>
      </c>
      <c r="I379" s="88">
        <f>F379*H379</f>
        <v>-136667.86729010518</v>
      </c>
      <c r="J379" s="316"/>
    </row>
    <row r="380" spans="1:10" s="97" customFormat="1" ht="12" customHeight="1">
      <c r="A380" s="96"/>
      <c r="B380" s="316" t="s">
        <v>390</v>
      </c>
      <c r="C380" s="316"/>
      <c r="D380" s="219" t="s">
        <v>269</v>
      </c>
      <c r="E380" s="86">
        <v>3</v>
      </c>
      <c r="F380" s="297">
        <v>87179</v>
      </c>
      <c r="G380" s="297" t="s">
        <v>49</v>
      </c>
      <c r="H380" s="87">
        <f>VLOOKUP(G380,'Alloc. Factors'!$B$2:$M$110,7,FALSE)</f>
        <v>0.4247028503779125</v>
      </c>
      <c r="I380" s="88">
        <f>F380*H380</f>
        <v>37025.169793096036</v>
      </c>
      <c r="J380" s="316"/>
    </row>
    <row r="381" spans="1:10" s="97" customFormat="1" ht="12" customHeight="1">
      <c r="A381" s="96"/>
      <c r="C381" s="316"/>
      <c r="D381" s="86"/>
      <c r="E381" s="86"/>
      <c r="F381" s="421">
        <f>SUM(F377:F380)</f>
        <v>186930.74542350601</v>
      </c>
      <c r="G381" s="297"/>
      <c r="H381" s="316"/>
      <c r="I381" s="421">
        <f>SUM(I377:I380)</f>
        <v>71105.872815456343</v>
      </c>
      <c r="J381" s="316" t="s">
        <v>13</v>
      </c>
    </row>
    <row r="382" spans="1:10" s="97" customFormat="1" ht="12" customHeight="1">
      <c r="A382" s="96"/>
      <c r="C382" s="316"/>
      <c r="D382" s="316"/>
      <c r="E382" s="316"/>
      <c r="F382" s="85" t="s">
        <v>13</v>
      </c>
      <c r="G382" s="219"/>
      <c r="H382" s="316"/>
      <c r="I382" s="316"/>
      <c r="J382" s="316" t="s">
        <v>13</v>
      </c>
    </row>
    <row r="383" spans="1:10" s="97" customFormat="1" ht="12" customHeight="1">
      <c r="A383" s="96"/>
      <c r="B383" s="316"/>
      <c r="C383" s="316"/>
      <c r="D383" s="86"/>
      <c r="E383" s="86"/>
      <c r="F383" s="251" t="s">
        <v>13</v>
      </c>
      <c r="G383" s="297"/>
      <c r="H383" s="316"/>
      <c r="I383" s="316"/>
      <c r="J383" s="316"/>
    </row>
    <row r="384" spans="1:10" s="97" customFormat="1" ht="12" customHeight="1">
      <c r="A384" s="96"/>
      <c r="B384" s="316" t="s">
        <v>391</v>
      </c>
      <c r="C384" s="316"/>
      <c r="D384" s="219" t="s">
        <v>262</v>
      </c>
      <c r="E384" s="86">
        <v>3</v>
      </c>
      <c r="F384" s="251">
        <v>1630090</v>
      </c>
      <c r="G384" s="297" t="s">
        <v>188</v>
      </c>
      <c r="H384" s="87">
        <f>VLOOKUP(G384,'Alloc. Factors'!$B$2:$M$110,7,FALSE)</f>
        <v>0</v>
      </c>
      <c r="I384" s="88">
        <f t="shared" ref="I384:I396" si="3">F384*H384</f>
        <v>0</v>
      </c>
      <c r="J384" s="316"/>
    </row>
    <row r="385" spans="1:10" s="97" customFormat="1" ht="12" customHeight="1">
      <c r="A385" s="96"/>
      <c r="B385" s="316" t="s">
        <v>391</v>
      </c>
      <c r="C385" s="316"/>
      <c r="D385" s="219" t="s">
        <v>262</v>
      </c>
      <c r="E385" s="86">
        <v>3</v>
      </c>
      <c r="F385" s="251">
        <v>10589910</v>
      </c>
      <c r="G385" s="297" t="s">
        <v>58</v>
      </c>
      <c r="H385" s="87">
        <f>VLOOKUP(G385,'Alloc. Factors'!$B$2:$M$110,7,FALSE)</f>
        <v>0.42470370848643479</v>
      </c>
      <c r="I385" s="88">
        <f t="shared" si="3"/>
        <v>4497574.0495375805</v>
      </c>
      <c r="J385" s="316"/>
    </row>
    <row r="386" spans="1:10" s="97" customFormat="1" ht="12" customHeight="1">
      <c r="A386" s="111"/>
      <c r="B386" s="316" t="s">
        <v>391</v>
      </c>
      <c r="C386" s="316"/>
      <c r="D386" s="219" t="s">
        <v>262</v>
      </c>
      <c r="E386" s="86">
        <v>3</v>
      </c>
      <c r="F386" s="251">
        <v>4771074</v>
      </c>
      <c r="G386" s="297" t="s">
        <v>191</v>
      </c>
      <c r="H386" s="87">
        <f>VLOOKUP(G386,'Alloc. Factors'!$B$2:$M$110,7,FALSE)</f>
        <v>0</v>
      </c>
      <c r="I386" s="88">
        <f t="shared" si="3"/>
        <v>0</v>
      </c>
      <c r="J386" s="316"/>
    </row>
    <row r="387" spans="1:10" s="97" customFormat="1" ht="12" customHeight="1">
      <c r="A387" s="111"/>
      <c r="B387" s="316" t="s">
        <v>391</v>
      </c>
      <c r="C387" s="316"/>
      <c r="D387" s="219" t="s">
        <v>262</v>
      </c>
      <c r="E387" s="86">
        <v>3</v>
      </c>
      <c r="F387" s="251">
        <v>-2445897</v>
      </c>
      <c r="G387" s="297" t="s">
        <v>189</v>
      </c>
      <c r="H387" s="87">
        <f>VLOOKUP(G387,'Alloc. Factors'!$B$2:$M$110,7,FALSE)</f>
        <v>0</v>
      </c>
      <c r="I387" s="88">
        <f t="shared" si="3"/>
        <v>0</v>
      </c>
      <c r="J387" s="316"/>
    </row>
    <row r="388" spans="1:10" s="97" customFormat="1" ht="12" customHeight="1">
      <c r="A388" s="111"/>
      <c r="B388" s="316" t="s">
        <v>391</v>
      </c>
      <c r="C388" s="316"/>
      <c r="D388" s="219" t="s">
        <v>262</v>
      </c>
      <c r="E388" s="86">
        <v>3</v>
      </c>
      <c r="F388" s="251">
        <v>-64236289</v>
      </c>
      <c r="G388" s="297" t="s">
        <v>24</v>
      </c>
      <c r="H388" s="87">
        <f>VLOOKUP(G388,'Alloc. Factors'!$B$2:$M$110,7,FALSE)</f>
        <v>0</v>
      </c>
      <c r="I388" s="88">
        <f t="shared" si="3"/>
        <v>0</v>
      </c>
      <c r="J388" s="316"/>
    </row>
    <row r="389" spans="1:10" s="97" customFormat="1" ht="12" customHeight="1">
      <c r="A389" s="111"/>
      <c r="B389" s="316" t="s">
        <v>391</v>
      </c>
      <c r="C389" s="316"/>
      <c r="D389" s="219" t="s">
        <v>262</v>
      </c>
      <c r="E389" s="86">
        <v>3</v>
      </c>
      <c r="F389" s="251">
        <v>-29121448</v>
      </c>
      <c r="G389" s="297" t="s">
        <v>9</v>
      </c>
      <c r="H389" s="87">
        <f>VLOOKUP(G389,'Alloc. Factors'!$B$2:$M$110,7,FALSE)</f>
        <v>0.41971722672390366</v>
      </c>
      <c r="I389" s="88">
        <f t="shared" si="3"/>
        <v>-12222773.39274437</v>
      </c>
      <c r="J389" s="316"/>
    </row>
    <row r="390" spans="1:10" s="97" customFormat="1" ht="12" customHeight="1">
      <c r="A390" s="111"/>
      <c r="B390" s="316" t="s">
        <v>391</v>
      </c>
      <c r="C390" s="316"/>
      <c r="D390" s="219" t="s">
        <v>262</v>
      </c>
      <c r="E390" s="86">
        <v>3</v>
      </c>
      <c r="F390" s="251">
        <v>32633753</v>
      </c>
      <c r="G390" s="297" t="s">
        <v>28</v>
      </c>
      <c r="H390" s="87">
        <f>VLOOKUP(G390,'Alloc. Factors'!$B$2:$M$110,7,FALSE)</f>
        <v>0.4262831716003761</v>
      </c>
      <c r="I390" s="88">
        <f t="shared" si="3"/>
        <v>13911219.730063288</v>
      </c>
      <c r="J390" s="316"/>
    </row>
    <row r="391" spans="1:10" s="97" customFormat="1" ht="12" customHeight="1">
      <c r="A391" s="111"/>
      <c r="B391" s="316" t="s">
        <v>391</v>
      </c>
      <c r="C391" s="316"/>
      <c r="D391" s="219" t="s">
        <v>262</v>
      </c>
      <c r="E391" s="86">
        <v>3</v>
      </c>
      <c r="F391" s="251">
        <v>-10142666</v>
      </c>
      <c r="G391" s="297" t="s">
        <v>64</v>
      </c>
      <c r="H391" s="87">
        <f>VLOOKUP(G391,'Alloc. Factors'!$B$2:$M$110,7,FALSE)</f>
        <v>0.43707562927178034</v>
      </c>
      <c r="I391" s="88">
        <f t="shared" si="3"/>
        <v>-4433112.124443491</v>
      </c>
      <c r="J391" s="316"/>
    </row>
    <row r="392" spans="1:10" s="97" customFormat="1" ht="12" customHeight="1">
      <c r="A392" s="111"/>
      <c r="B392" s="316" t="s">
        <v>391</v>
      </c>
      <c r="C392" s="316"/>
      <c r="D392" s="219" t="s">
        <v>262</v>
      </c>
      <c r="E392" s="86">
        <v>3</v>
      </c>
      <c r="F392" s="251">
        <v>-2156223</v>
      </c>
      <c r="G392" s="297" t="s">
        <v>87</v>
      </c>
      <c r="H392" s="87">
        <f>VLOOKUP(G392,'Alloc. Factors'!$B$2:$M$110,7,FALSE)</f>
        <v>0.48317341591839369</v>
      </c>
      <c r="I392" s="88">
        <f t="shared" si="3"/>
        <v>-1041829.6323918066</v>
      </c>
      <c r="J392" s="316"/>
    </row>
    <row r="393" spans="1:10" s="97" customFormat="1" ht="12" customHeight="1">
      <c r="A393" s="111"/>
      <c r="B393" s="316" t="s">
        <v>391</v>
      </c>
      <c r="C393" s="316"/>
      <c r="D393" s="219" t="s">
        <v>262</v>
      </c>
      <c r="E393" s="86">
        <v>3</v>
      </c>
      <c r="F393" s="251">
        <v>43674338</v>
      </c>
      <c r="G393" s="297" t="s">
        <v>49</v>
      </c>
      <c r="H393" s="87">
        <f>VLOOKUP(G393,'Alloc. Factors'!$B$2:$M$110,7,FALSE)</f>
        <v>0.4247028503779125</v>
      </c>
      <c r="I393" s="88">
        <f t="shared" si="3"/>
        <v>18548615.836968377</v>
      </c>
      <c r="J393" s="316"/>
    </row>
    <row r="394" spans="1:10" s="97" customFormat="1" ht="12" customHeight="1">
      <c r="A394" s="111"/>
      <c r="B394" s="316" t="s">
        <v>391</v>
      </c>
      <c r="C394" s="316"/>
      <c r="D394" s="219" t="s">
        <v>262</v>
      </c>
      <c r="E394" s="86">
        <v>3</v>
      </c>
      <c r="F394" s="251">
        <v>-399177685</v>
      </c>
      <c r="G394" s="297" t="s">
        <v>177</v>
      </c>
      <c r="H394" s="87">
        <f>VLOOKUP(G394,'Alloc. Factors'!$B$2:$M$110,7,FALSE)</f>
        <v>0.43902941164823761</v>
      </c>
      <c r="I394" s="88">
        <f t="shared" si="3"/>
        <v>-175250744.18865553</v>
      </c>
      <c r="J394" s="316"/>
    </row>
    <row r="395" spans="1:10" s="97" customFormat="1" ht="12" customHeight="1">
      <c r="A395" s="111"/>
      <c r="B395" s="316" t="s">
        <v>391</v>
      </c>
      <c r="C395" s="316"/>
      <c r="D395" s="219" t="s">
        <v>262</v>
      </c>
      <c r="E395" s="86">
        <v>3</v>
      </c>
      <c r="F395" s="251">
        <v>27194582</v>
      </c>
      <c r="G395" s="297" t="s">
        <v>187</v>
      </c>
      <c r="H395" s="87">
        <f>VLOOKUP(G395,'Alloc. Factors'!$B$2:$M$110,7,FALSE)</f>
        <v>1</v>
      </c>
      <c r="I395" s="88">
        <f t="shared" si="3"/>
        <v>27194582</v>
      </c>
      <c r="J395" s="316"/>
    </row>
    <row r="396" spans="1:10" s="97" customFormat="1" ht="12" customHeight="1">
      <c r="A396" s="111"/>
      <c r="B396" s="316" t="s">
        <v>391</v>
      </c>
      <c r="C396" s="407"/>
      <c r="D396" s="219" t="s">
        <v>262</v>
      </c>
      <c r="E396" s="86">
        <v>3</v>
      </c>
      <c r="F396" s="251">
        <v>13381058</v>
      </c>
      <c r="G396" s="297" t="s">
        <v>374</v>
      </c>
      <c r="H396" s="87">
        <f>VLOOKUP(G396,'Alloc. Factors'!$B$2:$M$110,7,FALSE)</f>
        <v>0</v>
      </c>
      <c r="I396" s="88">
        <f t="shared" si="3"/>
        <v>0</v>
      </c>
      <c r="J396" s="316"/>
    </row>
    <row r="397" spans="1:10" s="97" customFormat="1" ht="12" customHeight="1">
      <c r="A397" s="111"/>
      <c r="C397" s="316"/>
      <c r="D397" s="317"/>
      <c r="E397" s="86"/>
      <c r="F397" s="421">
        <f>SUM(F384:F396)</f>
        <v>-373405403</v>
      </c>
      <c r="G397" s="297"/>
      <c r="H397" s="87"/>
      <c r="I397" s="421">
        <f>SUM(I384:I396)</f>
        <v>-128796467.72166595</v>
      </c>
      <c r="J397" s="316" t="s">
        <v>13</v>
      </c>
    </row>
    <row r="398" spans="1:10" s="97" customFormat="1" ht="12" customHeight="1">
      <c r="A398" s="111"/>
      <c r="C398" s="316"/>
      <c r="F398" s="140"/>
      <c r="G398" s="86"/>
      <c r="H398" s="111"/>
      <c r="I398" s="140"/>
      <c r="J398" s="316"/>
    </row>
    <row r="399" spans="1:10" s="97" customFormat="1" ht="12" customHeight="1">
      <c r="A399" s="111"/>
      <c r="C399" s="316"/>
      <c r="F399" s="140"/>
      <c r="G399" s="86"/>
      <c r="H399" s="111"/>
      <c r="I399" s="140"/>
      <c r="J399" s="220"/>
    </row>
    <row r="400" spans="1:10" s="97" customFormat="1" ht="12" customHeight="1">
      <c r="A400" s="111"/>
      <c r="B400" s="316" t="s">
        <v>651</v>
      </c>
      <c r="D400" s="219">
        <v>40910</v>
      </c>
      <c r="E400" s="86">
        <v>3</v>
      </c>
      <c r="F400" s="251">
        <v>26846</v>
      </c>
      <c r="G400" s="297" t="s">
        <v>9</v>
      </c>
      <c r="H400" s="87">
        <f>VLOOKUP(G400,'Alloc. Factors'!$B$2:$M$110,7,FALSE)</f>
        <v>0.41971722672390366</v>
      </c>
      <c r="I400" s="88">
        <f t="shared" ref="I400:I401" si="4">F400*H400</f>
        <v>11267.728668629918</v>
      </c>
      <c r="J400" s="98"/>
    </row>
    <row r="401" spans="1:10" s="97" customFormat="1" ht="12" customHeight="1">
      <c r="A401" s="111"/>
      <c r="B401" s="316" t="s">
        <v>651</v>
      </c>
      <c r="D401" s="219">
        <v>40910</v>
      </c>
      <c r="E401" s="86">
        <v>3</v>
      </c>
      <c r="F401" s="251">
        <v>3036</v>
      </c>
      <c r="G401" s="297" t="s">
        <v>49</v>
      </c>
      <c r="H401" s="87">
        <f>VLOOKUP(G401,'Alloc. Factors'!$B$2:$M$110,7,FALSE)</f>
        <v>0.4247028503779125</v>
      </c>
      <c r="I401" s="88">
        <f t="shared" si="4"/>
        <v>1289.3978537473424</v>
      </c>
      <c r="J401" s="98"/>
    </row>
    <row r="402" spans="1:10" s="97" customFormat="1" ht="12" customHeight="1">
      <c r="A402" s="111"/>
      <c r="B402" s="9" t="s">
        <v>13</v>
      </c>
      <c r="D402" s="317"/>
      <c r="E402" s="86"/>
      <c r="F402" s="421">
        <f>SUM(F400:F401)</f>
        <v>29882</v>
      </c>
      <c r="G402" s="297"/>
      <c r="H402" s="87"/>
      <c r="I402" s="302">
        <f>SUM(I400:I401)</f>
        <v>12557.126522377261</v>
      </c>
      <c r="J402" s="88"/>
    </row>
    <row r="403" spans="1:10" s="97" customFormat="1" ht="12" customHeight="1" thickBot="1">
      <c r="A403" s="111"/>
      <c r="B403" s="9" t="s">
        <v>12</v>
      </c>
      <c r="C403" s="111"/>
      <c r="D403" s="98"/>
      <c r="E403" s="98"/>
      <c r="F403" s="123"/>
      <c r="G403" s="98"/>
      <c r="H403" s="98"/>
      <c r="I403" s="163"/>
      <c r="J403" s="88"/>
    </row>
    <row r="404" spans="1:10" s="97" customFormat="1" ht="12" customHeight="1">
      <c r="A404" s="116"/>
      <c r="B404" s="34" t="s">
        <v>13</v>
      </c>
      <c r="C404" s="117"/>
      <c r="D404" s="118"/>
      <c r="E404" s="118"/>
      <c r="F404" s="119"/>
      <c r="G404" s="118"/>
      <c r="H404" s="118"/>
      <c r="I404" s="164"/>
      <c r="J404" s="121"/>
    </row>
    <row r="405" spans="1:10" s="97" customFormat="1" ht="12" customHeight="1">
      <c r="A405" s="122"/>
      <c r="B405" s="111"/>
      <c r="C405" s="111"/>
      <c r="D405" s="98"/>
      <c r="E405" s="98"/>
      <c r="F405" s="123"/>
      <c r="G405" s="98"/>
      <c r="H405" s="98"/>
      <c r="I405" s="163"/>
      <c r="J405" s="124"/>
    </row>
    <row r="406" spans="1:10" s="97" customFormat="1" ht="12" customHeight="1">
      <c r="A406" s="122"/>
      <c r="B406" s="125"/>
      <c r="C406" s="111"/>
      <c r="D406" s="98"/>
      <c r="E406" s="98"/>
      <c r="F406" s="123"/>
      <c r="G406" s="98"/>
      <c r="H406" s="111"/>
      <c r="I406" s="112"/>
      <c r="J406" s="124"/>
    </row>
    <row r="407" spans="1:10" s="97" customFormat="1" ht="12" customHeight="1">
      <c r="A407" s="122"/>
      <c r="B407" s="125"/>
      <c r="C407" s="111"/>
      <c r="D407" s="98"/>
      <c r="E407" s="98"/>
      <c r="F407" s="123"/>
      <c r="G407" s="98"/>
      <c r="H407" s="111"/>
      <c r="I407" s="112"/>
      <c r="J407" s="124"/>
    </row>
    <row r="408" spans="1:10" s="97" customFormat="1" ht="12" customHeight="1" thickBot="1">
      <c r="A408" s="149"/>
      <c r="B408" s="173"/>
      <c r="C408" s="150"/>
      <c r="D408" s="151"/>
      <c r="E408" s="151"/>
      <c r="F408" s="152"/>
      <c r="G408" s="151"/>
      <c r="H408" s="150"/>
      <c r="I408" s="153"/>
      <c r="J408" s="154"/>
    </row>
    <row r="409" spans="1:10" s="97" customFormat="1" ht="12" customHeight="1">
      <c r="A409" s="79"/>
      <c r="B409" s="79"/>
      <c r="C409" s="79"/>
      <c r="D409" s="84"/>
      <c r="E409" s="84"/>
      <c r="F409" s="85"/>
      <c r="G409" s="84"/>
      <c r="H409" s="79"/>
      <c r="I409" s="80"/>
      <c r="J409" s="94"/>
    </row>
    <row r="410" spans="1:10" s="97" customFormat="1" ht="12" customHeight="1">
      <c r="A410" s="79"/>
      <c r="B410" s="7" t="str">
        <f>Inputs!$C$2</f>
        <v>Rocky Mountain Power</v>
      </c>
      <c r="C410" s="79"/>
      <c r="D410" s="84"/>
      <c r="E410" s="84"/>
      <c r="F410" s="85"/>
      <c r="G410" s="84"/>
      <c r="H410" s="79"/>
      <c r="I410" s="92" t="s">
        <v>0</v>
      </c>
      <c r="J410" s="93">
        <v>7.7</v>
      </c>
    </row>
    <row r="411" spans="1:10" s="97" customFormat="1" ht="12" customHeight="1">
      <c r="A411" s="79"/>
      <c r="B411" s="7" t="str">
        <f>Inputs!$C$3</f>
        <v>Utah General Rate Case - June 2015</v>
      </c>
      <c r="C411" s="79"/>
      <c r="D411" s="84"/>
      <c r="E411" s="84"/>
      <c r="F411" s="85"/>
      <c r="G411" s="84"/>
      <c r="H411" s="79"/>
      <c r="I411" s="80"/>
      <c r="J411" s="94"/>
    </row>
    <row r="412" spans="1:10" s="97" customFormat="1" ht="12" customHeight="1">
      <c r="A412" s="79"/>
      <c r="B412" s="31" t="s">
        <v>649</v>
      </c>
      <c r="C412" s="79"/>
      <c r="D412" s="84"/>
      <c r="E412" s="84"/>
      <c r="F412" s="85"/>
      <c r="G412" s="84"/>
      <c r="H412" s="79"/>
      <c r="I412" s="80"/>
      <c r="J412" s="94"/>
    </row>
    <row r="413" spans="1:10" s="97" customFormat="1" ht="12" customHeight="1">
      <c r="A413" s="79"/>
      <c r="B413" s="79"/>
      <c r="C413" s="79"/>
      <c r="D413" s="84"/>
      <c r="E413" s="84"/>
      <c r="F413" s="85"/>
      <c r="G413" s="84"/>
      <c r="H413" s="79"/>
      <c r="I413" s="80"/>
      <c r="J413" s="94"/>
    </row>
    <row r="414" spans="1:10" s="97" customFormat="1" ht="12" customHeight="1">
      <c r="B414" s="79"/>
      <c r="C414" s="79"/>
      <c r="D414" s="84"/>
      <c r="E414" s="84"/>
      <c r="F414" s="85"/>
      <c r="G414" s="84"/>
      <c r="H414" s="79"/>
      <c r="I414" s="80"/>
      <c r="J414" s="94"/>
    </row>
    <row r="415" spans="1:10" s="97" customFormat="1" ht="12" customHeight="1">
      <c r="B415" s="79"/>
      <c r="C415" s="79"/>
      <c r="D415" s="84"/>
      <c r="E415" s="84"/>
      <c r="F415" s="94" t="s">
        <v>1</v>
      </c>
      <c r="G415" s="84"/>
      <c r="H415" s="84"/>
      <c r="I415" s="95" t="str">
        <f>+Inputs!$C$6</f>
        <v>UTAH</v>
      </c>
      <c r="J415" s="84"/>
    </row>
    <row r="416" spans="1:10" s="97" customFormat="1" ht="12" customHeight="1">
      <c r="B416" s="79"/>
      <c r="C416" s="79"/>
      <c r="D416" s="46" t="s">
        <v>2</v>
      </c>
      <c r="E416" s="46" t="s">
        <v>3</v>
      </c>
      <c r="F416" s="42" t="s">
        <v>4</v>
      </c>
      <c r="G416" s="46" t="s">
        <v>5</v>
      </c>
      <c r="H416" s="46" t="s">
        <v>6</v>
      </c>
      <c r="I416" s="47" t="s">
        <v>7</v>
      </c>
      <c r="J416" s="46" t="s">
        <v>8</v>
      </c>
    </row>
    <row r="417" spans="1:10" s="97" customFormat="1" ht="12" customHeight="1">
      <c r="A417" s="111"/>
      <c r="B417" s="22" t="s">
        <v>409</v>
      </c>
      <c r="D417" s="86"/>
      <c r="E417" s="86"/>
      <c r="F417" s="251"/>
      <c r="G417" s="297"/>
      <c r="H417" s="111"/>
      <c r="I417" s="123"/>
      <c r="J417" s="98"/>
    </row>
    <row r="418" spans="1:10" s="97" customFormat="1" ht="12" customHeight="1">
      <c r="A418" s="111"/>
      <c r="B418" s="220" t="s">
        <v>392</v>
      </c>
      <c r="D418" s="317">
        <v>41010</v>
      </c>
      <c r="E418" s="86">
        <v>3</v>
      </c>
      <c r="F418" s="297">
        <v>618635</v>
      </c>
      <c r="G418" s="297" t="s">
        <v>188</v>
      </c>
      <c r="H418" s="87">
        <f>VLOOKUP(G418,'Alloc. Factors'!$B$2:$M$110,7,FALSE)</f>
        <v>0</v>
      </c>
      <c r="I418" s="88">
        <f t="shared" ref="I418:I428" si="5">F418*H418</f>
        <v>0</v>
      </c>
      <c r="J418" s="88"/>
    </row>
    <row r="419" spans="1:10" s="97" customFormat="1" ht="12" customHeight="1">
      <c r="A419" s="111"/>
      <c r="B419" s="220" t="s">
        <v>392</v>
      </c>
      <c r="C419" s="220"/>
      <c r="D419" s="317">
        <v>41010</v>
      </c>
      <c r="E419" s="86">
        <v>3</v>
      </c>
      <c r="F419" s="251">
        <v>4018977</v>
      </c>
      <c r="G419" s="297" t="s">
        <v>58</v>
      </c>
      <c r="H419" s="87">
        <f>VLOOKUP(G419,'Alloc. Factors'!$B$2:$M$110,7,FALSE)</f>
        <v>0.42470370848643479</v>
      </c>
      <c r="I419" s="88">
        <f t="shared" si="5"/>
        <v>1706874.4362216862</v>
      </c>
      <c r="J419" s="88"/>
    </row>
    <row r="420" spans="1:10" s="97" customFormat="1" ht="12" customHeight="1">
      <c r="A420" s="111"/>
      <c r="B420" s="220" t="s">
        <v>392</v>
      </c>
      <c r="C420" s="220"/>
      <c r="D420" s="317">
        <v>41010</v>
      </c>
      <c r="E420" s="86">
        <v>3</v>
      </c>
      <c r="F420" s="297">
        <v>1810670</v>
      </c>
      <c r="G420" s="297" t="s">
        <v>191</v>
      </c>
      <c r="H420" s="87">
        <f>VLOOKUP(G420,'Alloc. Factors'!$B$2:$M$110,7,FALSE)</f>
        <v>0</v>
      </c>
      <c r="I420" s="88">
        <f t="shared" si="5"/>
        <v>0</v>
      </c>
      <c r="J420" s="88"/>
    </row>
    <row r="421" spans="1:10" s="97" customFormat="1" ht="12" customHeight="1">
      <c r="A421" s="111"/>
      <c r="B421" s="220" t="s">
        <v>392</v>
      </c>
      <c r="C421" s="220"/>
      <c r="D421" s="317">
        <v>41010</v>
      </c>
      <c r="E421" s="86">
        <v>3</v>
      </c>
      <c r="F421" s="297">
        <v>-928242</v>
      </c>
      <c r="G421" s="297" t="s">
        <v>189</v>
      </c>
      <c r="H421" s="87">
        <f>VLOOKUP(G421,'Alloc. Factors'!$B$2:$M$110,7,FALSE)</f>
        <v>0</v>
      </c>
      <c r="I421" s="88">
        <f t="shared" si="5"/>
        <v>0</v>
      </c>
      <c r="J421" s="88"/>
    </row>
    <row r="422" spans="1:10" s="97" customFormat="1" ht="12" customHeight="1">
      <c r="A422" s="111"/>
      <c r="B422" s="220" t="s">
        <v>392</v>
      </c>
      <c r="C422" s="220"/>
      <c r="D422" s="317">
        <v>41010</v>
      </c>
      <c r="E422" s="86">
        <v>3</v>
      </c>
      <c r="F422" s="297">
        <v>-24378315</v>
      </c>
      <c r="G422" s="297" t="s">
        <v>24</v>
      </c>
      <c r="H422" s="87">
        <f>VLOOKUP(G422,'Alloc. Factors'!$B$2:$M$110,7,FALSE)</f>
        <v>0</v>
      </c>
      <c r="I422" s="88">
        <f t="shared" si="5"/>
        <v>0</v>
      </c>
      <c r="J422" s="167"/>
    </row>
    <row r="423" spans="1:10" s="97" customFormat="1" ht="12" customHeight="1">
      <c r="A423" s="111"/>
      <c r="B423" s="220" t="s">
        <v>392</v>
      </c>
      <c r="D423" s="317">
        <v>41010</v>
      </c>
      <c r="E423" s="86">
        <v>3</v>
      </c>
      <c r="F423" s="251">
        <v>-10979216</v>
      </c>
      <c r="G423" s="297" t="s">
        <v>9</v>
      </c>
      <c r="H423" s="87">
        <f>VLOOKUP(G423,'Alloc. Factors'!$B$2:$M$110,7,FALSE)</f>
        <v>0.41971722672390366</v>
      </c>
      <c r="I423" s="88">
        <f t="shared" si="5"/>
        <v>-4608166.0911227111</v>
      </c>
      <c r="J423" s="167"/>
    </row>
    <row r="424" spans="1:10" s="97" customFormat="1" ht="12" customHeight="1">
      <c r="A424" s="111"/>
      <c r="B424" s="220" t="s">
        <v>392</v>
      </c>
      <c r="C424" s="220"/>
      <c r="D424" s="317">
        <v>41010</v>
      </c>
      <c r="E424" s="86">
        <v>3</v>
      </c>
      <c r="F424" s="251">
        <v>12384836</v>
      </c>
      <c r="G424" s="297" t="s">
        <v>28</v>
      </c>
      <c r="H424" s="87">
        <f>VLOOKUP(G424,'Alloc. Factors'!$B$2:$M$110,7,FALSE)</f>
        <v>0.4262831716003761</v>
      </c>
      <c r="I424" s="88">
        <f t="shared" si="5"/>
        <v>5279447.169830516</v>
      </c>
      <c r="J424" s="86"/>
    </row>
    <row r="425" spans="1:10" s="97" customFormat="1" ht="12" customHeight="1">
      <c r="A425" s="111"/>
      <c r="B425" s="220" t="s">
        <v>392</v>
      </c>
      <c r="C425" s="220"/>
      <c r="D425" s="317">
        <v>41010</v>
      </c>
      <c r="E425" s="86">
        <v>3</v>
      </c>
      <c r="F425" s="251">
        <v>-3849243</v>
      </c>
      <c r="G425" s="297" t="s">
        <v>64</v>
      </c>
      <c r="H425" s="87">
        <f>VLOOKUP(G425,'Alloc. Factors'!$B$2:$M$110,7,FALSE)</f>
        <v>0.43707562927178034</v>
      </c>
      <c r="I425" s="88">
        <f t="shared" si="5"/>
        <v>-1682410.3064449956</v>
      </c>
      <c r="J425" s="86"/>
    </row>
    <row r="426" spans="1:10" s="97" customFormat="1" ht="12" customHeight="1">
      <c r="A426" s="111"/>
      <c r="B426" s="220" t="s">
        <v>392</v>
      </c>
      <c r="C426" s="220"/>
      <c r="D426" s="317">
        <v>41010</v>
      </c>
      <c r="E426" s="86">
        <v>3</v>
      </c>
      <c r="F426" s="251">
        <v>-818308</v>
      </c>
      <c r="G426" s="297" t="s">
        <v>87</v>
      </c>
      <c r="H426" s="87">
        <f>VLOOKUP(G426,'Alloc. Factors'!$B$2:$M$110,7,FALSE)</f>
        <v>0.48317341591839369</v>
      </c>
      <c r="I426" s="88">
        <f t="shared" si="5"/>
        <v>-395384.67163334892</v>
      </c>
      <c r="J426" s="86"/>
    </row>
    <row r="427" spans="1:10" s="97" customFormat="1" ht="12" customHeight="1">
      <c r="A427" s="111"/>
      <c r="B427" s="220" t="s">
        <v>392</v>
      </c>
      <c r="C427" s="220"/>
      <c r="D427" s="317">
        <v>41010</v>
      </c>
      <c r="E427" s="86">
        <v>3</v>
      </c>
      <c r="F427" s="251">
        <v>16574848</v>
      </c>
      <c r="G427" s="297" t="s">
        <v>49</v>
      </c>
      <c r="H427" s="87">
        <f>VLOOKUP(G427,'Alloc. Factors'!$B$2:$M$110,7,FALSE)</f>
        <v>0.4247028503779125</v>
      </c>
      <c r="I427" s="88">
        <f t="shared" si="5"/>
        <v>7039385.1901806425</v>
      </c>
      <c r="J427" s="86"/>
    </row>
    <row r="428" spans="1:10" s="97" customFormat="1" ht="12" customHeight="1">
      <c r="A428" s="111"/>
      <c r="B428" s="220" t="s">
        <v>392</v>
      </c>
      <c r="C428" s="220"/>
      <c r="D428" s="317">
        <v>41010</v>
      </c>
      <c r="E428" s="86">
        <v>3</v>
      </c>
      <c r="F428" s="251">
        <v>-151491923</v>
      </c>
      <c r="G428" s="297" t="s">
        <v>177</v>
      </c>
      <c r="H428" s="87">
        <f>VLOOKUP(G428,'Alloc. Factors'!$B$2:$M$110,7,FALSE)</f>
        <v>0.43902941164823761</v>
      </c>
      <c r="I428" s="88">
        <f t="shared" si="5"/>
        <v>-66509409.824150115</v>
      </c>
      <c r="J428" s="86"/>
    </row>
    <row r="429" spans="1:10" s="97" customFormat="1" ht="12" customHeight="1">
      <c r="A429" s="111"/>
      <c r="B429" s="220" t="s">
        <v>392</v>
      </c>
      <c r="C429" s="220"/>
      <c r="D429" s="317">
        <v>41010</v>
      </c>
      <c r="E429" s="86">
        <v>3</v>
      </c>
      <c r="F429" s="251">
        <v>10320615</v>
      </c>
      <c r="G429" s="297" t="s">
        <v>187</v>
      </c>
      <c r="H429" s="87">
        <f>VLOOKUP(G429,'Alloc. Factors'!$B$2:$M$110,7,FALSE)</f>
        <v>1</v>
      </c>
      <c r="I429" s="88">
        <f t="shared" ref="I429:I430" si="6">F429*H429</f>
        <v>10320615</v>
      </c>
      <c r="J429" s="88"/>
    </row>
    <row r="430" spans="1:10" s="97" customFormat="1" ht="12" customHeight="1">
      <c r="A430" s="111"/>
      <c r="B430" s="220" t="s">
        <v>392</v>
      </c>
      <c r="C430" s="220"/>
      <c r="D430" s="317">
        <v>41010</v>
      </c>
      <c r="E430" s="86">
        <v>3</v>
      </c>
      <c r="F430" s="251">
        <v>5078246</v>
      </c>
      <c r="G430" s="297" t="s">
        <v>374</v>
      </c>
      <c r="H430" s="87">
        <f>VLOOKUP(G430,'Alloc. Factors'!$B$2:$M$110,7,FALSE)</f>
        <v>0</v>
      </c>
      <c r="I430" s="88">
        <f t="shared" si="6"/>
        <v>0</v>
      </c>
      <c r="J430" s="88"/>
    </row>
    <row r="431" spans="1:10" s="97" customFormat="1" ht="12" customHeight="1">
      <c r="A431" s="111"/>
      <c r="B431" s="220"/>
      <c r="C431" s="220"/>
      <c r="D431" s="317"/>
      <c r="E431" s="86"/>
      <c r="F431" s="421">
        <f>SUM(F418:F430)</f>
        <v>-141638420</v>
      </c>
      <c r="G431" s="297"/>
      <c r="H431" s="87"/>
      <c r="I431" s="421">
        <f>SUM(I418:I430)</f>
        <v>-48849049.097118326</v>
      </c>
      <c r="J431" s="88"/>
    </row>
    <row r="432" spans="1:10" s="97" customFormat="1" ht="12" customHeight="1">
      <c r="A432" s="111"/>
      <c r="B432" s="220"/>
      <c r="C432" s="220"/>
      <c r="D432" s="317"/>
      <c r="E432" s="86"/>
      <c r="F432" s="251" t="s">
        <v>13</v>
      </c>
      <c r="G432" s="297"/>
      <c r="H432" s="87"/>
      <c r="I432" s="251" t="s">
        <v>13</v>
      </c>
      <c r="J432" s="88"/>
    </row>
    <row r="433" spans="1:10" s="97" customFormat="1" ht="12" customHeight="1">
      <c r="A433" s="111"/>
      <c r="C433" s="220"/>
      <c r="D433" s="317"/>
      <c r="E433" s="86"/>
      <c r="F433" s="424" t="s">
        <v>13</v>
      </c>
      <c r="G433" s="297"/>
      <c r="H433" s="87"/>
      <c r="I433" s="251"/>
      <c r="J433" s="27"/>
    </row>
    <row r="434" spans="1:10" s="97" customFormat="1" ht="12" customHeight="1">
      <c r="A434" s="111"/>
      <c r="B434" s="97" t="s">
        <v>393</v>
      </c>
      <c r="C434" s="220"/>
      <c r="D434" s="317">
        <v>41110</v>
      </c>
      <c r="E434" s="86">
        <v>3</v>
      </c>
      <c r="F434" s="251">
        <v>-1047352</v>
      </c>
      <c r="G434" s="297" t="s">
        <v>134</v>
      </c>
      <c r="H434" s="87">
        <f>VLOOKUP(G434,'Alloc. Factors'!$B$2:$M$110,7,FALSE)</f>
        <v>0.29706251501337633</v>
      </c>
      <c r="I434" s="88">
        <f t="shared" ref="I434:I438" si="7">F434*H434</f>
        <v>-311129.01922428975</v>
      </c>
      <c r="J434" s="88"/>
    </row>
    <row r="435" spans="1:10" s="97" customFormat="1" ht="12" customHeight="1">
      <c r="A435" s="111"/>
      <c r="B435" s="97" t="s">
        <v>393</v>
      </c>
      <c r="C435" s="220"/>
      <c r="D435" s="317">
        <v>41110</v>
      </c>
      <c r="E435" s="86">
        <v>3</v>
      </c>
      <c r="F435" s="251">
        <v>-795472</v>
      </c>
      <c r="G435" s="297" t="s">
        <v>188</v>
      </c>
      <c r="H435" s="87">
        <f>VLOOKUP(G435,'Alloc. Factors'!$B$2:$M$110,7,FALSE)</f>
        <v>0</v>
      </c>
      <c r="I435" s="88">
        <f t="shared" si="7"/>
        <v>0</v>
      </c>
      <c r="J435" s="88"/>
    </row>
    <row r="436" spans="1:10" s="97" customFormat="1" ht="12" customHeight="1">
      <c r="A436" s="111"/>
      <c r="B436" s="97" t="s">
        <v>393</v>
      </c>
      <c r="C436" s="220"/>
      <c r="D436" s="317">
        <v>41110</v>
      </c>
      <c r="E436" s="86">
        <v>3</v>
      </c>
      <c r="F436" s="251">
        <v>-3129599</v>
      </c>
      <c r="G436" s="297" t="s">
        <v>128</v>
      </c>
      <c r="H436" s="87">
        <f>VLOOKUP(G436,'Alloc. Factors'!$B$2:$M$110,7,FALSE)</f>
        <v>0.48317341591839369</v>
      </c>
      <c r="I436" s="88">
        <f t="shared" si="7"/>
        <v>-1512139.039284789</v>
      </c>
      <c r="J436" s="88"/>
    </row>
    <row r="437" spans="1:10" s="97" customFormat="1" ht="12" customHeight="1">
      <c r="A437" s="111"/>
      <c r="B437" s="97" t="s">
        <v>393</v>
      </c>
      <c r="C437" s="220"/>
      <c r="D437" s="317">
        <v>41110</v>
      </c>
      <c r="E437" s="86">
        <v>3</v>
      </c>
      <c r="F437" s="251">
        <v>338226</v>
      </c>
      <c r="G437" s="297" t="s">
        <v>191</v>
      </c>
      <c r="H437" s="87">
        <f>VLOOKUP(G437,'Alloc. Factors'!$B$2:$M$110,7,FALSE)</f>
        <v>0</v>
      </c>
      <c r="I437" s="88">
        <f t="shared" si="7"/>
        <v>0</v>
      </c>
      <c r="J437" s="88"/>
    </row>
    <row r="438" spans="1:10" s="97" customFormat="1" ht="12" customHeight="1">
      <c r="A438" s="111"/>
      <c r="B438" s="97" t="s">
        <v>393</v>
      </c>
      <c r="C438" s="220"/>
      <c r="D438" s="317">
        <v>41110</v>
      </c>
      <c r="E438" s="86">
        <v>3</v>
      </c>
      <c r="F438" s="251">
        <v>-5767</v>
      </c>
      <c r="G438" s="297" t="s">
        <v>216</v>
      </c>
      <c r="H438" s="87">
        <f>VLOOKUP(G438,'Alloc. Factors'!$B$2:$M$110,7,FALSE)</f>
        <v>0</v>
      </c>
      <c r="I438" s="88">
        <f t="shared" si="7"/>
        <v>0</v>
      </c>
      <c r="J438" s="88"/>
    </row>
    <row r="439" spans="1:10" s="97" customFormat="1" ht="12" customHeight="1">
      <c r="A439" s="111"/>
      <c r="B439" s="97" t="s">
        <v>393</v>
      </c>
      <c r="C439" s="220"/>
      <c r="D439" s="317">
        <v>41110</v>
      </c>
      <c r="E439" s="86">
        <v>3</v>
      </c>
      <c r="F439" s="251">
        <v>-1725411</v>
      </c>
      <c r="G439" s="297" t="s">
        <v>58</v>
      </c>
      <c r="H439" s="87">
        <f>VLOOKUP(G439,'Alloc. Factors'!$B$2:$M$110,7,FALSE)</f>
        <v>0.42470370848643479</v>
      </c>
      <c r="I439" s="88">
        <f t="shared" ref="I439:I452" si="8">F439*H439</f>
        <v>-732788.45036328794</v>
      </c>
      <c r="J439" s="88"/>
    </row>
    <row r="440" spans="1:10" s="97" customFormat="1" ht="12" customHeight="1">
      <c r="A440" s="111"/>
      <c r="B440" s="97" t="s">
        <v>393</v>
      </c>
      <c r="C440" s="220"/>
      <c r="D440" s="317">
        <v>41110</v>
      </c>
      <c r="E440" s="86">
        <v>3</v>
      </c>
      <c r="F440" s="251">
        <v>-6114594</v>
      </c>
      <c r="G440" s="297" t="s">
        <v>189</v>
      </c>
      <c r="H440" s="87">
        <f>VLOOKUP(G440,'Alloc. Factors'!$B$2:$M$110,7,FALSE)</f>
        <v>0</v>
      </c>
      <c r="I440" s="88">
        <f t="shared" si="8"/>
        <v>0</v>
      </c>
      <c r="J440" s="167"/>
    </row>
    <row r="441" spans="1:10" s="97" customFormat="1" ht="12" customHeight="1">
      <c r="A441" s="111"/>
      <c r="B441" s="97" t="s">
        <v>393</v>
      </c>
      <c r="C441" s="220"/>
      <c r="D441" s="317">
        <v>41110</v>
      </c>
      <c r="E441" s="86">
        <v>3</v>
      </c>
      <c r="F441" s="251">
        <v>-17142133.949999999</v>
      </c>
      <c r="G441" s="297" t="s">
        <v>24</v>
      </c>
      <c r="H441" s="87">
        <f>VLOOKUP(G441,'Alloc. Factors'!$B$2:$M$110,7,FALSE)</f>
        <v>0</v>
      </c>
      <c r="I441" s="88">
        <f t="shared" si="8"/>
        <v>0</v>
      </c>
      <c r="J441" s="98"/>
    </row>
    <row r="442" spans="1:10" s="97" customFormat="1" ht="12" customHeight="1">
      <c r="A442" s="111"/>
      <c r="B442" s="97" t="s">
        <v>393</v>
      </c>
      <c r="C442" s="220"/>
      <c r="D442" s="317">
        <v>41110</v>
      </c>
      <c r="E442" s="86">
        <v>3</v>
      </c>
      <c r="F442" s="251">
        <v>-19670906</v>
      </c>
      <c r="G442" s="297" t="s">
        <v>179</v>
      </c>
      <c r="H442" s="87">
        <f>VLOOKUP(G442,'Alloc. Factors'!$B$2:$M$110,7,FALSE)</f>
        <v>0.4051957912064329</v>
      </c>
      <c r="I442" s="88">
        <f t="shared" si="8"/>
        <v>-7970568.3204173679</v>
      </c>
      <c r="J442" s="98"/>
    </row>
    <row r="443" spans="1:10" s="97" customFormat="1" ht="12" customHeight="1">
      <c r="A443" s="111"/>
      <c r="B443" s="97" t="s">
        <v>393</v>
      </c>
      <c r="C443" s="220"/>
      <c r="D443" s="317">
        <v>41110</v>
      </c>
      <c r="E443" s="86">
        <v>3</v>
      </c>
      <c r="F443" s="251">
        <v>7606496</v>
      </c>
      <c r="G443" s="297" t="s">
        <v>9</v>
      </c>
      <c r="H443" s="87">
        <f>VLOOKUP(G443,'Alloc. Factors'!$B$2:$M$110,7,FALSE)</f>
        <v>0.41971722672390366</v>
      </c>
      <c r="I443" s="88">
        <f t="shared" si="8"/>
        <v>3192577.4062064663</v>
      </c>
      <c r="J443" s="98"/>
    </row>
    <row r="444" spans="1:10" s="97" customFormat="1" ht="12" customHeight="1">
      <c r="A444" s="111"/>
      <c r="B444" s="97" t="s">
        <v>393</v>
      </c>
      <c r="C444" s="220"/>
      <c r="D444" s="317">
        <v>41110</v>
      </c>
      <c r="E444" s="86">
        <v>3</v>
      </c>
      <c r="F444" s="251">
        <v>831384</v>
      </c>
      <c r="G444" s="297" t="s">
        <v>28</v>
      </c>
      <c r="H444" s="87">
        <f>VLOOKUP(G444,'Alloc. Factors'!$B$2:$M$110,7,FALSE)</f>
        <v>0.4262831716003761</v>
      </c>
      <c r="I444" s="88">
        <f t="shared" si="8"/>
        <v>354405.00833780708</v>
      </c>
      <c r="J444" s="167"/>
    </row>
    <row r="445" spans="1:10" s="97" customFormat="1" ht="12" customHeight="1">
      <c r="A445" s="96"/>
      <c r="B445" s="97" t="s">
        <v>393</v>
      </c>
      <c r="C445" s="220"/>
      <c r="D445" s="317">
        <v>41110</v>
      </c>
      <c r="E445" s="86">
        <v>3</v>
      </c>
      <c r="F445" s="251">
        <v>212988</v>
      </c>
      <c r="G445" s="297" t="s">
        <v>183</v>
      </c>
      <c r="H445" s="87">
        <f>VLOOKUP(G445,'Alloc. Factors'!$B$2:$M$110,7,FALSE)</f>
        <v>0.42791041868917257</v>
      </c>
      <c r="I445" s="88">
        <f t="shared" si="8"/>
        <v>91139.784255769482</v>
      </c>
      <c r="J445" s="98"/>
    </row>
    <row r="446" spans="1:10" s="97" customFormat="1" ht="12" customHeight="1">
      <c r="A446" s="96"/>
      <c r="B446" s="97" t="s">
        <v>393</v>
      </c>
      <c r="C446" s="220"/>
      <c r="D446" s="317">
        <v>41110</v>
      </c>
      <c r="E446" s="86">
        <v>3</v>
      </c>
      <c r="F446" s="251">
        <v>-873226</v>
      </c>
      <c r="G446" s="297" t="s">
        <v>64</v>
      </c>
      <c r="H446" s="87">
        <f>VLOOKUP(G446,'Alloc. Factors'!$B$2:$M$110,7,FALSE)</f>
        <v>0.43707562927178034</v>
      </c>
      <c r="I446" s="88">
        <f t="shared" si="8"/>
        <v>-381665.80344647967</v>
      </c>
      <c r="J446" s="167"/>
    </row>
    <row r="447" spans="1:10" s="97" customFormat="1" ht="12" customHeight="1">
      <c r="A447" s="96"/>
      <c r="B447" s="97" t="s">
        <v>393</v>
      </c>
      <c r="C447" s="220"/>
      <c r="D447" s="317">
        <v>41110</v>
      </c>
      <c r="E447" s="86">
        <v>3</v>
      </c>
      <c r="F447" s="251">
        <v>39873</v>
      </c>
      <c r="G447" s="297" t="s">
        <v>87</v>
      </c>
      <c r="H447" s="87">
        <f>VLOOKUP(G447,'Alloc. Factors'!$B$2:$M$110,7,FALSE)</f>
        <v>0.48317341591839369</v>
      </c>
      <c r="I447" s="88">
        <f t="shared" si="8"/>
        <v>19265.573612914111</v>
      </c>
      <c r="J447" s="98"/>
    </row>
    <row r="448" spans="1:10" s="97" customFormat="1" ht="12" customHeight="1">
      <c r="A448" s="96"/>
      <c r="B448" s="97" t="s">
        <v>393</v>
      </c>
      <c r="C448" s="220"/>
      <c r="D448" s="317">
        <v>41110</v>
      </c>
      <c r="E448" s="86">
        <v>3</v>
      </c>
      <c r="F448" s="251">
        <v>8838982</v>
      </c>
      <c r="G448" s="297" t="s">
        <v>49</v>
      </c>
      <c r="H448" s="87">
        <f>VLOOKUP(G448,'Alloc. Factors'!$B$2:$M$110,7,FALSE)</f>
        <v>0.4247028503779125</v>
      </c>
      <c r="I448" s="88">
        <f t="shared" si="8"/>
        <v>3753940.849839062</v>
      </c>
      <c r="J448" s="98"/>
    </row>
    <row r="449" spans="1:10" s="97" customFormat="1" ht="12" customHeight="1">
      <c r="A449" s="96"/>
      <c r="B449" s="97" t="s">
        <v>393</v>
      </c>
      <c r="C449" s="220"/>
      <c r="D449" s="317">
        <v>41110</v>
      </c>
      <c r="E449" s="86">
        <v>3</v>
      </c>
      <c r="F449" s="251">
        <v>-64324</v>
      </c>
      <c r="G449" s="297" t="s">
        <v>170</v>
      </c>
      <c r="H449" s="87">
        <f>VLOOKUP(G449,'Alloc. Factors'!$B$2:$M$110,7,FALSE)</f>
        <v>0.42510959027468942</v>
      </c>
      <c r="I449" s="88">
        <f t="shared" si="8"/>
        <v>-27344.749284829122</v>
      </c>
      <c r="J449" s="98"/>
    </row>
    <row r="450" spans="1:10" s="97" customFormat="1" ht="12" customHeight="1">
      <c r="A450" s="96"/>
      <c r="B450" s="97" t="s">
        <v>393</v>
      </c>
      <c r="C450" s="220"/>
      <c r="D450" s="317">
        <v>41110</v>
      </c>
      <c r="E450" s="86">
        <v>3</v>
      </c>
      <c r="F450" s="251">
        <v>1529145</v>
      </c>
      <c r="G450" s="297" t="s">
        <v>187</v>
      </c>
      <c r="H450" s="87">
        <f>VLOOKUP(G450,'Alloc. Factors'!$B$2:$M$110,7,FALSE)</f>
        <v>1</v>
      </c>
      <c r="I450" s="88">
        <f t="shared" si="8"/>
        <v>1529145</v>
      </c>
      <c r="J450" s="167"/>
    </row>
    <row r="451" spans="1:10" s="97" customFormat="1" ht="12" customHeight="1">
      <c r="A451" s="96"/>
      <c r="B451" s="97" t="s">
        <v>393</v>
      </c>
      <c r="C451" s="220"/>
      <c r="D451" s="317">
        <v>41110</v>
      </c>
      <c r="E451" s="86">
        <v>3</v>
      </c>
      <c r="F451" s="251">
        <v>433410</v>
      </c>
      <c r="G451" s="297" t="s">
        <v>190</v>
      </c>
      <c r="H451" s="87">
        <f>VLOOKUP(G451,'Alloc. Factors'!$B$2:$M$110,7,FALSE)</f>
        <v>0</v>
      </c>
      <c r="I451" s="88">
        <f t="shared" si="8"/>
        <v>0</v>
      </c>
      <c r="J451" s="98"/>
    </row>
    <row r="452" spans="1:10" s="97" customFormat="1" ht="12" customHeight="1">
      <c r="A452" s="96"/>
      <c r="B452" s="97" t="s">
        <v>393</v>
      </c>
      <c r="C452" s="220"/>
      <c r="D452" s="317">
        <v>41110</v>
      </c>
      <c r="E452" s="86">
        <v>3</v>
      </c>
      <c r="F452" s="251">
        <v>718613</v>
      </c>
      <c r="G452" s="297" t="s">
        <v>374</v>
      </c>
      <c r="H452" s="87">
        <f>VLOOKUP(G452,'Alloc. Factors'!$B$2:$M$110,7,FALSE)</f>
        <v>0</v>
      </c>
      <c r="I452" s="88">
        <f t="shared" si="8"/>
        <v>0</v>
      </c>
      <c r="J452" s="167"/>
    </row>
    <row r="453" spans="1:10" s="97" customFormat="1" ht="12" customHeight="1">
      <c r="A453" s="96"/>
      <c r="B453" s="220"/>
      <c r="C453" s="316"/>
      <c r="D453" s="86"/>
      <c r="E453" s="86"/>
      <c r="F453" s="278">
        <f>SUM(F434:F452)</f>
        <v>-30019667.950000003</v>
      </c>
      <c r="H453" s="111"/>
      <c r="I453" s="278">
        <f>SUM(I434:I452)</f>
        <v>-1995161.7597690248</v>
      </c>
      <c r="J453" s="98"/>
    </row>
    <row r="454" spans="1:10" s="97" customFormat="1" ht="12" customHeight="1">
      <c r="A454" s="96"/>
      <c r="B454" s="220"/>
      <c r="C454" s="316"/>
      <c r="D454" s="86"/>
      <c r="E454" s="86"/>
      <c r="F454" s="251" t="s">
        <v>13</v>
      </c>
      <c r="H454" s="111"/>
      <c r="I454" s="123"/>
      <c r="J454" s="98"/>
    </row>
    <row r="455" spans="1:10" s="97" customFormat="1" ht="12" customHeight="1">
      <c r="A455" s="111"/>
      <c r="B455" s="220"/>
      <c r="C455" s="316"/>
      <c r="D455" s="86"/>
      <c r="E455" s="86"/>
      <c r="F455" s="424"/>
      <c r="G455" s="297"/>
      <c r="H455" s="87"/>
      <c r="I455" s="88"/>
      <c r="J455" s="98"/>
    </row>
    <row r="456" spans="1:10" s="97" customFormat="1" ht="12" customHeight="1">
      <c r="A456" s="111"/>
      <c r="B456" s="97" t="s">
        <v>909</v>
      </c>
      <c r="C456" s="316"/>
      <c r="D456" s="317">
        <v>41140</v>
      </c>
      <c r="E456" s="86">
        <v>3</v>
      </c>
      <c r="F456" s="251">
        <v>-3163859</v>
      </c>
      <c r="G456" s="297" t="s">
        <v>36</v>
      </c>
      <c r="H456" s="87">
        <f>VLOOKUP(G456,'Alloc. Factors'!$B$2:$M$110,7,FALSE)</f>
        <v>0.82036970392609476</v>
      </c>
      <c r="I456" s="88">
        <f t="shared" ref="I456" si="9">F456*H456</f>
        <v>-2595534.0710939104</v>
      </c>
      <c r="J456" s="98"/>
    </row>
    <row r="457" spans="1:10" s="97" customFormat="1" ht="12" customHeight="1">
      <c r="A457" s="111"/>
      <c r="B457" s="220"/>
      <c r="C457" s="316"/>
      <c r="D457" s="86"/>
      <c r="E457" s="86"/>
      <c r="F457" s="424"/>
      <c r="G457" s="297"/>
      <c r="H457" s="87"/>
      <c r="I457" s="88"/>
      <c r="J457" s="98"/>
    </row>
    <row r="458" spans="1:10" s="97" customFormat="1" ht="12" customHeight="1">
      <c r="A458" s="111"/>
      <c r="B458" s="220"/>
      <c r="C458" s="316"/>
      <c r="D458" s="86"/>
      <c r="E458" s="86"/>
      <c r="F458" s="424"/>
      <c r="H458" s="111"/>
      <c r="I458" s="123"/>
      <c r="J458" s="98"/>
    </row>
    <row r="459" spans="1:10" s="97" customFormat="1" ht="12" customHeight="1">
      <c r="A459" s="111"/>
      <c r="B459" s="111"/>
      <c r="C459" s="111"/>
      <c r="D459" s="98"/>
      <c r="E459" s="98"/>
      <c r="F459" s="123"/>
      <c r="G459" s="98"/>
      <c r="H459" s="111"/>
      <c r="I459" s="123"/>
      <c r="J459" s="98"/>
    </row>
    <row r="460" spans="1:10" s="97" customFormat="1" ht="12" customHeight="1">
      <c r="A460" s="111"/>
      <c r="B460" s="111"/>
      <c r="C460" s="111"/>
      <c r="D460" s="98"/>
      <c r="E460" s="98"/>
      <c r="F460" s="123"/>
      <c r="G460" s="98"/>
      <c r="H460" s="111"/>
      <c r="I460" s="123"/>
      <c r="J460" s="98"/>
    </row>
    <row r="461" spans="1:10" s="97" customFormat="1" ht="12" customHeight="1">
      <c r="A461" s="111"/>
      <c r="B461" s="111"/>
      <c r="C461" s="111"/>
      <c r="D461" s="98"/>
      <c r="E461" s="98"/>
      <c r="F461" s="123"/>
      <c r="G461" s="98"/>
      <c r="H461" s="111"/>
      <c r="I461" s="123"/>
      <c r="J461" s="98"/>
    </row>
    <row r="462" spans="1:10" s="97" customFormat="1" ht="12" customHeight="1">
      <c r="A462" s="111"/>
      <c r="B462" s="111"/>
      <c r="C462" s="111"/>
      <c r="D462" s="98"/>
      <c r="E462" s="98"/>
      <c r="F462" s="123"/>
      <c r="G462" s="98"/>
      <c r="H462" s="111"/>
      <c r="I462" s="112"/>
      <c r="J462" s="98"/>
    </row>
    <row r="463" spans="1:10" s="97" customFormat="1" ht="12" customHeight="1">
      <c r="A463" s="111"/>
      <c r="B463" s="111"/>
      <c r="C463" s="111"/>
      <c r="D463" s="98"/>
      <c r="E463" s="98"/>
      <c r="F463" s="123"/>
      <c r="G463" s="98"/>
      <c r="H463" s="111"/>
      <c r="I463" s="112"/>
      <c r="J463" s="98"/>
    </row>
    <row r="464" spans="1:10" s="97" customFormat="1" ht="12" customHeight="1">
      <c r="A464" s="111"/>
      <c r="B464" s="111"/>
      <c r="C464" s="111"/>
      <c r="D464" s="98"/>
      <c r="E464" s="98"/>
      <c r="F464" s="123"/>
      <c r="G464" s="98"/>
      <c r="H464" s="111"/>
      <c r="I464" s="112"/>
      <c r="J464" s="88"/>
    </row>
    <row r="465" spans="1:10" s="97" customFormat="1" ht="12" customHeight="1">
      <c r="A465" s="111"/>
      <c r="C465" s="111"/>
      <c r="D465" s="98"/>
      <c r="E465" s="98"/>
      <c r="F465" s="123"/>
      <c r="G465" s="98"/>
      <c r="H465" s="111"/>
      <c r="I465" s="112"/>
      <c r="J465" s="88"/>
    </row>
    <row r="466" spans="1:10" s="97" customFormat="1" ht="12" customHeight="1" thickBot="1">
      <c r="A466" s="111"/>
      <c r="B466" s="9" t="s">
        <v>12</v>
      </c>
      <c r="C466" s="111"/>
      <c r="D466" s="98"/>
      <c r="E466" s="98"/>
      <c r="F466" s="123"/>
      <c r="G466" s="98"/>
      <c r="H466" s="111"/>
      <c r="I466" s="112"/>
      <c r="J466" s="88"/>
    </row>
    <row r="467" spans="1:10" s="97" customFormat="1" ht="12" customHeight="1">
      <c r="A467" s="116"/>
      <c r="B467" s="117"/>
      <c r="C467" s="117"/>
      <c r="D467" s="118"/>
      <c r="E467" s="118"/>
      <c r="F467" s="119"/>
      <c r="G467" s="118"/>
      <c r="H467" s="117"/>
      <c r="I467" s="120"/>
      <c r="J467" s="121"/>
    </row>
    <row r="468" spans="1:10" s="97" customFormat="1" ht="12" customHeight="1">
      <c r="A468" s="122"/>
      <c r="B468" s="111"/>
      <c r="C468" s="111"/>
      <c r="D468" s="98"/>
      <c r="E468" s="98"/>
      <c r="F468" s="123"/>
      <c r="G468" s="98"/>
      <c r="H468" s="111"/>
      <c r="I468" s="112"/>
      <c r="J468" s="172"/>
    </row>
    <row r="469" spans="1:10" s="97" customFormat="1" ht="12" customHeight="1">
      <c r="A469" s="122"/>
      <c r="B469" s="9"/>
      <c r="C469" s="111"/>
      <c r="D469" s="98"/>
      <c r="E469" s="98"/>
      <c r="F469" s="123"/>
      <c r="G469" s="98"/>
      <c r="H469" s="98"/>
      <c r="I469" s="163"/>
      <c r="J469" s="124"/>
    </row>
    <row r="470" spans="1:10" s="97" customFormat="1" ht="12" customHeight="1">
      <c r="A470" s="122"/>
      <c r="B470" s="111"/>
      <c r="C470" s="111"/>
      <c r="D470" s="98"/>
      <c r="E470" s="98"/>
      <c r="F470" s="123"/>
      <c r="G470" s="98"/>
      <c r="H470" s="98"/>
      <c r="I470" s="163"/>
      <c r="J470" s="124"/>
    </row>
    <row r="471" spans="1:10" s="97" customFormat="1" ht="12" customHeight="1">
      <c r="A471" s="122"/>
      <c r="B471" s="125"/>
      <c r="C471" s="111"/>
      <c r="D471" s="98"/>
      <c r="E471" s="98"/>
      <c r="F471" s="123"/>
      <c r="G471" s="98"/>
      <c r="H471" s="98"/>
      <c r="I471" s="163"/>
      <c r="J471" s="124"/>
    </row>
    <row r="472" spans="1:10" s="97" customFormat="1" ht="12" customHeight="1">
      <c r="A472" s="122"/>
      <c r="B472" s="125"/>
      <c r="C472" s="111"/>
      <c r="D472" s="98"/>
      <c r="E472" s="98"/>
      <c r="F472" s="123"/>
      <c r="G472" s="98"/>
      <c r="H472" s="98"/>
      <c r="I472" s="163"/>
      <c r="J472" s="124"/>
    </row>
    <row r="473" spans="1:10" s="97" customFormat="1" ht="12" customHeight="1">
      <c r="A473" s="122"/>
      <c r="B473" s="111"/>
      <c r="C473" s="111"/>
      <c r="D473" s="98"/>
      <c r="E473" s="98"/>
      <c r="F473" s="123"/>
      <c r="G473" s="98"/>
      <c r="H473" s="98"/>
      <c r="I473" s="163"/>
      <c r="J473" s="124"/>
    </row>
    <row r="474" spans="1:10" s="97" customFormat="1" ht="12" customHeight="1">
      <c r="A474" s="122"/>
      <c r="B474" s="125"/>
      <c r="C474" s="111"/>
      <c r="D474" s="98"/>
      <c r="E474" s="98"/>
      <c r="F474" s="123"/>
      <c r="G474" s="98"/>
      <c r="H474" s="111"/>
      <c r="I474" s="112"/>
      <c r="J474" s="124"/>
    </row>
    <row r="475" spans="1:10" s="97" customFormat="1" ht="12" customHeight="1">
      <c r="A475" s="122"/>
      <c r="B475" s="125"/>
      <c r="C475" s="111"/>
      <c r="D475" s="98"/>
      <c r="E475" s="98"/>
      <c r="F475" s="123"/>
      <c r="G475" s="98"/>
      <c r="H475" s="111"/>
      <c r="I475" s="112"/>
      <c r="J475" s="124"/>
    </row>
    <row r="476" spans="1:10" s="97" customFormat="1" ht="12" customHeight="1" thickBot="1">
      <c r="A476" s="149"/>
      <c r="B476" s="173"/>
      <c r="C476" s="150"/>
      <c r="D476" s="151"/>
      <c r="E476" s="151"/>
      <c r="F476" s="152"/>
      <c r="G476" s="151"/>
      <c r="H476" s="150"/>
      <c r="I476" s="153"/>
      <c r="J476" s="154"/>
    </row>
    <row r="477" spans="1:10" s="97" customFormat="1" ht="12" customHeight="1">
      <c r="A477" s="79"/>
      <c r="B477" s="79"/>
      <c r="C477" s="79"/>
      <c r="D477" s="84"/>
      <c r="E477" s="84"/>
      <c r="F477" s="85"/>
      <c r="G477" s="84"/>
      <c r="H477" s="79"/>
      <c r="I477" s="80"/>
      <c r="J477" s="94"/>
    </row>
    <row r="478" spans="1:10" s="97" customFormat="1" ht="12" customHeight="1">
      <c r="A478" s="79"/>
      <c r="B478" s="7" t="str">
        <f>Inputs!$C$2</f>
        <v>Rocky Mountain Power</v>
      </c>
      <c r="C478" s="79"/>
      <c r="D478" s="84"/>
      <c r="E478" s="84"/>
      <c r="F478" s="85"/>
      <c r="G478" s="84"/>
      <c r="H478" s="79"/>
      <c r="I478" s="92" t="s">
        <v>0</v>
      </c>
      <c r="J478" s="93">
        <v>7.8</v>
      </c>
    </row>
    <row r="479" spans="1:10" s="97" customFormat="1" ht="12" customHeight="1">
      <c r="A479" s="79"/>
      <c r="B479" s="7" t="str">
        <f>Inputs!$C$3</f>
        <v>Utah General Rate Case - June 2015</v>
      </c>
      <c r="C479" s="79"/>
      <c r="D479" s="84"/>
      <c r="E479" s="84"/>
      <c r="F479" s="85"/>
      <c r="G479" s="84"/>
      <c r="H479" s="79"/>
      <c r="I479" s="80"/>
      <c r="J479" s="94"/>
    </row>
    <row r="480" spans="1:10" s="97" customFormat="1" ht="12" customHeight="1">
      <c r="A480" s="79"/>
      <c r="B480" s="31" t="s">
        <v>759</v>
      </c>
      <c r="C480" s="79"/>
      <c r="D480" s="84"/>
      <c r="E480" s="84"/>
      <c r="F480" s="85"/>
      <c r="G480" s="84"/>
      <c r="H480" s="79"/>
      <c r="I480" s="80"/>
      <c r="J480" s="94"/>
    </row>
    <row r="481" spans="1:10" s="97" customFormat="1" ht="12" customHeight="1">
      <c r="A481" s="79"/>
      <c r="B481" s="79"/>
      <c r="C481" s="79"/>
      <c r="D481" s="84"/>
      <c r="E481" s="84"/>
      <c r="F481" s="85"/>
      <c r="G481" s="84"/>
      <c r="H481" s="79"/>
      <c r="I481" s="80"/>
      <c r="J481" s="94"/>
    </row>
    <row r="482" spans="1:10" s="97" customFormat="1" ht="12" customHeight="1">
      <c r="B482" s="79"/>
      <c r="C482" s="79"/>
      <c r="D482" s="84"/>
      <c r="E482" s="84"/>
      <c r="F482" s="85"/>
      <c r="G482" s="84"/>
      <c r="H482" s="79"/>
      <c r="I482" s="80"/>
      <c r="J482" s="94"/>
    </row>
    <row r="483" spans="1:10" s="97" customFormat="1" ht="12" customHeight="1">
      <c r="B483" s="79"/>
      <c r="C483" s="79"/>
      <c r="D483" s="84"/>
      <c r="E483" s="84"/>
      <c r="F483" s="94" t="s">
        <v>1</v>
      </c>
      <c r="G483" s="84"/>
      <c r="H483" s="84"/>
      <c r="I483" s="95" t="str">
        <f>+Inputs!$C$6</f>
        <v>UTAH</v>
      </c>
      <c r="J483" s="84"/>
    </row>
    <row r="484" spans="1:10" s="97" customFormat="1" ht="12" customHeight="1">
      <c r="B484" s="79"/>
      <c r="C484" s="79"/>
      <c r="D484" s="46" t="s">
        <v>2</v>
      </c>
      <c r="E484" s="46" t="s">
        <v>3</v>
      </c>
      <c r="F484" s="42" t="s">
        <v>4</v>
      </c>
      <c r="G484" s="46" t="s">
        <v>5</v>
      </c>
      <c r="H484" s="46" t="s">
        <v>6</v>
      </c>
      <c r="I484" s="47" t="s">
        <v>7</v>
      </c>
      <c r="J484" s="46" t="s">
        <v>8</v>
      </c>
    </row>
    <row r="485" spans="1:10" s="97" customFormat="1" ht="12" customHeight="1">
      <c r="A485" s="111"/>
      <c r="B485" s="22" t="s">
        <v>10</v>
      </c>
      <c r="D485" s="86"/>
      <c r="E485" s="86"/>
      <c r="F485" s="251"/>
      <c r="G485" s="297"/>
      <c r="H485" s="111"/>
      <c r="I485" s="123"/>
      <c r="J485" s="98"/>
    </row>
    <row r="486" spans="1:10" s="97" customFormat="1" ht="12" customHeight="1">
      <c r="A486" s="111"/>
      <c r="B486" s="316" t="s">
        <v>428</v>
      </c>
      <c r="C486" s="79"/>
      <c r="D486" s="317">
        <v>190</v>
      </c>
      <c r="E486" s="86">
        <v>3</v>
      </c>
      <c r="F486" s="297">
        <v>-924772.92307692301</v>
      </c>
      <c r="G486" s="297" t="s">
        <v>187</v>
      </c>
      <c r="H486" s="87">
        <f>VLOOKUP(G486,'Alloc. Factors'!$B$2:$M$110,7,FALSE)</f>
        <v>1</v>
      </c>
      <c r="I486" s="88">
        <v>1375495.5384615385</v>
      </c>
      <c r="J486" s="167"/>
    </row>
    <row r="487" spans="1:10" s="97" customFormat="1" ht="12" customHeight="1">
      <c r="A487" s="111"/>
      <c r="B487" s="316" t="s">
        <v>428</v>
      </c>
      <c r="C487" s="79"/>
      <c r="D487" s="317">
        <v>190</v>
      </c>
      <c r="E487" s="86">
        <v>3</v>
      </c>
      <c r="F487" s="297">
        <v>-619213.15384615399</v>
      </c>
      <c r="G487" s="297" t="s">
        <v>134</v>
      </c>
      <c r="H487" s="87">
        <f>VLOOKUP(G487,'Alloc. Factors'!$B$2:$M$110,7,FALSE)</f>
        <v>0.29706251501337633</v>
      </c>
      <c r="I487" s="88">
        <f t="shared" ref="I487" si="10">F487*H487</f>
        <v>-183945.01681090324</v>
      </c>
      <c r="J487" s="88"/>
    </row>
    <row r="488" spans="1:10" s="97" customFormat="1" ht="12" customHeight="1">
      <c r="A488" s="111"/>
      <c r="B488" s="316" t="s">
        <v>428</v>
      </c>
      <c r="C488" s="79"/>
      <c r="D488" s="317">
        <v>190</v>
      </c>
      <c r="E488" s="86">
        <v>3</v>
      </c>
      <c r="F488" s="297">
        <v>539874.15384615469</v>
      </c>
      <c r="G488" s="297" t="s">
        <v>24</v>
      </c>
      <c r="H488" s="87">
        <f>VLOOKUP(G488,'Alloc. Factors'!$B$2:$M$110,7,FALSE)</f>
        <v>0</v>
      </c>
      <c r="I488" s="88">
        <f t="shared" ref="I488:I492" si="11">F488*H488</f>
        <v>0</v>
      </c>
      <c r="J488" s="88"/>
    </row>
    <row r="489" spans="1:10" s="97" customFormat="1" ht="12" customHeight="1">
      <c r="A489" s="111"/>
      <c r="B489" s="316" t="s">
        <v>428</v>
      </c>
      <c r="C489" s="79"/>
      <c r="D489" s="317">
        <v>190</v>
      </c>
      <c r="E489" s="86">
        <v>3</v>
      </c>
      <c r="F489" s="297">
        <v>4077584.1538461517</v>
      </c>
      <c r="G489" s="297" t="s">
        <v>9</v>
      </c>
      <c r="H489" s="87">
        <f>VLOOKUP(G489,'Alloc. Factors'!$B$2:$M$110,7,FALSE)</f>
        <v>0.41971722672390366</v>
      </c>
      <c r="I489" s="88">
        <f t="shared" si="11"/>
        <v>1711432.312785642</v>
      </c>
      <c r="J489" s="88"/>
    </row>
    <row r="490" spans="1:10" s="97" customFormat="1" ht="12" customHeight="1">
      <c r="A490" s="111"/>
      <c r="B490" s="316" t="s">
        <v>428</v>
      </c>
      <c r="C490" s="79"/>
      <c r="D490" s="317">
        <v>190</v>
      </c>
      <c r="E490" s="86">
        <v>3</v>
      </c>
      <c r="F490" s="297">
        <v>-43828868.07692308</v>
      </c>
      <c r="G490" s="297" t="s">
        <v>28</v>
      </c>
      <c r="H490" s="87">
        <f>VLOOKUP(G490,'Alloc. Factors'!$B$2:$M$110,7,FALSE)</f>
        <v>0.4262831716003761</v>
      </c>
      <c r="I490" s="88">
        <f t="shared" si="11"/>
        <v>-18683508.891485248</v>
      </c>
      <c r="J490" s="167"/>
    </row>
    <row r="491" spans="1:10" s="97" customFormat="1" ht="12" customHeight="1">
      <c r="A491" s="111"/>
      <c r="B491" s="316" t="s">
        <v>428</v>
      </c>
      <c r="C491" s="79"/>
      <c r="D491" s="317">
        <v>190</v>
      </c>
      <c r="E491" s="86">
        <v>3</v>
      </c>
      <c r="F491" s="297">
        <v>-3317806.6923076892</v>
      </c>
      <c r="G491" s="297" t="s">
        <v>49</v>
      </c>
      <c r="H491" s="87">
        <f>VLOOKUP(G491,'Alloc. Factors'!$B$2:$M$110,7,FALSE)</f>
        <v>0.4247028503779125</v>
      </c>
      <c r="I491" s="88">
        <f t="shared" si="11"/>
        <v>-1409081.9592259894</v>
      </c>
      <c r="J491" s="86"/>
    </row>
    <row r="492" spans="1:10" s="97" customFormat="1" ht="12" customHeight="1">
      <c r="A492" s="111"/>
      <c r="B492" s="316" t="s">
        <v>428</v>
      </c>
      <c r="C492" s="79"/>
      <c r="D492" s="317">
        <v>190</v>
      </c>
      <c r="E492" s="86">
        <v>3</v>
      </c>
      <c r="F492" s="297">
        <v>185336.76923076925</v>
      </c>
      <c r="G492" s="297" t="s">
        <v>170</v>
      </c>
      <c r="H492" s="87">
        <f>VLOOKUP(G492,'Alloc. Factors'!$B$2:$M$110,7,FALSE)</f>
        <v>0.42510959027468942</v>
      </c>
      <c r="I492" s="88">
        <f t="shared" si="11"/>
        <v>78788.438030526973</v>
      </c>
      <c r="J492" s="88"/>
    </row>
    <row r="493" spans="1:10" s="97" customFormat="1" ht="12" customHeight="1">
      <c r="A493" s="111"/>
      <c r="B493" s="316"/>
      <c r="C493" s="79"/>
      <c r="D493" s="317"/>
      <c r="E493" s="86"/>
      <c r="F493" s="422">
        <f>SUM(F486:F492)</f>
        <v>-43887865.769230768</v>
      </c>
      <c r="G493" s="317"/>
      <c r="H493" s="87"/>
      <c r="I493" s="422">
        <f>SUM(I486:I492)</f>
        <v>-17110819.578244433</v>
      </c>
      <c r="J493" s="86"/>
    </row>
    <row r="494" spans="1:10" s="97" customFormat="1" ht="12" customHeight="1">
      <c r="A494" s="111"/>
      <c r="B494" s="316"/>
      <c r="C494" s="79"/>
      <c r="D494" s="317"/>
      <c r="E494" s="86"/>
      <c r="F494" s="251"/>
      <c r="G494" s="297"/>
      <c r="H494" s="87"/>
      <c r="I494" s="88"/>
      <c r="J494" s="86"/>
    </row>
    <row r="495" spans="1:10" s="97" customFormat="1" ht="12" customHeight="1">
      <c r="A495" s="111"/>
      <c r="B495" s="316"/>
      <c r="C495" s="79"/>
      <c r="D495" s="317"/>
      <c r="E495" s="86"/>
      <c r="F495" s="251"/>
      <c r="G495" s="297"/>
      <c r="H495" s="87"/>
      <c r="I495" s="88"/>
      <c r="J495" s="86"/>
    </row>
    <row r="496" spans="1:10" s="97" customFormat="1" ht="12" customHeight="1">
      <c r="A496" s="111"/>
      <c r="B496" s="316" t="s">
        <v>429</v>
      </c>
      <c r="C496" s="316"/>
      <c r="D496" s="86">
        <v>281</v>
      </c>
      <c r="E496" s="86">
        <v>3</v>
      </c>
      <c r="F496" s="251">
        <v>199232770</v>
      </c>
      <c r="G496" s="297" t="s">
        <v>28</v>
      </c>
      <c r="H496" s="87">
        <f>VLOOKUP(G496,'Alloc. Factors'!$B$2:$M$110,7,FALSE)</f>
        <v>0.4262831716003761</v>
      </c>
      <c r="I496" s="88">
        <f>F496*H496</f>
        <v>84929577.08232826</v>
      </c>
      <c r="J496" s="86"/>
    </row>
    <row r="497" spans="1:10" s="97" customFormat="1" ht="12" customHeight="1">
      <c r="A497" s="111"/>
      <c r="B497" s="316"/>
      <c r="C497" s="79"/>
      <c r="D497" s="317"/>
      <c r="E497" s="86"/>
      <c r="F497" s="251"/>
      <c r="G497" s="297"/>
      <c r="H497" s="87"/>
      <c r="I497" s="88"/>
      <c r="J497" s="167"/>
    </row>
    <row r="498" spans="1:10" s="97" customFormat="1" ht="12" customHeight="1">
      <c r="A498" s="111"/>
      <c r="B498" s="316"/>
      <c r="C498" s="79"/>
      <c r="D498" s="317"/>
      <c r="E498" s="86"/>
      <c r="F498" s="251"/>
      <c r="G498" s="297"/>
      <c r="H498" s="87"/>
      <c r="I498" s="88"/>
      <c r="J498" s="167"/>
    </row>
    <row r="499" spans="1:10" s="97" customFormat="1" ht="12" customHeight="1">
      <c r="A499" s="111"/>
      <c r="B499" s="316" t="s">
        <v>430</v>
      </c>
      <c r="C499" s="316"/>
      <c r="D499" s="86">
        <v>282</v>
      </c>
      <c r="E499" s="86">
        <v>3</v>
      </c>
      <c r="F499" s="251">
        <v>-3994747951</v>
      </c>
      <c r="G499" s="297" t="s">
        <v>187</v>
      </c>
      <c r="H499" s="87">
        <f>VLOOKUP(G499,'Alloc. Factors'!$B$2:$M$110,7,FALSE)</f>
        <v>1</v>
      </c>
      <c r="I499" s="88">
        <v>-1763572995</v>
      </c>
      <c r="J499" s="88"/>
    </row>
    <row r="500" spans="1:10" s="97" customFormat="1" ht="12" customHeight="1">
      <c r="A500" s="111"/>
      <c r="B500" s="316" t="s">
        <v>430</v>
      </c>
      <c r="C500" s="316"/>
      <c r="D500" s="86">
        <v>282</v>
      </c>
      <c r="E500" s="86">
        <v>3</v>
      </c>
      <c r="F500" s="251">
        <v>3478524079.4615388</v>
      </c>
      <c r="G500" s="297" t="s">
        <v>175</v>
      </c>
      <c r="H500" s="87">
        <f>VLOOKUP(G500,'Alloc. Factors'!$B$2:$M$110,7,FALSE)</f>
        <v>0.43239410988302956</v>
      </c>
      <c r="I500" s="88">
        <f t="shared" ref="I500" si="12">F500*H500</f>
        <v>1504093323.0454569</v>
      </c>
      <c r="J500" s="88"/>
    </row>
    <row r="501" spans="1:10" s="97" customFormat="1" ht="12" customHeight="1">
      <c r="A501" s="111"/>
      <c r="B501" s="316" t="s">
        <v>430</v>
      </c>
      <c r="C501" s="316"/>
      <c r="D501" s="86">
        <v>282</v>
      </c>
      <c r="E501" s="86">
        <v>3</v>
      </c>
      <c r="F501" s="251">
        <v>-53718256.538461536</v>
      </c>
      <c r="G501" s="297" t="s">
        <v>24</v>
      </c>
      <c r="H501" s="87">
        <f>VLOOKUP(G501,'Alloc. Factors'!$B$2:$M$110,7,FALSE)</f>
        <v>0</v>
      </c>
      <c r="I501" s="88">
        <f t="shared" ref="I501:I504" si="13">F501*H501</f>
        <v>0</v>
      </c>
      <c r="J501" s="88"/>
    </row>
    <row r="502" spans="1:10" s="97" customFormat="1" ht="12" customHeight="1">
      <c r="A502" s="111"/>
      <c r="B502" s="316" t="s">
        <v>430</v>
      </c>
      <c r="C502" s="316"/>
      <c r="D502" s="86">
        <v>282</v>
      </c>
      <c r="E502" s="86">
        <v>3</v>
      </c>
      <c r="F502" s="251">
        <v>117876.53846153861</v>
      </c>
      <c r="G502" s="297" t="s">
        <v>9</v>
      </c>
      <c r="H502" s="87">
        <f>VLOOKUP(G502,'Alloc. Factors'!$B$2:$M$110,7,FALSE)</f>
        <v>0.41971722672390366</v>
      </c>
      <c r="I502" s="88">
        <f t="shared" si="13"/>
        <v>49474.81381889055</v>
      </c>
      <c r="J502" s="88"/>
    </row>
    <row r="503" spans="1:10" s="97" customFormat="1" ht="12" customHeight="1">
      <c r="A503" s="111"/>
      <c r="B503" s="316" t="s">
        <v>430</v>
      </c>
      <c r="C503" s="316"/>
      <c r="D503" s="86">
        <v>282</v>
      </c>
      <c r="E503" s="86">
        <v>3</v>
      </c>
      <c r="F503" s="251">
        <v>1051928.846153846</v>
      </c>
      <c r="G503" s="297" t="s">
        <v>28</v>
      </c>
      <c r="H503" s="87">
        <f>VLOOKUP(G503,'Alloc. Factors'!$B$2:$M$110,7,FALSE)</f>
        <v>0.4262831716003761</v>
      </c>
      <c r="I503" s="88">
        <f t="shared" si="13"/>
        <v>448419.56483638554</v>
      </c>
      <c r="J503" s="167"/>
    </row>
    <row r="504" spans="1:10" s="97" customFormat="1" ht="12" customHeight="1">
      <c r="A504" s="111"/>
      <c r="B504" s="316" t="s">
        <v>430</v>
      </c>
      <c r="C504" s="316"/>
      <c r="D504" s="86">
        <v>282</v>
      </c>
      <c r="E504" s="86">
        <v>3</v>
      </c>
      <c r="F504" s="251">
        <v>-2021385.6923076934</v>
      </c>
      <c r="G504" s="297" t="s">
        <v>49</v>
      </c>
      <c r="H504" s="87">
        <f>VLOOKUP(G504,'Alloc. Factors'!$B$2:$M$110,7,FALSE)</f>
        <v>0.4247028503779125</v>
      </c>
      <c r="I504" s="88">
        <f t="shared" si="13"/>
        <v>-858488.2652362074</v>
      </c>
      <c r="J504" s="88"/>
    </row>
    <row r="505" spans="1:10" s="97" customFormat="1" ht="12" customHeight="1">
      <c r="A505" s="111"/>
      <c r="B505" s="316"/>
      <c r="C505" s="316"/>
      <c r="D505" s="86"/>
      <c r="E505" s="86"/>
      <c r="F505" s="421">
        <f>SUM(F499:F504)</f>
        <v>-570793708.38461506</v>
      </c>
      <c r="G505" s="297"/>
      <c r="H505" s="87"/>
      <c r="I505" s="421">
        <f>SUM(I499:I504)</f>
        <v>-259840265.84112403</v>
      </c>
      <c r="J505" s="27"/>
    </row>
    <row r="506" spans="1:10" s="97" customFormat="1" ht="12" customHeight="1">
      <c r="A506" s="111"/>
      <c r="B506" s="316"/>
      <c r="C506" s="316"/>
      <c r="D506" s="86"/>
      <c r="E506" s="86"/>
      <c r="F506" s="251"/>
      <c r="G506" s="297"/>
      <c r="H506" s="87"/>
      <c r="I506" s="88"/>
      <c r="J506" s="88"/>
    </row>
    <row r="507" spans="1:10" s="97" customFormat="1" ht="12" customHeight="1">
      <c r="A507" s="111"/>
      <c r="B507" s="316"/>
      <c r="C507" s="316"/>
      <c r="D507" s="86"/>
      <c r="E507" s="86"/>
      <c r="F507" s="251"/>
      <c r="G507" s="297"/>
      <c r="H507" s="87"/>
      <c r="I507" s="88"/>
      <c r="J507" s="88"/>
    </row>
    <row r="508" spans="1:10" s="97" customFormat="1" ht="12" customHeight="1">
      <c r="A508" s="111"/>
      <c r="B508" s="316" t="s">
        <v>431</v>
      </c>
      <c r="C508" s="316"/>
      <c r="D508" s="86">
        <v>283</v>
      </c>
      <c r="E508" s="86">
        <v>3</v>
      </c>
      <c r="F508" s="251">
        <v>-5242510.615384616</v>
      </c>
      <c r="G508" s="297" t="s">
        <v>187</v>
      </c>
      <c r="H508" s="87">
        <f>VLOOKUP(G508,'Alloc. Factors'!$B$2:$M$110,7,FALSE)</f>
        <v>1</v>
      </c>
      <c r="I508" s="88">
        <v>-3085338.5384615385</v>
      </c>
      <c r="J508" s="167"/>
    </row>
    <row r="509" spans="1:10" s="97" customFormat="1" ht="12" customHeight="1">
      <c r="A509" s="111"/>
      <c r="B509" s="316" t="s">
        <v>431</v>
      </c>
      <c r="C509" s="316"/>
      <c r="D509" s="86">
        <v>283</v>
      </c>
      <c r="E509" s="86">
        <v>3</v>
      </c>
      <c r="F509" s="251">
        <v>-1321549.384615385</v>
      </c>
      <c r="G509" s="297" t="s">
        <v>58</v>
      </c>
      <c r="H509" s="87">
        <f>VLOOKUP(G509,'Alloc. Factors'!$B$2:$M$110,7,FALSE)</f>
        <v>0.42470370848643479</v>
      </c>
      <c r="I509" s="88">
        <f t="shared" ref="I509:I515" si="14">F509*H509</f>
        <v>-561266.92459411977</v>
      </c>
      <c r="J509" s="98"/>
    </row>
    <row r="510" spans="1:10" s="97" customFormat="1" ht="12" customHeight="1">
      <c r="A510" s="111"/>
      <c r="B510" s="316" t="s">
        <v>431</v>
      </c>
      <c r="C510" s="316"/>
      <c r="D510" s="86">
        <v>283</v>
      </c>
      <c r="E510" s="86">
        <v>3</v>
      </c>
      <c r="F510" s="251">
        <v>21877452.692307696</v>
      </c>
      <c r="G510" s="297" t="s">
        <v>24</v>
      </c>
      <c r="H510" s="87">
        <f>VLOOKUP(G510,'Alloc. Factors'!$B$2:$M$110,7,FALSE)</f>
        <v>0</v>
      </c>
      <c r="I510" s="88">
        <f t="shared" si="14"/>
        <v>0</v>
      </c>
      <c r="J510" s="98"/>
    </row>
    <row r="511" spans="1:10" s="97" customFormat="1" ht="12" customHeight="1">
      <c r="A511" s="111"/>
      <c r="B511" s="316" t="s">
        <v>431</v>
      </c>
      <c r="C511" s="316"/>
      <c r="D511" s="86">
        <v>283</v>
      </c>
      <c r="E511" s="86">
        <v>3</v>
      </c>
      <c r="F511" s="251">
        <v>-3490021.3076923075</v>
      </c>
      <c r="G511" s="297" t="s">
        <v>9</v>
      </c>
      <c r="H511" s="87">
        <f>VLOOKUP(G511,'Alloc. Factors'!$B$2:$M$110,7,FALSE)</f>
        <v>0.41971722672390366</v>
      </c>
      <c r="I511" s="88">
        <f t="shared" si="14"/>
        <v>-1464822.064471947</v>
      </c>
      <c r="J511" s="98"/>
    </row>
    <row r="512" spans="1:10" s="97" customFormat="1" ht="12" customHeight="1">
      <c r="A512" s="111"/>
      <c r="B512" s="316" t="s">
        <v>431</v>
      </c>
      <c r="C512" s="316"/>
      <c r="D512" s="86">
        <v>283</v>
      </c>
      <c r="E512" s="86">
        <v>3</v>
      </c>
      <c r="F512" s="251">
        <v>1439175.7692307692</v>
      </c>
      <c r="G512" s="297" t="s">
        <v>28</v>
      </c>
      <c r="H512" s="87">
        <f>VLOOKUP(G512,'Alloc. Factors'!$B$2:$M$110,7,FALSE)</f>
        <v>0.4262831716003761</v>
      </c>
      <c r="I512" s="88">
        <f t="shared" si="14"/>
        <v>613496.41139810323</v>
      </c>
      <c r="J512" s="98"/>
    </row>
    <row r="513" spans="1:10" s="97" customFormat="1" ht="12" customHeight="1">
      <c r="A513" s="111"/>
      <c r="B513" s="316" t="s">
        <v>431</v>
      </c>
      <c r="C513" s="316"/>
      <c r="D513" s="86">
        <v>283</v>
      </c>
      <c r="E513" s="86">
        <v>3</v>
      </c>
      <c r="F513" s="123">
        <v>932291.15384615376</v>
      </c>
      <c r="G513" s="98" t="s">
        <v>183</v>
      </c>
      <c r="H513" s="87">
        <f>VLOOKUP(G513,'Alloc. Factors'!$B$2:$M$110,7,FALSE)</f>
        <v>0.42791041868917257</v>
      </c>
      <c r="I513" s="88">
        <f t="shared" si="14"/>
        <v>398937.09798251942</v>
      </c>
      <c r="J513" s="98"/>
    </row>
    <row r="514" spans="1:10" s="97" customFormat="1" ht="12" customHeight="1">
      <c r="A514" s="96"/>
      <c r="B514" s="316" t="s">
        <v>431</v>
      </c>
      <c r="C514" s="316"/>
      <c r="D514" s="86">
        <v>283</v>
      </c>
      <c r="E514" s="86">
        <v>3</v>
      </c>
      <c r="F514" s="123">
        <v>837140.23076923098</v>
      </c>
      <c r="G514" s="98" t="s">
        <v>64</v>
      </c>
      <c r="H514" s="87">
        <f>VLOOKUP(G514,'Alloc. Factors'!$B$2:$M$110,7,FALSE)</f>
        <v>0.43707562927178034</v>
      </c>
      <c r="I514" s="88">
        <f t="shared" si="14"/>
        <v>365893.59315218503</v>
      </c>
      <c r="J514" s="98"/>
    </row>
    <row r="515" spans="1:10" s="97" customFormat="1" ht="12" customHeight="1">
      <c r="A515" s="96"/>
      <c r="B515" s="316" t="s">
        <v>431</v>
      </c>
      <c r="C515" s="316"/>
      <c r="D515" s="86">
        <v>283</v>
      </c>
      <c r="E515" s="86">
        <v>3</v>
      </c>
      <c r="F515" s="123">
        <v>-3671329.6923076916</v>
      </c>
      <c r="G515" s="98" t="s">
        <v>49</v>
      </c>
      <c r="H515" s="87">
        <f>VLOOKUP(G515,'Alloc. Factors'!$B$2:$M$110,7,FALSE)</f>
        <v>0.4247028503779125</v>
      </c>
      <c r="I515" s="88">
        <f t="shared" si="14"/>
        <v>-1559224.1850001412</v>
      </c>
      <c r="J515" s="98"/>
    </row>
    <row r="516" spans="1:10" s="97" customFormat="1" ht="12" customHeight="1">
      <c r="A516" s="96"/>
      <c r="B516" s="316"/>
      <c r="C516" s="316"/>
      <c r="D516" s="86"/>
      <c r="E516" s="86"/>
      <c r="F516" s="421">
        <f>SUM(F508:F515)</f>
        <v>11360648.846153852</v>
      </c>
      <c r="G516" s="98"/>
      <c r="H516" s="111"/>
      <c r="I516" s="421">
        <f>SUM(I508:I515)</f>
        <v>-5292324.6099949386</v>
      </c>
      <c r="J516" s="88"/>
    </row>
    <row r="517" spans="1:10" s="97" customFormat="1" ht="12" customHeight="1">
      <c r="A517" s="96"/>
      <c r="B517" s="316"/>
      <c r="C517" s="316"/>
      <c r="D517" s="86"/>
      <c r="E517" s="86"/>
      <c r="F517" s="123"/>
      <c r="G517" s="98"/>
      <c r="H517" s="87"/>
      <c r="I517" s="88"/>
      <c r="J517" s="98"/>
    </row>
    <row r="518" spans="1:10" s="97" customFormat="1" ht="12" customHeight="1">
      <c r="A518" s="96"/>
      <c r="B518" s="316"/>
      <c r="C518" s="316"/>
      <c r="D518" s="86"/>
      <c r="E518" s="86"/>
      <c r="F518" s="123"/>
      <c r="G518" s="98"/>
      <c r="H518" s="87"/>
      <c r="I518" s="88"/>
      <c r="J518" s="98"/>
    </row>
    <row r="519" spans="1:10" s="97" customFormat="1" ht="12" customHeight="1">
      <c r="A519" s="96"/>
      <c r="B519" s="316" t="s">
        <v>439</v>
      </c>
      <c r="C519" s="316"/>
      <c r="D519" s="86">
        <v>255</v>
      </c>
      <c r="E519" s="86">
        <v>3</v>
      </c>
      <c r="F519" s="123">
        <v>100668.46153846153</v>
      </c>
      <c r="G519" s="98" t="s">
        <v>137</v>
      </c>
      <c r="H519" s="87">
        <f>VLOOKUP(G519,'Alloc. Factors'!$B$2:$M$110,7,FALSE)</f>
        <v>0</v>
      </c>
      <c r="I519" s="88">
        <f t="shared" ref="I519:I524" si="15">F519*H519</f>
        <v>0</v>
      </c>
      <c r="J519" s="98"/>
    </row>
    <row r="520" spans="1:10" s="97" customFormat="1" ht="12" customHeight="1">
      <c r="A520" s="96"/>
      <c r="B520" s="316" t="s">
        <v>439</v>
      </c>
      <c r="C520" s="111"/>
      <c r="D520" s="98">
        <v>255</v>
      </c>
      <c r="E520" s="98">
        <v>3</v>
      </c>
      <c r="F520" s="251">
        <v>1015916.8461538461</v>
      </c>
      <c r="G520" s="98" t="s">
        <v>139</v>
      </c>
      <c r="H520" s="87">
        <f>VLOOKUP(G520,'Alloc. Factors'!$B$2:$M$110,7,FALSE)</f>
        <v>0</v>
      </c>
      <c r="I520" s="88">
        <f t="shared" si="15"/>
        <v>0</v>
      </c>
      <c r="J520" s="98"/>
    </row>
    <row r="521" spans="1:10" s="97" customFormat="1" ht="12" customHeight="1">
      <c r="A521" s="96"/>
      <c r="B521" s="316" t="s">
        <v>439</v>
      </c>
      <c r="C521" s="220"/>
      <c r="D521" s="86">
        <v>255</v>
      </c>
      <c r="E521" s="86">
        <v>3</v>
      </c>
      <c r="F521" s="123">
        <v>512219.07692307688</v>
      </c>
      <c r="G521" s="98" t="s">
        <v>141</v>
      </c>
      <c r="H521" s="87">
        <f>VLOOKUP(G521,'Alloc. Factors'!$B$2:$M$110,7,FALSE)</f>
        <v>0</v>
      </c>
      <c r="I521" s="88">
        <f t="shared" si="15"/>
        <v>0</v>
      </c>
      <c r="J521" s="98"/>
    </row>
    <row r="522" spans="1:10" s="97" customFormat="1" ht="12" customHeight="1">
      <c r="A522" s="96"/>
      <c r="B522" s="316" t="s">
        <v>439</v>
      </c>
      <c r="C522" s="220"/>
      <c r="D522" s="86">
        <v>255</v>
      </c>
      <c r="E522" s="86">
        <v>3</v>
      </c>
      <c r="F522" s="123">
        <v>61535.076923076937</v>
      </c>
      <c r="G522" s="98" t="s">
        <v>143</v>
      </c>
      <c r="H522" s="87">
        <f>VLOOKUP(G522,'Alloc. Factors'!$B$2:$M$110,7,FALSE)</f>
        <v>0</v>
      </c>
      <c r="I522" s="88">
        <f t="shared" si="15"/>
        <v>0</v>
      </c>
      <c r="J522" s="98"/>
    </row>
    <row r="523" spans="1:10" s="97" customFormat="1" ht="12" customHeight="1">
      <c r="A523" s="96"/>
      <c r="B523" s="316" t="s">
        <v>439</v>
      </c>
      <c r="C523" s="220"/>
      <c r="D523" s="86">
        <v>255</v>
      </c>
      <c r="E523" s="86">
        <v>3</v>
      </c>
      <c r="F523" s="123">
        <v>122347.38461538462</v>
      </c>
      <c r="G523" s="98" t="s">
        <v>145</v>
      </c>
      <c r="H523" s="87">
        <f>VLOOKUP(G523,'Alloc. Factors'!$B$2:$M$110,7,FALSE)</f>
        <v>0</v>
      </c>
      <c r="I523" s="88">
        <f t="shared" si="15"/>
        <v>0</v>
      </c>
      <c r="J523" s="88"/>
    </row>
    <row r="524" spans="1:10" s="97" customFormat="1" ht="12" customHeight="1">
      <c r="A524" s="111"/>
      <c r="B524" s="316" t="s">
        <v>439</v>
      </c>
      <c r="C524" s="220"/>
      <c r="D524" s="86">
        <v>255</v>
      </c>
      <c r="E524" s="86">
        <v>3</v>
      </c>
      <c r="F524" s="123">
        <v>59765.538461538468</v>
      </c>
      <c r="G524" s="98" t="s">
        <v>147</v>
      </c>
      <c r="H524" s="87">
        <f>VLOOKUP(G524,'Alloc. Factors'!$B$2:$M$110,7,FALSE)</f>
        <v>0.46935500000000002</v>
      </c>
      <c r="I524" s="88">
        <f t="shared" si="15"/>
        <v>28051.254304615388</v>
      </c>
      <c r="J524" s="88"/>
    </row>
    <row r="525" spans="1:10" s="97" customFormat="1" ht="12" customHeight="1">
      <c r="A525" s="111"/>
      <c r="B525" s="316" t="s">
        <v>439</v>
      </c>
      <c r="C525" s="220"/>
      <c r="D525" s="86">
        <v>255</v>
      </c>
      <c r="E525" s="86">
        <v>3</v>
      </c>
      <c r="F525" s="123">
        <v>-54315.923076923078</v>
      </c>
      <c r="G525" s="98" t="s">
        <v>191</v>
      </c>
      <c r="H525" s="87">
        <f>VLOOKUP(G525,'Alloc. Factors'!$B$2:$M$110,7,FALSE)</f>
        <v>0</v>
      </c>
      <c r="I525" s="88">
        <f t="shared" ref="I525" si="16">F525*H525</f>
        <v>0</v>
      </c>
      <c r="J525" s="88"/>
    </row>
    <row r="526" spans="1:10" s="97" customFormat="1" ht="12" customHeight="1">
      <c r="A526" s="111"/>
      <c r="B526" s="220"/>
      <c r="C526" s="220"/>
      <c r="D526" s="86"/>
      <c r="E526" s="86"/>
      <c r="F526" s="421">
        <f>SUM(F519:F525)</f>
        <v>1818136.4615384615</v>
      </c>
      <c r="G526" s="98"/>
      <c r="H526" s="87"/>
      <c r="I526" s="421">
        <f>SUM(I519:I525)</f>
        <v>28051.254304615388</v>
      </c>
      <c r="J526" s="88"/>
    </row>
    <row r="527" spans="1:10" s="97" customFormat="1" ht="12" customHeight="1">
      <c r="A527" s="111"/>
      <c r="B527" s="111"/>
      <c r="C527" s="111"/>
      <c r="D527" s="98"/>
      <c r="E527" s="98"/>
      <c r="F527" s="123"/>
      <c r="G527" s="98"/>
      <c r="H527" s="111"/>
      <c r="I527" s="112"/>
      <c r="J527" s="98"/>
    </row>
    <row r="528" spans="1:10" s="97" customFormat="1" ht="12" customHeight="1">
      <c r="A528" s="111"/>
      <c r="B528" s="220"/>
      <c r="C528" s="220"/>
      <c r="D528" s="86"/>
      <c r="E528" s="86"/>
      <c r="F528" s="251" t="s">
        <v>13</v>
      </c>
      <c r="G528" s="98"/>
      <c r="H528" s="87"/>
      <c r="I528" s="251"/>
      <c r="J528" s="88"/>
    </row>
    <row r="529" spans="1:10" s="97" customFormat="1" ht="12" customHeight="1">
      <c r="A529" s="111"/>
      <c r="B529" s="220"/>
      <c r="C529" s="220"/>
      <c r="D529" s="86"/>
      <c r="E529" s="86"/>
      <c r="F529" s="251" t="s">
        <v>13</v>
      </c>
      <c r="G529" s="98"/>
      <c r="H529" s="87"/>
      <c r="I529" s="251"/>
      <c r="J529" s="88"/>
    </row>
    <row r="530" spans="1:10" s="97" customFormat="1" ht="12" customHeight="1">
      <c r="A530" s="111"/>
      <c r="B530" s="220"/>
      <c r="C530" s="220"/>
      <c r="D530" s="86"/>
      <c r="E530" s="86"/>
      <c r="F530" s="251"/>
      <c r="G530" s="98"/>
      <c r="H530" s="87"/>
      <c r="I530" s="251"/>
      <c r="J530" s="88"/>
    </row>
    <row r="531" spans="1:10" s="97" customFormat="1" ht="12" customHeight="1">
      <c r="A531" s="111"/>
      <c r="B531" s="220"/>
      <c r="C531" s="220"/>
      <c r="D531" s="86"/>
      <c r="E531" s="86"/>
      <c r="F531" s="251"/>
      <c r="G531" s="98"/>
      <c r="H531" s="87"/>
      <c r="I531" s="251"/>
      <c r="J531" s="98"/>
    </row>
    <row r="532" spans="1:10" s="97" customFormat="1" ht="12" customHeight="1">
      <c r="A532" s="111"/>
      <c r="B532" s="220"/>
      <c r="C532" s="220"/>
      <c r="D532" s="86"/>
      <c r="E532" s="86"/>
      <c r="F532" s="123"/>
      <c r="G532" s="98"/>
      <c r="H532" s="87"/>
      <c r="I532" s="88"/>
      <c r="J532" s="88"/>
    </row>
    <row r="533" spans="1:10" s="97" customFormat="1" ht="12" customHeight="1">
      <c r="A533" s="111"/>
      <c r="B533" s="220"/>
      <c r="C533" s="220"/>
      <c r="D533" s="86"/>
      <c r="E533" s="86"/>
      <c r="F533" s="251"/>
      <c r="G533" s="98"/>
      <c r="H533" s="87"/>
      <c r="I533" s="251"/>
      <c r="J533" s="88"/>
    </row>
    <row r="534" spans="1:10" s="97" customFormat="1" ht="12" customHeight="1" thickBot="1">
      <c r="A534" s="111"/>
      <c r="B534" s="9" t="s">
        <v>12</v>
      </c>
      <c r="C534" s="111"/>
      <c r="D534" s="98"/>
      <c r="E534" s="98"/>
      <c r="F534" s="123"/>
      <c r="G534" s="98"/>
      <c r="H534" s="111"/>
      <c r="I534" s="112"/>
      <c r="J534" s="98"/>
    </row>
    <row r="535" spans="1:10" s="97" customFormat="1" ht="12" customHeight="1">
      <c r="A535" s="116"/>
      <c r="B535" s="34"/>
      <c r="C535" s="117"/>
      <c r="D535" s="118"/>
      <c r="E535" s="118"/>
      <c r="F535" s="119"/>
      <c r="G535" s="118"/>
      <c r="H535" s="118"/>
      <c r="I535" s="164"/>
      <c r="J535" s="121"/>
    </row>
    <row r="536" spans="1:10" s="97" customFormat="1" ht="12" customHeight="1">
      <c r="A536" s="122"/>
      <c r="B536" s="111"/>
      <c r="C536" s="111"/>
      <c r="D536" s="98"/>
      <c r="E536" s="98"/>
      <c r="F536" s="123"/>
      <c r="G536" s="98"/>
      <c r="H536" s="98"/>
      <c r="I536" s="163"/>
      <c r="J536" s="124"/>
    </row>
    <row r="537" spans="1:10" s="97" customFormat="1" ht="12" customHeight="1">
      <c r="A537" s="122"/>
      <c r="B537" s="125"/>
      <c r="C537" s="111"/>
      <c r="D537" s="98"/>
      <c r="E537" s="98"/>
      <c r="F537" s="123"/>
      <c r="G537" s="98"/>
      <c r="H537" s="98"/>
      <c r="I537" s="163"/>
      <c r="J537" s="124"/>
    </row>
    <row r="538" spans="1:10" s="97" customFormat="1" ht="12" customHeight="1">
      <c r="A538" s="122"/>
      <c r="B538" s="125"/>
      <c r="C538" s="111"/>
      <c r="D538" s="98"/>
      <c r="E538" s="98"/>
      <c r="F538" s="123"/>
      <c r="G538" s="98"/>
      <c r="H538" s="98"/>
      <c r="I538" s="163"/>
      <c r="J538" s="124"/>
    </row>
    <row r="539" spans="1:10" s="97" customFormat="1" ht="12" customHeight="1">
      <c r="A539" s="122"/>
      <c r="B539" s="111"/>
      <c r="C539" s="111"/>
      <c r="D539" s="98"/>
      <c r="E539" s="98"/>
      <c r="F539" s="123"/>
      <c r="G539" s="98"/>
      <c r="H539" s="98"/>
      <c r="I539" s="163"/>
      <c r="J539" s="124"/>
    </row>
    <row r="540" spans="1:10" s="97" customFormat="1" ht="12" customHeight="1">
      <c r="A540" s="122"/>
      <c r="B540" s="125"/>
      <c r="C540" s="111"/>
      <c r="D540" s="98"/>
      <c r="E540" s="98"/>
      <c r="F540" s="123"/>
      <c r="G540" s="98"/>
      <c r="H540" s="98"/>
      <c r="I540" s="163"/>
      <c r="J540" s="124"/>
    </row>
    <row r="541" spans="1:10" s="97" customFormat="1" ht="12" customHeight="1">
      <c r="A541" s="122"/>
      <c r="B541" s="125"/>
      <c r="C541" s="111"/>
      <c r="D541" s="98"/>
      <c r="E541" s="98"/>
      <c r="F541" s="123"/>
      <c r="G541" s="98"/>
      <c r="H541" s="98"/>
      <c r="I541" s="163"/>
      <c r="J541" s="124"/>
    </row>
    <row r="542" spans="1:10" s="97" customFormat="1" ht="12" customHeight="1">
      <c r="A542" s="122"/>
      <c r="B542" s="111"/>
      <c r="C542" s="111"/>
      <c r="D542" s="98"/>
      <c r="E542" s="98"/>
      <c r="F542" s="123"/>
      <c r="G542" s="98"/>
      <c r="H542" s="98"/>
      <c r="I542" s="163"/>
      <c r="J542" s="124"/>
    </row>
    <row r="543" spans="1:10" s="97" customFormat="1" ht="12" customHeight="1">
      <c r="A543" s="122"/>
      <c r="B543" s="125"/>
      <c r="C543" s="111"/>
      <c r="D543" s="98"/>
      <c r="E543" s="98"/>
      <c r="F543" s="123"/>
      <c r="G543" s="98"/>
      <c r="H543" s="111"/>
      <c r="I543" s="112"/>
      <c r="J543" s="124"/>
    </row>
    <row r="544" spans="1:10" s="97" customFormat="1" ht="12" customHeight="1" thickBot="1">
      <c r="A544" s="149"/>
      <c r="B544" s="173"/>
      <c r="C544" s="150"/>
      <c r="D544" s="151"/>
      <c r="E544" s="151"/>
      <c r="F544" s="152"/>
      <c r="G544" s="151"/>
      <c r="H544" s="150"/>
      <c r="I544" s="153"/>
      <c r="J544" s="154"/>
    </row>
    <row r="545" spans="1:10" s="97" customFormat="1" ht="12" customHeight="1">
      <c r="A545" s="79"/>
      <c r="B545" s="79"/>
      <c r="C545" s="79"/>
      <c r="D545" s="84"/>
      <c r="E545" s="84"/>
      <c r="F545" s="85"/>
      <c r="G545" s="84"/>
      <c r="H545" s="79"/>
      <c r="I545" s="80"/>
      <c r="J545" s="94"/>
    </row>
    <row r="546" spans="1:10" s="97" customFormat="1" ht="12" customHeight="1">
      <c r="A546" s="79"/>
      <c r="B546" s="7" t="str">
        <f>Inputs!$C$2</f>
        <v>Rocky Mountain Power</v>
      </c>
      <c r="C546" s="79"/>
      <c r="D546" s="84"/>
      <c r="E546" s="84"/>
      <c r="F546" s="85"/>
      <c r="G546" s="84"/>
      <c r="H546" s="79"/>
      <c r="I546" s="92" t="s">
        <v>0</v>
      </c>
      <c r="J546" s="93">
        <v>7.9</v>
      </c>
    </row>
    <row r="547" spans="1:10" s="97" customFormat="1" ht="12" customHeight="1">
      <c r="A547" s="79"/>
      <c r="B547" s="7" t="str">
        <f>Inputs!$C$3</f>
        <v>Utah General Rate Case - June 2015</v>
      </c>
      <c r="C547" s="79"/>
      <c r="D547" s="84"/>
      <c r="E547" s="84"/>
      <c r="F547" s="85"/>
      <c r="G547" s="84"/>
      <c r="H547" s="79"/>
      <c r="I547" s="80"/>
      <c r="J547" s="94"/>
    </row>
    <row r="548" spans="1:10" s="97" customFormat="1" ht="12" customHeight="1">
      <c r="A548" s="79"/>
      <c r="B548" s="31" t="s">
        <v>631</v>
      </c>
      <c r="C548" s="79"/>
      <c r="D548" s="84"/>
      <c r="E548" s="84"/>
      <c r="F548" s="85"/>
      <c r="G548" s="84"/>
      <c r="H548" s="79"/>
      <c r="I548" s="80"/>
      <c r="J548" s="94"/>
    </row>
    <row r="549" spans="1:10" s="97" customFormat="1" ht="12" customHeight="1">
      <c r="A549" s="79"/>
      <c r="B549" s="79"/>
      <c r="C549" s="79"/>
      <c r="D549" s="84"/>
      <c r="E549" s="84"/>
      <c r="F549" s="85"/>
      <c r="G549" s="84"/>
      <c r="H549" s="79"/>
      <c r="I549" s="80"/>
      <c r="J549" s="94"/>
    </row>
    <row r="550" spans="1:10" s="97" customFormat="1" ht="12" customHeight="1">
      <c r="B550" s="79"/>
      <c r="C550" s="79"/>
      <c r="D550" s="84"/>
      <c r="E550" s="84"/>
      <c r="F550" s="85"/>
      <c r="G550" s="84"/>
      <c r="H550" s="79"/>
      <c r="I550" s="80"/>
      <c r="J550" s="94"/>
    </row>
    <row r="551" spans="1:10" s="97" customFormat="1" ht="12" customHeight="1">
      <c r="B551" s="79"/>
      <c r="C551" s="79"/>
      <c r="D551" s="84"/>
      <c r="E551" s="84"/>
      <c r="F551" s="94" t="s">
        <v>1</v>
      </c>
      <c r="G551" s="84"/>
      <c r="H551" s="84"/>
      <c r="I551" s="95" t="str">
        <f>+Inputs!$C$6</f>
        <v>UTAH</v>
      </c>
      <c r="J551" s="84"/>
    </row>
    <row r="552" spans="1:10" s="97" customFormat="1" ht="12" customHeight="1">
      <c r="B552" s="79"/>
      <c r="C552" s="79"/>
      <c r="D552" s="46" t="s">
        <v>2</v>
      </c>
      <c r="E552" s="46" t="s">
        <v>3</v>
      </c>
      <c r="F552" s="42" t="s">
        <v>4</v>
      </c>
      <c r="G552" s="46" t="s">
        <v>5</v>
      </c>
      <c r="H552" s="46" t="s">
        <v>6</v>
      </c>
      <c r="I552" s="47" t="s">
        <v>7</v>
      </c>
      <c r="J552" s="46" t="s">
        <v>8</v>
      </c>
    </row>
    <row r="553" spans="1:10" s="97" customFormat="1" ht="12" customHeight="1">
      <c r="A553" s="111"/>
      <c r="B553" s="22" t="s">
        <v>409</v>
      </c>
      <c r="D553" s="86"/>
      <c r="E553" s="86"/>
      <c r="F553" s="251"/>
      <c r="G553" s="297"/>
      <c r="H553" s="111"/>
      <c r="I553" s="123"/>
      <c r="J553" s="98"/>
    </row>
    <row r="554" spans="1:10" s="97" customFormat="1" ht="12" customHeight="1">
      <c r="A554" s="111"/>
      <c r="B554" s="220" t="s">
        <v>385</v>
      </c>
      <c r="D554" s="317">
        <v>408</v>
      </c>
      <c r="E554" s="86">
        <v>3</v>
      </c>
      <c r="F554" s="297">
        <v>407202</v>
      </c>
      <c r="G554" s="297" t="s">
        <v>28</v>
      </c>
      <c r="H554" s="87">
        <f>VLOOKUP(G554,'Alloc. Factors'!$B$2:$M$110,7,FALSE)</f>
        <v>0.4262831716003761</v>
      </c>
      <c r="I554" s="88">
        <f t="shared" ref="I554" si="17">F554*H554</f>
        <v>173583.36004201634</v>
      </c>
      <c r="J554" s="167" t="s">
        <v>650</v>
      </c>
    </row>
    <row r="555" spans="1:10" s="97" customFormat="1" ht="12" customHeight="1">
      <c r="A555" s="111"/>
      <c r="B555" s="220"/>
      <c r="C555" s="220"/>
      <c r="D555" s="317"/>
      <c r="E555" s="86"/>
      <c r="F555" s="251"/>
      <c r="G555" s="297"/>
      <c r="H555" s="87"/>
      <c r="I555" s="88"/>
      <c r="J555" s="88"/>
    </row>
    <row r="556" spans="1:10" s="97" customFormat="1" ht="12" customHeight="1">
      <c r="A556" s="111"/>
      <c r="B556" s="220"/>
      <c r="C556" s="220"/>
      <c r="D556" s="317"/>
      <c r="E556" s="86"/>
      <c r="F556" s="297"/>
      <c r="G556" s="297"/>
      <c r="H556" s="87"/>
      <c r="I556" s="88"/>
      <c r="J556" s="88"/>
    </row>
    <row r="557" spans="1:10" s="97" customFormat="1" ht="12" customHeight="1">
      <c r="A557" s="111"/>
      <c r="B557" s="220"/>
      <c r="C557" s="220"/>
      <c r="D557" s="317"/>
      <c r="E557" s="86"/>
      <c r="F557" s="297"/>
      <c r="G557" s="297"/>
      <c r="H557" s="87"/>
      <c r="I557" s="88"/>
      <c r="J557" s="88"/>
    </row>
    <row r="558" spans="1:10" s="97" customFormat="1" ht="12" customHeight="1">
      <c r="A558" s="111"/>
      <c r="C558" s="220"/>
      <c r="D558" s="317"/>
      <c r="E558" s="86"/>
      <c r="F558" s="251"/>
      <c r="G558" s="297"/>
      <c r="H558" s="87"/>
      <c r="I558" s="88"/>
      <c r="J558" s="88"/>
    </row>
    <row r="559" spans="1:10" s="97" customFormat="1" ht="12" customHeight="1">
      <c r="A559" s="111"/>
      <c r="C559" s="220"/>
      <c r="D559" s="317"/>
      <c r="E559" s="86"/>
      <c r="F559" s="251"/>
      <c r="G559" s="297"/>
      <c r="H559" s="87"/>
      <c r="I559" s="88"/>
      <c r="J559" s="167"/>
    </row>
    <row r="560" spans="1:10" s="97" customFormat="1" ht="12" customHeight="1">
      <c r="A560" s="111"/>
      <c r="C560" s="220"/>
      <c r="D560" s="86"/>
      <c r="E560" s="86"/>
      <c r="F560" s="251"/>
      <c r="G560" s="297"/>
      <c r="H560" s="87"/>
      <c r="I560" s="88"/>
      <c r="J560" s="86"/>
    </row>
    <row r="561" spans="1:10" s="97" customFormat="1" ht="12" customHeight="1">
      <c r="A561" s="111"/>
      <c r="C561" s="220"/>
      <c r="D561" s="86"/>
      <c r="E561" s="86"/>
      <c r="F561" s="251"/>
      <c r="G561" s="297"/>
      <c r="H561" s="87"/>
      <c r="I561" s="88"/>
      <c r="J561" s="86"/>
    </row>
    <row r="562" spans="1:10" s="97" customFormat="1" ht="12" customHeight="1">
      <c r="A562" s="111"/>
      <c r="C562" s="220"/>
      <c r="D562" s="86"/>
      <c r="E562" s="86"/>
      <c r="F562" s="251"/>
      <c r="G562" s="297"/>
      <c r="H562" s="87"/>
      <c r="I562" s="88"/>
      <c r="J562" s="86"/>
    </row>
    <row r="563" spans="1:10" s="97" customFormat="1" ht="12" customHeight="1">
      <c r="A563" s="111"/>
      <c r="C563" s="220"/>
      <c r="D563" s="86"/>
      <c r="E563" s="86"/>
      <c r="F563" s="251"/>
      <c r="G563" s="297"/>
      <c r="H563" s="87"/>
      <c r="I563" s="88"/>
      <c r="J563" s="167"/>
    </row>
    <row r="564" spans="1:10" s="97" customFormat="1" ht="12" customHeight="1">
      <c r="A564" s="111"/>
      <c r="C564" s="220"/>
      <c r="D564" s="86"/>
      <c r="E564" s="86"/>
      <c r="F564" s="251"/>
      <c r="G564" s="297"/>
      <c r="H564" s="87"/>
      <c r="I564" s="88"/>
      <c r="J564" s="86"/>
    </row>
    <row r="565" spans="1:10" s="97" customFormat="1" ht="12" customHeight="1">
      <c r="A565" s="111"/>
      <c r="C565" s="220"/>
      <c r="D565" s="86"/>
      <c r="E565" s="86"/>
      <c r="F565" s="251"/>
      <c r="G565" s="297"/>
      <c r="H565" s="87"/>
      <c r="I565" s="251"/>
      <c r="J565" s="88"/>
    </row>
    <row r="566" spans="1:10" s="97" customFormat="1" ht="12" customHeight="1">
      <c r="A566" s="111"/>
      <c r="C566" s="220"/>
      <c r="D566" s="86"/>
      <c r="E566" s="86"/>
      <c r="F566" s="251"/>
      <c r="G566" s="297"/>
      <c r="H566" s="87"/>
      <c r="I566" s="88"/>
      <c r="J566" s="88"/>
    </row>
    <row r="567" spans="1:10" s="97" customFormat="1" ht="12" customHeight="1">
      <c r="A567" s="111"/>
      <c r="C567" s="220"/>
      <c r="D567" s="86"/>
      <c r="E567" s="86"/>
      <c r="F567" s="251"/>
      <c r="G567" s="297"/>
      <c r="H567" s="87"/>
      <c r="I567" s="88"/>
      <c r="J567" s="88"/>
    </row>
    <row r="568" spans="1:10" s="97" customFormat="1" ht="12" customHeight="1">
      <c r="A568" s="111"/>
      <c r="C568" s="220"/>
      <c r="D568" s="86"/>
      <c r="E568" s="86"/>
      <c r="F568" s="251"/>
      <c r="G568" s="297"/>
      <c r="H568" s="87"/>
      <c r="I568" s="88"/>
      <c r="J568" s="167"/>
    </row>
    <row r="569" spans="1:10" s="97" customFormat="1" ht="12" customHeight="1">
      <c r="A569" s="111"/>
      <c r="C569" s="220"/>
      <c r="D569" s="86"/>
      <c r="E569" s="86"/>
      <c r="F569" s="251"/>
      <c r="G569" s="297"/>
      <c r="H569" s="87"/>
      <c r="I569" s="88"/>
      <c r="J569" s="88"/>
    </row>
    <row r="570" spans="1:10" s="97" customFormat="1" ht="12" customHeight="1">
      <c r="A570" s="111"/>
      <c r="C570" s="220"/>
      <c r="D570" s="86"/>
      <c r="E570" s="86"/>
      <c r="F570" s="251"/>
      <c r="G570" s="297"/>
      <c r="H570" s="87"/>
      <c r="I570" s="251"/>
      <c r="J570" s="27"/>
    </row>
    <row r="571" spans="1:10" s="97" customFormat="1" ht="12" customHeight="1">
      <c r="A571" s="111"/>
      <c r="C571" s="220"/>
      <c r="D571" s="86"/>
      <c r="E571" s="86"/>
      <c r="F571" s="251"/>
      <c r="G571" s="297"/>
      <c r="H571" s="87"/>
      <c r="I571" s="251"/>
      <c r="J571" s="88"/>
    </row>
    <row r="572" spans="1:10" s="97" customFormat="1" ht="12" customHeight="1">
      <c r="A572" s="111"/>
      <c r="C572" s="220"/>
      <c r="D572" s="86"/>
      <c r="E572" s="86"/>
      <c r="F572" s="114"/>
      <c r="G572" s="91"/>
      <c r="H572" s="87"/>
      <c r="I572" s="88"/>
      <c r="J572" s="88"/>
    </row>
    <row r="573" spans="1:10" s="97" customFormat="1" ht="12" customHeight="1">
      <c r="A573" s="111"/>
      <c r="C573" s="220"/>
      <c r="D573" s="86"/>
      <c r="E573" s="86"/>
      <c r="F573" s="251"/>
      <c r="G573" s="297"/>
      <c r="H573" s="87"/>
      <c r="I573" s="88"/>
      <c r="J573" s="27"/>
    </row>
    <row r="574" spans="1:10" s="97" customFormat="1" ht="12" customHeight="1">
      <c r="A574" s="111"/>
      <c r="C574" s="220"/>
      <c r="D574" s="86"/>
      <c r="E574" s="86"/>
      <c r="F574" s="251"/>
      <c r="G574" s="297"/>
      <c r="H574" s="87"/>
      <c r="I574" s="251"/>
      <c r="J574" s="88"/>
    </row>
    <row r="575" spans="1:10" s="97" customFormat="1" ht="12" customHeight="1">
      <c r="A575" s="111"/>
      <c r="C575" s="220"/>
      <c r="D575" s="86"/>
      <c r="E575" s="86"/>
      <c r="F575" s="114"/>
      <c r="G575" s="91"/>
      <c r="H575" s="87"/>
      <c r="I575" s="88"/>
      <c r="J575" s="88"/>
    </row>
    <row r="576" spans="1:10" s="97" customFormat="1" ht="12" customHeight="1">
      <c r="A576" s="111"/>
      <c r="C576" s="220"/>
      <c r="D576" s="86"/>
      <c r="E576" s="86"/>
      <c r="F576" s="251"/>
      <c r="G576" s="297"/>
      <c r="H576" s="87"/>
      <c r="I576" s="88"/>
      <c r="J576" s="27"/>
    </row>
    <row r="577" spans="1:10" s="97" customFormat="1" ht="12" customHeight="1">
      <c r="A577" s="111"/>
      <c r="C577" s="220"/>
      <c r="D577" s="86"/>
      <c r="E577" s="86"/>
      <c r="F577" s="251"/>
      <c r="G577" s="297"/>
      <c r="H577" s="87"/>
      <c r="I577" s="251"/>
      <c r="J577" s="88"/>
    </row>
    <row r="578" spans="1:10" s="97" customFormat="1" ht="12" customHeight="1">
      <c r="A578" s="111"/>
      <c r="C578" s="220"/>
      <c r="D578" s="86"/>
      <c r="E578" s="86"/>
      <c r="F578" s="114"/>
      <c r="G578" s="91"/>
      <c r="H578" s="87"/>
      <c r="I578" s="88"/>
      <c r="J578" s="88"/>
    </row>
    <row r="579" spans="1:10" s="97" customFormat="1" ht="12" customHeight="1">
      <c r="A579" s="111"/>
      <c r="C579" s="220"/>
      <c r="D579" s="86"/>
      <c r="E579" s="86"/>
      <c r="F579" s="114"/>
      <c r="G579" s="91"/>
      <c r="H579" s="87"/>
      <c r="I579" s="88"/>
      <c r="J579" s="88"/>
    </row>
    <row r="580" spans="1:10" s="97" customFormat="1" ht="12" customHeight="1">
      <c r="A580" s="111"/>
      <c r="C580" s="220"/>
      <c r="D580" s="86"/>
      <c r="E580" s="86"/>
      <c r="F580" s="114"/>
      <c r="G580" s="91"/>
      <c r="H580" s="87"/>
      <c r="I580" s="114"/>
      <c r="J580" s="88"/>
    </row>
    <row r="581" spans="1:10" s="97" customFormat="1" ht="12" customHeight="1">
      <c r="A581" s="96"/>
      <c r="C581" s="220"/>
      <c r="D581" s="86"/>
      <c r="E581" s="86"/>
      <c r="F581" s="114"/>
      <c r="G581" s="91"/>
      <c r="H581" s="87"/>
      <c r="I581" s="88"/>
      <c r="J581" s="167"/>
    </row>
    <row r="582" spans="1:10" s="97" customFormat="1" ht="12" customHeight="1">
      <c r="A582" s="96"/>
      <c r="C582" s="220"/>
      <c r="D582" s="86"/>
      <c r="E582" s="86"/>
      <c r="F582" s="114"/>
      <c r="G582" s="91"/>
      <c r="H582" s="87"/>
      <c r="I582" s="88"/>
      <c r="J582" s="98"/>
    </row>
    <row r="583" spans="1:10" s="97" customFormat="1" ht="12" customHeight="1">
      <c r="A583" s="96"/>
      <c r="C583" s="220"/>
      <c r="D583" s="86"/>
      <c r="E583" s="86"/>
      <c r="F583" s="114"/>
      <c r="G583" s="91"/>
      <c r="H583" s="87"/>
      <c r="I583" s="88"/>
      <c r="J583" s="98"/>
    </row>
    <row r="584" spans="1:10" s="97" customFormat="1" ht="12" customHeight="1">
      <c r="A584" s="96"/>
      <c r="C584" s="220"/>
      <c r="D584" s="86"/>
      <c r="E584" s="86"/>
      <c r="F584" s="114"/>
      <c r="G584" s="91"/>
      <c r="H584" s="87"/>
      <c r="I584" s="88"/>
      <c r="J584" s="98"/>
    </row>
    <row r="585" spans="1:10" s="97" customFormat="1" ht="12" customHeight="1">
      <c r="A585" s="96"/>
      <c r="C585" s="220"/>
      <c r="D585" s="86"/>
      <c r="E585" s="86"/>
      <c r="F585" s="114"/>
      <c r="G585" s="91"/>
      <c r="H585" s="87"/>
      <c r="I585" s="88"/>
      <c r="J585" s="98"/>
    </row>
    <row r="586" spans="1:10" s="97" customFormat="1" ht="12" customHeight="1">
      <c r="A586" s="96"/>
      <c r="C586" s="220"/>
      <c r="D586" s="86"/>
      <c r="E586" s="86"/>
      <c r="F586" s="114"/>
      <c r="G586" s="91"/>
      <c r="H586" s="87"/>
      <c r="I586" s="88"/>
      <c r="J586" s="98"/>
    </row>
    <row r="587" spans="1:10" s="97" customFormat="1" ht="12" customHeight="1">
      <c r="A587" s="96"/>
      <c r="C587" s="220"/>
      <c r="D587" s="86"/>
      <c r="E587" s="86"/>
      <c r="F587" s="114"/>
      <c r="G587" s="91"/>
      <c r="H587" s="87"/>
      <c r="I587" s="88"/>
      <c r="J587" s="98"/>
    </row>
    <row r="588" spans="1:10" s="97" customFormat="1" ht="12" customHeight="1">
      <c r="A588" s="96"/>
      <c r="C588" s="220"/>
      <c r="D588" s="86"/>
      <c r="E588" s="86"/>
      <c r="F588" s="114"/>
      <c r="G588" s="91"/>
      <c r="H588" s="87"/>
      <c r="I588" s="114"/>
      <c r="J588" s="98"/>
    </row>
    <row r="589" spans="1:10" s="97" customFormat="1" ht="12" customHeight="1">
      <c r="A589" s="96"/>
      <c r="C589" s="220"/>
      <c r="D589" s="86"/>
      <c r="E589" s="86"/>
      <c r="F589" s="114"/>
      <c r="G589" s="91"/>
      <c r="H589" s="87"/>
      <c r="I589" s="88"/>
      <c r="J589" s="98"/>
    </row>
    <row r="590" spans="1:10" s="97" customFormat="1" ht="12" customHeight="1">
      <c r="A590" s="96"/>
      <c r="B590" s="111"/>
      <c r="C590" s="111"/>
      <c r="D590" s="98"/>
      <c r="E590" s="98"/>
      <c r="F590" s="123"/>
      <c r="G590" s="98"/>
      <c r="H590" s="87"/>
      <c r="I590" s="88"/>
      <c r="J590" s="98"/>
    </row>
    <row r="591" spans="1:10" s="97" customFormat="1" ht="12" customHeight="1">
      <c r="A591" s="111"/>
      <c r="B591" s="9"/>
      <c r="C591" s="111"/>
      <c r="D591" s="98"/>
      <c r="E591" s="98"/>
      <c r="F591" s="123"/>
      <c r="G591" s="98"/>
      <c r="H591" s="87"/>
      <c r="I591" s="88"/>
      <c r="J591" s="98"/>
    </row>
    <row r="592" spans="1:10" s="97" customFormat="1" ht="12" customHeight="1">
      <c r="A592" s="111"/>
      <c r="B592" s="9"/>
      <c r="C592" s="111"/>
      <c r="D592" s="98"/>
      <c r="E592" s="98"/>
      <c r="F592" s="123"/>
      <c r="G592" s="98"/>
      <c r="H592" s="87"/>
      <c r="I592" s="88"/>
      <c r="J592" s="98"/>
    </row>
    <row r="593" spans="1:10" s="97" customFormat="1" ht="12" customHeight="1">
      <c r="A593" s="111"/>
      <c r="B593" s="9"/>
      <c r="C593" s="111"/>
      <c r="D593" s="98"/>
      <c r="E593" s="98"/>
      <c r="F593" s="123"/>
      <c r="G593" s="98"/>
      <c r="H593" s="87"/>
      <c r="I593" s="88"/>
      <c r="J593" s="98"/>
    </row>
    <row r="594" spans="1:10" s="97" customFormat="1" ht="12" customHeight="1">
      <c r="A594" s="111"/>
      <c r="B594" s="9"/>
      <c r="C594" s="111"/>
      <c r="D594" s="98"/>
      <c r="E594" s="98"/>
      <c r="F594" s="123"/>
      <c r="G594" s="98"/>
      <c r="H594" s="111"/>
      <c r="I594" s="123"/>
      <c r="J594" s="167"/>
    </row>
    <row r="595" spans="1:10" s="97" customFormat="1" ht="12" customHeight="1">
      <c r="A595" s="111"/>
      <c r="B595" s="111"/>
      <c r="C595" s="111"/>
      <c r="D595" s="98"/>
      <c r="E595" s="98"/>
      <c r="F595" s="123"/>
      <c r="G595" s="98"/>
      <c r="H595" s="111"/>
      <c r="I595" s="123"/>
      <c r="J595" s="98"/>
    </row>
    <row r="596" spans="1:10" s="97" customFormat="1" ht="12" customHeight="1">
      <c r="A596" s="111"/>
      <c r="B596" s="111"/>
      <c r="C596" s="111"/>
      <c r="D596" s="98"/>
      <c r="E596" s="98"/>
      <c r="F596" s="123"/>
      <c r="G596" s="98"/>
      <c r="H596" s="111"/>
      <c r="I596" s="123"/>
      <c r="J596" s="98"/>
    </row>
    <row r="597" spans="1:10" s="97" customFormat="1" ht="12" customHeight="1">
      <c r="A597" s="111"/>
      <c r="B597" s="111"/>
      <c r="C597" s="111"/>
      <c r="D597" s="98"/>
      <c r="E597" s="98"/>
      <c r="F597" s="123"/>
      <c r="G597" s="98"/>
      <c r="H597" s="111"/>
      <c r="I597" s="123"/>
      <c r="J597" s="98"/>
    </row>
    <row r="598" spans="1:10" s="97" customFormat="1" ht="12" customHeight="1">
      <c r="A598" s="111"/>
      <c r="B598" s="111"/>
      <c r="C598" s="111"/>
      <c r="D598" s="98"/>
      <c r="E598" s="98"/>
      <c r="F598" s="123"/>
      <c r="G598" s="98"/>
      <c r="H598" s="111"/>
      <c r="I598" s="123"/>
      <c r="J598" s="98"/>
    </row>
    <row r="599" spans="1:10" s="97" customFormat="1" ht="12" customHeight="1">
      <c r="A599" s="111"/>
      <c r="B599" s="111"/>
      <c r="C599" s="111"/>
      <c r="D599" s="98"/>
      <c r="E599" s="98"/>
      <c r="F599" s="123"/>
      <c r="G599" s="98"/>
      <c r="H599" s="111"/>
      <c r="I599" s="112"/>
      <c r="J599" s="98"/>
    </row>
    <row r="600" spans="1:10" s="97" customFormat="1" ht="12" customHeight="1">
      <c r="A600" s="111"/>
      <c r="B600" s="111"/>
      <c r="C600" s="111"/>
      <c r="D600" s="98"/>
      <c r="E600" s="98"/>
      <c r="F600" s="123"/>
      <c r="G600" s="98"/>
      <c r="H600" s="111"/>
      <c r="I600" s="112"/>
      <c r="J600" s="88"/>
    </row>
    <row r="601" spans="1:10" s="97" customFormat="1" ht="12" customHeight="1">
      <c r="A601" s="111"/>
      <c r="C601" s="111"/>
      <c r="D601" s="98"/>
      <c r="E601" s="98"/>
      <c r="F601" s="123"/>
      <c r="G601" s="98"/>
      <c r="H601" s="111"/>
      <c r="I601" s="112"/>
      <c r="J601" s="88"/>
    </row>
    <row r="602" spans="1:10" s="97" customFormat="1" ht="12" customHeight="1" thickBot="1">
      <c r="A602" s="111"/>
      <c r="B602" s="9" t="s">
        <v>12</v>
      </c>
      <c r="C602" s="111"/>
      <c r="D602" s="98"/>
      <c r="E602" s="98"/>
      <c r="F602" s="123"/>
      <c r="G602" s="98"/>
      <c r="H602" s="111"/>
      <c r="I602" s="112"/>
      <c r="J602" s="88"/>
    </row>
    <row r="603" spans="1:10" s="97" customFormat="1" ht="12" customHeight="1">
      <c r="A603" s="116"/>
      <c r="B603" s="117"/>
      <c r="C603" s="117"/>
      <c r="D603" s="118"/>
      <c r="E603" s="118"/>
      <c r="F603" s="119"/>
      <c r="G603" s="118"/>
      <c r="H603" s="117"/>
      <c r="I603" s="120"/>
      <c r="J603" s="121"/>
    </row>
    <row r="604" spans="1:10" s="97" customFormat="1" ht="12" customHeight="1">
      <c r="A604" s="122"/>
      <c r="B604" s="111"/>
      <c r="C604" s="111"/>
      <c r="D604" s="98"/>
      <c r="E604" s="98"/>
      <c r="F604" s="123"/>
      <c r="G604" s="98"/>
      <c r="H604" s="111"/>
      <c r="I604" s="112"/>
      <c r="J604" s="172"/>
    </row>
    <row r="605" spans="1:10" s="97" customFormat="1" ht="12" customHeight="1">
      <c r="A605" s="122"/>
      <c r="B605" s="9"/>
      <c r="C605" s="111"/>
      <c r="D605" s="98"/>
      <c r="E605" s="98"/>
      <c r="F605" s="123"/>
      <c r="G605" s="98"/>
      <c r="H605" s="98"/>
      <c r="I605" s="163"/>
      <c r="J605" s="124"/>
    </row>
    <row r="606" spans="1:10" s="97" customFormat="1" ht="12" customHeight="1">
      <c r="A606" s="122"/>
      <c r="B606" s="111"/>
      <c r="C606" s="111"/>
      <c r="D606" s="98"/>
      <c r="E606" s="98"/>
      <c r="F606" s="123"/>
      <c r="G606" s="98"/>
      <c r="H606" s="98"/>
      <c r="I606" s="163"/>
      <c r="J606" s="124"/>
    </row>
    <row r="607" spans="1:10" s="97" customFormat="1" ht="12" customHeight="1">
      <c r="A607" s="122"/>
      <c r="B607" s="125"/>
      <c r="C607" s="111"/>
      <c r="D607" s="98"/>
      <c r="E607" s="98"/>
      <c r="F607" s="123"/>
      <c r="G607" s="98"/>
      <c r="H607" s="98"/>
      <c r="I607" s="163"/>
      <c r="J607" s="124"/>
    </row>
    <row r="608" spans="1:10" s="97" customFormat="1" ht="12" customHeight="1">
      <c r="A608" s="122"/>
      <c r="B608" s="125"/>
      <c r="C608" s="111"/>
      <c r="D608" s="98"/>
      <c r="E608" s="98"/>
      <c r="F608" s="123"/>
      <c r="G608" s="98"/>
      <c r="H608" s="98"/>
      <c r="I608" s="163"/>
      <c r="J608" s="124"/>
    </row>
    <row r="609" spans="1:10" s="97" customFormat="1" ht="12" customHeight="1">
      <c r="A609" s="122"/>
      <c r="B609" s="111"/>
      <c r="C609" s="111"/>
      <c r="D609" s="98"/>
      <c r="E609" s="98"/>
      <c r="F609" s="123"/>
      <c r="G609" s="98"/>
      <c r="H609" s="98"/>
      <c r="I609" s="163"/>
      <c r="J609" s="124"/>
    </row>
    <row r="610" spans="1:10" s="97" customFormat="1" ht="12" customHeight="1">
      <c r="A610" s="122"/>
      <c r="B610" s="125"/>
      <c r="C610" s="111"/>
      <c r="D610" s="98"/>
      <c r="E610" s="98"/>
      <c r="F610" s="123"/>
      <c r="G610" s="98"/>
      <c r="H610" s="111"/>
      <c r="I610" s="112"/>
      <c r="J610" s="124"/>
    </row>
    <row r="611" spans="1:10" s="97" customFormat="1" ht="12" customHeight="1">
      <c r="A611" s="122"/>
      <c r="B611" s="125"/>
      <c r="C611" s="111"/>
      <c r="D611" s="98"/>
      <c r="E611" s="98"/>
      <c r="F611" s="123"/>
      <c r="G611" s="98"/>
      <c r="H611" s="111"/>
      <c r="I611" s="112"/>
      <c r="J611" s="124"/>
    </row>
    <row r="612" spans="1:10" s="97" customFormat="1" ht="12" customHeight="1" thickBot="1">
      <c r="A612" s="149"/>
      <c r="B612" s="173"/>
      <c r="C612" s="150"/>
      <c r="D612" s="151"/>
      <c r="E612" s="151"/>
      <c r="F612" s="152"/>
      <c r="G612" s="151"/>
      <c r="H612" s="150"/>
      <c r="I612" s="153"/>
      <c r="J612" s="154"/>
    </row>
    <row r="613" spans="1:10" s="97" customFormat="1" ht="12" customHeight="1">
      <c r="A613" s="111"/>
      <c r="B613" s="111"/>
      <c r="C613" s="111"/>
      <c r="D613" s="98"/>
      <c r="E613" s="98"/>
      <c r="F613" s="123"/>
      <c r="G613" s="223"/>
      <c r="H613" s="137"/>
      <c r="I613" s="88"/>
      <c r="J613" s="98"/>
    </row>
    <row r="614" spans="1:10" s="97" customFormat="1" ht="12" customHeight="1">
      <c r="A614" s="111"/>
      <c r="B614" s="111"/>
      <c r="C614" s="111"/>
      <c r="D614" s="98"/>
      <c r="E614" s="98"/>
      <c r="F614" s="123"/>
      <c r="G614" s="223"/>
      <c r="H614" s="137"/>
      <c r="I614" s="88"/>
      <c r="J614" s="98"/>
    </row>
  </sheetData>
  <phoneticPr fontId="2" type="noConversion"/>
  <conditionalFormatting sqref="B558:B589 B555 B86:B87 B84 B38 B78:B81 B214:B216 B218:B224 B284 B286:B292 B146:B156 B349:B400 B496:B505 B508:B520 B430:B435 B456:B461">
    <cfRule type="cellIs" dxfId="191" priority="145" stopIfTrue="1" operator="equal">
      <formula>"Title"</formula>
    </cfRule>
  </conditionalFormatting>
  <conditionalFormatting sqref="B567 B417 B9 B77 B145 B349 B213 B559 B564">
    <cfRule type="cellIs" dxfId="190" priority="146" stopIfTrue="1" operator="equal">
      <formula>"Adjustment to Income/Expense/Rate Base:"</formula>
    </cfRule>
  </conditionalFormatting>
  <conditionalFormatting sqref="B399">
    <cfRule type="cellIs" dxfId="189" priority="125" stopIfTrue="1" operator="equal">
      <formula>"Title"</formula>
    </cfRule>
  </conditionalFormatting>
  <conditionalFormatting sqref="B500:B510 B512:B526">
    <cfRule type="cellIs" dxfId="188" priority="124" stopIfTrue="1" operator="equal">
      <formula>"Title"</formula>
    </cfRule>
  </conditionalFormatting>
  <conditionalFormatting sqref="B348">
    <cfRule type="cellIs" dxfId="187" priority="122" stopIfTrue="1" operator="equal">
      <formula>"Adjustment to Income/Expense/Rate Base:"</formula>
    </cfRule>
  </conditionalFormatting>
  <conditionalFormatting sqref="B398">
    <cfRule type="cellIs" dxfId="186" priority="121" stopIfTrue="1" operator="equal">
      <formula>"Title"</formula>
    </cfRule>
  </conditionalFormatting>
  <conditionalFormatting sqref="B278">
    <cfRule type="cellIs" dxfId="185" priority="99" stopIfTrue="1" operator="equal">
      <formula>"Adjustment to Income/Expense/Rate Base:"</formula>
    </cfRule>
  </conditionalFormatting>
  <conditionalFormatting sqref="B282:B283">
    <cfRule type="cellIs" dxfId="184" priority="98" stopIfTrue="1" operator="equal">
      <formula>"Title"</formula>
    </cfRule>
  </conditionalFormatting>
  <conditionalFormatting sqref="B282">
    <cfRule type="cellIs" dxfId="183" priority="97" stopIfTrue="1" operator="equal">
      <formula>"Adjustment to Income/Expense/Rate Base:"</formula>
    </cfRule>
  </conditionalFormatting>
  <conditionalFormatting sqref="B418">
    <cfRule type="cellIs" dxfId="182" priority="96" stopIfTrue="1" operator="equal">
      <formula>"Adjustment to Income/Expense/Rate Base:"</formula>
    </cfRule>
  </conditionalFormatting>
  <conditionalFormatting sqref="B451">
    <cfRule type="cellIs" dxfId="181" priority="82" stopIfTrue="1" operator="equal">
      <formula>"Title"</formula>
    </cfRule>
  </conditionalFormatting>
  <conditionalFormatting sqref="B398">
    <cfRule type="cellIs" dxfId="180" priority="95" stopIfTrue="1" operator="equal">
      <formula>"Title"</formula>
    </cfRule>
  </conditionalFormatting>
  <conditionalFormatting sqref="B397">
    <cfRule type="cellIs" dxfId="179" priority="94" stopIfTrue="1" operator="equal">
      <formula>"Title"</formula>
    </cfRule>
  </conditionalFormatting>
  <conditionalFormatting sqref="B398">
    <cfRule type="cellIs" dxfId="178" priority="84" stopIfTrue="1" operator="equal">
      <formula>"Title"</formula>
    </cfRule>
  </conditionalFormatting>
  <conditionalFormatting sqref="B400">
    <cfRule type="cellIs" dxfId="177" priority="92" stopIfTrue="1" operator="equal">
      <formula>"Title"</formula>
    </cfRule>
  </conditionalFormatting>
  <conditionalFormatting sqref="B400">
    <cfRule type="cellIs" dxfId="176" priority="91" stopIfTrue="1" operator="equal">
      <formula>"Title"</formula>
    </cfRule>
  </conditionalFormatting>
  <conditionalFormatting sqref="B399">
    <cfRule type="cellIs" dxfId="175" priority="90" stopIfTrue="1" operator="equal">
      <formula>"Title"</formula>
    </cfRule>
  </conditionalFormatting>
  <conditionalFormatting sqref="B350">
    <cfRule type="cellIs" dxfId="174" priority="89" stopIfTrue="1" operator="equal">
      <formula>"Adjustment to Income/Expense/Rate Base:"</formula>
    </cfRule>
  </conditionalFormatting>
  <conditionalFormatting sqref="B400">
    <cfRule type="cellIs" dxfId="173" priority="88" stopIfTrue="1" operator="equal">
      <formula>"Title"</formula>
    </cfRule>
  </conditionalFormatting>
  <conditionalFormatting sqref="B349">
    <cfRule type="cellIs" dxfId="172" priority="87" stopIfTrue="1" operator="equal">
      <formula>"Adjustment to Income/Expense/Rate Base:"</formula>
    </cfRule>
  </conditionalFormatting>
  <conditionalFormatting sqref="B399">
    <cfRule type="cellIs" dxfId="171" priority="86" stopIfTrue="1" operator="equal">
      <formula>"Title"</formula>
    </cfRule>
  </conditionalFormatting>
  <conditionalFormatting sqref="B399">
    <cfRule type="cellIs" dxfId="170" priority="85" stopIfTrue="1" operator="equal">
      <formula>"Title"</formula>
    </cfRule>
  </conditionalFormatting>
  <conditionalFormatting sqref="B400">
    <cfRule type="cellIs" dxfId="169" priority="83" stopIfTrue="1" operator="equal">
      <formula>"Title"</formula>
    </cfRule>
  </conditionalFormatting>
  <conditionalFormatting sqref="B350:B352">
    <cfRule type="cellIs" dxfId="168" priority="81" stopIfTrue="1" operator="equal">
      <formula>"Adjustment to Income/Expense/Rate Base:"</formula>
    </cfRule>
  </conditionalFormatting>
  <conditionalFormatting sqref="B350:B352">
    <cfRule type="cellIs" dxfId="167" priority="80" stopIfTrue="1" operator="equal">
      <formula>"Adjustment to Income/Expense/Rate Base:"</formula>
    </cfRule>
  </conditionalFormatting>
  <conditionalFormatting sqref="B401">
    <cfRule type="cellIs" dxfId="166" priority="79" stopIfTrue="1" operator="equal">
      <formula>"Title"</formula>
    </cfRule>
  </conditionalFormatting>
  <conditionalFormatting sqref="B401">
    <cfRule type="cellIs" dxfId="165" priority="78" stopIfTrue="1" operator="equal">
      <formula>"Title"</formula>
    </cfRule>
  </conditionalFormatting>
  <conditionalFormatting sqref="B401">
    <cfRule type="cellIs" dxfId="164" priority="77" stopIfTrue="1" operator="equal">
      <formula>"Title"</formula>
    </cfRule>
  </conditionalFormatting>
  <conditionalFormatting sqref="B401">
    <cfRule type="cellIs" dxfId="163" priority="76" stopIfTrue="1" operator="equal">
      <formula>"Title"</formula>
    </cfRule>
  </conditionalFormatting>
  <conditionalFormatting sqref="B401">
    <cfRule type="cellIs" dxfId="162" priority="75" stopIfTrue="1" operator="equal">
      <formula>"Title"</formula>
    </cfRule>
  </conditionalFormatting>
  <conditionalFormatting sqref="B449">
    <cfRule type="cellIs" dxfId="161" priority="71" stopIfTrue="1" operator="equal">
      <formula>"Title"</formula>
    </cfRule>
  </conditionalFormatting>
  <conditionalFormatting sqref="B432:B458">
    <cfRule type="cellIs" dxfId="160" priority="74" stopIfTrue="1" operator="equal">
      <formula>"Title"</formula>
    </cfRule>
  </conditionalFormatting>
  <conditionalFormatting sqref="B450">
    <cfRule type="cellIs" dxfId="159" priority="73" stopIfTrue="1" operator="equal">
      <formula>"Title"</formula>
    </cfRule>
  </conditionalFormatting>
  <conditionalFormatting sqref="B450">
    <cfRule type="cellIs" dxfId="158" priority="72" stopIfTrue="1" operator="equal">
      <formula>"Title"</formula>
    </cfRule>
  </conditionalFormatting>
  <conditionalFormatting sqref="B450">
    <cfRule type="cellIs" dxfId="157" priority="70" stopIfTrue="1" operator="equal">
      <formula>"Title"</formula>
    </cfRule>
  </conditionalFormatting>
  <conditionalFormatting sqref="B448">
    <cfRule type="cellIs" dxfId="156" priority="67" stopIfTrue="1" operator="equal">
      <formula>"Title"</formula>
    </cfRule>
  </conditionalFormatting>
  <conditionalFormatting sqref="B449">
    <cfRule type="cellIs" dxfId="155" priority="69" stopIfTrue="1" operator="equal">
      <formula>"Title"</formula>
    </cfRule>
  </conditionalFormatting>
  <conditionalFormatting sqref="B449">
    <cfRule type="cellIs" dxfId="154" priority="68" stopIfTrue="1" operator="equal">
      <formula>"Title"</formula>
    </cfRule>
  </conditionalFormatting>
  <conditionalFormatting sqref="B451">
    <cfRule type="cellIs" dxfId="153" priority="64" stopIfTrue="1" operator="equal">
      <formula>"Title"</formula>
    </cfRule>
  </conditionalFormatting>
  <conditionalFormatting sqref="B450">
    <cfRule type="cellIs" dxfId="152" priority="61" stopIfTrue="1" operator="equal">
      <formula>"Title"</formula>
    </cfRule>
  </conditionalFormatting>
  <conditionalFormatting sqref="B451">
    <cfRule type="cellIs" dxfId="151" priority="63" stopIfTrue="1" operator="equal">
      <formula>"Title"</formula>
    </cfRule>
  </conditionalFormatting>
  <conditionalFormatting sqref="B451">
    <cfRule type="cellIs" dxfId="150" priority="62" stopIfTrue="1" operator="equal">
      <formula>"Title"</formula>
    </cfRule>
  </conditionalFormatting>
  <conditionalFormatting sqref="B457">
    <cfRule type="cellIs" dxfId="149" priority="60" stopIfTrue="1" operator="equal">
      <formula>"Title"</formula>
    </cfRule>
  </conditionalFormatting>
  <conditionalFormatting sqref="B455">
    <cfRule type="cellIs" dxfId="148" priority="57" stopIfTrue="1" operator="equal">
      <formula>"Title"</formula>
    </cfRule>
  </conditionalFormatting>
  <conditionalFormatting sqref="B456">
    <cfRule type="cellIs" dxfId="147" priority="59" stopIfTrue="1" operator="equal">
      <formula>"Title"</formula>
    </cfRule>
  </conditionalFormatting>
  <conditionalFormatting sqref="B456">
    <cfRule type="cellIs" dxfId="146" priority="58" stopIfTrue="1" operator="equal">
      <formula>"Title"</formula>
    </cfRule>
  </conditionalFormatting>
  <conditionalFormatting sqref="B456">
    <cfRule type="cellIs" dxfId="145" priority="56" stopIfTrue="1" operator="equal">
      <formula>"Title"</formula>
    </cfRule>
  </conditionalFormatting>
  <conditionalFormatting sqref="B454">
    <cfRule type="cellIs" dxfId="144" priority="53" stopIfTrue="1" operator="equal">
      <formula>"Title"</formula>
    </cfRule>
  </conditionalFormatting>
  <conditionalFormatting sqref="B455">
    <cfRule type="cellIs" dxfId="143" priority="55" stopIfTrue="1" operator="equal">
      <formula>"Title"</formula>
    </cfRule>
  </conditionalFormatting>
  <conditionalFormatting sqref="B455">
    <cfRule type="cellIs" dxfId="142" priority="54" stopIfTrue="1" operator="equal">
      <formula>"Title"</formula>
    </cfRule>
  </conditionalFormatting>
  <conditionalFormatting sqref="B457">
    <cfRule type="cellIs" dxfId="141" priority="52" stopIfTrue="1" operator="equal">
      <formula>"Title"</formula>
    </cfRule>
  </conditionalFormatting>
  <conditionalFormatting sqref="B456">
    <cfRule type="cellIs" dxfId="140" priority="49" stopIfTrue="1" operator="equal">
      <formula>"Title"</formula>
    </cfRule>
  </conditionalFormatting>
  <conditionalFormatting sqref="B457">
    <cfRule type="cellIs" dxfId="139" priority="51" stopIfTrue="1" operator="equal">
      <formula>"Title"</formula>
    </cfRule>
  </conditionalFormatting>
  <conditionalFormatting sqref="B457">
    <cfRule type="cellIs" dxfId="138" priority="50" stopIfTrue="1" operator="equal">
      <formula>"Title"</formula>
    </cfRule>
  </conditionalFormatting>
  <conditionalFormatting sqref="B456">
    <cfRule type="cellIs" dxfId="137" priority="48" stopIfTrue="1" operator="equal">
      <formula>"Title"</formula>
    </cfRule>
  </conditionalFormatting>
  <conditionalFormatting sqref="B454">
    <cfRule type="cellIs" dxfId="136" priority="45" stopIfTrue="1" operator="equal">
      <formula>"Title"</formula>
    </cfRule>
  </conditionalFormatting>
  <conditionalFormatting sqref="B455">
    <cfRule type="cellIs" dxfId="135" priority="47" stopIfTrue="1" operator="equal">
      <formula>"Title"</formula>
    </cfRule>
  </conditionalFormatting>
  <conditionalFormatting sqref="B455">
    <cfRule type="cellIs" dxfId="134" priority="46" stopIfTrue="1" operator="equal">
      <formula>"Title"</formula>
    </cfRule>
  </conditionalFormatting>
  <conditionalFormatting sqref="B455">
    <cfRule type="cellIs" dxfId="133" priority="44" stopIfTrue="1" operator="equal">
      <formula>"Title"</formula>
    </cfRule>
  </conditionalFormatting>
  <conditionalFormatting sqref="B453">
    <cfRule type="cellIs" dxfId="132" priority="41" stopIfTrue="1" operator="equal">
      <formula>"Title"</formula>
    </cfRule>
  </conditionalFormatting>
  <conditionalFormatting sqref="B454">
    <cfRule type="cellIs" dxfId="131" priority="43" stopIfTrue="1" operator="equal">
      <formula>"Title"</formula>
    </cfRule>
  </conditionalFormatting>
  <conditionalFormatting sqref="B454">
    <cfRule type="cellIs" dxfId="130" priority="42" stopIfTrue="1" operator="equal">
      <formula>"Title"</formula>
    </cfRule>
  </conditionalFormatting>
  <conditionalFormatting sqref="B456">
    <cfRule type="cellIs" dxfId="129" priority="40" stopIfTrue="1" operator="equal">
      <formula>"Title"</formula>
    </cfRule>
  </conditionalFormatting>
  <conditionalFormatting sqref="B455">
    <cfRule type="cellIs" dxfId="128" priority="37" stopIfTrue="1" operator="equal">
      <formula>"Title"</formula>
    </cfRule>
  </conditionalFormatting>
  <conditionalFormatting sqref="B456">
    <cfRule type="cellIs" dxfId="127" priority="39" stopIfTrue="1" operator="equal">
      <formula>"Title"</formula>
    </cfRule>
  </conditionalFormatting>
  <conditionalFormatting sqref="B456">
    <cfRule type="cellIs" dxfId="126" priority="38" stopIfTrue="1" operator="equal">
      <formula>"Title"</formula>
    </cfRule>
  </conditionalFormatting>
  <conditionalFormatting sqref="B452">
    <cfRule type="cellIs" dxfId="125" priority="36" stopIfTrue="1" operator="equal">
      <formula>"Title"</formula>
    </cfRule>
  </conditionalFormatting>
  <conditionalFormatting sqref="B450">
    <cfRule type="cellIs" dxfId="124" priority="33" stopIfTrue="1" operator="equal">
      <formula>"Title"</formula>
    </cfRule>
  </conditionalFormatting>
  <conditionalFormatting sqref="B451">
    <cfRule type="cellIs" dxfId="123" priority="35" stopIfTrue="1" operator="equal">
      <formula>"Title"</formula>
    </cfRule>
  </conditionalFormatting>
  <conditionalFormatting sqref="B451">
    <cfRule type="cellIs" dxfId="122" priority="34" stopIfTrue="1" operator="equal">
      <formula>"Title"</formula>
    </cfRule>
  </conditionalFormatting>
  <conditionalFormatting sqref="B451">
    <cfRule type="cellIs" dxfId="121" priority="32" stopIfTrue="1" operator="equal">
      <formula>"Title"</formula>
    </cfRule>
  </conditionalFormatting>
  <conditionalFormatting sqref="B449">
    <cfRule type="cellIs" dxfId="120" priority="29" stopIfTrue="1" operator="equal">
      <formula>"Title"</formula>
    </cfRule>
  </conditionalFormatting>
  <conditionalFormatting sqref="B450">
    <cfRule type="cellIs" dxfId="119" priority="31" stopIfTrue="1" operator="equal">
      <formula>"Title"</formula>
    </cfRule>
  </conditionalFormatting>
  <conditionalFormatting sqref="B450">
    <cfRule type="cellIs" dxfId="118" priority="30" stopIfTrue="1" operator="equal">
      <formula>"Title"</formula>
    </cfRule>
  </conditionalFormatting>
  <conditionalFormatting sqref="B452">
    <cfRule type="cellIs" dxfId="117" priority="28" stopIfTrue="1" operator="equal">
      <formula>"Title"</formula>
    </cfRule>
  </conditionalFormatting>
  <conditionalFormatting sqref="B451">
    <cfRule type="cellIs" dxfId="116" priority="25" stopIfTrue="1" operator="equal">
      <formula>"Title"</formula>
    </cfRule>
  </conditionalFormatting>
  <conditionalFormatting sqref="B452">
    <cfRule type="cellIs" dxfId="115" priority="27" stopIfTrue="1" operator="equal">
      <formula>"Title"</formula>
    </cfRule>
  </conditionalFormatting>
  <conditionalFormatting sqref="B452">
    <cfRule type="cellIs" dxfId="114" priority="26" stopIfTrue="1" operator="equal">
      <formula>"Title"</formula>
    </cfRule>
  </conditionalFormatting>
  <conditionalFormatting sqref="B458">
    <cfRule type="cellIs" dxfId="113" priority="24" stopIfTrue="1" operator="equal">
      <formula>"Title"</formula>
    </cfRule>
  </conditionalFormatting>
  <conditionalFormatting sqref="B456">
    <cfRule type="cellIs" dxfId="112" priority="21" stopIfTrue="1" operator="equal">
      <formula>"Title"</formula>
    </cfRule>
  </conditionalFormatting>
  <conditionalFormatting sqref="B457">
    <cfRule type="cellIs" dxfId="111" priority="23" stopIfTrue="1" operator="equal">
      <formula>"Title"</formula>
    </cfRule>
  </conditionalFormatting>
  <conditionalFormatting sqref="B457">
    <cfRule type="cellIs" dxfId="110" priority="22" stopIfTrue="1" operator="equal">
      <formula>"Title"</formula>
    </cfRule>
  </conditionalFormatting>
  <conditionalFormatting sqref="B457">
    <cfRule type="cellIs" dxfId="109" priority="20" stopIfTrue="1" operator="equal">
      <formula>"Title"</formula>
    </cfRule>
  </conditionalFormatting>
  <conditionalFormatting sqref="B455">
    <cfRule type="cellIs" dxfId="108" priority="17" stopIfTrue="1" operator="equal">
      <formula>"Title"</formula>
    </cfRule>
  </conditionalFormatting>
  <conditionalFormatting sqref="B456">
    <cfRule type="cellIs" dxfId="107" priority="19" stopIfTrue="1" operator="equal">
      <formula>"Title"</formula>
    </cfRule>
  </conditionalFormatting>
  <conditionalFormatting sqref="B456">
    <cfRule type="cellIs" dxfId="106" priority="18" stopIfTrue="1" operator="equal">
      <formula>"Title"</formula>
    </cfRule>
  </conditionalFormatting>
  <conditionalFormatting sqref="B458">
    <cfRule type="cellIs" dxfId="105" priority="16" stopIfTrue="1" operator="equal">
      <formula>"Title"</formula>
    </cfRule>
  </conditionalFormatting>
  <conditionalFormatting sqref="B457">
    <cfRule type="cellIs" dxfId="104" priority="13" stopIfTrue="1" operator="equal">
      <formula>"Title"</formula>
    </cfRule>
  </conditionalFormatting>
  <conditionalFormatting sqref="B458">
    <cfRule type="cellIs" dxfId="103" priority="15" stopIfTrue="1" operator="equal">
      <formula>"Title"</formula>
    </cfRule>
  </conditionalFormatting>
  <conditionalFormatting sqref="B458">
    <cfRule type="cellIs" dxfId="102" priority="14" stopIfTrue="1" operator="equal">
      <formula>"Title"</formula>
    </cfRule>
  </conditionalFormatting>
  <conditionalFormatting sqref="B457">
    <cfRule type="cellIs" dxfId="101" priority="12" stopIfTrue="1" operator="equal">
      <formula>"Title"</formula>
    </cfRule>
  </conditionalFormatting>
  <conditionalFormatting sqref="B455">
    <cfRule type="cellIs" dxfId="100" priority="9" stopIfTrue="1" operator="equal">
      <formula>"Title"</formula>
    </cfRule>
  </conditionalFormatting>
  <conditionalFormatting sqref="B456">
    <cfRule type="cellIs" dxfId="99" priority="11" stopIfTrue="1" operator="equal">
      <formula>"Title"</formula>
    </cfRule>
  </conditionalFormatting>
  <conditionalFormatting sqref="B456">
    <cfRule type="cellIs" dxfId="98" priority="10" stopIfTrue="1" operator="equal">
      <formula>"Title"</formula>
    </cfRule>
  </conditionalFormatting>
  <conditionalFormatting sqref="B456">
    <cfRule type="cellIs" dxfId="97" priority="8" stopIfTrue="1" operator="equal">
      <formula>"Title"</formula>
    </cfRule>
  </conditionalFormatting>
  <conditionalFormatting sqref="B454">
    <cfRule type="cellIs" dxfId="96" priority="5" stopIfTrue="1" operator="equal">
      <formula>"Title"</formula>
    </cfRule>
  </conditionalFormatting>
  <conditionalFormatting sqref="B455">
    <cfRule type="cellIs" dxfId="95" priority="7" stopIfTrue="1" operator="equal">
      <formula>"Title"</formula>
    </cfRule>
  </conditionalFormatting>
  <conditionalFormatting sqref="B455">
    <cfRule type="cellIs" dxfId="94" priority="6" stopIfTrue="1" operator="equal">
      <formula>"Title"</formula>
    </cfRule>
  </conditionalFormatting>
  <conditionalFormatting sqref="B457">
    <cfRule type="cellIs" dxfId="93" priority="4" stopIfTrue="1" operator="equal">
      <formula>"Title"</formula>
    </cfRule>
  </conditionalFormatting>
  <conditionalFormatting sqref="B456">
    <cfRule type="cellIs" dxfId="92" priority="1" stopIfTrue="1" operator="equal">
      <formula>"Title"</formula>
    </cfRule>
  </conditionalFormatting>
  <conditionalFormatting sqref="B457">
    <cfRule type="cellIs" dxfId="91" priority="3" stopIfTrue="1" operator="equal">
      <formula>"Title"</formula>
    </cfRule>
  </conditionalFormatting>
  <conditionalFormatting sqref="B457">
    <cfRule type="cellIs" dxfId="90" priority="2" stopIfTrue="1" operator="equal">
      <formula>"Title"</formula>
    </cfRule>
  </conditionalFormatting>
  <dataValidations count="8">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77:E88 E153:E154 E146:E150 E282 E284:E292 E214:E224">
      <formula1>"1, 2, 3"</formula1>
    </dataValidation>
    <dataValidation type="list" errorStyle="warning" allowBlank="1" showInputMessage="1" showErrorMessage="1" errorTitle="Factor" error="This factor is not included in the drop-down list. Is this the factor you want to use?" sqref="G85:G88 G83 G81">
      <formula1>#REF!</formula1>
    </dataValidation>
    <dataValidation type="list" errorStyle="warning" allowBlank="1" showInputMessage="1" showErrorMessage="1" errorTitle="Factor" error="This factor is not included in the drop-down list. Is this the factor you want to use?" sqref="G153:G154 G284:G292 G146:G150 G214:G224">
      <formula1>$G$71:$G$162</formula1>
    </dataValidation>
    <dataValidation type="list" errorStyle="warning" allowBlank="1" showInputMessage="1" showErrorMessage="1" errorTitle="Factor" error="This factor is not included in the drop-down list. Is this the factor you want to use?" sqref="G78">
      <formula1>$G$62:$G$153</formula1>
    </dataValidation>
    <dataValidation type="list" errorStyle="warning" allowBlank="1" showInputMessage="1" showErrorMessage="1" errorTitle="FERC ACCOUNT" error="This FERC Account is not included in the drop-down list. Is this the account you want to use?" sqref="D79 D77">
      <formula1>$D$68:$D$430</formula1>
    </dataValidation>
    <dataValidation type="list" errorStyle="warning" allowBlank="1" showInputMessage="1" showErrorMessage="1" errorTitle="FERC ACCOUNT" error="This FERC Account is not included in the drop-down list. Is this the account you want to use?" sqref="D80:D88">
      <formula1>$D$69:$D$436</formula1>
    </dataValidation>
    <dataValidation type="list" errorStyle="warning" allowBlank="1" showInputMessage="1" showErrorMessage="1" errorTitle="FERC ACCOUNT" error="This FERC Account is not included in the drop-down list. Is this the account you want to use?" sqref="D146:D150 D284:D292 D214:D224">
      <formula1>$D$71:$D$541</formula1>
    </dataValidation>
    <dataValidation type="list" errorStyle="warning" allowBlank="1" showInputMessage="1" showErrorMessage="1" errorTitle="FERC ACCOUNT" error="This FERC Account is not included in the drop-down list. Is this the account you want to use?" sqref="D78">
      <formula1>$D$62:$D$532</formula1>
    </dataValidation>
  </dataValidations>
  <pageMargins left="1" right="0" top="1" bottom="0.75" header="0.5" footer="0.5"/>
  <pageSetup scale="80" orientation="portrait" r:id="rId1"/>
  <headerFooter alignWithMargins="0"/>
  <rowBreaks count="8" manualBreakCount="8">
    <brk id="68" max="9" man="1"/>
    <brk id="136" max="16383" man="1"/>
    <brk id="204" max="9" man="1"/>
    <brk id="272" max="9" man="1"/>
    <brk id="340" max="9" man="1"/>
    <brk id="408" max="9" man="1"/>
    <brk id="476" max="9" man="1"/>
    <brk id="544" max="9" man="1"/>
  </rowBreaks>
  <drawing r:id="rId2"/>
</worksheet>
</file>

<file path=xl/worksheets/sheet6.xml><?xml version="1.0" encoding="utf-8"?>
<worksheet xmlns="http://schemas.openxmlformats.org/spreadsheetml/2006/main" xmlns:r="http://schemas.openxmlformats.org/officeDocument/2006/relationships">
  <sheetPr codeName="Sheet10">
    <pageSetUpPr fitToPage="1"/>
  </sheetPr>
  <dimension ref="A2:U50"/>
  <sheetViews>
    <sheetView zoomScale="90" zoomScaleNormal="90" workbookViewId="0">
      <selection activeCell="C15" sqref="C15"/>
    </sheetView>
  </sheetViews>
  <sheetFormatPr defaultRowHeight="12.75"/>
  <cols>
    <col min="1" max="1" width="18.140625" style="4" customWidth="1"/>
    <col min="2" max="2" width="20" style="4" bestFit="1" customWidth="1"/>
    <col min="3" max="3" width="97.28515625" style="4" customWidth="1"/>
    <col min="4" max="4" width="60.42578125" style="4" customWidth="1"/>
    <col min="5" max="5" width="20.7109375" style="4" customWidth="1"/>
    <col min="6" max="16384" width="9.140625" style="4"/>
  </cols>
  <sheetData>
    <row r="2" spans="1:21">
      <c r="A2" s="1" t="s">
        <v>195</v>
      </c>
      <c r="C2" s="480" t="s">
        <v>184</v>
      </c>
      <c r="D2" s="436"/>
      <c r="E2" s="436"/>
      <c r="F2" s="436"/>
    </row>
    <row r="3" spans="1:21">
      <c r="A3" s="1" t="s">
        <v>196</v>
      </c>
      <c r="C3" s="481" t="s">
        <v>836</v>
      </c>
      <c r="D3" s="436"/>
      <c r="E3" s="436"/>
      <c r="F3" s="436"/>
    </row>
    <row r="4" spans="1:21">
      <c r="A4" s="1" t="s">
        <v>917</v>
      </c>
      <c r="B4" s="81"/>
      <c r="C4" s="481" t="s">
        <v>918</v>
      </c>
      <c r="D4" s="436"/>
      <c r="E4" s="436"/>
      <c r="F4" s="436"/>
    </row>
    <row r="5" spans="1:21">
      <c r="C5" s="447"/>
      <c r="D5" s="436"/>
      <c r="E5" s="436"/>
      <c r="F5" s="436"/>
    </row>
    <row r="6" spans="1:21">
      <c r="A6" s="1" t="s">
        <v>777</v>
      </c>
      <c r="C6" s="481" t="s">
        <v>666</v>
      </c>
      <c r="D6" s="436"/>
      <c r="E6" s="436"/>
      <c r="F6" s="436"/>
    </row>
    <row r="7" spans="1:21">
      <c r="C7" s="436" t="s">
        <v>13</v>
      </c>
      <c r="D7" s="436"/>
      <c r="E7" s="436"/>
      <c r="F7" s="436"/>
    </row>
    <row r="8" spans="1:21">
      <c r="C8" s="436"/>
      <c r="D8" s="436"/>
      <c r="E8" s="436"/>
      <c r="F8" s="436"/>
      <c r="R8" s="78"/>
      <c r="S8" s="78"/>
      <c r="T8" s="78"/>
      <c r="U8" s="78"/>
    </row>
    <row r="9" spans="1:21">
      <c r="C9" s="436"/>
      <c r="D9" s="436"/>
      <c r="E9" s="81"/>
    </row>
    <row r="10" spans="1:21">
      <c r="C10" s="436"/>
      <c r="D10" s="436"/>
      <c r="E10" s="81"/>
    </row>
    <row r="11" spans="1:21">
      <c r="C11" s="436"/>
      <c r="D11" s="436"/>
      <c r="E11" s="81"/>
    </row>
    <row r="12" spans="1:21">
      <c r="C12" s="436"/>
      <c r="D12" s="436"/>
      <c r="E12" s="81"/>
    </row>
    <row r="13" spans="1:21">
      <c r="C13" s="436"/>
      <c r="D13" s="436"/>
      <c r="E13" s="81"/>
    </row>
    <row r="14" spans="1:21">
      <c r="C14" s="436"/>
      <c r="D14" s="436"/>
      <c r="E14" s="437"/>
    </row>
    <row r="15" spans="1:21">
      <c r="C15" s="436"/>
      <c r="D15" s="436"/>
      <c r="E15" s="437"/>
    </row>
    <row r="16" spans="1:21">
      <c r="C16" s="436"/>
      <c r="D16" s="436"/>
      <c r="E16" s="437"/>
    </row>
    <row r="17" spans="3:5">
      <c r="C17" s="436"/>
      <c r="D17" s="436"/>
      <c r="E17" s="437"/>
    </row>
    <row r="18" spans="3:5">
      <c r="C18" s="436"/>
      <c r="D18" s="436"/>
      <c r="E18" s="437"/>
    </row>
    <row r="19" spans="3:5">
      <c r="C19" s="436"/>
      <c r="D19" s="436"/>
      <c r="E19" s="437"/>
    </row>
    <row r="20" spans="3:5">
      <c r="C20" s="436"/>
      <c r="D20" s="436"/>
      <c r="E20" s="437"/>
    </row>
    <row r="21" spans="3:5">
      <c r="C21" s="436"/>
      <c r="D21" s="436"/>
      <c r="E21" s="437"/>
    </row>
    <row r="22" spans="3:5">
      <c r="C22" s="436"/>
      <c r="D22" s="436"/>
      <c r="E22" s="437"/>
    </row>
    <row r="23" spans="3:5">
      <c r="C23" s="436"/>
      <c r="D23" s="436"/>
      <c r="E23" s="437"/>
    </row>
    <row r="24" spans="3:5">
      <c r="C24" s="436"/>
      <c r="D24" s="436"/>
      <c r="E24" s="437"/>
    </row>
    <row r="25" spans="3:5">
      <c r="C25" s="436"/>
      <c r="D25" s="436"/>
      <c r="E25" s="437"/>
    </row>
    <row r="26" spans="3:5">
      <c r="C26" s="436"/>
      <c r="D26" s="436"/>
      <c r="E26" s="437"/>
    </row>
    <row r="27" spans="3:5">
      <c r="C27" s="436"/>
      <c r="D27" s="436"/>
      <c r="E27" s="437"/>
    </row>
    <row r="28" spans="3:5">
      <c r="C28" s="436"/>
      <c r="D28" s="436"/>
      <c r="E28" s="437"/>
    </row>
    <row r="29" spans="3:5">
      <c r="C29" s="436"/>
      <c r="D29" s="436"/>
      <c r="E29" s="437"/>
    </row>
    <row r="30" spans="3:5">
      <c r="C30" s="436"/>
      <c r="D30" s="436"/>
      <c r="E30" s="437"/>
    </row>
    <row r="31" spans="3:5">
      <c r="C31" s="436"/>
      <c r="D31" s="436"/>
      <c r="E31" s="437"/>
    </row>
    <row r="32" spans="3:5">
      <c r="C32" s="436"/>
      <c r="D32" s="436"/>
      <c r="E32" s="437"/>
    </row>
    <row r="33" spans="3:5">
      <c r="C33" s="436"/>
      <c r="D33" s="436"/>
      <c r="E33" s="437"/>
    </row>
    <row r="34" spans="3:5">
      <c r="C34" s="436"/>
      <c r="D34" s="436"/>
      <c r="E34" s="437"/>
    </row>
    <row r="35" spans="3:5">
      <c r="C35" s="436"/>
      <c r="D35" s="436"/>
      <c r="E35" s="437"/>
    </row>
    <row r="36" spans="3:5">
      <c r="C36" s="436"/>
      <c r="D36" s="436"/>
      <c r="E36" s="437"/>
    </row>
    <row r="37" spans="3:5">
      <c r="C37" s="436"/>
      <c r="D37" s="436"/>
      <c r="E37" s="437"/>
    </row>
    <row r="38" spans="3:5">
      <c r="C38" s="436"/>
      <c r="D38" s="436"/>
      <c r="E38" s="437"/>
    </row>
    <row r="39" spans="3:5">
      <c r="C39" s="436"/>
      <c r="D39" s="436"/>
      <c r="E39" s="437"/>
    </row>
    <row r="40" spans="3:5">
      <c r="C40" s="436"/>
      <c r="D40" s="436"/>
      <c r="E40" s="437"/>
    </row>
    <row r="41" spans="3:5">
      <c r="C41" s="436"/>
      <c r="D41" s="436"/>
      <c r="E41" s="437"/>
    </row>
    <row r="42" spans="3:5">
      <c r="C42" s="436"/>
      <c r="D42" s="436"/>
      <c r="E42" s="437"/>
    </row>
    <row r="43" spans="3:5">
      <c r="C43" s="436"/>
      <c r="D43" s="436"/>
      <c r="E43" s="437"/>
    </row>
    <row r="44" spans="3:5">
      <c r="C44" s="436"/>
      <c r="D44" s="436"/>
      <c r="E44" s="437"/>
    </row>
    <row r="45" spans="3:5">
      <c r="C45" s="436"/>
      <c r="D45" s="436"/>
      <c r="E45" s="437"/>
    </row>
    <row r="46" spans="3:5">
      <c r="C46" s="436"/>
      <c r="D46" s="436"/>
      <c r="E46" s="437"/>
    </row>
    <row r="47" spans="3:5">
      <c r="C47" s="436"/>
      <c r="D47" s="436"/>
      <c r="E47" s="437"/>
    </row>
    <row r="48" spans="3:5">
      <c r="C48" s="436"/>
      <c r="D48" s="436"/>
      <c r="E48" s="437"/>
    </row>
    <row r="49" spans="3:4">
      <c r="C49" s="436"/>
      <c r="D49" s="436"/>
    </row>
    <row r="50" spans="3:4">
      <c r="C50" s="438"/>
    </row>
  </sheetData>
  <phoneticPr fontId="2" type="noConversion"/>
  <dataValidations count="1">
    <dataValidation type="list" allowBlank="1" showInputMessage="1" showErrorMessage="1" sqref="C2">
      <formula1>$Q$4:$Q$6</formula1>
    </dataValidation>
  </dataValidations>
  <pageMargins left="0.25" right="0.25" top="1" bottom="0.5" header="0.5" footer="0.5"/>
  <pageSetup scale="69"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6"/>
  <dimension ref="A2:J1020"/>
  <sheetViews>
    <sheetView view="pageBreakPreview" zoomScale="80" zoomScaleNormal="82" zoomScaleSheetLayoutView="80" workbookViewId="0">
      <selection activeCell="F8" sqref="F8"/>
    </sheetView>
  </sheetViews>
  <sheetFormatPr defaultRowHeight="12" customHeight="1"/>
  <cols>
    <col min="1" max="1" width="4.140625" style="79" bestFit="1" customWidth="1"/>
    <col min="2" max="2" width="6.7109375" style="79" customWidth="1"/>
    <col min="3" max="3" width="32.28515625" style="79" customWidth="1"/>
    <col min="4" max="4" width="9.85546875" style="84" bestFit="1" customWidth="1"/>
    <col min="5" max="5" width="5.140625" style="84" bestFit="1" customWidth="1"/>
    <col min="6" max="6" width="18.140625" style="85" customWidth="1"/>
    <col min="7" max="7" width="8.7109375" style="84" bestFit="1" customWidth="1"/>
    <col min="8" max="8" width="11.42578125" style="79" customWidth="1"/>
    <col min="9" max="9" width="16" style="80" bestFit="1" customWidth="1"/>
    <col min="10" max="10" width="8.7109375" style="84" customWidth="1"/>
    <col min="11" max="16384" width="9.140625" style="79"/>
  </cols>
  <sheetData>
    <row r="2" spans="1:10" ht="12" customHeight="1">
      <c r="B2" s="7" t="str">
        <f>Inputs!$C$2</f>
        <v>Rocky Mountain Power</v>
      </c>
      <c r="I2" s="92" t="s">
        <v>0</v>
      </c>
      <c r="J2" s="93">
        <v>8.1</v>
      </c>
    </row>
    <row r="3" spans="1:10" ht="12" customHeight="1">
      <c r="B3" s="7" t="str">
        <f>Inputs!$C$3</f>
        <v>Utah General Rate Case - June 2015</v>
      </c>
    </row>
    <row r="4" spans="1:10" ht="12" customHeight="1">
      <c r="B4" s="31" t="s">
        <v>394</v>
      </c>
    </row>
    <row r="7" spans="1:10" ht="12" customHeight="1">
      <c r="F7" s="94" t="s">
        <v>1</v>
      </c>
      <c r="H7" s="84"/>
      <c r="I7" s="95" t="str">
        <f>+Inputs!$C$6</f>
        <v>UTAH</v>
      </c>
    </row>
    <row r="8" spans="1:10" ht="12" customHeight="1">
      <c r="A8" s="84"/>
      <c r="D8" s="46" t="s">
        <v>2</v>
      </c>
      <c r="E8" s="46" t="s">
        <v>3</v>
      </c>
      <c r="F8" s="42" t="s">
        <v>4</v>
      </c>
      <c r="G8" s="46" t="s">
        <v>5</v>
      </c>
      <c r="H8" s="46" t="s">
        <v>6</v>
      </c>
      <c r="I8" s="47" t="s">
        <v>7</v>
      </c>
      <c r="J8" s="46" t="s">
        <v>8</v>
      </c>
    </row>
    <row r="9" spans="1:10" ht="12" customHeight="1">
      <c r="A9" s="93"/>
      <c r="B9" s="39" t="s">
        <v>192</v>
      </c>
      <c r="C9" s="97"/>
      <c r="D9" s="86"/>
      <c r="E9" s="86"/>
      <c r="F9" s="86"/>
      <c r="G9" s="86"/>
      <c r="H9" s="96"/>
      <c r="I9" s="134"/>
      <c r="J9" s="93"/>
    </row>
    <row r="10" spans="1:10" ht="12" customHeight="1">
      <c r="A10" s="96"/>
      <c r="B10" s="79" t="s">
        <v>394</v>
      </c>
      <c r="D10" s="84" t="s">
        <v>395</v>
      </c>
      <c r="E10" s="84">
        <v>3</v>
      </c>
      <c r="F10" s="85">
        <f>I21</f>
        <v>-80837.078944768757</v>
      </c>
      <c r="G10" s="84" t="s">
        <v>187</v>
      </c>
      <c r="H10" s="87">
        <f>VLOOKUP(G10,'Alloc. Factors'!$B$2:$M$110,7,FALSE)</f>
        <v>1</v>
      </c>
      <c r="I10" s="88">
        <f>F10*H10</f>
        <v>-80837.078944768757</v>
      </c>
      <c r="J10" s="84" t="s">
        <v>263</v>
      </c>
    </row>
    <row r="11" spans="1:10" ht="12" customHeight="1">
      <c r="A11" s="96"/>
      <c r="B11" s="97"/>
      <c r="C11" s="97"/>
      <c r="D11" s="256"/>
      <c r="E11" s="256"/>
      <c r="F11" s="256"/>
      <c r="G11" s="256"/>
      <c r="H11" s="256"/>
      <c r="I11" s="256"/>
      <c r="J11" s="256"/>
    </row>
    <row r="12" spans="1:10" ht="12" customHeight="1">
      <c r="A12" s="96"/>
      <c r="B12" s="145"/>
      <c r="C12" s="97"/>
      <c r="D12" s="257"/>
      <c r="E12" s="257"/>
      <c r="F12" s="257"/>
      <c r="G12" s="257"/>
      <c r="H12" s="257"/>
      <c r="I12" s="257"/>
      <c r="J12" s="257"/>
    </row>
    <row r="13" spans="1:10" ht="12" customHeight="1">
      <c r="A13" s="96"/>
      <c r="B13" s="97"/>
      <c r="C13" s="97"/>
      <c r="D13" s="97"/>
      <c r="E13" s="97"/>
      <c r="F13" s="97"/>
      <c r="G13" s="97"/>
      <c r="H13" s="97"/>
      <c r="I13" s="97"/>
      <c r="J13" s="97"/>
    </row>
    <row r="14" spans="1:10" ht="12" customHeight="1">
      <c r="A14" s="96"/>
      <c r="B14" s="97"/>
      <c r="C14" s="97"/>
      <c r="D14" s="114"/>
      <c r="E14" s="114"/>
      <c r="F14" s="114"/>
      <c r="G14" s="114"/>
      <c r="H14" s="114"/>
      <c r="I14" s="114"/>
      <c r="J14" s="114"/>
    </row>
    <row r="15" spans="1:10" ht="12" customHeight="1">
      <c r="A15" s="96"/>
      <c r="B15" s="97"/>
      <c r="C15" s="97"/>
      <c r="D15" s="114"/>
      <c r="E15" s="114"/>
      <c r="F15" s="114"/>
      <c r="G15" s="114"/>
      <c r="H15" s="114"/>
      <c r="I15" s="114"/>
      <c r="J15" s="114"/>
    </row>
    <row r="16" spans="1:10" ht="12" customHeight="1">
      <c r="A16" s="96"/>
      <c r="B16" s="97"/>
      <c r="C16" s="97"/>
      <c r="D16" s="114"/>
      <c r="E16" s="114"/>
      <c r="F16" s="114"/>
      <c r="G16" s="114"/>
      <c r="H16" s="114"/>
      <c r="I16" s="114"/>
      <c r="J16" s="114"/>
    </row>
    <row r="17" spans="1:10" ht="12" customHeight="1">
      <c r="A17" s="96"/>
      <c r="B17" s="97"/>
      <c r="C17" s="97"/>
      <c r="D17" s="114"/>
      <c r="E17" s="114"/>
      <c r="F17" s="114"/>
      <c r="G17" s="114"/>
      <c r="H17" s="114"/>
      <c r="I17" s="114"/>
      <c r="J17" s="114"/>
    </row>
    <row r="18" spans="1:10" ht="12" customHeight="1">
      <c r="A18" s="96"/>
      <c r="B18" s="97"/>
      <c r="C18" s="97"/>
      <c r="D18" s="114"/>
      <c r="E18" s="140"/>
      <c r="F18" s="374" t="s">
        <v>13</v>
      </c>
      <c r="G18" s="140"/>
      <c r="H18" s="140"/>
      <c r="I18" s="140"/>
      <c r="J18" s="140"/>
    </row>
    <row r="19" spans="1:10" ht="12" customHeight="1">
      <c r="A19" s="96"/>
      <c r="B19" s="97" t="s">
        <v>842</v>
      </c>
      <c r="C19" s="97"/>
      <c r="D19" s="97"/>
      <c r="E19" s="97"/>
      <c r="F19" s="114">
        <v>48848679.094526842</v>
      </c>
      <c r="G19" s="97"/>
      <c r="H19" s="97"/>
      <c r="I19" s="114">
        <v>22060455.938701585</v>
      </c>
      <c r="J19" s="86">
        <v>2.33</v>
      </c>
    </row>
    <row r="20" spans="1:10" ht="12" customHeight="1">
      <c r="A20" s="96"/>
      <c r="B20" s="97" t="s">
        <v>843</v>
      </c>
      <c r="C20" s="97"/>
      <c r="D20" s="258"/>
      <c r="E20" s="258"/>
      <c r="F20" s="477">
        <v>49733817.619409852</v>
      </c>
      <c r="G20" s="258"/>
      <c r="H20" s="258"/>
      <c r="I20" s="478">
        <v>21979618.859756816</v>
      </c>
      <c r="J20" s="259" t="s">
        <v>397</v>
      </c>
    </row>
    <row r="21" spans="1:10" ht="12" customHeight="1">
      <c r="A21" s="96"/>
      <c r="B21" s="224" t="s">
        <v>398</v>
      </c>
      <c r="C21" s="97"/>
      <c r="D21" s="260"/>
      <c r="E21" s="260"/>
      <c r="F21" s="375">
        <f>F20-F19</f>
        <v>885138.52488300949</v>
      </c>
      <c r="G21" s="260"/>
      <c r="H21" s="260"/>
      <c r="I21" s="375">
        <f>I20-I19</f>
        <v>-80837.078944768757</v>
      </c>
      <c r="J21" s="376"/>
    </row>
    <row r="22" spans="1:10" ht="12" customHeight="1">
      <c r="A22" s="96"/>
      <c r="B22" s="97"/>
      <c r="C22" s="97"/>
      <c r="D22" s="261"/>
      <c r="E22" s="261"/>
      <c r="F22" s="261"/>
      <c r="G22" s="261"/>
      <c r="H22" s="261"/>
      <c r="I22" s="261"/>
      <c r="J22" s="214"/>
    </row>
    <row r="23" spans="1:10" ht="12" customHeight="1">
      <c r="A23" s="96"/>
      <c r="B23" s="97"/>
      <c r="C23" s="97"/>
      <c r="D23" s="238"/>
      <c r="E23" s="97"/>
      <c r="F23" s="140"/>
      <c r="G23" s="97"/>
      <c r="H23" s="97"/>
      <c r="I23" s="140"/>
      <c r="J23" s="97"/>
    </row>
    <row r="24" spans="1:10" ht="12" customHeight="1">
      <c r="A24" s="96"/>
      <c r="B24" s="97"/>
      <c r="C24" s="97"/>
      <c r="D24" s="261"/>
      <c r="E24" s="261"/>
      <c r="F24" s="261"/>
      <c r="G24" s="261"/>
      <c r="H24" s="261"/>
      <c r="I24" s="261"/>
      <c r="J24" s="261"/>
    </row>
    <row r="25" spans="1:10" ht="12" customHeight="1">
      <c r="A25" s="96"/>
      <c r="B25" s="97"/>
      <c r="C25" s="97"/>
      <c r="D25" s="238"/>
      <c r="E25" s="97"/>
      <c r="F25" s="97"/>
      <c r="G25" s="97"/>
      <c r="H25" s="97"/>
      <c r="I25" s="97"/>
      <c r="J25" s="97"/>
    </row>
    <row r="26" spans="1:10" ht="12" customHeight="1">
      <c r="A26" s="96"/>
      <c r="B26" s="110"/>
      <c r="C26" s="110"/>
      <c r="D26" s="105"/>
      <c r="E26" s="105"/>
      <c r="F26" s="139"/>
      <c r="G26" s="58"/>
      <c r="H26" s="9"/>
      <c r="I26" s="25"/>
      <c r="J26" s="88"/>
    </row>
    <row r="27" spans="1:10" ht="12" customHeight="1">
      <c r="A27" s="96"/>
      <c r="B27" s="37"/>
      <c r="C27" s="110"/>
      <c r="D27" s="105"/>
      <c r="E27" s="105"/>
      <c r="F27" s="114"/>
      <c r="G27" s="59"/>
      <c r="H27" s="9"/>
      <c r="I27" s="25"/>
      <c r="J27" s="148"/>
    </row>
    <row r="28" spans="1:10" ht="12" customHeight="1">
      <c r="A28" s="96"/>
      <c r="B28" s="115"/>
      <c r="C28" s="110"/>
      <c r="D28" s="105"/>
      <c r="E28" s="105"/>
      <c r="F28" s="114"/>
      <c r="G28" s="40"/>
      <c r="H28" s="21"/>
      <c r="I28" s="11"/>
      <c r="J28" s="99"/>
    </row>
    <row r="29" spans="1:10" ht="12" customHeight="1">
      <c r="A29" s="96"/>
      <c r="B29" s="115"/>
      <c r="C29" s="110"/>
      <c r="D29" s="105"/>
      <c r="E29" s="105"/>
      <c r="F29" s="91"/>
      <c r="G29" s="40"/>
      <c r="H29" s="21"/>
      <c r="I29" s="11"/>
      <c r="J29" s="99"/>
    </row>
    <row r="30" spans="1:10" ht="12" customHeight="1">
      <c r="A30" s="96"/>
      <c r="B30" s="177"/>
      <c r="C30" s="177"/>
      <c r="D30" s="178"/>
      <c r="E30" s="178"/>
      <c r="F30" s="23"/>
      <c r="G30" s="58"/>
      <c r="H30" s="9"/>
      <c r="I30" s="23"/>
      <c r="J30" s="148"/>
    </row>
    <row r="31" spans="1:10" ht="12" customHeight="1">
      <c r="A31" s="96"/>
      <c r="B31" s="37"/>
      <c r="C31" s="110"/>
      <c r="D31" s="105"/>
      <c r="E31" s="106"/>
      <c r="F31" s="114"/>
      <c r="G31" s="59"/>
      <c r="H31" s="9"/>
      <c r="I31" s="25"/>
      <c r="J31" s="148"/>
    </row>
    <row r="32" spans="1:10" ht="12" customHeight="1">
      <c r="A32" s="96"/>
      <c r="B32" s="115"/>
      <c r="C32" s="110"/>
      <c r="D32" s="105"/>
      <c r="E32" s="105"/>
      <c r="F32" s="114"/>
      <c r="G32" s="40"/>
      <c r="H32" s="21"/>
      <c r="I32" s="11"/>
      <c r="J32" s="99"/>
    </row>
    <row r="33" spans="1:10" ht="12" customHeight="1">
      <c r="A33" s="96"/>
      <c r="B33" s="115"/>
      <c r="C33" s="110"/>
      <c r="D33" s="105"/>
      <c r="E33" s="105"/>
      <c r="F33" s="114"/>
      <c r="G33" s="40"/>
      <c r="H33" s="21"/>
      <c r="I33" s="11"/>
      <c r="J33" s="99"/>
    </row>
    <row r="34" spans="1:10" ht="12" customHeight="1">
      <c r="A34" s="96"/>
      <c r="B34" s="115"/>
      <c r="C34" s="110"/>
      <c r="D34" s="105"/>
      <c r="E34" s="105"/>
      <c r="F34" s="114"/>
      <c r="G34" s="40"/>
      <c r="H34" s="21"/>
      <c r="I34" s="11"/>
      <c r="J34" s="99"/>
    </row>
    <row r="35" spans="1:10" ht="12" customHeight="1">
      <c r="A35" s="96"/>
      <c r="B35" s="115"/>
      <c r="C35" s="114"/>
      <c r="D35" s="105"/>
      <c r="E35" s="105"/>
      <c r="F35" s="114"/>
      <c r="G35" s="40"/>
      <c r="H35" s="21"/>
      <c r="I35" s="11"/>
      <c r="J35" s="99"/>
    </row>
    <row r="36" spans="1:10" ht="12" customHeight="1">
      <c r="A36" s="96"/>
      <c r="B36" s="115"/>
      <c r="C36" s="114"/>
      <c r="D36" s="105"/>
      <c r="E36" s="105"/>
      <c r="F36" s="114"/>
      <c r="G36" s="60"/>
      <c r="H36" s="9"/>
      <c r="I36" s="8"/>
      <c r="J36" s="148"/>
    </row>
    <row r="37" spans="1:10" ht="12" customHeight="1">
      <c r="A37" s="96"/>
      <c r="B37" s="58"/>
      <c r="C37" s="110"/>
      <c r="D37" s="105"/>
      <c r="E37" s="106"/>
      <c r="F37" s="114"/>
      <c r="G37" s="60"/>
      <c r="H37" s="9"/>
      <c r="I37" s="25"/>
      <c r="J37" s="148"/>
    </row>
    <row r="38" spans="1:10" ht="12" customHeight="1">
      <c r="A38" s="96"/>
      <c r="B38" s="37"/>
      <c r="C38" s="110"/>
      <c r="D38" s="105"/>
      <c r="E38" s="105"/>
      <c r="F38" s="114"/>
      <c r="G38" s="60"/>
      <c r="H38" s="9"/>
      <c r="I38" s="25"/>
      <c r="J38" s="148"/>
    </row>
    <row r="39" spans="1:10" ht="12" customHeight="1">
      <c r="A39" s="96"/>
      <c r="B39" s="115"/>
      <c r="C39" s="110"/>
      <c r="D39" s="105"/>
      <c r="E39" s="105"/>
      <c r="F39" s="114"/>
      <c r="G39" s="40"/>
      <c r="H39" s="21"/>
      <c r="I39" s="11"/>
      <c r="J39" s="99"/>
    </row>
    <row r="40" spans="1:10" ht="12" customHeight="1">
      <c r="A40" s="96"/>
      <c r="B40" s="115"/>
      <c r="C40" s="110"/>
      <c r="D40" s="105"/>
      <c r="E40" s="105"/>
      <c r="F40" s="114"/>
      <c r="G40" s="60"/>
      <c r="H40" s="21"/>
      <c r="I40" s="11"/>
      <c r="J40" s="99"/>
    </row>
    <row r="41" spans="1:10" ht="12" customHeight="1">
      <c r="A41" s="96"/>
      <c r="B41" s="37"/>
      <c r="C41" s="110"/>
      <c r="D41" s="105"/>
      <c r="E41" s="105"/>
      <c r="F41" s="114"/>
      <c r="G41" s="60"/>
      <c r="H41" s="9"/>
      <c r="I41" s="25"/>
      <c r="J41" s="148"/>
    </row>
    <row r="42" spans="1:10" ht="12" customHeight="1">
      <c r="A42" s="96"/>
      <c r="B42" s="115"/>
      <c r="C42" s="110"/>
      <c r="D42" s="105"/>
      <c r="E42" s="105"/>
      <c r="F42" s="114"/>
      <c r="G42" s="40"/>
      <c r="H42" s="21"/>
      <c r="I42" s="11"/>
      <c r="J42" s="99"/>
    </row>
    <row r="43" spans="1:10" ht="12" customHeight="1">
      <c r="A43" s="96"/>
      <c r="B43" s="115"/>
      <c r="C43" s="110"/>
      <c r="D43" s="105"/>
      <c r="E43" s="105"/>
      <c r="F43" s="114"/>
      <c r="G43" s="40"/>
      <c r="H43" s="21"/>
      <c r="I43" s="11"/>
      <c r="J43" s="99"/>
    </row>
    <row r="44" spans="1:10" ht="12" customHeight="1">
      <c r="A44" s="96"/>
      <c r="B44" s="115"/>
      <c r="C44" s="110"/>
      <c r="D44" s="105"/>
      <c r="E44" s="105"/>
      <c r="F44" s="114"/>
      <c r="G44" s="40"/>
      <c r="H44" s="21"/>
      <c r="I44" s="11"/>
      <c r="J44" s="99"/>
    </row>
    <row r="45" spans="1:10" ht="12" customHeight="1">
      <c r="A45" s="96"/>
      <c r="B45" s="115"/>
      <c r="C45" s="110"/>
      <c r="D45" s="105"/>
      <c r="E45" s="105"/>
      <c r="F45" s="114"/>
      <c r="G45" s="40"/>
      <c r="H45" s="21"/>
      <c r="I45" s="11"/>
      <c r="J45" s="99"/>
    </row>
    <row r="46" spans="1:10" ht="12" customHeight="1">
      <c r="A46" s="96"/>
      <c r="B46" s="115"/>
      <c r="C46" s="110"/>
      <c r="D46" s="105"/>
      <c r="E46" s="105"/>
      <c r="F46" s="114"/>
      <c r="G46" s="40"/>
      <c r="H46" s="21"/>
      <c r="I46" s="11"/>
      <c r="J46" s="99"/>
    </row>
    <row r="47" spans="1:10" ht="12" customHeight="1">
      <c r="A47" s="96"/>
      <c r="B47" s="115"/>
      <c r="C47" s="110"/>
      <c r="D47" s="105"/>
      <c r="E47" s="105"/>
      <c r="F47" s="114"/>
      <c r="G47" s="40"/>
      <c r="H47" s="21"/>
      <c r="I47" s="11"/>
      <c r="J47" s="99"/>
    </row>
    <row r="48" spans="1:10" ht="12" customHeight="1">
      <c r="A48" s="96"/>
      <c r="B48" s="115"/>
      <c r="C48" s="110"/>
      <c r="D48" s="105"/>
      <c r="E48" s="105"/>
      <c r="F48" s="91"/>
      <c r="G48" s="40"/>
      <c r="H48" s="21"/>
      <c r="I48" s="11"/>
      <c r="J48" s="99"/>
    </row>
    <row r="49" spans="1:10" ht="12" customHeight="1">
      <c r="A49" s="96"/>
      <c r="B49" s="37"/>
      <c r="C49" s="114"/>
      <c r="D49" s="105"/>
      <c r="E49" s="105"/>
      <c r="F49" s="8"/>
      <c r="G49" s="60"/>
      <c r="H49" s="9"/>
      <c r="I49" s="8"/>
      <c r="J49" s="148"/>
    </row>
    <row r="50" spans="1:10" ht="12" customHeight="1">
      <c r="A50" s="96"/>
      <c r="B50" s="37"/>
      <c r="C50" s="114"/>
      <c r="D50" s="105"/>
      <c r="E50" s="105"/>
      <c r="F50" s="8"/>
      <c r="G50" s="60"/>
      <c r="H50" s="9"/>
      <c r="I50" s="8"/>
      <c r="J50" s="148"/>
    </row>
    <row r="51" spans="1:10" ht="12" customHeight="1">
      <c r="A51" s="96"/>
      <c r="B51" s="37"/>
      <c r="C51" s="114"/>
      <c r="D51" s="105"/>
      <c r="E51" s="105"/>
      <c r="F51" s="114"/>
      <c r="G51" s="60"/>
      <c r="H51" s="9"/>
      <c r="I51" s="25"/>
      <c r="J51" s="148"/>
    </row>
    <row r="52" spans="1:10" ht="12" customHeight="1">
      <c r="A52" s="96"/>
      <c r="B52" s="115"/>
      <c r="C52" s="110"/>
      <c r="D52" s="105"/>
      <c r="E52" s="105"/>
      <c r="F52" s="114"/>
      <c r="G52" s="40"/>
      <c r="H52" s="21"/>
      <c r="I52" s="11"/>
      <c r="J52" s="99"/>
    </row>
    <row r="53" spans="1:10" ht="12" customHeight="1">
      <c r="A53" s="96"/>
      <c r="B53" s="115"/>
      <c r="C53" s="114"/>
      <c r="D53" s="105"/>
      <c r="E53" s="105"/>
      <c r="F53" s="114"/>
      <c r="G53" s="40"/>
      <c r="H53" s="21"/>
      <c r="I53" s="11"/>
      <c r="J53" s="99"/>
    </row>
    <row r="54" spans="1:10" ht="12" customHeight="1">
      <c r="A54" s="96"/>
      <c r="B54" s="115"/>
      <c r="C54" s="206"/>
      <c r="D54" s="105"/>
      <c r="E54" s="105"/>
      <c r="F54" s="114"/>
      <c r="G54" s="40"/>
      <c r="H54" s="21"/>
      <c r="I54" s="11"/>
      <c r="J54" s="99"/>
    </row>
    <row r="55" spans="1:10" ht="12" customHeight="1">
      <c r="A55" s="96"/>
      <c r="B55" s="115"/>
      <c r="C55" s="114"/>
      <c r="D55" s="105"/>
      <c r="E55" s="105"/>
      <c r="F55" s="114"/>
      <c r="G55" s="40"/>
      <c r="H55" s="21"/>
      <c r="I55" s="11"/>
      <c r="J55" s="99"/>
    </row>
    <row r="56" spans="1:10" ht="12" customHeight="1">
      <c r="A56" s="96"/>
      <c r="B56" s="115"/>
      <c r="C56" s="114"/>
      <c r="D56" s="105"/>
      <c r="E56" s="105"/>
      <c r="F56" s="8"/>
      <c r="G56" s="89"/>
      <c r="H56" s="87"/>
      <c r="I56" s="8"/>
      <c r="J56" s="99"/>
    </row>
    <row r="57" spans="1:10" s="97" customFormat="1" ht="12" customHeight="1">
      <c r="A57" s="111"/>
      <c r="B57" s="9"/>
      <c r="C57" s="110"/>
      <c r="D57" s="105"/>
      <c r="E57" s="105"/>
      <c r="F57" s="114"/>
      <c r="G57" s="110"/>
      <c r="H57" s="111"/>
      <c r="I57" s="112"/>
      <c r="J57" s="88"/>
    </row>
    <row r="58" spans="1:10" s="97" customFormat="1" ht="12" customHeight="1" thickBot="1">
      <c r="A58" s="111"/>
      <c r="B58" s="9" t="s">
        <v>12</v>
      </c>
      <c r="C58" s="110"/>
      <c r="D58" s="110"/>
      <c r="E58" s="105"/>
      <c r="F58" s="114"/>
      <c r="G58" s="110"/>
      <c r="H58" s="111"/>
      <c r="I58" s="112"/>
      <c r="J58" s="88"/>
    </row>
    <row r="59" spans="1:10" s="97" customFormat="1" ht="12" customHeight="1">
      <c r="A59" s="116"/>
      <c r="B59" s="117"/>
      <c r="C59" s="117"/>
      <c r="D59" s="118"/>
      <c r="E59" s="118"/>
      <c r="F59" s="119"/>
      <c r="G59" s="118"/>
      <c r="H59" s="117"/>
      <c r="I59" s="120"/>
      <c r="J59" s="121"/>
    </row>
    <row r="60" spans="1:10" s="97" customFormat="1" ht="12" customHeight="1">
      <c r="A60" s="122"/>
      <c r="B60" s="9"/>
      <c r="C60" s="111"/>
      <c r="D60" s="98"/>
      <c r="E60" s="98"/>
      <c r="F60" s="123"/>
      <c r="G60" s="98"/>
      <c r="H60" s="111"/>
      <c r="I60" s="112"/>
      <c r="J60" s="124"/>
    </row>
    <row r="61" spans="1:10" s="97" customFormat="1" ht="12" customHeight="1">
      <c r="A61" s="122"/>
      <c r="B61" s="111"/>
      <c r="C61" s="111"/>
      <c r="D61" s="98"/>
      <c r="E61" s="98"/>
      <c r="F61" s="123"/>
      <c r="G61" s="98"/>
      <c r="H61" s="111"/>
      <c r="I61" s="112"/>
      <c r="J61" s="124"/>
    </row>
    <row r="62" spans="1:10" s="97" customFormat="1" ht="12" customHeight="1">
      <c r="A62" s="122"/>
      <c r="B62" s="125"/>
      <c r="C62" s="111"/>
      <c r="D62" s="98"/>
      <c r="E62" s="98"/>
      <c r="F62" s="123"/>
      <c r="G62" s="98"/>
      <c r="H62" s="111"/>
      <c r="I62" s="112"/>
      <c r="J62" s="124"/>
    </row>
    <row r="63" spans="1:10" s="97" customFormat="1" ht="12" customHeight="1">
      <c r="A63" s="122"/>
      <c r="B63" s="125"/>
      <c r="C63" s="111"/>
      <c r="D63" s="98"/>
      <c r="E63" s="98"/>
      <c r="F63" s="123"/>
      <c r="G63" s="98"/>
      <c r="H63" s="111"/>
      <c r="I63" s="112"/>
      <c r="J63" s="124"/>
    </row>
    <row r="64" spans="1:10" s="97" customFormat="1" ht="12" customHeight="1">
      <c r="A64" s="122"/>
      <c r="B64" s="125"/>
      <c r="C64" s="111"/>
      <c r="D64" s="98"/>
      <c r="E64" s="98"/>
      <c r="F64" s="123"/>
      <c r="G64" s="98"/>
      <c r="H64" s="111"/>
      <c r="I64" s="112"/>
      <c r="J64" s="124"/>
    </row>
    <row r="65" spans="1:10" s="97" customFormat="1" ht="12" customHeight="1">
      <c r="A65" s="122"/>
      <c r="B65" s="125"/>
      <c r="C65" s="111"/>
      <c r="D65" s="98"/>
      <c r="E65" s="98"/>
      <c r="F65" s="123"/>
      <c r="G65" s="98"/>
      <c r="H65" s="111"/>
      <c r="I65" s="112"/>
      <c r="J65" s="124"/>
    </row>
    <row r="66" spans="1:10" s="97" customFormat="1" ht="12" customHeight="1">
      <c r="A66" s="122"/>
      <c r="B66" s="125"/>
      <c r="C66" s="111"/>
      <c r="D66" s="98"/>
      <c r="E66" s="98"/>
      <c r="F66" s="123"/>
      <c r="G66" s="98"/>
      <c r="H66" s="111"/>
      <c r="I66" s="112"/>
      <c r="J66" s="124"/>
    </row>
    <row r="67" spans="1:10" ht="12" customHeight="1">
      <c r="A67" s="122"/>
      <c r="B67" s="111"/>
      <c r="C67" s="111"/>
      <c r="D67" s="98"/>
      <c r="E67" s="98"/>
      <c r="F67" s="123"/>
      <c r="G67" s="98"/>
      <c r="H67" s="111"/>
      <c r="I67" s="112"/>
      <c r="J67" s="124"/>
    </row>
    <row r="68" spans="1:10" ht="12" customHeight="1" thickBot="1">
      <c r="A68" s="126"/>
      <c r="B68" s="127"/>
      <c r="C68" s="127"/>
      <c r="D68" s="128"/>
      <c r="E68" s="128"/>
      <c r="F68" s="129"/>
      <c r="G68" s="128"/>
      <c r="H68" s="127"/>
      <c r="I68" s="130"/>
      <c r="J68" s="131"/>
    </row>
    <row r="69" spans="1:10" ht="12" customHeight="1">
      <c r="J69" s="94"/>
    </row>
    <row r="70" spans="1:10" ht="12" customHeight="1">
      <c r="B70" s="7" t="str">
        <f>Inputs!$C$2</f>
        <v>Rocky Mountain Power</v>
      </c>
      <c r="I70" s="92" t="s">
        <v>0</v>
      </c>
      <c r="J70" s="93">
        <v>8.1999999999999993</v>
      </c>
    </row>
    <row r="71" spans="1:10" ht="12" customHeight="1">
      <c r="B71" s="7" t="str">
        <f>Inputs!$C$3</f>
        <v>Utah General Rate Case - June 2015</v>
      </c>
      <c r="J71" s="94"/>
    </row>
    <row r="72" spans="1:10" ht="12" customHeight="1">
      <c r="B72" s="31" t="s">
        <v>253</v>
      </c>
      <c r="J72" s="94"/>
    </row>
    <row r="73" spans="1:10" ht="12" customHeight="1">
      <c r="J73" s="94"/>
    </row>
    <row r="74" spans="1:10" ht="12" customHeight="1">
      <c r="J74" s="94"/>
    </row>
    <row r="75" spans="1:10" ht="12" customHeight="1">
      <c r="F75" s="94" t="s">
        <v>1</v>
      </c>
      <c r="H75" s="84"/>
      <c r="I75" s="95" t="str">
        <f>+Inputs!$C$6</f>
        <v>UTAH</v>
      </c>
    </row>
    <row r="76" spans="1:10" ht="12" customHeight="1">
      <c r="D76" s="46" t="s">
        <v>2</v>
      </c>
      <c r="E76" s="46" t="s">
        <v>3</v>
      </c>
      <c r="F76" s="42" t="s">
        <v>4</v>
      </c>
      <c r="G76" s="46" t="s">
        <v>5</v>
      </c>
      <c r="H76" s="46" t="s">
        <v>6</v>
      </c>
      <c r="I76" s="47" t="s">
        <v>7</v>
      </c>
      <c r="J76" s="46" t="s">
        <v>8</v>
      </c>
    </row>
    <row r="77" spans="1:10" ht="12" customHeight="1">
      <c r="A77" s="111"/>
      <c r="B77" s="39" t="s">
        <v>10</v>
      </c>
      <c r="C77" s="97"/>
      <c r="D77" s="86"/>
      <c r="E77" s="86"/>
      <c r="F77" s="86"/>
      <c r="G77" s="86"/>
      <c r="H77" s="96"/>
      <c r="I77" s="134"/>
      <c r="J77" s="93"/>
    </row>
    <row r="78" spans="1:10" ht="12" customHeight="1">
      <c r="A78" s="112"/>
      <c r="B78" s="79" t="s">
        <v>360</v>
      </c>
      <c r="C78" s="97"/>
      <c r="D78" s="86">
        <v>399</v>
      </c>
      <c r="E78" s="86">
        <v>1</v>
      </c>
      <c r="F78" s="103">
        <v>9819317.8047953863</v>
      </c>
      <c r="G78" s="86" t="s">
        <v>9</v>
      </c>
      <c r="H78" s="87">
        <f>VLOOKUP(G78,'Alloc. Factors'!$B$2:$M$110,7,FALSE)</f>
        <v>0.41971722672390366</v>
      </c>
      <c r="I78" s="88">
        <f>F78*H78</f>
        <v>4121336.8373493692</v>
      </c>
      <c r="J78" s="102" t="s">
        <v>263</v>
      </c>
    </row>
    <row r="79" spans="1:10" ht="12" customHeight="1">
      <c r="A79" s="111"/>
      <c r="B79" s="79" t="s">
        <v>360</v>
      </c>
      <c r="C79" s="97"/>
      <c r="D79" s="86">
        <v>399</v>
      </c>
      <c r="E79" s="86">
        <v>3</v>
      </c>
      <c r="F79" s="449">
        <v>-1721507.2713576574</v>
      </c>
      <c r="G79" s="86" t="s">
        <v>9</v>
      </c>
      <c r="H79" s="87">
        <f>VLOOKUP(G79,'Alloc. Factors'!$B$2:$M$110,7,FALSE)</f>
        <v>0.41971722672390366</v>
      </c>
      <c r="I79" s="88">
        <f>F79*H79</f>
        <v>-722546.25771927065</v>
      </c>
      <c r="J79" s="102" t="s">
        <v>263</v>
      </c>
    </row>
    <row r="80" spans="1:10" ht="12" customHeight="1">
      <c r="A80" s="111"/>
      <c r="B80" s="145"/>
      <c r="C80" s="97"/>
      <c r="D80" s="86"/>
      <c r="E80" s="86"/>
      <c r="F80" s="301">
        <f>SUM(F78:F79)</f>
        <v>8097810.5334377289</v>
      </c>
      <c r="G80" s="86"/>
      <c r="H80" s="87"/>
      <c r="I80" s="410">
        <f>SUM(I78:I79)</f>
        <v>3398790.5796300983</v>
      </c>
      <c r="J80" s="102" t="s">
        <v>263</v>
      </c>
    </row>
    <row r="81" spans="1:10" ht="12" customHeight="1">
      <c r="A81" s="111"/>
      <c r="B81" s="97"/>
      <c r="C81" s="97"/>
      <c r="D81" s="86"/>
      <c r="E81" s="86"/>
      <c r="F81" s="103"/>
      <c r="G81" s="86"/>
      <c r="H81" s="87"/>
      <c r="I81" s="88"/>
      <c r="J81" s="102"/>
    </row>
    <row r="82" spans="1:10" ht="12" customHeight="1">
      <c r="A82" s="111"/>
      <c r="B82" s="101" t="s">
        <v>416</v>
      </c>
      <c r="C82" s="97"/>
      <c r="D82" s="86">
        <v>2533</v>
      </c>
      <c r="E82" s="86">
        <v>3</v>
      </c>
      <c r="F82" s="103">
        <v>-432021.38421520218</v>
      </c>
      <c r="G82" s="86" t="s">
        <v>9</v>
      </c>
      <c r="H82" s="87">
        <f>VLOOKUP(G82,'Alloc. Factors'!$B$2:$M$110,7,FALSE)</f>
        <v>0.41971722672390366</v>
      </c>
      <c r="I82" s="88">
        <f>F82*H82</f>
        <v>-181326.8172682267</v>
      </c>
      <c r="J82" s="102" t="s">
        <v>417</v>
      </c>
    </row>
    <row r="83" spans="1:10" ht="12" customHeight="1">
      <c r="A83" s="111"/>
      <c r="B83" s="97"/>
      <c r="C83" s="97"/>
      <c r="D83" s="86"/>
      <c r="E83" s="86"/>
      <c r="F83" s="103"/>
      <c r="G83" s="86"/>
      <c r="H83" s="87"/>
      <c r="I83" s="88"/>
      <c r="J83" s="102"/>
    </row>
    <row r="84" spans="1:10" ht="12" customHeight="1">
      <c r="A84" s="111"/>
      <c r="B84" s="97"/>
      <c r="C84" s="97"/>
      <c r="D84" s="86"/>
      <c r="E84" s="86"/>
      <c r="F84" s="103"/>
      <c r="G84" s="86"/>
      <c r="H84" s="87"/>
      <c r="I84" s="88"/>
      <c r="J84" s="102"/>
    </row>
    <row r="85" spans="1:10" ht="12" customHeight="1">
      <c r="A85" s="111"/>
      <c r="B85" s="97"/>
      <c r="C85" s="97"/>
      <c r="D85" s="86"/>
      <c r="E85" s="86"/>
      <c r="F85" s="103"/>
      <c r="G85" s="86"/>
      <c r="H85" s="87"/>
      <c r="I85" s="88"/>
      <c r="J85" s="102"/>
    </row>
    <row r="86" spans="1:10" ht="12" customHeight="1">
      <c r="A86" s="111"/>
      <c r="B86" s="97"/>
      <c r="C86" s="97"/>
      <c r="D86" s="86"/>
      <c r="E86" s="86"/>
      <c r="F86" s="103"/>
      <c r="G86" s="86"/>
      <c r="H86" s="87"/>
      <c r="I86" s="88"/>
      <c r="J86" s="102"/>
    </row>
    <row r="87" spans="1:10" ht="12" customHeight="1">
      <c r="A87" s="111"/>
      <c r="B87" s="39" t="s">
        <v>278</v>
      </c>
      <c r="C87" s="97"/>
      <c r="D87" s="86"/>
      <c r="E87" s="86"/>
      <c r="F87" s="103"/>
      <c r="G87" s="86"/>
      <c r="H87" s="87"/>
      <c r="I87" s="88"/>
      <c r="J87" s="102"/>
    </row>
    <row r="88" spans="1:10" ht="12" customHeight="1">
      <c r="A88" s="111"/>
      <c r="B88" s="97" t="s">
        <v>860</v>
      </c>
      <c r="C88" s="97"/>
      <c r="D88" s="86"/>
      <c r="E88" s="86"/>
      <c r="F88" s="103">
        <v>9819317.8047953863</v>
      </c>
      <c r="G88" s="86"/>
      <c r="H88" s="87"/>
      <c r="I88" s="88"/>
      <c r="J88" s="102" t="s">
        <v>372</v>
      </c>
    </row>
    <row r="89" spans="1:10" ht="12" customHeight="1">
      <c r="A89" s="111"/>
      <c r="B89" s="97" t="s">
        <v>861</v>
      </c>
      <c r="C89" s="97"/>
      <c r="D89" s="346"/>
      <c r="E89" s="86"/>
      <c r="F89" s="454">
        <v>8097810.5334377289</v>
      </c>
      <c r="G89" s="86"/>
      <c r="H89" s="87"/>
      <c r="I89" s="88"/>
      <c r="J89" s="102" t="s">
        <v>372</v>
      </c>
    </row>
    <row r="90" spans="1:10" ht="12" customHeight="1">
      <c r="A90" s="111"/>
      <c r="B90" s="79" t="s">
        <v>862</v>
      </c>
      <c r="C90" s="97"/>
      <c r="D90" s="79"/>
      <c r="E90" s="79"/>
      <c r="F90" s="80">
        <f>+F89-F88</f>
        <v>-1721507.2713576574</v>
      </c>
      <c r="G90" s="79"/>
      <c r="H90" s="87"/>
      <c r="I90" s="88"/>
      <c r="J90" s="86" t="s">
        <v>13</v>
      </c>
    </row>
    <row r="91" spans="1:10" ht="12" customHeight="1">
      <c r="A91" s="111"/>
      <c r="B91" s="97"/>
      <c r="C91" s="97"/>
      <c r="D91" s="86"/>
      <c r="E91" s="86"/>
      <c r="F91" s="103"/>
      <c r="G91" s="97"/>
      <c r="H91" s="87"/>
      <c r="I91" s="88"/>
      <c r="J91" s="100"/>
    </row>
    <row r="92" spans="1:10" ht="12" customHeight="1">
      <c r="A92" s="112"/>
      <c r="B92" s="97"/>
      <c r="C92" s="97"/>
      <c r="D92" s="86"/>
      <c r="E92" s="86"/>
      <c r="F92" s="103"/>
      <c r="G92" s="86"/>
      <c r="H92" s="87"/>
      <c r="I92" s="88"/>
      <c r="J92" s="100"/>
    </row>
    <row r="93" spans="1:10" ht="12" customHeight="1">
      <c r="A93" s="111"/>
      <c r="B93" s="97"/>
      <c r="C93" s="136"/>
      <c r="D93" s="98"/>
      <c r="E93" s="103"/>
      <c r="F93" s="103"/>
      <c r="G93" s="87"/>
      <c r="H93" s="88"/>
      <c r="I93" s="88"/>
      <c r="J93" s="86"/>
    </row>
    <row r="94" spans="1:10" ht="12" customHeight="1">
      <c r="A94" s="111"/>
      <c r="B94" s="101"/>
      <c r="C94" s="239"/>
      <c r="D94" s="86"/>
      <c r="E94" s="86"/>
      <c r="F94" s="103"/>
      <c r="G94" s="86"/>
      <c r="H94" s="87"/>
      <c r="I94" s="88"/>
      <c r="J94" s="99"/>
    </row>
    <row r="95" spans="1:10" ht="12" customHeight="1">
      <c r="A95" s="111"/>
      <c r="B95" s="101"/>
      <c r="C95" s="97"/>
      <c r="D95" s="86"/>
      <c r="E95" s="86"/>
      <c r="F95" s="103"/>
      <c r="G95" s="86"/>
      <c r="H95" s="87"/>
      <c r="I95" s="88"/>
      <c r="J95" s="86"/>
    </row>
    <row r="96" spans="1:10" ht="12" customHeight="1">
      <c r="A96" s="111"/>
      <c r="B96" s="145"/>
      <c r="C96" s="97"/>
      <c r="D96" s="86"/>
      <c r="E96" s="86"/>
      <c r="F96" s="103"/>
      <c r="G96" s="86"/>
      <c r="H96" s="87"/>
      <c r="I96" s="88"/>
      <c r="J96" s="99"/>
    </row>
    <row r="97" spans="1:10" ht="12" customHeight="1">
      <c r="A97" s="111"/>
      <c r="B97" s="97"/>
      <c r="C97" s="136"/>
      <c r="D97" s="98"/>
      <c r="E97" s="103"/>
      <c r="F97" s="103"/>
      <c r="G97" s="87"/>
      <c r="H97" s="88"/>
      <c r="I97" s="88"/>
      <c r="J97" s="86"/>
    </row>
    <row r="98" spans="1:10" ht="12" customHeight="1">
      <c r="A98" s="111"/>
      <c r="B98" s="101"/>
      <c r="C98" s="239"/>
      <c r="D98" s="86"/>
      <c r="E98" s="86"/>
      <c r="F98" s="103"/>
      <c r="G98" s="86"/>
      <c r="H98" s="87"/>
      <c r="I98" s="88"/>
      <c r="J98" s="99"/>
    </row>
    <row r="99" spans="1:10" ht="12" customHeight="1">
      <c r="A99" s="111"/>
      <c r="B99" s="101"/>
      <c r="C99" s="97"/>
      <c r="D99" s="86"/>
      <c r="E99" s="86"/>
      <c r="F99" s="103"/>
      <c r="G99" s="86"/>
      <c r="H99" s="87"/>
      <c r="I99" s="88"/>
      <c r="J99" s="86"/>
    </row>
    <row r="100" spans="1:10" ht="12" customHeight="1">
      <c r="A100" s="111"/>
      <c r="B100" s="145"/>
      <c r="C100" s="97"/>
      <c r="D100" s="86"/>
      <c r="E100" s="86"/>
      <c r="F100" s="103"/>
      <c r="G100" s="86"/>
      <c r="H100" s="87"/>
      <c r="I100" s="88"/>
      <c r="J100" s="99"/>
    </row>
    <row r="101" spans="1:10" ht="12" customHeight="1">
      <c r="A101" s="111"/>
      <c r="B101" s="145"/>
      <c r="C101" s="97"/>
      <c r="D101" s="86"/>
      <c r="E101" s="86"/>
      <c r="F101" s="103"/>
      <c r="G101" s="86"/>
      <c r="H101" s="87"/>
      <c r="I101" s="88"/>
      <c r="J101" s="99"/>
    </row>
    <row r="102" spans="1:10" ht="12" customHeight="1">
      <c r="A102" s="111"/>
      <c r="B102" s="145"/>
      <c r="C102" s="239"/>
      <c r="D102" s="86"/>
      <c r="E102" s="86"/>
      <c r="F102" s="103"/>
      <c r="G102" s="86"/>
      <c r="H102" s="87"/>
      <c r="I102" s="88"/>
      <c r="J102" s="99"/>
    </row>
    <row r="103" spans="1:10" ht="12" customHeight="1">
      <c r="A103" s="111"/>
      <c r="B103" s="145"/>
      <c r="C103" s="239"/>
      <c r="D103" s="86"/>
      <c r="E103" s="86"/>
      <c r="F103" s="35"/>
      <c r="G103" s="86"/>
      <c r="H103" s="87"/>
      <c r="I103" s="88"/>
      <c r="J103" s="99"/>
    </row>
    <row r="104" spans="1:10" ht="12" customHeight="1">
      <c r="A104" s="111"/>
      <c r="B104" s="111"/>
      <c r="C104" s="111"/>
      <c r="D104" s="98"/>
      <c r="E104" s="98"/>
      <c r="F104" s="123"/>
      <c r="G104" s="89"/>
      <c r="H104" s="87"/>
      <c r="I104" s="88"/>
      <c r="J104" s="99"/>
    </row>
    <row r="105" spans="1:10" ht="12" customHeight="1">
      <c r="A105" s="111"/>
      <c r="B105" s="111"/>
      <c r="C105" s="111"/>
      <c r="D105" s="98"/>
      <c r="E105" s="98"/>
      <c r="F105" s="123"/>
      <c r="G105" s="98"/>
      <c r="H105" s="111"/>
      <c r="I105" s="123"/>
      <c r="J105" s="98"/>
    </row>
    <row r="106" spans="1:10" ht="12" customHeight="1">
      <c r="A106" s="111"/>
      <c r="B106" s="111"/>
      <c r="C106" s="111"/>
      <c r="D106" s="98"/>
      <c r="E106" s="98"/>
      <c r="F106" s="144"/>
      <c r="G106" s="146"/>
      <c r="H106" s="111"/>
      <c r="I106" s="112"/>
      <c r="J106" s="98"/>
    </row>
    <row r="107" spans="1:10" ht="12" customHeight="1">
      <c r="A107" s="111"/>
      <c r="B107" s="111"/>
      <c r="C107" s="111"/>
      <c r="D107" s="98"/>
      <c r="E107" s="98"/>
      <c r="F107" s="144"/>
      <c r="G107" s="147"/>
      <c r="H107" s="96"/>
      <c r="I107" s="141"/>
      <c r="J107" s="93"/>
    </row>
    <row r="108" spans="1:10" ht="12" customHeight="1">
      <c r="A108" s="96"/>
      <c r="B108" s="96"/>
      <c r="C108" s="96"/>
      <c r="D108" s="98"/>
      <c r="E108" s="93"/>
      <c r="F108" s="144"/>
      <c r="G108" s="147"/>
      <c r="H108" s="96"/>
      <c r="I108" s="141"/>
      <c r="J108" s="93"/>
    </row>
    <row r="109" spans="1:10" ht="12" customHeight="1">
      <c r="A109" s="96"/>
      <c r="B109" s="96"/>
      <c r="C109" s="96"/>
      <c r="D109" s="98"/>
      <c r="E109" s="93"/>
      <c r="F109" s="144"/>
      <c r="G109" s="147"/>
      <c r="H109" s="96"/>
      <c r="I109" s="141"/>
      <c r="J109" s="93"/>
    </row>
    <row r="110" spans="1:10" ht="12" customHeight="1">
      <c r="A110" s="96"/>
      <c r="B110" s="96"/>
      <c r="C110" s="96"/>
      <c r="D110" s="98"/>
      <c r="E110" s="93"/>
      <c r="F110" s="144"/>
      <c r="G110" s="147"/>
      <c r="H110" s="96"/>
      <c r="I110" s="141"/>
      <c r="J110" s="93"/>
    </row>
    <row r="111" spans="1:10" ht="12" customHeight="1">
      <c r="A111" s="96"/>
      <c r="B111" s="96"/>
      <c r="C111" s="96"/>
      <c r="D111" s="98"/>
      <c r="E111" s="93"/>
      <c r="F111" s="144"/>
      <c r="G111" s="147"/>
      <c r="H111" s="96"/>
      <c r="I111" s="141"/>
      <c r="J111" s="93"/>
    </row>
    <row r="112" spans="1:10" ht="12" customHeight="1">
      <c r="A112" s="96"/>
      <c r="B112" s="96"/>
      <c r="C112" s="96"/>
      <c r="D112" s="98"/>
      <c r="E112" s="93"/>
      <c r="F112" s="144"/>
      <c r="G112" s="147"/>
      <c r="H112" s="96"/>
      <c r="I112" s="141"/>
      <c r="J112" s="93"/>
    </row>
    <row r="113" spans="1:10" ht="12" customHeight="1">
      <c r="A113" s="96"/>
      <c r="B113" s="96"/>
      <c r="C113" s="96"/>
      <c r="D113" s="98"/>
      <c r="E113" s="93"/>
      <c r="F113" s="144"/>
      <c r="G113" s="147"/>
      <c r="H113" s="96"/>
      <c r="I113" s="141"/>
      <c r="J113" s="93"/>
    </row>
    <row r="114" spans="1:10" ht="12" customHeight="1">
      <c r="A114" s="96"/>
      <c r="B114" s="96"/>
      <c r="C114" s="96"/>
      <c r="D114" s="98"/>
      <c r="E114" s="93"/>
      <c r="F114" s="144"/>
      <c r="G114" s="147"/>
      <c r="H114" s="96"/>
      <c r="I114" s="141"/>
      <c r="J114" s="93"/>
    </row>
    <row r="115" spans="1:10" ht="12" customHeight="1">
      <c r="A115" s="96"/>
      <c r="B115" s="96"/>
      <c r="C115" s="96"/>
      <c r="D115" s="98"/>
      <c r="E115" s="93"/>
      <c r="F115" s="123"/>
      <c r="G115" s="93"/>
      <c r="H115" s="96"/>
      <c r="I115" s="141"/>
      <c r="J115" s="93"/>
    </row>
    <row r="116" spans="1:10" ht="12" customHeight="1">
      <c r="A116" s="96"/>
      <c r="B116" s="96"/>
      <c r="C116" s="96"/>
      <c r="D116" s="98"/>
      <c r="E116" s="93"/>
      <c r="F116" s="123"/>
      <c r="G116" s="93"/>
      <c r="H116" s="96"/>
      <c r="I116" s="141"/>
      <c r="J116" s="93"/>
    </row>
    <row r="117" spans="1:10" ht="12" customHeight="1">
      <c r="A117" s="96"/>
      <c r="B117" s="96"/>
      <c r="C117" s="96"/>
      <c r="D117" s="98"/>
      <c r="E117" s="93"/>
      <c r="F117" s="123"/>
      <c r="G117" s="93"/>
      <c r="H117" s="96"/>
      <c r="I117" s="141"/>
      <c r="J117" s="93"/>
    </row>
    <row r="118" spans="1:10" ht="12" customHeight="1">
      <c r="A118" s="96"/>
      <c r="B118" s="96"/>
      <c r="C118" s="96"/>
      <c r="D118" s="98"/>
      <c r="E118" s="93"/>
      <c r="F118" s="123"/>
      <c r="G118" s="93"/>
      <c r="H118" s="96"/>
      <c r="I118" s="141"/>
      <c r="J118" s="93"/>
    </row>
    <row r="119" spans="1:10" ht="12" customHeight="1">
      <c r="A119" s="96"/>
      <c r="B119" s="96"/>
      <c r="C119" s="96"/>
      <c r="D119" s="98"/>
      <c r="E119" s="93"/>
      <c r="F119" s="123"/>
      <c r="G119" s="93"/>
      <c r="H119" s="96"/>
      <c r="I119" s="141"/>
      <c r="J119" s="93"/>
    </row>
    <row r="120" spans="1:10" ht="12" customHeight="1">
      <c r="A120" s="96"/>
      <c r="B120" s="96"/>
      <c r="C120" s="96"/>
      <c r="D120" s="98"/>
      <c r="E120" s="93"/>
      <c r="F120" s="123"/>
      <c r="G120" s="93"/>
      <c r="H120" s="96"/>
      <c r="I120" s="141"/>
      <c r="J120" s="93"/>
    </row>
    <row r="121" spans="1:10" ht="12" customHeight="1">
      <c r="A121" s="111"/>
      <c r="B121" s="111"/>
      <c r="C121" s="111"/>
      <c r="D121" s="98"/>
      <c r="E121" s="98"/>
      <c r="F121" s="123"/>
      <c r="G121" s="98"/>
      <c r="H121" s="111"/>
      <c r="I121" s="112"/>
      <c r="J121" s="88"/>
    </row>
    <row r="122" spans="1:10" ht="12" customHeight="1">
      <c r="A122" s="111"/>
      <c r="B122" s="111"/>
      <c r="C122" s="111"/>
      <c r="D122" s="98"/>
      <c r="E122" s="98"/>
      <c r="F122" s="123"/>
      <c r="G122" s="98"/>
      <c r="H122" s="111"/>
      <c r="I122" s="112"/>
      <c r="J122" s="88"/>
    </row>
    <row r="123" spans="1:10" ht="12" customHeight="1">
      <c r="A123" s="111"/>
      <c r="B123" s="111"/>
      <c r="C123" s="111"/>
      <c r="D123" s="98"/>
      <c r="E123" s="98"/>
      <c r="F123" s="123"/>
      <c r="G123" s="98"/>
      <c r="H123" s="111"/>
      <c r="I123" s="112"/>
      <c r="J123" s="88"/>
    </row>
    <row r="124" spans="1:10" ht="12" customHeight="1">
      <c r="A124" s="111"/>
      <c r="B124" s="111"/>
      <c r="C124" s="111"/>
      <c r="D124" s="98"/>
      <c r="E124" s="98"/>
      <c r="F124" s="123"/>
      <c r="G124" s="98"/>
      <c r="H124" s="111"/>
      <c r="I124" s="112"/>
      <c r="J124" s="88"/>
    </row>
    <row r="125" spans="1:10" ht="12" customHeight="1">
      <c r="A125" s="111"/>
      <c r="B125" s="111"/>
      <c r="C125" s="111"/>
      <c r="D125" s="98"/>
      <c r="E125" s="98"/>
      <c r="F125" s="123"/>
      <c r="G125" s="98"/>
      <c r="H125" s="111"/>
      <c r="I125" s="112"/>
      <c r="J125" s="88"/>
    </row>
    <row r="126" spans="1:10" ht="12" customHeight="1" thickBot="1">
      <c r="A126" s="96"/>
      <c r="B126" s="19" t="s">
        <v>12</v>
      </c>
      <c r="C126" s="96"/>
      <c r="D126" s="98"/>
      <c r="E126" s="93"/>
      <c r="F126" s="134"/>
      <c r="G126" s="93"/>
      <c r="H126" s="96"/>
      <c r="I126" s="141"/>
      <c r="J126" s="148"/>
    </row>
    <row r="127" spans="1:10" ht="12" customHeight="1">
      <c r="A127" s="116"/>
      <c r="B127" s="117"/>
      <c r="C127" s="117"/>
      <c r="D127" s="118"/>
      <c r="E127" s="118"/>
      <c r="F127" s="119"/>
      <c r="G127" s="118"/>
      <c r="H127" s="117"/>
      <c r="I127" s="120"/>
      <c r="J127" s="121"/>
    </row>
    <row r="128" spans="1:10" ht="12" customHeight="1">
      <c r="A128" s="122"/>
      <c r="B128" s="125"/>
      <c r="C128" s="111"/>
      <c r="D128" s="98"/>
      <c r="E128" s="98"/>
      <c r="F128" s="123"/>
      <c r="G128" s="98"/>
      <c r="H128" s="111"/>
      <c r="I128" s="112"/>
      <c r="J128" s="124"/>
    </row>
    <row r="129" spans="1:10" ht="12" customHeight="1">
      <c r="A129" s="122"/>
      <c r="B129" s="125"/>
      <c r="C129" s="111"/>
      <c r="D129" s="98"/>
      <c r="E129" s="98"/>
      <c r="F129" s="123"/>
      <c r="G129" s="98"/>
      <c r="H129" s="111"/>
      <c r="I129" s="112"/>
      <c r="J129" s="124"/>
    </row>
    <row r="130" spans="1:10" ht="12" customHeight="1">
      <c r="A130" s="122"/>
      <c r="B130" s="111"/>
      <c r="C130" s="111"/>
      <c r="D130" s="98"/>
      <c r="E130" s="98"/>
      <c r="F130" s="123"/>
      <c r="G130" s="98"/>
      <c r="H130" s="111"/>
      <c r="I130" s="112"/>
      <c r="J130" s="124"/>
    </row>
    <row r="131" spans="1:10" ht="12" customHeight="1">
      <c r="A131" s="122"/>
      <c r="B131" s="111"/>
      <c r="C131" s="111"/>
      <c r="D131" s="98"/>
      <c r="E131" s="98"/>
      <c r="F131" s="123"/>
      <c r="G131" s="98"/>
      <c r="H131" s="111"/>
      <c r="I131" s="112"/>
      <c r="J131" s="124"/>
    </row>
    <row r="132" spans="1:10" ht="12" customHeight="1">
      <c r="A132" s="122"/>
      <c r="B132" s="111"/>
      <c r="C132" s="111"/>
      <c r="D132" s="98"/>
      <c r="E132" s="98"/>
      <c r="F132" s="123"/>
      <c r="G132" s="98"/>
      <c r="H132" s="111"/>
      <c r="I132" s="112"/>
      <c r="J132" s="124"/>
    </row>
    <row r="133" spans="1:10" ht="12" customHeight="1">
      <c r="A133" s="122"/>
      <c r="B133" s="111"/>
      <c r="C133" s="111"/>
      <c r="D133" s="98"/>
      <c r="E133" s="98"/>
      <c r="F133" s="123"/>
      <c r="G133" s="98"/>
      <c r="H133" s="111"/>
      <c r="I133" s="112"/>
      <c r="J133" s="124"/>
    </row>
    <row r="134" spans="1:10" ht="12" customHeight="1">
      <c r="A134" s="122"/>
      <c r="B134" s="111"/>
      <c r="C134" s="111"/>
      <c r="D134" s="98"/>
      <c r="E134" s="98"/>
      <c r="F134" s="123"/>
      <c r="G134" s="98"/>
      <c r="H134" s="111"/>
      <c r="I134" s="112"/>
      <c r="J134" s="124"/>
    </row>
    <row r="135" spans="1:10" ht="12" customHeight="1">
      <c r="A135" s="122"/>
      <c r="B135" s="111"/>
      <c r="C135" s="111"/>
      <c r="D135" s="98"/>
      <c r="E135" s="98"/>
      <c r="F135" s="123"/>
      <c r="G135" s="98"/>
      <c r="H135" s="111"/>
      <c r="I135" s="112"/>
      <c r="J135" s="124"/>
    </row>
    <row r="136" spans="1:10" ht="12" customHeight="1" thickBot="1">
      <c r="A136" s="149"/>
      <c r="B136" s="150"/>
      <c r="C136" s="150"/>
      <c r="D136" s="151"/>
      <c r="E136" s="151"/>
      <c r="F136" s="152"/>
      <c r="G136" s="151"/>
      <c r="H136" s="150"/>
      <c r="I136" s="153"/>
      <c r="J136" s="154"/>
    </row>
    <row r="137" spans="1:10" ht="12" customHeight="1">
      <c r="J137" s="94"/>
    </row>
    <row r="138" spans="1:10" ht="12" customHeight="1">
      <c r="B138" s="7" t="str">
        <f>Inputs!$C$2</f>
        <v>Rocky Mountain Power</v>
      </c>
      <c r="I138" s="92" t="s">
        <v>0</v>
      </c>
      <c r="J138" s="93">
        <v>8.3000000000000007</v>
      </c>
    </row>
    <row r="139" spans="1:10" ht="12" customHeight="1">
      <c r="B139" s="7" t="str">
        <f>Inputs!$C$3</f>
        <v>Utah General Rate Case - June 2015</v>
      </c>
      <c r="J139" s="94"/>
    </row>
    <row r="140" spans="1:10" ht="12" customHeight="1">
      <c r="B140" s="31" t="s">
        <v>254</v>
      </c>
      <c r="J140" s="94"/>
    </row>
    <row r="141" spans="1:10" ht="12" customHeight="1">
      <c r="J141" s="94"/>
    </row>
    <row r="142" spans="1:10" ht="12" customHeight="1">
      <c r="J142" s="94"/>
    </row>
    <row r="143" spans="1:10" ht="12" customHeight="1">
      <c r="F143" s="94" t="s">
        <v>1</v>
      </c>
      <c r="H143" s="84"/>
      <c r="I143" s="95" t="str">
        <f>+Inputs!$C$6</f>
        <v>UTAH</v>
      </c>
    </row>
    <row r="144" spans="1:10" ht="12" customHeight="1">
      <c r="D144" s="46" t="s">
        <v>2</v>
      </c>
      <c r="E144" s="46" t="s">
        <v>3</v>
      </c>
      <c r="F144" s="42" t="s">
        <v>4</v>
      </c>
      <c r="G144" s="46" t="s">
        <v>5</v>
      </c>
      <c r="H144" s="46" t="s">
        <v>6</v>
      </c>
      <c r="I144" s="47" t="s">
        <v>7</v>
      </c>
      <c r="J144" s="46" t="s">
        <v>8</v>
      </c>
    </row>
    <row r="145" spans="1:10" ht="12" customHeight="1">
      <c r="A145" s="96"/>
      <c r="B145" s="39" t="s">
        <v>10</v>
      </c>
      <c r="C145" s="97"/>
      <c r="D145" s="86"/>
      <c r="E145" s="86"/>
      <c r="F145" s="86"/>
      <c r="G145" s="86"/>
      <c r="H145" s="111"/>
      <c r="I145" s="123"/>
      <c r="J145" s="98"/>
    </row>
    <row r="146" spans="1:10" ht="12" customHeight="1">
      <c r="A146" s="96"/>
      <c r="B146" s="79" t="s">
        <v>360</v>
      </c>
      <c r="C146" s="97"/>
      <c r="D146" s="86">
        <v>399</v>
      </c>
      <c r="E146" s="86">
        <v>1</v>
      </c>
      <c r="F146" s="103">
        <v>182757810.67363846</v>
      </c>
      <c r="G146" s="174" t="s">
        <v>9</v>
      </c>
      <c r="H146" s="87">
        <f>VLOOKUP(G146,'Alloc. Factors'!$B$2:$M$110,7,FALSE)</f>
        <v>0.41971722672390366</v>
      </c>
      <c r="I146" s="88">
        <f>F146*H146</f>
        <v>76706601.458071768</v>
      </c>
      <c r="J146" s="99" t="s">
        <v>263</v>
      </c>
    </row>
    <row r="147" spans="1:10" ht="12" customHeight="1">
      <c r="A147" s="96"/>
      <c r="B147" s="79" t="s">
        <v>360</v>
      </c>
      <c r="D147" s="86">
        <v>399</v>
      </c>
      <c r="E147" s="86">
        <v>3</v>
      </c>
      <c r="F147" s="103">
        <v>-10899656.369217098</v>
      </c>
      <c r="G147" s="174" t="s">
        <v>9</v>
      </c>
      <c r="H147" s="87">
        <f>VLOOKUP(G147,'Alloc. Factors'!$B$2:$M$110,7,FALSE)</f>
        <v>0.41971722672390366</v>
      </c>
      <c r="I147" s="88">
        <f>F147*H147</f>
        <v>-4574773.5435313331</v>
      </c>
      <c r="J147" s="99" t="s">
        <v>263</v>
      </c>
    </row>
    <row r="148" spans="1:10" ht="12" customHeight="1">
      <c r="A148" s="96"/>
      <c r="B148" s="145"/>
      <c r="C148" s="97"/>
      <c r="D148" s="86"/>
      <c r="E148" s="86"/>
      <c r="F148" s="301">
        <f>SUM(F146:F147)</f>
        <v>171858154.30442137</v>
      </c>
      <c r="G148" s="174"/>
      <c r="H148" s="87"/>
      <c r="I148" s="302">
        <f>SUM(I146:I147)</f>
        <v>72131827.91454044</v>
      </c>
      <c r="J148" s="99" t="s">
        <v>13</v>
      </c>
    </row>
    <row r="149" spans="1:10" ht="12" customHeight="1">
      <c r="A149" s="96"/>
      <c r="B149" s="39"/>
      <c r="C149" s="97"/>
      <c r="D149" s="86"/>
      <c r="E149" s="86"/>
      <c r="F149" s="103"/>
      <c r="G149" s="86"/>
      <c r="H149" s="87"/>
      <c r="I149" s="123"/>
      <c r="J149" s="167"/>
    </row>
    <row r="150" spans="1:10" ht="12" customHeight="1">
      <c r="A150" s="96"/>
      <c r="B150" s="101"/>
      <c r="C150" s="97"/>
      <c r="D150" s="86"/>
      <c r="E150" s="86"/>
      <c r="F150" s="103"/>
      <c r="G150" s="86"/>
      <c r="H150" s="87"/>
      <c r="I150" s="88"/>
      <c r="J150" s="99"/>
    </row>
    <row r="151" spans="1:10" ht="12" customHeight="1">
      <c r="A151" s="96"/>
      <c r="B151" s="101"/>
      <c r="C151" s="97"/>
      <c r="D151" s="86"/>
      <c r="E151" s="86"/>
      <c r="F151" s="103"/>
      <c r="G151" s="174"/>
      <c r="H151" s="87"/>
      <c r="I151" s="88"/>
      <c r="J151" s="98"/>
    </row>
    <row r="152" spans="1:10" ht="12" customHeight="1">
      <c r="A152" s="111"/>
      <c r="B152" s="97"/>
      <c r="C152" s="97"/>
      <c r="D152" s="86"/>
      <c r="E152" s="86"/>
      <c r="F152" s="103"/>
      <c r="G152" s="86"/>
      <c r="H152" s="87"/>
      <c r="I152" s="88"/>
      <c r="J152" s="167"/>
    </row>
    <row r="153" spans="1:10" ht="12" customHeight="1">
      <c r="A153" s="111"/>
      <c r="B153" s="39" t="s">
        <v>278</v>
      </c>
      <c r="C153" s="97"/>
      <c r="D153" s="86"/>
      <c r="E153" s="86"/>
      <c r="F153" s="103"/>
      <c r="G153" s="86"/>
      <c r="H153" s="87"/>
      <c r="I153" s="88"/>
      <c r="J153" s="102"/>
    </row>
    <row r="154" spans="1:10" ht="12" customHeight="1">
      <c r="A154" s="111"/>
      <c r="B154" s="97" t="s">
        <v>860</v>
      </c>
      <c r="C154" s="97"/>
      <c r="D154" s="86"/>
      <c r="E154" s="86"/>
      <c r="F154" s="103">
        <v>182757810.67363846</v>
      </c>
      <c r="G154" s="86"/>
      <c r="H154" s="87"/>
      <c r="I154" s="88"/>
      <c r="J154" s="102" t="s">
        <v>361</v>
      </c>
    </row>
    <row r="155" spans="1:10" ht="12" customHeight="1">
      <c r="A155" s="111"/>
      <c r="B155" s="97" t="s">
        <v>861</v>
      </c>
      <c r="C155" s="97"/>
      <c r="D155" s="346"/>
      <c r="E155" s="86"/>
      <c r="F155" s="454">
        <v>171858154.30442137</v>
      </c>
      <c r="G155" s="86"/>
      <c r="H155" s="87"/>
      <c r="I155" s="88"/>
      <c r="J155" s="102" t="s">
        <v>361</v>
      </c>
    </row>
    <row r="156" spans="1:10" ht="12" customHeight="1">
      <c r="A156" s="111"/>
      <c r="B156" s="79" t="s">
        <v>862</v>
      </c>
      <c r="C156" s="97"/>
      <c r="D156" s="79"/>
      <c r="E156" s="79"/>
      <c r="F156" s="80">
        <f>+F155-F154</f>
        <v>-10899656.369217098</v>
      </c>
      <c r="G156" s="79"/>
      <c r="H156" s="87"/>
      <c r="I156" s="88"/>
      <c r="J156" s="86" t="s">
        <v>13</v>
      </c>
    </row>
    <row r="157" spans="1:10" ht="12" customHeight="1">
      <c r="A157" s="111"/>
      <c r="B157" s="97"/>
      <c r="C157" s="97"/>
      <c r="D157" s="86"/>
      <c r="E157" s="86"/>
      <c r="F157" s="103"/>
      <c r="G157" s="97"/>
      <c r="H157" s="87"/>
      <c r="I157" s="88"/>
      <c r="J157" s="100"/>
    </row>
    <row r="158" spans="1:10" ht="12" customHeight="1">
      <c r="A158" s="111"/>
      <c r="B158" s="97"/>
      <c r="C158" s="97"/>
      <c r="D158" s="86"/>
      <c r="E158" s="86"/>
      <c r="F158" s="103"/>
      <c r="G158" s="86"/>
      <c r="H158" s="87"/>
      <c r="I158" s="88"/>
      <c r="J158" s="100"/>
    </row>
    <row r="159" spans="1:10" ht="12" customHeight="1">
      <c r="A159" s="111"/>
      <c r="B159" s="97"/>
      <c r="C159" s="136"/>
      <c r="D159" s="98"/>
      <c r="E159" s="103"/>
      <c r="F159" s="103"/>
      <c r="G159" s="87"/>
      <c r="H159" s="88"/>
      <c r="I159" s="88"/>
      <c r="J159" s="86"/>
    </row>
    <row r="160" spans="1:10" ht="12" customHeight="1">
      <c r="A160" s="111"/>
      <c r="B160" s="39"/>
      <c r="C160" s="97"/>
      <c r="D160" s="86"/>
      <c r="E160" s="86"/>
      <c r="F160" s="103"/>
      <c r="G160" s="86"/>
      <c r="H160" s="137"/>
      <c r="I160" s="160"/>
      <c r="J160" s="98"/>
    </row>
    <row r="161" spans="1:10" ht="12" customHeight="1">
      <c r="A161" s="111"/>
      <c r="B161" s="39"/>
      <c r="C161" s="97"/>
      <c r="D161" s="86"/>
      <c r="E161" s="86"/>
      <c r="F161" s="103"/>
      <c r="G161" s="86"/>
      <c r="H161" s="137"/>
      <c r="I161" s="88"/>
      <c r="J161" s="98"/>
    </row>
    <row r="162" spans="1:10" ht="12" customHeight="1">
      <c r="A162" s="96"/>
      <c r="B162" s="39"/>
      <c r="C162" s="97"/>
      <c r="D162" s="86"/>
      <c r="E162" s="86"/>
      <c r="F162" s="103"/>
      <c r="G162" s="86"/>
      <c r="H162" s="137"/>
      <c r="I162" s="160"/>
      <c r="J162" s="98"/>
    </row>
    <row r="163" spans="1:10" ht="12" customHeight="1">
      <c r="A163" s="96"/>
      <c r="B163" s="39"/>
      <c r="C163" s="97"/>
      <c r="D163" s="86"/>
      <c r="E163" s="86"/>
      <c r="F163" s="103"/>
      <c r="G163" s="86"/>
      <c r="H163" s="137"/>
      <c r="I163" s="88"/>
      <c r="J163" s="98"/>
    </row>
    <row r="164" spans="1:10" ht="12" customHeight="1">
      <c r="A164" s="96"/>
      <c r="B164" s="101"/>
      <c r="C164" s="97"/>
      <c r="D164" s="86"/>
      <c r="E164" s="86"/>
      <c r="F164" s="103"/>
      <c r="G164" s="86"/>
      <c r="H164" s="137"/>
      <c r="I164" s="88"/>
      <c r="J164" s="98"/>
    </row>
    <row r="165" spans="1:10" ht="12" customHeight="1">
      <c r="A165" s="96"/>
      <c r="B165" s="145"/>
      <c r="C165" s="61"/>
      <c r="D165" s="86"/>
      <c r="E165" s="86"/>
      <c r="F165" s="62"/>
      <c r="G165" s="86"/>
      <c r="H165" s="137"/>
      <c r="I165" s="88"/>
      <c r="J165" s="98"/>
    </row>
    <row r="166" spans="1:10" ht="12" customHeight="1">
      <c r="A166" s="96"/>
      <c r="B166" s="145"/>
      <c r="C166" s="97"/>
      <c r="D166" s="86"/>
      <c r="E166" s="86"/>
      <c r="F166" s="202"/>
      <c r="G166" s="86"/>
      <c r="H166" s="137"/>
      <c r="I166" s="88"/>
      <c r="J166" s="98"/>
    </row>
    <row r="167" spans="1:10" ht="12" customHeight="1">
      <c r="A167" s="96"/>
      <c r="B167" s="145"/>
      <c r="C167" s="97"/>
      <c r="D167" s="86"/>
      <c r="E167" s="86"/>
      <c r="F167" s="103"/>
      <c r="G167" s="86"/>
      <c r="H167" s="137"/>
      <c r="I167" s="88"/>
      <c r="J167" s="98"/>
    </row>
    <row r="168" spans="1:10" ht="12" customHeight="1">
      <c r="A168" s="96"/>
      <c r="B168" s="145"/>
      <c r="C168" s="97"/>
      <c r="D168" s="86"/>
      <c r="E168" s="86"/>
      <c r="F168" s="103"/>
      <c r="G168" s="86"/>
      <c r="H168" s="137"/>
      <c r="I168" s="88"/>
      <c r="J168" s="98"/>
    </row>
    <row r="169" spans="1:10" ht="12" customHeight="1">
      <c r="A169" s="96"/>
      <c r="B169" s="145"/>
      <c r="C169" s="61"/>
      <c r="D169" s="86"/>
      <c r="E169" s="86"/>
      <c r="F169" s="62"/>
      <c r="G169" s="86"/>
      <c r="H169" s="137"/>
      <c r="I169" s="88"/>
      <c r="J169" s="98"/>
    </row>
    <row r="170" spans="1:10" ht="12" customHeight="1">
      <c r="A170" s="96"/>
      <c r="B170" s="145"/>
      <c r="C170" s="61"/>
      <c r="D170" s="86"/>
      <c r="E170" s="86"/>
      <c r="F170" s="62"/>
      <c r="G170" s="86"/>
      <c r="H170" s="137"/>
      <c r="I170" s="88"/>
      <c r="J170" s="98"/>
    </row>
    <row r="171" spans="1:10" ht="12" customHeight="1">
      <c r="A171" s="96"/>
      <c r="B171" s="145"/>
      <c r="C171" s="97"/>
      <c r="D171" s="86"/>
      <c r="E171" s="86"/>
      <c r="F171" s="202"/>
      <c r="G171" s="86"/>
      <c r="H171" s="137"/>
      <c r="I171" s="88"/>
      <c r="J171" s="98"/>
    </row>
    <row r="172" spans="1:10" ht="12" customHeight="1">
      <c r="A172" s="96"/>
      <c r="B172" s="145"/>
      <c r="C172" s="97"/>
      <c r="D172" s="86"/>
      <c r="E172" s="86"/>
      <c r="F172" s="103"/>
      <c r="G172" s="86"/>
      <c r="H172" s="137"/>
      <c r="I172" s="88"/>
      <c r="J172" s="98"/>
    </row>
    <row r="173" spans="1:10" ht="12" customHeight="1">
      <c r="A173" s="96"/>
      <c r="B173" s="145"/>
      <c r="C173" s="22"/>
      <c r="D173" s="86"/>
      <c r="E173" s="86"/>
      <c r="F173" s="35"/>
      <c r="G173" s="86"/>
      <c r="H173" s="137"/>
      <c r="I173" s="88"/>
      <c r="J173" s="98"/>
    </row>
    <row r="174" spans="1:10" ht="12" customHeight="1">
      <c r="A174" s="96"/>
      <c r="B174" s="145"/>
      <c r="C174" s="61"/>
      <c r="D174" s="86"/>
      <c r="E174" s="86"/>
      <c r="F174" s="35"/>
      <c r="G174" s="86"/>
      <c r="H174" s="88"/>
      <c r="I174" s="88"/>
      <c r="J174" s="98"/>
    </row>
    <row r="175" spans="1:10" ht="12" customHeight="1">
      <c r="A175" s="96"/>
      <c r="B175" s="145"/>
      <c r="C175" s="61"/>
      <c r="D175" s="86"/>
      <c r="E175" s="86"/>
      <c r="F175" s="35"/>
      <c r="G175" s="86"/>
      <c r="H175" s="88"/>
      <c r="I175" s="88"/>
      <c r="J175" s="98"/>
    </row>
    <row r="176" spans="1:10" ht="12" customHeight="1">
      <c r="A176" s="96"/>
      <c r="B176" s="111"/>
      <c r="C176" s="111"/>
      <c r="D176" s="98"/>
      <c r="E176" s="98"/>
      <c r="F176" s="144"/>
      <c r="G176" s="146"/>
      <c r="H176" s="88"/>
      <c r="I176" s="88"/>
      <c r="J176" s="98"/>
    </row>
    <row r="177" spans="1:10" ht="12" customHeight="1">
      <c r="A177" s="96"/>
      <c r="B177" s="111"/>
      <c r="C177" s="111"/>
      <c r="D177" s="98"/>
      <c r="E177" s="98"/>
      <c r="F177" s="144"/>
      <c r="G177" s="146"/>
      <c r="H177" s="88"/>
      <c r="I177" s="88"/>
      <c r="J177" s="98"/>
    </row>
    <row r="178" spans="1:10" ht="12" customHeight="1">
      <c r="A178" s="96"/>
      <c r="B178" s="111"/>
      <c r="C178" s="111"/>
      <c r="D178" s="98"/>
      <c r="E178" s="98"/>
      <c r="F178" s="144"/>
      <c r="G178" s="146"/>
      <c r="H178" s="88"/>
      <c r="I178" s="88"/>
      <c r="J178" s="98"/>
    </row>
    <row r="179" spans="1:10" ht="12" customHeight="1">
      <c r="A179" s="96"/>
      <c r="B179" s="111"/>
      <c r="C179" s="111"/>
      <c r="D179" s="98"/>
      <c r="E179" s="98"/>
      <c r="F179" s="144"/>
      <c r="G179" s="146"/>
      <c r="H179" s="88"/>
      <c r="I179" s="88"/>
      <c r="J179" s="98"/>
    </row>
    <row r="180" spans="1:10" ht="12" customHeight="1">
      <c r="A180" s="96"/>
      <c r="B180" s="111"/>
      <c r="C180" s="111"/>
      <c r="D180" s="98"/>
      <c r="E180" s="98"/>
      <c r="F180" s="144"/>
      <c r="G180" s="146"/>
      <c r="H180" s="88"/>
      <c r="I180" s="88"/>
      <c r="J180" s="98"/>
    </row>
    <row r="181" spans="1:10" ht="12" customHeight="1">
      <c r="A181" s="96"/>
      <c r="B181" s="111"/>
      <c r="C181" s="111"/>
      <c r="D181" s="98"/>
      <c r="E181" s="98"/>
      <c r="F181" s="144"/>
      <c r="G181" s="146"/>
      <c r="H181" s="88"/>
      <c r="I181" s="88"/>
      <c r="J181" s="98"/>
    </row>
    <row r="182" spans="1:10" ht="12" customHeight="1">
      <c r="A182" s="96"/>
      <c r="B182" s="111"/>
      <c r="C182" s="111"/>
      <c r="D182" s="98"/>
      <c r="E182" s="98"/>
      <c r="F182" s="144"/>
      <c r="G182" s="146"/>
      <c r="H182" s="88"/>
      <c r="I182" s="88"/>
      <c r="J182" s="98"/>
    </row>
    <row r="183" spans="1:10" ht="12" customHeight="1">
      <c r="A183" s="96"/>
      <c r="B183" s="111"/>
      <c r="C183" s="111"/>
      <c r="D183" s="98"/>
      <c r="E183" s="98"/>
      <c r="F183" s="123"/>
      <c r="G183" s="98"/>
      <c r="H183" s="112"/>
      <c r="I183" s="112"/>
      <c r="J183" s="98"/>
    </row>
    <row r="184" spans="1:10" ht="12" customHeight="1">
      <c r="A184" s="96"/>
      <c r="B184" s="111"/>
      <c r="C184" s="111"/>
      <c r="D184" s="98"/>
      <c r="E184" s="98"/>
      <c r="F184" s="123"/>
      <c r="G184" s="98"/>
      <c r="H184" s="111"/>
      <c r="I184" s="112"/>
      <c r="J184" s="98"/>
    </row>
    <row r="185" spans="1:10" ht="12" customHeight="1">
      <c r="A185" s="96"/>
      <c r="B185" s="111"/>
      <c r="C185" s="111"/>
      <c r="D185" s="98"/>
      <c r="E185" s="98"/>
      <c r="F185" s="123"/>
      <c r="G185" s="98"/>
      <c r="H185" s="112"/>
      <c r="I185" s="112"/>
      <c r="J185" s="98"/>
    </row>
    <row r="186" spans="1:10" ht="12" customHeight="1">
      <c r="A186" s="96"/>
      <c r="B186" s="111"/>
      <c r="C186" s="111"/>
      <c r="D186" s="98"/>
      <c r="E186" s="98"/>
      <c r="F186" s="123"/>
      <c r="G186" s="98"/>
      <c r="H186" s="112"/>
      <c r="I186" s="112"/>
      <c r="J186" s="98"/>
    </row>
    <row r="187" spans="1:10" ht="12" customHeight="1">
      <c r="A187" s="96"/>
      <c r="B187" s="111"/>
      <c r="C187" s="111"/>
      <c r="D187" s="98"/>
      <c r="E187" s="98"/>
      <c r="F187" s="123"/>
      <c r="G187" s="98"/>
      <c r="H187" s="112"/>
      <c r="I187" s="112"/>
      <c r="J187" s="98"/>
    </row>
    <row r="188" spans="1:10" ht="12" customHeight="1">
      <c r="A188" s="96"/>
      <c r="B188" s="111"/>
      <c r="C188" s="111"/>
      <c r="D188" s="98"/>
      <c r="E188" s="98"/>
      <c r="F188" s="123"/>
      <c r="G188" s="98"/>
      <c r="H188" s="111"/>
      <c r="I188" s="112"/>
      <c r="J188" s="98"/>
    </row>
    <row r="189" spans="1:10" ht="12" customHeight="1">
      <c r="A189" s="111"/>
      <c r="B189" s="111"/>
      <c r="C189" s="111"/>
      <c r="D189" s="98"/>
      <c r="E189" s="98"/>
      <c r="F189" s="123"/>
      <c r="G189" s="98"/>
      <c r="H189" s="111"/>
      <c r="I189" s="112"/>
      <c r="J189" s="88"/>
    </row>
    <row r="190" spans="1:10" ht="12" customHeight="1">
      <c r="A190" s="111"/>
      <c r="B190" s="111"/>
      <c r="C190" s="111"/>
      <c r="D190" s="98"/>
      <c r="E190" s="98"/>
      <c r="F190" s="123"/>
      <c r="G190" s="98"/>
      <c r="H190" s="111"/>
      <c r="I190" s="112"/>
      <c r="J190" s="88"/>
    </row>
    <row r="191" spans="1:10" ht="12" customHeight="1">
      <c r="A191" s="111"/>
      <c r="B191" s="111"/>
      <c r="C191" s="111"/>
      <c r="D191" s="98"/>
      <c r="E191" s="98"/>
      <c r="F191" s="123"/>
      <c r="G191" s="98"/>
      <c r="H191" s="111"/>
      <c r="I191" s="112"/>
      <c r="J191" s="88"/>
    </row>
    <row r="192" spans="1:10" ht="12" customHeight="1">
      <c r="A192" s="111"/>
      <c r="B192" s="111"/>
      <c r="C192" s="111"/>
      <c r="D192" s="98"/>
      <c r="E192" s="98"/>
      <c r="F192" s="123"/>
      <c r="G192" s="98"/>
      <c r="H192" s="111"/>
      <c r="I192" s="112"/>
      <c r="J192" s="88"/>
    </row>
    <row r="193" spans="1:10" ht="12" customHeight="1">
      <c r="A193" s="111"/>
      <c r="B193" s="111"/>
      <c r="C193" s="111"/>
      <c r="D193" s="98"/>
      <c r="E193" s="98"/>
      <c r="F193" s="123"/>
      <c r="G193" s="98"/>
      <c r="H193" s="111"/>
      <c r="I193" s="112"/>
      <c r="J193" s="88"/>
    </row>
    <row r="194" spans="1:10" ht="12" customHeight="1" thickBot="1">
      <c r="A194" s="111"/>
      <c r="B194" s="9" t="s">
        <v>12</v>
      </c>
      <c r="C194" s="111"/>
      <c r="D194" s="98"/>
      <c r="E194" s="98"/>
      <c r="F194" s="123"/>
      <c r="G194" s="98"/>
      <c r="H194" s="98"/>
      <c r="I194" s="163"/>
      <c r="J194" s="88"/>
    </row>
    <row r="195" spans="1:10" ht="12" customHeight="1">
      <c r="A195" s="116"/>
      <c r="B195" s="117"/>
      <c r="C195" s="117"/>
      <c r="D195" s="118"/>
      <c r="E195" s="118"/>
      <c r="F195" s="119"/>
      <c r="G195" s="118"/>
      <c r="H195" s="118"/>
      <c r="I195" s="164"/>
      <c r="J195" s="121"/>
    </row>
    <row r="196" spans="1:10" ht="12" customHeight="1">
      <c r="A196" s="122"/>
      <c r="B196" s="125"/>
      <c r="C196" s="111"/>
      <c r="D196" s="98"/>
      <c r="E196" s="98"/>
      <c r="F196" s="123"/>
      <c r="G196" s="98"/>
      <c r="H196" s="98"/>
      <c r="I196" s="163"/>
      <c r="J196" s="124"/>
    </row>
    <row r="197" spans="1:10" ht="12" customHeight="1">
      <c r="A197" s="122"/>
      <c r="B197" s="125"/>
      <c r="C197" s="111"/>
      <c r="D197" s="98"/>
      <c r="E197" s="98"/>
      <c r="F197" s="123"/>
      <c r="G197" s="98"/>
      <c r="H197" s="98"/>
      <c r="I197" s="163"/>
      <c r="J197" s="124"/>
    </row>
    <row r="198" spans="1:10" ht="12" customHeight="1">
      <c r="A198" s="122"/>
      <c r="B198" s="111"/>
      <c r="C198" s="111"/>
      <c r="D198" s="98"/>
      <c r="E198" s="98"/>
      <c r="F198" s="123"/>
      <c r="G198" s="98"/>
      <c r="H198" s="98"/>
      <c r="I198" s="163"/>
      <c r="J198" s="124"/>
    </row>
    <row r="199" spans="1:10" ht="12" customHeight="1">
      <c r="A199" s="122"/>
      <c r="B199" s="111"/>
      <c r="C199" s="111"/>
      <c r="D199" s="98"/>
      <c r="E199" s="98"/>
      <c r="F199" s="123"/>
      <c r="G199" s="98"/>
      <c r="H199" s="111"/>
      <c r="I199" s="112"/>
      <c r="J199" s="124"/>
    </row>
    <row r="200" spans="1:10" ht="12" customHeight="1">
      <c r="A200" s="122"/>
      <c r="B200" s="111"/>
      <c r="C200" s="111"/>
      <c r="D200" s="98"/>
      <c r="E200" s="98"/>
      <c r="F200" s="123"/>
      <c r="G200" s="98"/>
      <c r="H200" s="111"/>
      <c r="I200" s="112"/>
      <c r="J200" s="124"/>
    </row>
    <row r="201" spans="1:10" ht="12" customHeight="1">
      <c r="A201" s="122"/>
      <c r="B201" s="111"/>
      <c r="C201" s="111"/>
      <c r="D201" s="98"/>
      <c r="E201" s="98"/>
      <c r="F201" s="123"/>
      <c r="G201" s="98"/>
      <c r="H201" s="111"/>
      <c r="I201" s="112"/>
      <c r="J201" s="124"/>
    </row>
    <row r="202" spans="1:10" ht="12" customHeight="1">
      <c r="A202" s="122"/>
      <c r="B202" s="111"/>
      <c r="C202" s="111"/>
      <c r="D202" s="98"/>
      <c r="E202" s="98"/>
      <c r="F202" s="123"/>
      <c r="G202" s="98"/>
      <c r="H202" s="111"/>
      <c r="I202" s="112"/>
      <c r="J202" s="124"/>
    </row>
    <row r="203" spans="1:10" ht="12" customHeight="1">
      <c r="A203" s="122"/>
      <c r="B203" s="111"/>
      <c r="C203" s="111"/>
      <c r="D203" s="98"/>
      <c r="E203" s="98"/>
      <c r="F203" s="123"/>
      <c r="G203" s="98"/>
      <c r="H203" s="111"/>
      <c r="I203" s="112"/>
      <c r="J203" s="124"/>
    </row>
    <row r="204" spans="1:10" ht="12" customHeight="1" thickBot="1">
      <c r="A204" s="149"/>
      <c r="B204" s="150"/>
      <c r="C204" s="150"/>
      <c r="D204" s="151"/>
      <c r="E204" s="151"/>
      <c r="F204" s="152"/>
      <c r="G204" s="151"/>
      <c r="H204" s="150"/>
      <c r="I204" s="153"/>
      <c r="J204" s="154"/>
    </row>
    <row r="205" spans="1:10" ht="12" customHeight="1">
      <c r="J205" s="94"/>
    </row>
    <row r="206" spans="1:10" ht="12" customHeight="1">
      <c r="B206" s="7" t="str">
        <f>Inputs!$C$2</f>
        <v>Rocky Mountain Power</v>
      </c>
      <c r="I206" s="92" t="s">
        <v>0</v>
      </c>
      <c r="J206" s="93">
        <v>8.4</v>
      </c>
    </row>
    <row r="207" spans="1:10" ht="12" customHeight="1">
      <c r="B207" s="7" t="str">
        <f>Inputs!$C$3</f>
        <v>Utah General Rate Case - June 2015</v>
      </c>
      <c r="J207" s="94"/>
    </row>
    <row r="208" spans="1:10" ht="12" customHeight="1">
      <c r="B208" s="31" t="s">
        <v>844</v>
      </c>
      <c r="J208" s="94"/>
    </row>
    <row r="209" spans="1:10" ht="12" customHeight="1">
      <c r="J209" s="94"/>
    </row>
    <row r="210" spans="1:10" ht="12" customHeight="1">
      <c r="A210" s="97"/>
      <c r="J210" s="94"/>
    </row>
    <row r="211" spans="1:10" ht="12" customHeight="1">
      <c r="A211" s="97"/>
      <c r="F211" s="94" t="s">
        <v>1</v>
      </c>
      <c r="H211" s="84"/>
      <c r="I211" s="95" t="str">
        <f>+Inputs!$C$6</f>
        <v>UTAH</v>
      </c>
    </row>
    <row r="212" spans="1:10" ht="12" customHeight="1">
      <c r="A212" s="97"/>
      <c r="D212" s="46" t="s">
        <v>2</v>
      </c>
      <c r="E212" s="46" t="s">
        <v>3</v>
      </c>
      <c r="F212" s="42" t="s">
        <v>4</v>
      </c>
      <c r="G212" s="46" t="s">
        <v>5</v>
      </c>
      <c r="H212" s="46" t="s">
        <v>6</v>
      </c>
      <c r="I212" s="47" t="s">
        <v>7</v>
      </c>
      <c r="J212" s="46" t="s">
        <v>8</v>
      </c>
    </row>
    <row r="213" spans="1:10" ht="12" customHeight="1">
      <c r="A213" s="111"/>
      <c r="B213" s="7" t="s">
        <v>194</v>
      </c>
      <c r="G213" s="79"/>
      <c r="H213" s="111"/>
      <c r="I213" s="123"/>
      <c r="J213" s="98"/>
    </row>
    <row r="214" spans="1:10" ht="12" customHeight="1">
      <c r="A214" s="111"/>
      <c r="B214" s="97" t="s">
        <v>778</v>
      </c>
      <c r="C214" s="97"/>
      <c r="D214" s="347">
        <v>105</v>
      </c>
      <c r="E214" s="347">
        <v>1</v>
      </c>
      <c r="F214" s="277">
        <v>-11156611.969999991</v>
      </c>
      <c r="G214" s="88" t="s">
        <v>28</v>
      </c>
      <c r="H214" s="87">
        <f>VLOOKUP(G214,'Alloc. Factors'!$B$2:$M$110,7,FALSE)</f>
        <v>0.4262831716003761</v>
      </c>
      <c r="I214" s="88">
        <f>F214*H214</f>
        <v>-4755875.9348863168</v>
      </c>
      <c r="J214" s="255" t="s">
        <v>919</v>
      </c>
    </row>
    <row r="215" spans="1:10" ht="12" customHeight="1">
      <c r="A215" s="111"/>
      <c r="B215" s="97"/>
      <c r="C215" s="166"/>
      <c r="D215" s="347"/>
      <c r="E215" s="347"/>
      <c r="F215" s="277"/>
      <c r="G215" s="88"/>
      <c r="H215" s="87"/>
      <c r="I215" s="88"/>
      <c r="J215" s="255"/>
    </row>
    <row r="216" spans="1:10" ht="12" customHeight="1">
      <c r="A216" s="111"/>
      <c r="B216" s="97"/>
      <c r="C216" s="166"/>
      <c r="D216" s="89"/>
      <c r="E216" s="89"/>
      <c r="F216" s="114"/>
      <c r="G216" s="86"/>
      <c r="H216" s="87"/>
      <c r="I216" s="114"/>
      <c r="J216" s="100"/>
    </row>
    <row r="217" spans="1:10" ht="12" customHeight="1">
      <c r="A217" s="111"/>
      <c r="B217" s="97"/>
      <c r="C217" s="166"/>
      <c r="D217" s="89"/>
      <c r="E217" s="89"/>
      <c r="F217" s="114"/>
      <c r="G217" s="86"/>
      <c r="H217" s="87"/>
      <c r="I217" s="88"/>
      <c r="J217" s="98"/>
    </row>
    <row r="218" spans="1:10" ht="12" customHeight="1">
      <c r="A218" s="111"/>
      <c r="F218" s="114"/>
      <c r="G218" s="86"/>
      <c r="H218" s="87"/>
      <c r="I218" s="88"/>
      <c r="J218" s="88"/>
    </row>
    <row r="219" spans="1:10" ht="12" customHeight="1">
      <c r="A219" s="111"/>
      <c r="B219" s="97"/>
      <c r="C219" s="97"/>
      <c r="D219" s="86"/>
      <c r="E219" s="86"/>
      <c r="F219" s="114"/>
      <c r="G219" s="86"/>
      <c r="H219" s="87"/>
      <c r="I219" s="88"/>
      <c r="J219" s="167"/>
    </row>
    <row r="220" spans="1:10" ht="12" customHeight="1">
      <c r="A220" s="111"/>
      <c r="B220" s="97"/>
      <c r="C220" s="97"/>
      <c r="D220" s="86"/>
      <c r="E220" s="86"/>
      <c r="F220" s="114"/>
      <c r="G220" s="86"/>
      <c r="H220" s="87"/>
      <c r="I220" s="88"/>
      <c r="J220" s="167"/>
    </row>
    <row r="221" spans="1:10" ht="12" customHeight="1">
      <c r="A221" s="111"/>
      <c r="B221" s="9"/>
      <c r="C221" s="111"/>
      <c r="D221" s="98"/>
      <c r="E221" s="98"/>
      <c r="F221" s="123"/>
      <c r="G221" s="89"/>
      <c r="H221" s="87"/>
      <c r="I221" s="88"/>
      <c r="J221" s="88"/>
    </row>
    <row r="222" spans="1:10" ht="12" customHeight="1">
      <c r="A222" s="111"/>
      <c r="B222" s="104"/>
      <c r="C222" s="111"/>
      <c r="D222" s="98"/>
      <c r="E222" s="98"/>
      <c r="F222" s="114"/>
      <c r="G222" s="89"/>
      <c r="H222" s="87"/>
      <c r="I222" s="88"/>
      <c r="J222" s="88"/>
    </row>
    <row r="223" spans="1:10" ht="12" customHeight="1">
      <c r="A223" s="111"/>
      <c r="B223" s="430"/>
      <c r="C223" s="111"/>
      <c r="D223" s="98"/>
      <c r="E223" s="98"/>
      <c r="F223" s="114"/>
      <c r="G223" s="89"/>
      <c r="H223" s="87"/>
      <c r="I223" s="88"/>
      <c r="J223" s="88"/>
    </row>
    <row r="224" spans="1:10" ht="12" customHeight="1">
      <c r="A224" s="111"/>
      <c r="B224" s="431"/>
      <c r="C224" s="125"/>
      <c r="D224" s="98"/>
      <c r="E224" s="98"/>
      <c r="F224" s="114"/>
      <c r="G224" s="89"/>
      <c r="H224" s="87"/>
      <c r="I224" s="88"/>
      <c r="J224" s="88"/>
    </row>
    <row r="225" spans="1:10" ht="12" customHeight="1">
      <c r="A225" s="111"/>
      <c r="B225" s="432"/>
      <c r="C225" s="125"/>
      <c r="D225" s="98"/>
      <c r="E225" s="98"/>
      <c r="F225" s="114"/>
      <c r="G225" s="98"/>
      <c r="H225" s="88"/>
      <c r="I225" s="160"/>
      <c r="J225" s="88"/>
    </row>
    <row r="226" spans="1:10" ht="12" customHeight="1">
      <c r="A226" s="111"/>
      <c r="B226" s="138"/>
      <c r="C226" s="125"/>
      <c r="D226" s="98"/>
      <c r="E226" s="98"/>
      <c r="F226" s="114"/>
      <c r="G226" s="170"/>
      <c r="H226" s="88"/>
      <c r="I226" s="163"/>
      <c r="J226" s="88"/>
    </row>
    <row r="227" spans="1:10" ht="12" customHeight="1">
      <c r="A227" s="111"/>
      <c r="B227" s="138"/>
      <c r="C227" s="125"/>
      <c r="D227" s="98"/>
      <c r="E227" s="26"/>
      <c r="F227" s="88"/>
      <c r="G227" s="26"/>
      <c r="H227" s="88"/>
      <c r="I227" s="53"/>
      <c r="J227" s="27"/>
    </row>
    <row r="228" spans="1:10" ht="12" customHeight="1">
      <c r="A228" s="111"/>
      <c r="B228" s="97"/>
      <c r="C228" s="166"/>
      <c r="D228" s="89"/>
      <c r="E228" s="89"/>
      <c r="F228" s="123"/>
      <c r="G228" s="174"/>
      <c r="H228" s="87"/>
      <c r="I228" s="88"/>
      <c r="J228" s="88"/>
    </row>
    <row r="229" spans="1:10" ht="12" customHeight="1">
      <c r="A229" s="111"/>
      <c r="B229" s="136"/>
      <c r="C229" s="111"/>
      <c r="D229" s="98"/>
      <c r="E229" s="98"/>
      <c r="F229" s="123"/>
      <c r="G229" s="98"/>
      <c r="H229" s="111"/>
      <c r="I229" s="123"/>
      <c r="J229" s="167"/>
    </row>
    <row r="230" spans="1:10" ht="12" customHeight="1">
      <c r="A230" s="111"/>
      <c r="B230" s="111"/>
      <c r="C230" s="111"/>
      <c r="D230" s="98"/>
      <c r="E230" s="98"/>
      <c r="F230" s="123"/>
      <c r="G230" s="89"/>
      <c r="H230" s="87"/>
      <c r="I230" s="88"/>
      <c r="J230" s="88"/>
    </row>
    <row r="231" spans="1:10" ht="12" customHeight="1">
      <c r="A231" s="111"/>
      <c r="B231" s="9"/>
      <c r="C231" s="111"/>
      <c r="D231" s="98"/>
      <c r="E231" s="98"/>
      <c r="F231" s="123"/>
      <c r="G231" s="89"/>
      <c r="H231" s="87"/>
      <c r="I231" s="88"/>
      <c r="J231" s="88"/>
    </row>
    <row r="232" spans="1:10" ht="12" customHeight="1">
      <c r="A232" s="111"/>
      <c r="B232" s="104"/>
      <c r="C232" s="111"/>
      <c r="D232" s="98"/>
      <c r="E232" s="98"/>
      <c r="F232" s="114"/>
      <c r="G232" s="89"/>
      <c r="H232" s="87"/>
      <c r="I232" s="88"/>
      <c r="J232" s="88"/>
    </row>
    <row r="233" spans="1:10" ht="12" customHeight="1">
      <c r="A233" s="111"/>
      <c r="B233" s="111"/>
      <c r="C233" s="125"/>
      <c r="D233" s="98"/>
      <c r="E233" s="98"/>
      <c r="F233" s="114"/>
      <c r="G233" s="89"/>
      <c r="H233" s="87"/>
      <c r="I233" s="88"/>
      <c r="J233" s="88"/>
    </row>
    <row r="234" spans="1:10" ht="12" customHeight="1">
      <c r="A234" s="111"/>
      <c r="B234" s="111"/>
      <c r="C234" s="125"/>
      <c r="D234" s="98"/>
      <c r="E234" s="98"/>
      <c r="F234" s="114"/>
      <c r="G234" s="98"/>
      <c r="H234" s="88"/>
      <c r="I234" s="160"/>
      <c r="J234" s="88"/>
    </row>
    <row r="235" spans="1:10" ht="12" customHeight="1">
      <c r="A235" s="111"/>
      <c r="B235" s="111"/>
      <c r="C235" s="125"/>
      <c r="D235" s="98"/>
      <c r="E235" s="98"/>
      <c r="F235" s="114"/>
      <c r="G235" s="170"/>
      <c r="H235" s="88"/>
      <c r="I235" s="163"/>
      <c r="J235" s="88"/>
    </row>
    <row r="236" spans="1:10" ht="12" customHeight="1">
      <c r="A236" s="111"/>
      <c r="B236" s="111"/>
      <c r="C236" s="125"/>
      <c r="D236" s="98"/>
      <c r="E236" s="26"/>
      <c r="F236" s="88"/>
      <c r="G236" s="26"/>
      <c r="H236" s="88"/>
      <c r="I236" s="53"/>
      <c r="J236" s="27"/>
    </row>
    <row r="237" spans="1:10" ht="12" customHeight="1">
      <c r="A237" s="111"/>
      <c r="B237" s="136"/>
      <c r="C237" s="9"/>
      <c r="D237" s="98"/>
      <c r="E237" s="98"/>
      <c r="F237" s="123"/>
      <c r="G237" s="170"/>
      <c r="H237" s="88"/>
      <c r="I237" s="112"/>
      <c r="J237" s="88"/>
    </row>
    <row r="238" spans="1:10" ht="12" customHeight="1">
      <c r="A238" s="111"/>
      <c r="B238" s="9"/>
      <c r="C238" s="111"/>
      <c r="D238" s="98"/>
      <c r="E238" s="98"/>
      <c r="F238" s="30"/>
      <c r="G238" s="98"/>
      <c r="H238" s="111"/>
      <c r="I238" s="112"/>
      <c r="J238" s="88"/>
    </row>
    <row r="239" spans="1:10" ht="12" customHeight="1">
      <c r="A239" s="111"/>
      <c r="B239" s="111"/>
      <c r="C239" s="111"/>
      <c r="D239" s="98"/>
      <c r="E239" s="98"/>
      <c r="F239" s="123"/>
      <c r="G239" s="98"/>
      <c r="H239" s="111"/>
      <c r="I239" s="112"/>
      <c r="J239" s="88"/>
    </row>
    <row r="240" spans="1:10" ht="12" customHeight="1">
      <c r="A240" s="111"/>
      <c r="B240" s="136"/>
      <c r="C240" s="111"/>
      <c r="D240" s="98"/>
      <c r="E240" s="98"/>
      <c r="F240" s="123"/>
      <c r="G240" s="98"/>
      <c r="H240" s="98"/>
      <c r="I240" s="163"/>
      <c r="J240" s="88"/>
    </row>
    <row r="241" spans="1:10" ht="12" customHeight="1">
      <c r="A241" s="96"/>
      <c r="B241" s="9"/>
      <c r="C241" s="111"/>
      <c r="D241" s="98"/>
      <c r="E241" s="98"/>
      <c r="F241" s="88"/>
      <c r="G241" s="98"/>
      <c r="H241" s="88"/>
      <c r="I241" s="112"/>
      <c r="J241" s="98"/>
    </row>
    <row r="242" spans="1:10" ht="12" customHeight="1">
      <c r="A242" s="96"/>
      <c r="B242" s="111"/>
      <c r="C242" s="111"/>
      <c r="D242" s="98"/>
      <c r="E242" s="98"/>
      <c r="F242" s="88"/>
      <c r="G242" s="98"/>
      <c r="H242" s="88"/>
      <c r="I242" s="112"/>
      <c r="J242" s="98"/>
    </row>
    <row r="243" spans="1:10" ht="12" customHeight="1">
      <c r="A243" s="96"/>
      <c r="B243" s="111"/>
      <c r="C243" s="111"/>
      <c r="D243" s="98"/>
      <c r="E243" s="98"/>
      <c r="F243" s="123"/>
      <c r="G243" s="98"/>
      <c r="H243" s="112"/>
      <c r="I243" s="112"/>
      <c r="J243" s="98"/>
    </row>
    <row r="244" spans="1:10" ht="12" customHeight="1">
      <c r="A244" s="96"/>
      <c r="B244" s="111"/>
      <c r="C244" s="111"/>
      <c r="D244" s="98"/>
      <c r="E244" s="98"/>
      <c r="F244" s="123"/>
      <c r="G244" s="98"/>
      <c r="H244" s="111"/>
      <c r="I244" s="112"/>
      <c r="J244" s="98"/>
    </row>
    <row r="245" spans="1:10" s="97" customFormat="1" ht="12" customHeight="1">
      <c r="A245" s="111"/>
      <c r="B245" s="9"/>
      <c r="C245" s="111"/>
      <c r="D245" s="98"/>
      <c r="E245" s="98"/>
      <c r="F245" s="123"/>
      <c r="G245" s="98"/>
      <c r="H245" s="111"/>
      <c r="I245" s="112"/>
      <c r="J245" s="98"/>
    </row>
    <row r="246" spans="1:10" s="97" customFormat="1" ht="12" customHeight="1">
      <c r="A246" s="111"/>
      <c r="B246" s="111"/>
      <c r="C246" s="111"/>
      <c r="D246" s="98"/>
      <c r="E246" s="98"/>
      <c r="F246" s="123"/>
      <c r="G246" s="98"/>
      <c r="H246" s="111"/>
      <c r="I246" s="112"/>
      <c r="J246" s="98"/>
    </row>
    <row r="247" spans="1:10" s="97" customFormat="1" ht="12" customHeight="1">
      <c r="A247" s="111"/>
      <c r="B247" s="111"/>
      <c r="C247" s="111"/>
      <c r="D247" s="98"/>
      <c r="E247" s="98"/>
      <c r="F247" s="123"/>
      <c r="G247" s="98"/>
      <c r="H247" s="111"/>
      <c r="I247" s="112"/>
      <c r="J247" s="98"/>
    </row>
    <row r="248" spans="1:10" s="97" customFormat="1" ht="12" customHeight="1">
      <c r="A248" s="111"/>
      <c r="B248" s="111"/>
      <c r="C248" s="111"/>
      <c r="D248" s="98"/>
      <c r="E248" s="98"/>
      <c r="F248" s="123"/>
      <c r="G248" s="98"/>
      <c r="H248" s="111"/>
      <c r="I248" s="112"/>
      <c r="J248" s="98"/>
    </row>
    <row r="249" spans="1:10" s="97" customFormat="1" ht="12" customHeight="1">
      <c r="A249" s="111"/>
      <c r="B249" s="111"/>
      <c r="C249" s="111"/>
      <c r="D249" s="98"/>
      <c r="E249" s="98"/>
      <c r="F249" s="123"/>
      <c r="G249" s="98"/>
      <c r="H249" s="111"/>
      <c r="I249" s="112"/>
      <c r="J249" s="98"/>
    </row>
    <row r="250" spans="1:10" s="97" customFormat="1" ht="12" customHeight="1">
      <c r="A250" s="111"/>
      <c r="B250" s="111"/>
      <c r="C250" s="111"/>
      <c r="D250" s="98"/>
      <c r="E250" s="98"/>
      <c r="F250" s="123"/>
      <c r="G250" s="98"/>
      <c r="H250" s="111"/>
      <c r="I250" s="112"/>
      <c r="J250" s="98"/>
    </row>
    <row r="251" spans="1:10" s="97" customFormat="1" ht="12" customHeight="1">
      <c r="A251" s="111"/>
      <c r="B251" s="111"/>
      <c r="C251" s="111"/>
      <c r="D251" s="98"/>
      <c r="E251" s="98"/>
      <c r="F251" s="123"/>
      <c r="G251" s="98"/>
      <c r="H251" s="111"/>
      <c r="I251" s="112"/>
      <c r="J251" s="98"/>
    </row>
    <row r="252" spans="1:10" s="97" customFormat="1" ht="12" customHeight="1">
      <c r="A252" s="111"/>
      <c r="B252" s="111"/>
      <c r="C252" s="111"/>
      <c r="D252" s="98"/>
      <c r="E252" s="98"/>
      <c r="F252" s="123"/>
      <c r="G252" s="98"/>
      <c r="H252" s="111"/>
      <c r="I252" s="112"/>
      <c r="J252" s="98"/>
    </row>
    <row r="253" spans="1:10" s="97" customFormat="1" ht="12" customHeight="1">
      <c r="A253" s="111"/>
      <c r="B253" s="111"/>
      <c r="C253" s="111"/>
      <c r="D253" s="98"/>
      <c r="E253" s="98"/>
      <c r="F253" s="123"/>
      <c r="G253" s="98"/>
      <c r="H253" s="111"/>
      <c r="I253" s="112"/>
      <c r="J253" s="98"/>
    </row>
    <row r="254" spans="1:10" s="97" customFormat="1" ht="12" customHeight="1">
      <c r="A254" s="111"/>
      <c r="B254" s="111"/>
      <c r="C254" s="111"/>
      <c r="D254" s="98"/>
      <c r="E254" s="98"/>
      <c r="F254" s="123"/>
      <c r="G254" s="98"/>
      <c r="H254" s="111"/>
      <c r="I254" s="112"/>
      <c r="J254" s="98"/>
    </row>
    <row r="255" spans="1:10" s="97" customFormat="1" ht="12" customHeight="1">
      <c r="A255" s="111"/>
      <c r="B255" s="111"/>
      <c r="C255" s="111"/>
      <c r="D255" s="98"/>
      <c r="E255" s="98"/>
      <c r="F255" s="123"/>
      <c r="G255" s="98"/>
      <c r="H255" s="111"/>
      <c r="I255" s="112"/>
      <c r="J255" s="98"/>
    </row>
    <row r="256" spans="1:10" s="97" customFormat="1" ht="12" customHeight="1">
      <c r="A256" s="111"/>
      <c r="B256" s="111"/>
      <c r="C256" s="111"/>
      <c r="D256" s="98"/>
      <c r="E256" s="98"/>
      <c r="F256" s="123"/>
      <c r="G256" s="98"/>
      <c r="H256" s="111"/>
      <c r="I256" s="112"/>
      <c r="J256" s="98"/>
    </row>
    <row r="257" spans="1:10" s="97" customFormat="1" ht="12" customHeight="1">
      <c r="A257" s="111"/>
      <c r="B257" s="111"/>
      <c r="C257" s="111"/>
      <c r="D257" s="98"/>
      <c r="E257" s="98"/>
      <c r="F257" s="123"/>
      <c r="G257" s="98"/>
      <c r="H257" s="111"/>
      <c r="I257" s="112"/>
      <c r="J257" s="98"/>
    </row>
    <row r="258" spans="1:10" s="97" customFormat="1" ht="12" customHeight="1">
      <c r="A258" s="111"/>
      <c r="B258" s="111"/>
      <c r="C258" s="111"/>
      <c r="D258" s="98"/>
      <c r="E258" s="98"/>
      <c r="F258" s="123"/>
      <c r="G258" s="98"/>
      <c r="H258" s="111"/>
      <c r="I258" s="112"/>
      <c r="J258" s="88"/>
    </row>
    <row r="259" spans="1:10" s="97" customFormat="1" ht="12" customHeight="1">
      <c r="A259" s="111"/>
      <c r="B259" s="111"/>
      <c r="C259" s="111"/>
      <c r="D259" s="98"/>
      <c r="E259" s="98"/>
      <c r="F259" s="123"/>
      <c r="G259" s="98"/>
      <c r="H259" s="111"/>
      <c r="I259" s="112"/>
      <c r="J259" s="88"/>
    </row>
    <row r="260" spans="1:10" s="97" customFormat="1" ht="12" customHeight="1">
      <c r="A260" s="111"/>
      <c r="B260" s="111"/>
      <c r="C260" s="111"/>
      <c r="D260" s="98"/>
      <c r="E260" s="98"/>
      <c r="F260" s="123"/>
      <c r="G260" s="98"/>
      <c r="H260" s="111"/>
      <c r="I260" s="112"/>
      <c r="J260" s="88"/>
    </row>
    <row r="261" spans="1:10" s="97" customFormat="1" ht="12" customHeight="1">
      <c r="A261" s="111"/>
      <c r="B261" s="111"/>
      <c r="C261" s="111"/>
      <c r="D261" s="98"/>
      <c r="E261" s="98"/>
      <c r="F261" s="123"/>
      <c r="G261" s="98"/>
      <c r="H261" s="111"/>
      <c r="I261" s="112"/>
      <c r="J261" s="88"/>
    </row>
    <row r="262" spans="1:10" s="97" customFormat="1" ht="12" customHeight="1" thickBot="1">
      <c r="A262" s="111"/>
      <c r="B262" s="9" t="s">
        <v>12</v>
      </c>
      <c r="C262" s="111"/>
      <c r="D262" s="98"/>
      <c r="E262" s="98"/>
      <c r="F262" s="123"/>
      <c r="G262" s="98"/>
      <c r="H262" s="111"/>
      <c r="I262" s="112"/>
      <c r="J262" s="98"/>
    </row>
    <row r="263" spans="1:10" s="97" customFormat="1" ht="12" customHeight="1">
      <c r="A263" s="116"/>
      <c r="B263" s="34"/>
      <c r="C263" s="117"/>
      <c r="D263" s="118"/>
      <c r="E263" s="118"/>
      <c r="F263" s="119"/>
      <c r="G263" s="118"/>
      <c r="H263" s="118"/>
      <c r="I263" s="164"/>
      <c r="J263" s="121"/>
    </row>
    <row r="264" spans="1:10" s="97" customFormat="1" ht="12" customHeight="1">
      <c r="A264" s="122"/>
      <c r="B264" s="111"/>
      <c r="C264" s="111"/>
      <c r="D264" s="98"/>
      <c r="E264" s="98"/>
      <c r="F264" s="123"/>
      <c r="G264" s="98"/>
      <c r="H264" s="98"/>
      <c r="I264" s="163"/>
      <c r="J264" s="124"/>
    </row>
    <row r="265" spans="1:10" s="97" customFormat="1" ht="12" customHeight="1">
      <c r="A265" s="122"/>
      <c r="B265" s="125"/>
      <c r="C265" s="111"/>
      <c r="D265" s="98"/>
      <c r="E265" s="98"/>
      <c r="F265" s="123"/>
      <c r="G265" s="98"/>
      <c r="H265" s="98"/>
      <c r="I265" s="163"/>
      <c r="J265" s="124"/>
    </row>
    <row r="266" spans="1:10" s="97" customFormat="1" ht="12" customHeight="1">
      <c r="A266" s="122"/>
      <c r="B266" s="125"/>
      <c r="C266" s="111"/>
      <c r="D266" s="98"/>
      <c r="E266" s="98"/>
      <c r="F266" s="123"/>
      <c r="G266" s="98"/>
      <c r="H266" s="98"/>
      <c r="I266" s="163"/>
      <c r="J266" s="124"/>
    </row>
    <row r="267" spans="1:10" s="97" customFormat="1" ht="12" customHeight="1">
      <c r="A267" s="122"/>
      <c r="B267" s="125"/>
      <c r="C267" s="111"/>
      <c r="D267" s="98"/>
      <c r="E267" s="98"/>
      <c r="F267" s="123"/>
      <c r="G267" s="98"/>
      <c r="H267" s="98"/>
      <c r="I267" s="163"/>
      <c r="J267" s="124"/>
    </row>
    <row r="268" spans="1:10" s="97" customFormat="1" ht="12" customHeight="1">
      <c r="A268" s="122"/>
      <c r="B268" s="125"/>
      <c r="C268" s="111"/>
      <c r="D268" s="98"/>
      <c r="E268" s="98"/>
      <c r="F268" s="123"/>
      <c r="G268" s="98"/>
      <c r="H268" s="98"/>
      <c r="I268" s="163"/>
      <c r="J268" s="124"/>
    </row>
    <row r="269" spans="1:10" s="97" customFormat="1" ht="12" customHeight="1">
      <c r="A269" s="122"/>
      <c r="B269" s="111"/>
      <c r="C269" s="111"/>
      <c r="D269" s="98"/>
      <c r="E269" s="98"/>
      <c r="F269" s="123"/>
      <c r="G269" s="98"/>
      <c r="H269" s="98"/>
      <c r="I269" s="163"/>
      <c r="J269" s="124"/>
    </row>
    <row r="270" spans="1:10" s="97" customFormat="1" ht="12" customHeight="1">
      <c r="A270" s="122"/>
      <c r="B270" s="125"/>
      <c r="C270" s="111"/>
      <c r="D270" s="98"/>
      <c r="E270" s="98"/>
      <c r="F270" s="123"/>
      <c r="G270" s="98"/>
      <c r="H270" s="111"/>
      <c r="I270" s="112"/>
      <c r="J270" s="124"/>
    </row>
    <row r="271" spans="1:10" s="97" customFormat="1" ht="12" customHeight="1">
      <c r="A271" s="122"/>
      <c r="B271" s="125"/>
      <c r="C271" s="111"/>
      <c r="D271" s="98"/>
      <c r="E271" s="98"/>
      <c r="F271" s="123"/>
      <c r="G271" s="98"/>
      <c r="H271" s="111"/>
      <c r="I271" s="112"/>
      <c r="J271" s="124"/>
    </row>
    <row r="272" spans="1:10" s="97" customFormat="1" ht="12" customHeight="1" thickBot="1">
      <c r="A272" s="149"/>
      <c r="B272" s="173"/>
      <c r="C272" s="150"/>
      <c r="D272" s="151"/>
      <c r="E272" s="151"/>
      <c r="F272" s="152"/>
      <c r="G272" s="151"/>
      <c r="H272" s="150"/>
      <c r="I272" s="153"/>
      <c r="J272" s="154"/>
    </row>
    <row r="273" spans="1:10" s="97" customFormat="1" ht="12" customHeight="1">
      <c r="A273" s="111"/>
      <c r="B273" s="125"/>
      <c r="C273" s="111"/>
      <c r="D273" s="98"/>
      <c r="E273" s="98"/>
      <c r="F273" s="123"/>
      <c r="G273" s="98"/>
      <c r="H273" s="111"/>
      <c r="I273" s="112"/>
      <c r="J273" s="88"/>
    </row>
    <row r="274" spans="1:10" ht="12" customHeight="1">
      <c r="B274" s="7" t="str">
        <f>Inputs!$C$2</f>
        <v>Rocky Mountain Power</v>
      </c>
      <c r="I274" s="92" t="s">
        <v>0</v>
      </c>
      <c r="J274" s="93">
        <v>8.5</v>
      </c>
    </row>
    <row r="275" spans="1:10" ht="12" customHeight="1">
      <c r="B275" s="7" t="str">
        <f>Inputs!$C$3</f>
        <v>Utah General Rate Case - June 2015</v>
      </c>
      <c r="J275" s="94"/>
    </row>
    <row r="276" spans="1:10" ht="12" customHeight="1">
      <c r="B276" s="31" t="s">
        <v>242</v>
      </c>
      <c r="J276" s="94"/>
    </row>
    <row r="277" spans="1:10" ht="12" customHeight="1">
      <c r="J277" s="94"/>
    </row>
    <row r="278" spans="1:10" ht="12" customHeight="1">
      <c r="J278" s="94"/>
    </row>
    <row r="279" spans="1:10" ht="12" customHeight="1">
      <c r="F279" s="94" t="s">
        <v>1</v>
      </c>
      <c r="H279" s="84"/>
      <c r="I279" s="95" t="str">
        <f>+Inputs!$C$6</f>
        <v>UTAH</v>
      </c>
    </row>
    <row r="280" spans="1:10" ht="12" customHeight="1">
      <c r="D280" s="46" t="s">
        <v>2</v>
      </c>
      <c r="E280" s="46" t="s">
        <v>3</v>
      </c>
      <c r="F280" s="42" t="s">
        <v>4</v>
      </c>
      <c r="G280" s="46" t="s">
        <v>5</v>
      </c>
      <c r="H280" s="46" t="s">
        <v>6</v>
      </c>
      <c r="I280" s="47" t="s">
        <v>7</v>
      </c>
      <c r="J280" s="46" t="s">
        <v>8</v>
      </c>
    </row>
    <row r="281" spans="1:10" ht="12" customHeight="1">
      <c r="A281" s="111"/>
      <c r="B281" s="39" t="s">
        <v>10</v>
      </c>
      <c r="C281" s="97"/>
      <c r="D281" s="86"/>
      <c r="E281" s="86"/>
      <c r="F281" s="89"/>
      <c r="G281" s="89"/>
      <c r="H281" s="111"/>
      <c r="I281" s="123"/>
      <c r="J281" s="93"/>
    </row>
    <row r="282" spans="1:10" ht="12" customHeight="1">
      <c r="A282" s="123"/>
      <c r="B282" s="97" t="s">
        <v>272</v>
      </c>
      <c r="C282" s="166"/>
      <c r="D282" s="89">
        <v>252</v>
      </c>
      <c r="E282" s="89">
        <v>1</v>
      </c>
      <c r="F282" s="103">
        <v>-50378.019230769234</v>
      </c>
      <c r="G282" s="84" t="s">
        <v>188</v>
      </c>
      <c r="H282" s="87">
        <f>VLOOKUP(G282,'Alloc. Factors'!$B$2:$M$110,7,FALSE)</f>
        <v>0</v>
      </c>
      <c r="I282" s="88">
        <f t="shared" ref="I282" si="0">F282*H282</f>
        <v>0</v>
      </c>
      <c r="J282" s="98" t="s">
        <v>273</v>
      </c>
    </row>
    <row r="283" spans="1:10" ht="12" customHeight="1">
      <c r="A283" s="111"/>
      <c r="B283" s="97" t="s">
        <v>272</v>
      </c>
      <c r="C283" s="166"/>
      <c r="D283" s="89">
        <v>252</v>
      </c>
      <c r="E283" s="89">
        <v>1</v>
      </c>
      <c r="F283" s="103">
        <v>2118956.41384615</v>
      </c>
      <c r="G283" s="84" t="s">
        <v>189</v>
      </c>
      <c r="H283" s="87">
        <f>VLOOKUP(G283,'Alloc. Factors'!$B$2:$M$110,7,FALSE)</f>
        <v>0</v>
      </c>
      <c r="I283" s="88">
        <f t="shared" ref="I283:I288" si="1">F283*H283</f>
        <v>0</v>
      </c>
      <c r="J283" s="98" t="s">
        <v>273</v>
      </c>
    </row>
    <row r="284" spans="1:10" ht="12" customHeight="1">
      <c r="A284" s="111"/>
      <c r="B284" s="97" t="s">
        <v>272</v>
      </c>
      <c r="C284" s="166"/>
      <c r="D284" s="89">
        <v>252</v>
      </c>
      <c r="E284" s="89">
        <v>1</v>
      </c>
      <c r="F284" s="103">
        <v>-123423.04461538466</v>
      </c>
      <c r="G284" s="84" t="s">
        <v>190</v>
      </c>
      <c r="H284" s="87">
        <f>VLOOKUP(G284,'Alloc. Factors'!$B$2:$M$110,7,FALSE)</f>
        <v>0</v>
      </c>
      <c r="I284" s="88">
        <f t="shared" si="1"/>
        <v>0</v>
      </c>
      <c r="J284" s="98" t="s">
        <v>273</v>
      </c>
    </row>
    <row r="285" spans="1:10" ht="12" customHeight="1">
      <c r="A285" s="111"/>
      <c r="B285" s="97" t="s">
        <v>272</v>
      </c>
      <c r="C285" s="165"/>
      <c r="D285" s="89">
        <v>252</v>
      </c>
      <c r="E285" s="89">
        <v>1</v>
      </c>
      <c r="F285" s="103">
        <v>-1964297.426923079</v>
      </c>
      <c r="G285" s="84" t="s">
        <v>187</v>
      </c>
      <c r="H285" s="87">
        <f>VLOOKUP(G285,'Alloc. Factors'!$B$2:$M$110,7,FALSE)</f>
        <v>1</v>
      </c>
      <c r="I285" s="88">
        <f t="shared" si="1"/>
        <v>-1964297.426923079</v>
      </c>
      <c r="J285" s="98" t="s">
        <v>273</v>
      </c>
    </row>
    <row r="286" spans="1:10" ht="12" customHeight="1">
      <c r="A286" s="111"/>
      <c r="B286" s="97" t="s">
        <v>272</v>
      </c>
      <c r="C286" s="166"/>
      <c r="D286" s="89">
        <v>252</v>
      </c>
      <c r="E286" s="89">
        <v>1</v>
      </c>
      <c r="F286" s="103">
        <v>-61523.004615384627</v>
      </c>
      <c r="G286" s="84" t="s">
        <v>191</v>
      </c>
      <c r="H286" s="87">
        <f>VLOOKUP(G286,'Alloc. Factors'!$B$2:$M$110,7,FALSE)</f>
        <v>0</v>
      </c>
      <c r="I286" s="88">
        <f t="shared" si="1"/>
        <v>0</v>
      </c>
      <c r="J286" s="98" t="s">
        <v>273</v>
      </c>
    </row>
    <row r="287" spans="1:10" ht="12" customHeight="1">
      <c r="A287" s="111"/>
      <c r="B287" s="97" t="s">
        <v>272</v>
      </c>
      <c r="C287" s="166"/>
      <c r="D287" s="89">
        <v>252</v>
      </c>
      <c r="E287" s="89">
        <v>1</v>
      </c>
      <c r="F287" s="103">
        <v>-568615.70923077001</v>
      </c>
      <c r="G287" s="84" t="s">
        <v>374</v>
      </c>
      <c r="H287" s="87">
        <f>VLOOKUP(G287,'Alloc. Factors'!$B$2:$M$110,7,FALSE)</f>
        <v>0</v>
      </c>
      <c r="I287" s="88">
        <f t="shared" si="1"/>
        <v>0</v>
      </c>
      <c r="J287" s="98" t="s">
        <v>273</v>
      </c>
    </row>
    <row r="288" spans="1:10" ht="12" customHeight="1">
      <c r="A288" s="111"/>
      <c r="B288" s="97" t="s">
        <v>272</v>
      </c>
      <c r="C288" s="166"/>
      <c r="D288" s="89">
        <v>252</v>
      </c>
      <c r="E288" s="89">
        <v>1</v>
      </c>
      <c r="F288" s="103">
        <v>649280.79076926224</v>
      </c>
      <c r="G288" s="84" t="s">
        <v>28</v>
      </c>
      <c r="H288" s="87">
        <f>VLOOKUP(G288,'Alloc. Factors'!$B$2:$M$110,7,FALSE)</f>
        <v>0.4262831716003761</v>
      </c>
      <c r="I288" s="88">
        <f t="shared" si="1"/>
        <v>276777.47474832129</v>
      </c>
      <c r="J288" s="98" t="s">
        <v>273</v>
      </c>
    </row>
    <row r="289" spans="1:10" ht="12" customHeight="1">
      <c r="A289" s="111"/>
      <c r="B289" s="97"/>
      <c r="C289" s="166"/>
      <c r="D289" s="89"/>
      <c r="E289" s="89"/>
      <c r="F289" s="417">
        <f>SUM(F282:F288)</f>
        <v>2.4796463549137115E-8</v>
      </c>
      <c r="H289" s="87"/>
      <c r="I289" s="302">
        <f>SUM(I282:I288)</f>
        <v>-1687519.9521747576</v>
      </c>
      <c r="J289" s="98" t="s">
        <v>13</v>
      </c>
    </row>
    <row r="290" spans="1:10" ht="12" customHeight="1">
      <c r="A290" s="111"/>
      <c r="B290" s="97"/>
      <c r="C290" s="166"/>
      <c r="D290" s="89"/>
      <c r="E290" s="89"/>
      <c r="F290" s="103"/>
      <c r="H290" s="87"/>
      <c r="I290" s="88"/>
      <c r="J290" s="98"/>
    </row>
    <row r="291" spans="1:10" ht="12" customHeight="1">
      <c r="A291" s="111"/>
      <c r="D291" s="79"/>
      <c r="E291" s="79"/>
      <c r="F291" s="202"/>
      <c r="G291" s="97"/>
      <c r="H291" s="87"/>
      <c r="I291" s="202"/>
    </row>
    <row r="292" spans="1:10" ht="12" customHeight="1">
      <c r="A292" s="111"/>
      <c r="B292" s="97"/>
      <c r="C292" s="97"/>
      <c r="D292" s="86"/>
      <c r="E292" s="86"/>
      <c r="F292" s="57" t="s">
        <v>13</v>
      </c>
      <c r="G292" s="22"/>
      <c r="H292" s="24"/>
      <c r="I292" s="57"/>
      <c r="J292" s="88"/>
    </row>
    <row r="293" spans="1:10" ht="12" customHeight="1">
      <c r="A293" s="111"/>
      <c r="B293" s="136"/>
      <c r="C293" s="111"/>
      <c r="D293" s="98"/>
      <c r="E293" s="98"/>
      <c r="F293" s="123"/>
      <c r="G293" s="98"/>
      <c r="H293" s="137"/>
      <c r="I293" s="88"/>
      <c r="J293" s="223"/>
    </row>
    <row r="294" spans="1:10" ht="12" customHeight="1">
      <c r="A294" s="111"/>
      <c r="B294" s="136"/>
      <c r="C294" s="111"/>
      <c r="D294" s="98"/>
      <c r="E294" s="98"/>
      <c r="F294" s="123"/>
      <c r="G294" s="98"/>
      <c r="H294" s="137"/>
      <c r="I294" s="88"/>
      <c r="J294" s="223"/>
    </row>
    <row r="295" spans="1:10" ht="12" customHeight="1">
      <c r="A295" s="111"/>
      <c r="B295" s="136"/>
      <c r="C295" s="111"/>
      <c r="D295" s="98"/>
      <c r="E295" s="98"/>
      <c r="F295" s="123"/>
      <c r="G295" s="98"/>
      <c r="H295" s="137"/>
      <c r="I295" s="88"/>
      <c r="J295" s="223"/>
    </row>
    <row r="296" spans="1:10" ht="12" customHeight="1">
      <c r="A296" s="123"/>
      <c r="B296" s="111"/>
      <c r="C296" s="111"/>
      <c r="D296" s="98"/>
      <c r="E296" s="98"/>
      <c r="F296" s="123"/>
      <c r="G296" s="174"/>
      <c r="H296" s="87"/>
      <c r="I296" s="88"/>
      <c r="J296" s="98"/>
    </row>
    <row r="297" spans="1:10" ht="12" customHeight="1">
      <c r="A297" s="111"/>
      <c r="B297" s="22"/>
      <c r="C297" s="111"/>
      <c r="D297" s="98"/>
      <c r="E297" s="98"/>
      <c r="F297" s="123"/>
      <c r="G297" s="174"/>
      <c r="H297" s="87"/>
      <c r="I297" s="88"/>
      <c r="J297" s="98"/>
    </row>
    <row r="298" spans="1:10" ht="12" customHeight="1">
      <c r="A298" s="111"/>
      <c r="B298" s="111"/>
      <c r="C298" s="111"/>
      <c r="D298" s="98"/>
      <c r="E298" s="98"/>
      <c r="F298" s="123"/>
      <c r="G298" s="174"/>
      <c r="H298" s="87"/>
      <c r="I298" s="88"/>
      <c r="J298" s="98"/>
    </row>
    <row r="299" spans="1:10" ht="12" customHeight="1">
      <c r="A299" s="111"/>
      <c r="B299" s="111"/>
      <c r="C299" s="111"/>
      <c r="D299" s="98"/>
      <c r="E299" s="98"/>
      <c r="F299" s="123"/>
      <c r="G299" s="174"/>
      <c r="H299" s="87"/>
      <c r="I299" s="88"/>
      <c r="J299" s="98"/>
    </row>
    <row r="300" spans="1:10" ht="12" customHeight="1">
      <c r="A300" s="111"/>
      <c r="B300" s="22"/>
      <c r="C300" s="111"/>
      <c r="D300" s="98"/>
      <c r="E300" s="98"/>
      <c r="F300" s="88"/>
      <c r="G300" s="174"/>
      <c r="H300" s="87"/>
      <c r="I300" s="88"/>
      <c r="J300" s="98"/>
    </row>
    <row r="301" spans="1:10" ht="12" customHeight="1">
      <c r="A301" s="111"/>
      <c r="B301" s="111"/>
      <c r="C301" s="111"/>
      <c r="D301" s="98"/>
      <c r="E301" s="98"/>
      <c r="F301" s="123"/>
      <c r="G301" s="174"/>
      <c r="H301" s="87"/>
      <c r="I301" s="88"/>
      <c r="J301" s="98"/>
    </row>
    <row r="302" spans="1:10" ht="12" customHeight="1">
      <c r="A302" s="111"/>
      <c r="B302" s="111"/>
      <c r="C302" s="111"/>
      <c r="D302" s="98"/>
      <c r="E302" s="98"/>
      <c r="F302" s="123"/>
      <c r="G302" s="174"/>
      <c r="H302" s="87"/>
      <c r="I302" s="88"/>
      <c r="J302" s="98"/>
    </row>
    <row r="303" spans="1:10" ht="12" customHeight="1">
      <c r="A303" s="111"/>
      <c r="B303" s="111"/>
      <c r="C303" s="111"/>
      <c r="D303" s="98"/>
      <c r="E303" s="98"/>
      <c r="F303" s="123"/>
      <c r="G303" s="174"/>
      <c r="H303" s="87"/>
      <c r="I303" s="88"/>
      <c r="J303" s="98"/>
    </row>
    <row r="304" spans="1:10" ht="12" customHeight="1">
      <c r="A304" s="111"/>
      <c r="B304" s="111"/>
      <c r="C304" s="111"/>
      <c r="D304" s="98"/>
      <c r="E304" s="98"/>
      <c r="F304" s="123"/>
      <c r="G304" s="174"/>
      <c r="H304" s="87"/>
      <c r="I304" s="88"/>
      <c r="J304" s="98"/>
    </row>
    <row r="305" spans="1:10" ht="12" customHeight="1">
      <c r="A305" s="111"/>
      <c r="B305" s="111"/>
      <c r="C305" s="111"/>
      <c r="D305" s="98"/>
      <c r="E305" s="98"/>
      <c r="F305" s="88"/>
      <c r="G305" s="174"/>
      <c r="H305" s="87"/>
      <c r="I305" s="88"/>
      <c r="J305" s="98"/>
    </row>
    <row r="306" spans="1:10" ht="12" customHeight="1">
      <c r="A306" s="111"/>
      <c r="B306" s="111"/>
      <c r="C306" s="111"/>
      <c r="D306" s="98"/>
      <c r="E306" s="98"/>
      <c r="F306" s="123"/>
      <c r="G306" s="174"/>
      <c r="H306" s="87"/>
      <c r="I306" s="88"/>
      <c r="J306" s="98"/>
    </row>
    <row r="307" spans="1:10" ht="12" customHeight="1">
      <c r="A307" s="111"/>
      <c r="B307" s="111"/>
      <c r="C307" s="111"/>
      <c r="D307" s="98"/>
      <c r="E307" s="98"/>
      <c r="F307" s="88"/>
      <c r="G307" s="174"/>
      <c r="H307" s="87"/>
      <c r="I307" s="88"/>
      <c r="J307" s="98"/>
    </row>
    <row r="308" spans="1:10" ht="12" customHeight="1">
      <c r="A308" s="111"/>
      <c r="B308" s="111"/>
      <c r="C308" s="111"/>
      <c r="D308" s="98"/>
      <c r="E308" s="98"/>
      <c r="F308" s="123"/>
      <c r="G308" s="174"/>
      <c r="H308" s="87"/>
      <c r="I308" s="88"/>
      <c r="J308" s="98"/>
    </row>
    <row r="309" spans="1:10" ht="12" customHeight="1">
      <c r="A309" s="111"/>
      <c r="B309" s="111"/>
      <c r="C309" s="111"/>
      <c r="D309" s="98"/>
      <c r="E309" s="98"/>
      <c r="F309" s="123"/>
      <c r="G309" s="223"/>
      <c r="H309" s="137"/>
      <c r="I309" s="123"/>
      <c r="J309" s="98"/>
    </row>
    <row r="310" spans="1:10" ht="12" customHeight="1">
      <c r="A310" s="96"/>
      <c r="B310" s="125"/>
      <c r="C310" s="111"/>
      <c r="D310" s="98"/>
      <c r="E310" s="98"/>
      <c r="F310" s="123"/>
      <c r="G310" s="98"/>
      <c r="H310" s="123"/>
      <c r="I310" s="112"/>
      <c r="J310" s="98"/>
    </row>
    <row r="311" spans="1:10" ht="12" customHeight="1">
      <c r="A311" s="111"/>
      <c r="B311" s="111"/>
      <c r="C311" s="111"/>
      <c r="D311" s="98"/>
      <c r="E311" s="98"/>
      <c r="F311" s="88"/>
      <c r="G311" s="174"/>
      <c r="H311" s="87"/>
      <c r="I311" s="88"/>
      <c r="J311" s="98"/>
    </row>
    <row r="312" spans="1:10" ht="12" customHeight="1">
      <c r="A312" s="111"/>
      <c r="B312" s="111"/>
      <c r="C312" s="111"/>
      <c r="D312" s="98"/>
      <c r="E312" s="98"/>
      <c r="F312" s="123"/>
      <c r="G312" s="174"/>
      <c r="H312" s="87"/>
      <c r="I312" s="88"/>
      <c r="J312" s="98"/>
    </row>
    <row r="313" spans="1:10" ht="12" customHeight="1">
      <c r="A313" s="111"/>
      <c r="B313" s="111"/>
      <c r="C313" s="111"/>
      <c r="D313" s="98"/>
      <c r="E313" s="98"/>
      <c r="F313" s="88"/>
      <c r="G313" s="174"/>
      <c r="H313" s="87"/>
      <c r="I313" s="88"/>
      <c r="J313" s="98"/>
    </row>
    <row r="314" spans="1:10" ht="12" customHeight="1">
      <c r="A314" s="111"/>
      <c r="B314" s="111"/>
      <c r="C314" s="111"/>
      <c r="D314" s="98"/>
      <c r="E314" s="98"/>
      <c r="F314" s="88"/>
      <c r="G314" s="174"/>
      <c r="H314" s="87"/>
      <c r="I314" s="88"/>
      <c r="J314" s="98"/>
    </row>
    <row r="315" spans="1:10" ht="12" customHeight="1">
      <c r="A315" s="111"/>
      <c r="B315" s="111"/>
      <c r="C315" s="111"/>
      <c r="D315" s="98"/>
      <c r="E315" s="98"/>
      <c r="F315" s="88"/>
      <c r="G315" s="174"/>
      <c r="H315" s="87"/>
      <c r="I315" s="88"/>
      <c r="J315" s="98"/>
    </row>
    <row r="316" spans="1:10" ht="12" customHeight="1">
      <c r="A316" s="111"/>
      <c r="B316" s="111"/>
      <c r="C316" s="111"/>
      <c r="D316" s="98"/>
      <c r="E316" s="98"/>
      <c r="F316" s="88"/>
      <c r="G316" s="174"/>
      <c r="H316" s="87"/>
      <c r="I316" s="88"/>
      <c r="J316" s="98"/>
    </row>
    <row r="317" spans="1:10" ht="12" customHeight="1">
      <c r="A317" s="111"/>
      <c r="B317" s="111"/>
      <c r="C317" s="111"/>
      <c r="D317" s="98"/>
      <c r="E317" s="98"/>
      <c r="F317" s="88"/>
      <c r="G317" s="174"/>
      <c r="H317" s="87"/>
      <c r="I317" s="88"/>
      <c r="J317" s="98"/>
    </row>
    <row r="318" spans="1:10" ht="12" customHeight="1">
      <c r="A318" s="111"/>
      <c r="B318" s="111"/>
      <c r="C318" s="111"/>
      <c r="D318" s="98"/>
      <c r="E318" s="98"/>
      <c r="F318" s="88"/>
      <c r="G318" s="174"/>
      <c r="H318" s="87"/>
      <c r="I318" s="88"/>
      <c r="J318" s="98"/>
    </row>
    <row r="319" spans="1:10" ht="12" customHeight="1">
      <c r="A319" s="111"/>
      <c r="B319" s="111"/>
      <c r="C319" s="111"/>
      <c r="D319" s="98"/>
      <c r="E319" s="98"/>
      <c r="F319" s="88"/>
      <c r="G319" s="174"/>
      <c r="H319" s="87"/>
      <c r="I319" s="88"/>
      <c r="J319" s="98"/>
    </row>
    <row r="320" spans="1:10" ht="12" customHeight="1">
      <c r="A320" s="111"/>
      <c r="B320" s="111"/>
      <c r="C320" s="111"/>
      <c r="D320" s="98"/>
      <c r="E320" s="98"/>
      <c r="F320" s="88"/>
      <c r="G320" s="174"/>
      <c r="H320" s="87"/>
      <c r="I320" s="88"/>
      <c r="J320" s="98"/>
    </row>
    <row r="321" spans="1:10" ht="12" customHeight="1">
      <c r="A321" s="111"/>
      <c r="B321" s="111"/>
      <c r="C321" s="111"/>
      <c r="D321" s="98"/>
      <c r="E321" s="98"/>
      <c r="F321" s="123"/>
      <c r="G321" s="174"/>
      <c r="H321" s="87"/>
      <c r="I321" s="88"/>
      <c r="J321" s="98"/>
    </row>
    <row r="322" spans="1:10" ht="12" customHeight="1">
      <c r="A322" s="111"/>
      <c r="B322" s="111"/>
      <c r="C322" s="111"/>
      <c r="D322" s="98"/>
      <c r="E322" s="98"/>
      <c r="F322" s="123"/>
      <c r="G322" s="223"/>
      <c r="H322" s="137"/>
      <c r="I322" s="123"/>
      <c r="J322" s="98"/>
    </row>
    <row r="323" spans="1:10" ht="12" customHeight="1">
      <c r="A323" s="96"/>
      <c r="B323" s="125"/>
      <c r="C323" s="111"/>
      <c r="D323" s="98"/>
      <c r="E323" s="98"/>
      <c r="F323" s="123"/>
      <c r="G323" s="98"/>
      <c r="H323" s="123"/>
      <c r="I323" s="112"/>
      <c r="J323" s="98"/>
    </row>
    <row r="324" spans="1:10" ht="12" customHeight="1">
      <c r="A324" s="111"/>
      <c r="B324" s="125"/>
      <c r="C324" s="111"/>
      <c r="D324" s="98"/>
      <c r="E324" s="98"/>
      <c r="F324" s="123"/>
      <c r="G324" s="98"/>
      <c r="H324" s="123"/>
      <c r="I324" s="112"/>
      <c r="J324" s="88"/>
    </row>
    <row r="325" spans="1:10" ht="12" customHeight="1">
      <c r="A325" s="111"/>
      <c r="B325" s="111"/>
      <c r="C325" s="111"/>
      <c r="D325" s="98"/>
      <c r="E325" s="98"/>
      <c r="F325" s="123"/>
      <c r="G325" s="98"/>
      <c r="H325" s="111"/>
      <c r="I325" s="112"/>
      <c r="J325" s="88"/>
    </row>
    <row r="326" spans="1:10" ht="12" customHeight="1">
      <c r="A326" s="111"/>
      <c r="B326" s="111"/>
      <c r="C326" s="111"/>
      <c r="D326" s="98"/>
      <c r="E326" s="98"/>
      <c r="F326" s="123"/>
      <c r="G326" s="98"/>
      <c r="H326" s="111"/>
      <c r="I326" s="112"/>
      <c r="J326" s="88"/>
    </row>
    <row r="327" spans="1:10" s="97" customFormat="1" ht="12" customHeight="1">
      <c r="A327" s="111"/>
      <c r="B327" s="9"/>
      <c r="C327" s="111"/>
      <c r="D327" s="98"/>
      <c r="E327" s="98"/>
      <c r="F327" s="123"/>
      <c r="G327" s="98"/>
      <c r="H327" s="98"/>
      <c r="I327" s="163"/>
      <c r="J327" s="88"/>
    </row>
    <row r="328" spans="1:10" s="97" customFormat="1" ht="12" customHeight="1">
      <c r="A328" s="111"/>
      <c r="B328" s="111"/>
      <c r="C328" s="111"/>
      <c r="D328" s="98"/>
      <c r="E328" s="98"/>
      <c r="F328" s="123"/>
      <c r="G328" s="98"/>
      <c r="H328" s="98"/>
      <c r="I328" s="163"/>
      <c r="J328" s="88"/>
    </row>
    <row r="329" spans="1:10" s="97" customFormat="1" ht="12" customHeight="1">
      <c r="A329" s="111"/>
      <c r="B329" s="125"/>
      <c r="C329" s="111"/>
      <c r="D329" s="98"/>
      <c r="E329" s="98"/>
      <c r="F329" s="123"/>
      <c r="G329" s="98"/>
      <c r="H329" s="98"/>
      <c r="I329" s="163"/>
      <c r="J329" s="88"/>
    </row>
    <row r="330" spans="1:10" s="97" customFormat="1" ht="12" customHeight="1" thickBot="1">
      <c r="A330" s="111"/>
      <c r="B330" s="9" t="s">
        <v>12</v>
      </c>
      <c r="C330" s="111"/>
      <c r="D330" s="98"/>
      <c r="E330" s="98"/>
      <c r="F330" s="123"/>
      <c r="G330" s="98"/>
      <c r="H330" s="98"/>
      <c r="I330" s="163"/>
      <c r="J330" s="88"/>
    </row>
    <row r="331" spans="1:10" s="97" customFormat="1" ht="12" customHeight="1">
      <c r="A331" s="116"/>
      <c r="B331" s="236"/>
      <c r="C331" s="117"/>
      <c r="D331" s="118"/>
      <c r="E331" s="118"/>
      <c r="F331" s="119"/>
      <c r="G331" s="118"/>
      <c r="H331" s="118"/>
      <c r="I331" s="164"/>
      <c r="J331" s="121"/>
    </row>
    <row r="332" spans="1:10" s="97" customFormat="1" ht="12" customHeight="1">
      <c r="A332" s="122"/>
      <c r="B332" s="125"/>
      <c r="C332" s="111"/>
      <c r="D332" s="98"/>
      <c r="E332" s="98"/>
      <c r="F332" s="123"/>
      <c r="G332" s="98"/>
      <c r="H332" s="98"/>
      <c r="I332" s="163"/>
      <c r="J332" s="124"/>
    </row>
    <row r="333" spans="1:10" s="97" customFormat="1" ht="12" customHeight="1">
      <c r="A333" s="122"/>
      <c r="B333" s="125"/>
      <c r="C333" s="111"/>
      <c r="D333" s="98"/>
      <c r="E333" s="98"/>
      <c r="F333" s="123"/>
      <c r="G333" s="98"/>
      <c r="H333" s="98"/>
      <c r="I333" s="163"/>
      <c r="J333" s="124"/>
    </row>
    <row r="334" spans="1:10" s="97" customFormat="1" ht="12" customHeight="1">
      <c r="A334" s="122"/>
      <c r="B334" s="125"/>
      <c r="C334" s="111"/>
      <c r="D334" s="98"/>
      <c r="E334" s="98"/>
      <c r="F334" s="123"/>
      <c r="G334" s="98"/>
      <c r="H334" s="98"/>
      <c r="I334" s="163"/>
      <c r="J334" s="124"/>
    </row>
    <row r="335" spans="1:10" s="97" customFormat="1" ht="12" customHeight="1">
      <c r="A335" s="122"/>
      <c r="B335" s="125"/>
      <c r="C335" s="111"/>
      <c r="D335" s="98"/>
      <c r="E335" s="98"/>
      <c r="F335" s="123"/>
      <c r="G335" s="98"/>
      <c r="H335" s="98"/>
      <c r="I335" s="163"/>
      <c r="J335" s="124"/>
    </row>
    <row r="336" spans="1:10" s="97" customFormat="1" ht="12" customHeight="1">
      <c r="A336" s="122"/>
      <c r="B336" s="125"/>
      <c r="C336" s="111"/>
      <c r="D336" s="98"/>
      <c r="E336" s="98"/>
      <c r="F336" s="123"/>
      <c r="G336" s="98"/>
      <c r="H336" s="111"/>
      <c r="I336" s="112"/>
      <c r="J336" s="124"/>
    </row>
    <row r="337" spans="1:10" ht="12" customHeight="1">
      <c r="A337" s="122"/>
      <c r="B337" s="125"/>
      <c r="C337" s="111"/>
      <c r="D337" s="98"/>
      <c r="E337" s="98"/>
      <c r="F337" s="123"/>
      <c r="G337" s="98"/>
      <c r="H337" s="111"/>
      <c r="I337" s="112"/>
      <c r="J337" s="124"/>
    </row>
    <row r="338" spans="1:10" ht="12" customHeight="1">
      <c r="A338" s="122"/>
      <c r="B338" s="125"/>
      <c r="C338" s="111"/>
      <c r="D338" s="98"/>
      <c r="E338" s="98"/>
      <c r="F338" s="123"/>
      <c r="G338" s="98"/>
      <c r="H338" s="111"/>
      <c r="I338" s="112"/>
      <c r="J338" s="124"/>
    </row>
    <row r="339" spans="1:10" ht="12" customHeight="1">
      <c r="A339" s="122"/>
      <c r="B339" s="125"/>
      <c r="C339" s="111"/>
      <c r="D339" s="98"/>
      <c r="E339" s="98"/>
      <c r="F339" s="123"/>
      <c r="G339" s="98"/>
      <c r="H339" s="111"/>
      <c r="I339" s="112"/>
      <c r="J339" s="124"/>
    </row>
    <row r="340" spans="1:10" ht="12" customHeight="1" thickBot="1">
      <c r="A340" s="149"/>
      <c r="B340" s="150"/>
      <c r="C340" s="150"/>
      <c r="D340" s="151"/>
      <c r="E340" s="151"/>
      <c r="F340" s="152"/>
      <c r="G340" s="151"/>
      <c r="H340" s="150"/>
      <c r="I340" s="153"/>
      <c r="J340" s="154"/>
    </row>
    <row r="342" spans="1:10" ht="12" customHeight="1">
      <c r="A342" s="97"/>
      <c r="B342" s="7" t="str">
        <f>Inputs!$C$2</f>
        <v>Rocky Mountain Power</v>
      </c>
      <c r="C342" s="97"/>
      <c r="D342" s="86"/>
      <c r="E342" s="86"/>
      <c r="F342" s="114"/>
      <c r="G342" s="86"/>
      <c r="I342" s="92" t="s">
        <v>0</v>
      </c>
      <c r="J342" s="222">
        <v>8.6</v>
      </c>
    </row>
    <row r="343" spans="1:10" ht="12" customHeight="1">
      <c r="A343" s="97"/>
      <c r="B343" s="7" t="str">
        <f>Inputs!$C$3</f>
        <v>Utah General Rate Case - June 2015</v>
      </c>
      <c r="C343" s="97"/>
      <c r="D343" s="86"/>
      <c r="E343" s="86"/>
      <c r="F343" s="114"/>
      <c r="G343" s="86"/>
      <c r="H343" s="97"/>
      <c r="I343" s="140"/>
      <c r="J343" s="91"/>
    </row>
    <row r="344" spans="1:10" ht="12" customHeight="1">
      <c r="A344" s="210"/>
      <c r="B344" s="31" t="s">
        <v>753</v>
      </c>
      <c r="C344" s="210"/>
      <c r="D344" s="181"/>
      <c r="E344" s="181"/>
      <c r="F344" s="270" t="s">
        <v>13</v>
      </c>
      <c r="G344" s="181"/>
      <c r="H344" s="210"/>
      <c r="I344" s="211"/>
      <c r="J344" s="271"/>
    </row>
    <row r="345" spans="1:10" ht="12" customHeight="1">
      <c r="A345" s="210"/>
      <c r="B345" s="64"/>
      <c r="C345" s="210"/>
      <c r="D345" s="181"/>
      <c r="E345" s="181"/>
      <c r="F345" s="270"/>
      <c r="G345" s="181"/>
      <c r="H345" s="210"/>
      <c r="I345" s="211"/>
      <c r="J345" s="271"/>
    </row>
    <row r="346" spans="1:10" ht="12" customHeight="1">
      <c r="A346" s="210"/>
      <c r="B346" s="182"/>
      <c r="C346" s="182"/>
      <c r="D346" s="183"/>
      <c r="E346" s="183"/>
      <c r="F346" s="272" t="s">
        <v>1</v>
      </c>
      <c r="G346" s="183"/>
      <c r="H346" s="183"/>
      <c r="I346" s="273" t="str">
        <f>+Inputs!$C$6</f>
        <v>UTAH</v>
      </c>
      <c r="J346" s="183"/>
    </row>
    <row r="347" spans="1:10" ht="12" customHeight="1">
      <c r="A347" s="210"/>
      <c r="C347" s="182"/>
      <c r="D347" s="65" t="s">
        <v>2</v>
      </c>
      <c r="E347" s="65" t="s">
        <v>3</v>
      </c>
      <c r="F347" s="66" t="s">
        <v>4</v>
      </c>
      <c r="G347" s="65" t="s">
        <v>5</v>
      </c>
      <c r="H347" s="65" t="s">
        <v>6</v>
      </c>
      <c r="I347" s="67" t="s">
        <v>7</v>
      </c>
      <c r="J347" s="65" t="s">
        <v>8</v>
      </c>
    </row>
    <row r="348" spans="1:10" ht="12" customHeight="1">
      <c r="A348" s="210"/>
      <c r="B348" s="36" t="s">
        <v>10</v>
      </c>
      <c r="C348" s="192"/>
      <c r="D348" s="191"/>
      <c r="E348" s="191"/>
      <c r="F348" s="191"/>
      <c r="G348" s="191"/>
      <c r="H348" s="191"/>
      <c r="I348" s="123"/>
      <c r="J348" s="98"/>
    </row>
    <row r="349" spans="1:10" ht="12" customHeight="1">
      <c r="A349" s="96"/>
      <c r="B349" s="155" t="s">
        <v>362</v>
      </c>
      <c r="C349" s="155"/>
      <c r="D349" s="86">
        <v>312</v>
      </c>
      <c r="E349" s="156">
        <v>3</v>
      </c>
      <c r="F349" s="91">
        <v>108401772.20529771</v>
      </c>
      <c r="G349" s="84" t="s">
        <v>28</v>
      </c>
      <c r="H349" s="87">
        <f>VLOOKUP(G349,'Alloc. Factors'!$B$2:$M$110,7,FALSE)</f>
        <v>0.4262831716003761</v>
      </c>
      <c r="I349" s="88">
        <f>F349*H349</f>
        <v>46209851.262775801</v>
      </c>
      <c r="J349" s="158"/>
    </row>
    <row r="350" spans="1:10" ht="12" customHeight="1">
      <c r="A350" s="96"/>
      <c r="B350" s="155"/>
      <c r="C350" s="155"/>
      <c r="D350" s="86"/>
      <c r="E350" s="156"/>
      <c r="F350" s="91"/>
      <c r="G350" s="86"/>
      <c r="H350" s="87"/>
      <c r="I350" s="88"/>
      <c r="J350" s="158"/>
    </row>
    <row r="351" spans="1:10" ht="12" customHeight="1">
      <c r="A351" s="96"/>
      <c r="B351" s="155" t="s">
        <v>363</v>
      </c>
      <c r="C351" s="155"/>
      <c r="D351" s="86">
        <v>332</v>
      </c>
      <c r="E351" s="156">
        <v>3</v>
      </c>
      <c r="F351" s="91">
        <v>-58023206.471614003</v>
      </c>
      <c r="G351" s="86" t="s">
        <v>28</v>
      </c>
      <c r="H351" s="87">
        <f>VLOOKUP(G351,'Alloc. Factors'!$B$2:$M$110,7,FALSE)</f>
        <v>0.4262831716003761</v>
      </c>
      <c r="I351" s="88">
        <f>F351*H351</f>
        <v>-24734316.481143083</v>
      </c>
      <c r="J351" s="158"/>
    </row>
    <row r="352" spans="1:10" ht="12" customHeight="1">
      <c r="A352" s="96"/>
      <c r="B352" s="155" t="s">
        <v>363</v>
      </c>
      <c r="C352" s="155"/>
      <c r="D352" s="86">
        <v>332</v>
      </c>
      <c r="E352" s="156">
        <v>3</v>
      </c>
      <c r="F352" s="91">
        <v>200971424.30524683</v>
      </c>
      <c r="G352" s="86" t="s">
        <v>30</v>
      </c>
      <c r="H352" s="87">
        <f>VLOOKUP(G352,'Alloc. Factors'!$B$2:$M$110,7,FALSE)</f>
        <v>0.4262831716003761</v>
      </c>
      <c r="I352" s="88">
        <f>F352*H352</f>
        <v>85670736.153885528</v>
      </c>
      <c r="J352" s="158"/>
    </row>
    <row r="353" spans="1:10" ht="12" customHeight="1">
      <c r="A353" s="96"/>
      <c r="B353" s="155" t="s">
        <v>363</v>
      </c>
      <c r="C353" s="155"/>
      <c r="D353" s="86">
        <v>332</v>
      </c>
      <c r="E353" s="156">
        <v>3</v>
      </c>
      <c r="F353" s="91">
        <v>7857698.1425080746</v>
      </c>
      <c r="G353" s="86" t="s">
        <v>32</v>
      </c>
      <c r="H353" s="87">
        <f>VLOOKUP(G353,'Alloc. Factors'!$B$2:$M$110,7,FALSE)</f>
        <v>0.4262831716003761</v>
      </c>
      <c r="I353" s="88">
        <f>F353*H353</f>
        <v>3349604.4856667263</v>
      </c>
      <c r="J353" s="156"/>
    </row>
    <row r="354" spans="1:10" ht="12" customHeight="1">
      <c r="A354" s="96"/>
      <c r="B354" s="155"/>
      <c r="C354" s="155"/>
      <c r="D354" s="86"/>
      <c r="E354" s="156"/>
      <c r="F354" s="410">
        <f>SUM(F351:F353)</f>
        <v>150805915.97614092</v>
      </c>
      <c r="G354" s="86"/>
      <c r="H354" s="87"/>
      <c r="I354" s="301">
        <f>SUM(I351:I353)</f>
        <v>64286024.158409171</v>
      </c>
      <c r="J354" s="156"/>
    </row>
    <row r="355" spans="1:10" ht="12" customHeight="1">
      <c r="A355" s="96"/>
      <c r="B355" s="155"/>
      <c r="C355" s="155"/>
      <c r="D355" s="86"/>
      <c r="E355" s="156"/>
      <c r="F355" s="91"/>
      <c r="G355" s="86"/>
      <c r="H355" s="87"/>
      <c r="I355" s="88"/>
      <c r="J355" s="156"/>
    </row>
    <row r="356" spans="1:10" ht="12" customHeight="1">
      <c r="A356" s="96"/>
      <c r="B356" s="155" t="s">
        <v>364</v>
      </c>
      <c r="C356" s="155"/>
      <c r="D356" s="86">
        <v>343</v>
      </c>
      <c r="E356" s="156">
        <v>3</v>
      </c>
      <c r="F356" s="91">
        <v>684182817.34628046</v>
      </c>
      <c r="G356" s="86" t="s">
        <v>28</v>
      </c>
      <c r="H356" s="87">
        <f>VLOOKUP(G356,'Alloc. Factors'!$B$2:$M$110,7,FALSE)</f>
        <v>0.4262831716003761</v>
      </c>
      <c r="I356" s="88">
        <f>F356*H356</f>
        <v>291655621.33285326</v>
      </c>
      <c r="J356" s="156"/>
    </row>
    <row r="357" spans="1:10" ht="12" customHeight="1">
      <c r="A357" s="96"/>
      <c r="B357" s="155" t="s">
        <v>364</v>
      </c>
      <c r="C357" s="155"/>
      <c r="D357" s="86">
        <v>343</v>
      </c>
      <c r="E357" s="156">
        <v>3</v>
      </c>
      <c r="F357" s="91">
        <v>13061963.488824368</v>
      </c>
      <c r="G357" s="86" t="s">
        <v>411</v>
      </c>
      <c r="H357" s="87">
        <f>VLOOKUP(G357,'Alloc. Factors'!$B$2:$M$110,7,FALSE)</f>
        <v>0.4262831716003761</v>
      </c>
      <c r="I357" s="88">
        <f>F357*H357</f>
        <v>5568095.2233443651</v>
      </c>
      <c r="J357" s="156"/>
    </row>
    <row r="358" spans="1:10" ht="12" customHeight="1">
      <c r="A358" s="96"/>
      <c r="B358" s="155"/>
      <c r="C358" s="155"/>
      <c r="D358" s="86"/>
      <c r="E358" s="156"/>
      <c r="F358" s="410">
        <f>SUM(F356:F357)</f>
        <v>697244780.83510482</v>
      </c>
      <c r="G358" s="86"/>
      <c r="H358" s="191"/>
      <c r="I358" s="301">
        <f>SUM(I356:I357)</f>
        <v>297223716.55619764</v>
      </c>
      <c r="J358" s="86"/>
    </row>
    <row r="359" spans="1:10" ht="12" customHeight="1">
      <c r="A359" s="96"/>
      <c r="B359" s="155"/>
      <c r="C359" s="155"/>
      <c r="D359" s="86"/>
      <c r="E359" s="156"/>
      <c r="F359" s="91"/>
      <c r="G359" s="86"/>
      <c r="H359" s="87"/>
      <c r="I359" s="88"/>
      <c r="J359" s="156"/>
    </row>
    <row r="360" spans="1:10" ht="12" customHeight="1">
      <c r="A360" s="96"/>
      <c r="B360" s="209" t="s">
        <v>365</v>
      </c>
      <c r="C360" s="209"/>
      <c r="D360" s="84">
        <v>355</v>
      </c>
      <c r="E360" s="156">
        <v>3</v>
      </c>
      <c r="F360" s="85">
        <v>679837106.65408826</v>
      </c>
      <c r="G360" s="86" t="s">
        <v>28</v>
      </c>
      <c r="H360" s="87">
        <f>VLOOKUP(G360,'Alloc. Factors'!$B$2:$M$110,7,FALSE)</f>
        <v>0.4262831716003761</v>
      </c>
      <c r="I360" s="88">
        <f>F360*H360</f>
        <v>289803117.9961279</v>
      </c>
      <c r="J360" s="156"/>
    </row>
    <row r="361" spans="1:10" ht="12" customHeight="1">
      <c r="A361" s="96"/>
      <c r="B361" s="209"/>
      <c r="C361" s="209"/>
      <c r="E361" s="156"/>
      <c r="G361" s="86"/>
      <c r="H361" s="87"/>
      <c r="I361" s="88"/>
      <c r="J361" s="156"/>
    </row>
    <row r="362" spans="1:10" ht="12" customHeight="1">
      <c r="A362" s="96"/>
      <c r="B362" s="209" t="s">
        <v>366</v>
      </c>
      <c r="C362" s="155"/>
      <c r="D362" s="84">
        <v>360</v>
      </c>
      <c r="E362" s="156">
        <v>3</v>
      </c>
      <c r="F362" s="85">
        <v>2894925.4505217313</v>
      </c>
      <c r="G362" s="86" t="s">
        <v>187</v>
      </c>
      <c r="H362" s="87" t="s">
        <v>26</v>
      </c>
      <c r="I362" s="88">
        <v>1122530.6914917666</v>
      </c>
      <c r="J362" s="158"/>
    </row>
    <row r="363" spans="1:10" ht="12" customHeight="1">
      <c r="A363" s="96"/>
      <c r="B363" s="209" t="s">
        <v>366</v>
      </c>
      <c r="C363" s="155"/>
      <c r="D363" s="84">
        <v>361</v>
      </c>
      <c r="E363" s="156">
        <v>3</v>
      </c>
      <c r="F363" s="85">
        <v>4344773.2972935727</v>
      </c>
      <c r="G363" s="86" t="s">
        <v>187</v>
      </c>
      <c r="H363" s="87" t="s">
        <v>26</v>
      </c>
      <c r="I363" s="88">
        <v>1684720.8873399298</v>
      </c>
      <c r="J363" s="158"/>
    </row>
    <row r="364" spans="1:10" ht="12" customHeight="1">
      <c r="A364" s="96"/>
      <c r="B364" s="209" t="s">
        <v>366</v>
      </c>
      <c r="C364" s="155"/>
      <c r="D364" s="84">
        <v>362</v>
      </c>
      <c r="E364" s="156">
        <v>3</v>
      </c>
      <c r="F364" s="85">
        <v>42918704.649719313</v>
      </c>
      <c r="G364" s="86" t="s">
        <v>187</v>
      </c>
      <c r="H364" s="87" t="s">
        <v>26</v>
      </c>
      <c r="I364" s="88">
        <v>16642073.87437132</v>
      </c>
      <c r="J364" s="399"/>
    </row>
    <row r="365" spans="1:10" ht="12" customHeight="1">
      <c r="A365" s="96"/>
      <c r="B365" s="209" t="s">
        <v>366</v>
      </c>
      <c r="C365" s="155"/>
      <c r="D365" s="84">
        <v>363</v>
      </c>
      <c r="E365" s="156">
        <v>3</v>
      </c>
      <c r="F365" s="85">
        <v>0</v>
      </c>
      <c r="G365" s="86" t="s">
        <v>187</v>
      </c>
      <c r="H365" s="87" t="s">
        <v>26</v>
      </c>
      <c r="I365" s="88">
        <v>0</v>
      </c>
      <c r="J365" s="399"/>
    </row>
    <row r="366" spans="1:10" ht="12" customHeight="1">
      <c r="A366" s="96"/>
      <c r="B366" s="209" t="s">
        <v>366</v>
      </c>
      <c r="C366" s="155"/>
      <c r="D366" s="84">
        <v>364</v>
      </c>
      <c r="E366" s="156">
        <v>3</v>
      </c>
      <c r="F366" s="85">
        <v>49260104.041225351</v>
      </c>
      <c r="G366" s="86" t="s">
        <v>187</v>
      </c>
      <c r="H366" s="87" t="s">
        <v>26</v>
      </c>
      <c r="I366" s="88">
        <v>19101002.632861402</v>
      </c>
      <c r="J366" s="399"/>
    </row>
    <row r="367" spans="1:10" ht="12" customHeight="1">
      <c r="A367" s="96"/>
      <c r="B367" s="209" t="s">
        <v>366</v>
      </c>
      <c r="C367" s="155"/>
      <c r="D367" s="84">
        <v>365</v>
      </c>
      <c r="E367" s="156">
        <v>3</v>
      </c>
      <c r="F367" s="85">
        <v>32958421.368027091</v>
      </c>
      <c r="G367" s="86" t="s">
        <v>187</v>
      </c>
      <c r="H367" s="87" t="s">
        <v>26</v>
      </c>
      <c r="I367" s="88">
        <v>12779893.700565172</v>
      </c>
      <c r="J367" s="399"/>
    </row>
    <row r="368" spans="1:10" ht="12" customHeight="1">
      <c r="A368" s="96"/>
      <c r="B368" s="209" t="s">
        <v>366</v>
      </c>
      <c r="C368" s="155"/>
      <c r="D368" s="84">
        <v>366</v>
      </c>
      <c r="E368" s="156">
        <v>3</v>
      </c>
      <c r="F368" s="85">
        <v>15600380.919337677</v>
      </c>
      <c r="G368" s="86" t="s">
        <v>187</v>
      </c>
      <c r="H368" s="87" t="s">
        <v>26</v>
      </c>
      <c r="I368" s="88">
        <v>6049173.5211222935</v>
      </c>
      <c r="J368" s="399"/>
    </row>
    <row r="369" spans="1:10" ht="12" customHeight="1">
      <c r="A369" s="96"/>
      <c r="B369" s="209" t="s">
        <v>366</v>
      </c>
      <c r="C369" s="155"/>
      <c r="D369" s="84">
        <v>367</v>
      </c>
      <c r="E369" s="156">
        <v>3</v>
      </c>
      <c r="F369" s="85">
        <v>36742167.1214175</v>
      </c>
      <c r="G369" s="86" t="s">
        <v>187</v>
      </c>
      <c r="H369" s="87" t="s">
        <v>26</v>
      </c>
      <c r="I369" s="88">
        <v>14247071.632976834</v>
      </c>
      <c r="J369" s="399"/>
    </row>
    <row r="370" spans="1:10" ht="12" customHeight="1">
      <c r="A370" s="96"/>
      <c r="B370" s="209" t="s">
        <v>366</v>
      </c>
      <c r="C370" s="155"/>
      <c r="D370" s="84">
        <v>368</v>
      </c>
      <c r="E370" s="156">
        <v>3</v>
      </c>
      <c r="F370" s="85">
        <v>56426519.054685645</v>
      </c>
      <c r="G370" s="86" t="s">
        <v>187</v>
      </c>
      <c r="H370" s="87" t="s">
        <v>26</v>
      </c>
      <c r="I370" s="88">
        <v>21879837.852651518</v>
      </c>
      <c r="J370" s="399"/>
    </row>
    <row r="371" spans="1:10" ht="12" customHeight="1">
      <c r="A371" s="96"/>
      <c r="B371" s="209" t="s">
        <v>366</v>
      </c>
      <c r="C371" s="155"/>
      <c r="D371" s="84">
        <v>369</v>
      </c>
      <c r="E371" s="156">
        <v>3</v>
      </c>
      <c r="F371" s="85">
        <v>30553432.07253015</v>
      </c>
      <c r="G371" s="86" t="s">
        <v>187</v>
      </c>
      <c r="H371" s="87" t="s">
        <v>26</v>
      </c>
      <c r="I371" s="88">
        <v>11847339.704600289</v>
      </c>
      <c r="J371" s="399"/>
    </row>
    <row r="372" spans="1:10" ht="12" customHeight="1">
      <c r="A372" s="96"/>
      <c r="B372" s="209" t="s">
        <v>366</v>
      </c>
      <c r="C372" s="155"/>
      <c r="D372" s="84">
        <v>370</v>
      </c>
      <c r="E372" s="156">
        <v>3</v>
      </c>
      <c r="F372" s="85">
        <v>8587487.3782475889</v>
      </c>
      <c r="G372" s="86" t="s">
        <v>187</v>
      </c>
      <c r="H372" s="87" t="s">
        <v>26</v>
      </c>
      <c r="I372" s="88">
        <v>3329867.4904197585</v>
      </c>
      <c r="J372" s="156"/>
    </row>
    <row r="373" spans="1:10" ht="12" customHeight="1">
      <c r="A373" s="96"/>
      <c r="B373" s="209" t="s">
        <v>366</v>
      </c>
      <c r="C373" s="155"/>
      <c r="D373" s="84">
        <v>371</v>
      </c>
      <c r="E373" s="156">
        <v>3</v>
      </c>
      <c r="F373" s="85">
        <v>428972.06894720258</v>
      </c>
      <c r="G373" s="86" t="s">
        <v>187</v>
      </c>
      <c r="H373" s="87" t="s">
        <v>26</v>
      </c>
      <c r="I373" s="88">
        <v>166337.37946487492</v>
      </c>
      <c r="J373" s="158"/>
    </row>
    <row r="374" spans="1:10" ht="12" customHeight="1">
      <c r="A374" s="96"/>
      <c r="B374" s="209" t="s">
        <v>366</v>
      </c>
      <c r="C374" s="155"/>
      <c r="D374" s="84">
        <v>373</v>
      </c>
      <c r="E374" s="156">
        <v>3</v>
      </c>
      <c r="F374" s="85">
        <v>2973818.1671056449</v>
      </c>
      <c r="G374" s="86" t="s">
        <v>187</v>
      </c>
      <c r="H374" s="87" t="s">
        <v>26</v>
      </c>
      <c r="I374" s="88">
        <v>1153121.9786299707</v>
      </c>
      <c r="J374" s="399"/>
    </row>
    <row r="375" spans="1:10" ht="12" customHeight="1">
      <c r="A375" s="96"/>
      <c r="B375" s="209"/>
      <c r="C375" s="155"/>
      <c r="E375" s="156"/>
      <c r="F375" s="410">
        <f>SUM(F362:F374)</f>
        <v>283689705.58905852</v>
      </c>
      <c r="G375" s="86"/>
      <c r="H375" s="87"/>
      <c r="I375" s="301">
        <f>SUM(I362:I374)</f>
        <v>110002971.34649514</v>
      </c>
      <c r="J375" s="156"/>
    </row>
    <row r="376" spans="1:10" ht="12" customHeight="1">
      <c r="A376" s="96"/>
      <c r="B376" s="209"/>
      <c r="C376" s="155"/>
      <c r="E376" s="156"/>
      <c r="G376" s="86"/>
      <c r="H376" s="87"/>
      <c r="I376" s="88"/>
      <c r="J376" s="399"/>
    </row>
    <row r="377" spans="1:10" ht="12" customHeight="1">
      <c r="A377" s="96"/>
      <c r="B377" s="209" t="s">
        <v>367</v>
      </c>
      <c r="C377" s="155"/>
      <c r="D377" s="84">
        <v>397</v>
      </c>
      <c r="E377" s="156">
        <v>3</v>
      </c>
      <c r="F377" s="85">
        <v>26897140.613178384</v>
      </c>
      <c r="G377" s="86" t="s">
        <v>187</v>
      </c>
      <c r="H377" s="87" t="s">
        <v>26</v>
      </c>
      <c r="I377" s="88">
        <v>12432597.274687797</v>
      </c>
      <c r="J377" s="158"/>
    </row>
    <row r="378" spans="1:10" ht="12" customHeight="1">
      <c r="A378" s="96"/>
      <c r="B378" s="209" t="s">
        <v>367</v>
      </c>
      <c r="C378" s="155"/>
      <c r="D378" s="84">
        <v>397</v>
      </c>
      <c r="E378" s="156">
        <v>3</v>
      </c>
      <c r="F378" s="85">
        <v>-2582626.6062306687</v>
      </c>
      <c r="G378" s="86" t="s">
        <v>113</v>
      </c>
      <c r="H378" s="87">
        <f>VLOOKUP(G378,'Alloc. Factors'!$B$2:$M$110,7,FALSE)</f>
        <v>0.461289372337361</v>
      </c>
      <c r="I378" s="88">
        <f t="shared" ref="I378:I381" si="2">F378*H378</f>
        <v>-1191338.206169914</v>
      </c>
      <c r="J378" s="399"/>
    </row>
    <row r="379" spans="1:10" ht="12" customHeight="1">
      <c r="A379" s="96"/>
      <c r="B379" s="209" t="s">
        <v>367</v>
      </c>
      <c r="C379" s="209"/>
      <c r="D379" s="84">
        <v>397</v>
      </c>
      <c r="E379" s="156">
        <v>3</v>
      </c>
      <c r="F379" s="85">
        <v>927266.91615384794</v>
      </c>
      <c r="G379" s="86" t="s">
        <v>9</v>
      </c>
      <c r="H379" s="87">
        <f>VLOOKUP(G379,'Alloc. Factors'!$B$2:$M$110,7,FALSE)</f>
        <v>0.41971722672390366</v>
      </c>
      <c r="I379" s="88">
        <f t="shared" si="2"/>
        <v>389189.89848091954</v>
      </c>
      <c r="J379" s="399"/>
    </row>
    <row r="380" spans="1:10" ht="12" customHeight="1">
      <c r="A380" s="96"/>
      <c r="B380" s="209" t="s">
        <v>367</v>
      </c>
      <c r="C380" s="155"/>
      <c r="D380" s="84">
        <v>397</v>
      </c>
      <c r="E380" s="156">
        <v>3</v>
      </c>
      <c r="F380" s="85">
        <v>15815228.698846856</v>
      </c>
      <c r="G380" s="86" t="s">
        <v>28</v>
      </c>
      <c r="H380" s="87">
        <f>VLOOKUP(G380,'Alloc. Factors'!$B$2:$M$110,7,FALSE)</f>
        <v>0.4262831716003761</v>
      </c>
      <c r="I380" s="88">
        <f t="shared" si="2"/>
        <v>6741765.8493297268</v>
      </c>
      <c r="J380" s="399"/>
    </row>
    <row r="381" spans="1:10" ht="12" customHeight="1">
      <c r="A381" s="96"/>
      <c r="B381" s="209" t="s">
        <v>367</v>
      </c>
      <c r="C381" s="155"/>
      <c r="D381" s="84">
        <v>397</v>
      </c>
      <c r="E381" s="156">
        <v>3</v>
      </c>
      <c r="F381" s="85">
        <v>-1038600.2590906918</v>
      </c>
      <c r="G381" s="86" t="s">
        <v>49</v>
      </c>
      <c r="H381" s="87">
        <f>VLOOKUP(G381,'Alloc. Factors'!$B$2:$M$110,7,FALSE)</f>
        <v>0.4247028503779125</v>
      </c>
      <c r="I381" s="88">
        <f t="shared" si="2"/>
        <v>-441096.49043905525</v>
      </c>
      <c r="J381" s="156"/>
    </row>
    <row r="382" spans="1:10" ht="12" customHeight="1">
      <c r="A382" s="96"/>
      <c r="B382" s="209"/>
      <c r="C382" s="155"/>
      <c r="E382" s="156"/>
      <c r="F382" s="417">
        <f>SUM(F377:F381)</f>
        <v>40018409.362857729</v>
      </c>
      <c r="G382" s="86"/>
      <c r="H382" s="87"/>
      <c r="I382" s="302">
        <f>SUM(I377:I381)</f>
        <v>17931118.325889476</v>
      </c>
      <c r="J382" s="156"/>
    </row>
    <row r="383" spans="1:10" ht="12" customHeight="1">
      <c r="A383" s="96"/>
      <c r="B383" s="209"/>
      <c r="C383" s="155"/>
      <c r="E383" s="156"/>
      <c r="G383" s="86"/>
      <c r="H383" s="87"/>
      <c r="I383" s="88"/>
      <c r="J383" s="399"/>
    </row>
    <row r="384" spans="1:10" ht="12" customHeight="1">
      <c r="A384" s="96"/>
      <c r="B384" s="209" t="s">
        <v>368</v>
      </c>
      <c r="C384" s="155"/>
      <c r="D384" s="84">
        <v>303</v>
      </c>
      <c r="E384" s="156">
        <v>3</v>
      </c>
      <c r="F384" s="85">
        <v>1367674.6052307996</v>
      </c>
      <c r="G384" s="86" t="s">
        <v>187</v>
      </c>
      <c r="H384" s="87" t="s">
        <v>26</v>
      </c>
      <c r="I384" s="88">
        <v>6075.0633077053353</v>
      </c>
      <c r="J384" s="156"/>
    </row>
    <row r="385" spans="1:10" ht="12" customHeight="1">
      <c r="A385" s="96"/>
      <c r="B385" s="209" t="s">
        <v>368</v>
      </c>
      <c r="C385" s="155"/>
      <c r="D385" s="84">
        <v>303</v>
      </c>
      <c r="E385" s="156">
        <v>3</v>
      </c>
      <c r="F385" s="85">
        <v>14664.700538918376</v>
      </c>
      <c r="G385" s="86" t="s">
        <v>113</v>
      </c>
      <c r="H385" s="87">
        <f>VLOOKUP(G385,'Alloc. Factors'!$B$2:$M$110,7,FALSE)</f>
        <v>0.461289372337361</v>
      </c>
      <c r="I385" s="88">
        <f t="shared" ref="I385:I390" si="3">F385*H385</f>
        <v>6764.6705071130173</v>
      </c>
      <c r="J385" s="156"/>
    </row>
    <row r="386" spans="1:10" ht="12" customHeight="1">
      <c r="A386" s="96"/>
      <c r="B386" s="209" t="s">
        <v>368</v>
      </c>
      <c r="C386" s="155"/>
      <c r="D386" s="84">
        <v>303</v>
      </c>
      <c r="E386" s="156">
        <v>3</v>
      </c>
      <c r="F386" s="85">
        <v>1081312.7288461546</v>
      </c>
      <c r="G386" s="86" t="s">
        <v>9</v>
      </c>
      <c r="H386" s="87">
        <f>VLOOKUP(G386,'Alloc. Factors'!$B$2:$M$110,7,FALSE)</f>
        <v>0.41971722672390366</v>
      </c>
      <c r="I386" s="88">
        <f t="shared" si="3"/>
        <v>453845.57977256447</v>
      </c>
      <c r="J386" s="156"/>
    </row>
    <row r="387" spans="1:10" ht="12" customHeight="1">
      <c r="A387" s="96"/>
      <c r="B387" s="209" t="s">
        <v>368</v>
      </c>
      <c r="C387" s="155"/>
      <c r="D387" s="84">
        <v>302</v>
      </c>
      <c r="E387" s="156">
        <v>3</v>
      </c>
      <c r="F387" s="85">
        <v>-6226968.646383686</v>
      </c>
      <c r="G387" s="86" t="s">
        <v>28</v>
      </c>
      <c r="H387" s="87">
        <f>VLOOKUP(G387,'Alloc. Factors'!$B$2:$M$110,7,FALSE)</f>
        <v>0.4262831716003761</v>
      </c>
      <c r="I387" s="88">
        <f t="shared" si="3"/>
        <v>-2654451.9440365387</v>
      </c>
      <c r="J387" s="86"/>
    </row>
    <row r="388" spans="1:10" ht="12" customHeight="1">
      <c r="A388" s="96"/>
      <c r="B388" s="209" t="s">
        <v>368</v>
      </c>
      <c r="C388" s="155"/>
      <c r="D388" s="84">
        <v>302</v>
      </c>
      <c r="E388" s="156">
        <v>3</v>
      </c>
      <c r="F388" s="85">
        <v>-1138761.2519998699</v>
      </c>
      <c r="G388" s="86" t="s">
        <v>30</v>
      </c>
      <c r="H388" s="87">
        <f>VLOOKUP(G388,'Alloc. Factors'!$B$2:$M$110,7,FALSE)</f>
        <v>0.4262831716003761</v>
      </c>
      <c r="I388" s="88">
        <f t="shared" si="3"/>
        <v>-485434.7581981197</v>
      </c>
      <c r="J388" s="88"/>
    </row>
    <row r="389" spans="1:10" ht="12" customHeight="1">
      <c r="A389" s="96"/>
      <c r="B389" s="209" t="s">
        <v>368</v>
      </c>
      <c r="C389" s="155"/>
      <c r="D389" s="84">
        <v>302</v>
      </c>
      <c r="E389" s="156">
        <v>3</v>
      </c>
      <c r="F389" s="85">
        <v>-15413.594999995083</v>
      </c>
      <c r="G389" s="86" t="s">
        <v>32</v>
      </c>
      <c r="H389" s="87">
        <f>VLOOKUP(G389,'Alloc. Factors'!$B$2:$M$110,7,FALSE)</f>
        <v>0.4262831716003761</v>
      </c>
      <c r="I389" s="88">
        <f t="shared" si="3"/>
        <v>-6570.5561623616031</v>
      </c>
      <c r="J389" s="86"/>
    </row>
    <row r="390" spans="1:10" ht="12" customHeight="1">
      <c r="A390" s="96"/>
      <c r="B390" s="209" t="s">
        <v>368</v>
      </c>
      <c r="C390" s="155"/>
      <c r="D390" s="84">
        <v>303</v>
      </c>
      <c r="E390" s="156">
        <v>3</v>
      </c>
      <c r="F390" s="85">
        <v>-2983175.9162989259</v>
      </c>
      <c r="G390" s="86" t="s">
        <v>49</v>
      </c>
      <c r="H390" s="87">
        <f>VLOOKUP(G390,'Alloc. Factors'!$B$2:$M$110,7,FALSE)</f>
        <v>0.4247028503779125</v>
      </c>
      <c r="I390" s="88">
        <f t="shared" si="3"/>
        <v>-1266963.3148308948</v>
      </c>
      <c r="J390" s="86"/>
    </row>
    <row r="391" spans="1:10" ht="12" customHeight="1">
      <c r="A391" s="96"/>
      <c r="B391" s="209"/>
      <c r="C391" s="408" t="s">
        <v>13</v>
      </c>
      <c r="E391" s="156"/>
      <c r="F391" s="410">
        <f>SUM(F384:F390)</f>
        <v>-7900667.3750666045</v>
      </c>
      <c r="G391" s="86"/>
      <c r="H391" s="87"/>
      <c r="I391" s="301">
        <f>SUM(I384:I390)</f>
        <v>-3946735.2596405316</v>
      </c>
      <c r="J391" s="88"/>
    </row>
    <row r="392" spans="1:10" ht="12" customHeight="1">
      <c r="A392" s="96"/>
      <c r="B392" s="209"/>
      <c r="C392" s="155"/>
      <c r="E392" s="156"/>
      <c r="H392" s="87"/>
      <c r="I392" s="88"/>
      <c r="J392" s="88"/>
    </row>
    <row r="393" spans="1:10" ht="12" customHeight="1">
      <c r="A393" s="96"/>
      <c r="B393" s="209" t="s">
        <v>369</v>
      </c>
      <c r="C393" s="155"/>
      <c r="D393" s="84">
        <v>399</v>
      </c>
      <c r="E393" s="156">
        <v>3</v>
      </c>
      <c r="F393" s="85">
        <v>20558116.539077163</v>
      </c>
      <c r="G393" s="84" t="s">
        <v>9</v>
      </c>
      <c r="H393" s="87">
        <f>VLOOKUP(G393,'Alloc. Factors'!$B$2:$M$110,7,FALSE)</f>
        <v>0.41971722672390366</v>
      </c>
      <c r="I393" s="88">
        <f>F393*H393</f>
        <v>8628595.660448283</v>
      </c>
      <c r="J393" s="88"/>
    </row>
    <row r="394" spans="1:10" ht="12" customHeight="1">
      <c r="A394" s="96"/>
      <c r="B394" s="209" t="s">
        <v>370</v>
      </c>
      <c r="C394" s="155"/>
      <c r="D394" s="86"/>
      <c r="E394" s="156"/>
      <c r="F394" s="410">
        <f>+F393+F391+F382+F375+F360+F358+F354+F349</f>
        <v>1972655139.7865584</v>
      </c>
      <c r="G394" s="91"/>
      <c r="H394" s="111"/>
      <c r="I394" s="410">
        <f>+I393+I391+I382+I375+I360+I358+I354+I349</f>
        <v>830138660.04670274</v>
      </c>
      <c r="J394" s="88" t="s">
        <v>987</v>
      </c>
    </row>
    <row r="395" spans="1:10" ht="12" customHeight="1">
      <c r="A395" s="96"/>
      <c r="B395" s="96"/>
      <c r="C395" s="96"/>
      <c r="D395" s="98"/>
      <c r="E395" s="93"/>
      <c r="F395" s="134"/>
      <c r="G395" s="93"/>
      <c r="H395" s="96"/>
      <c r="I395" s="141"/>
      <c r="J395" s="148"/>
    </row>
    <row r="396" spans="1:10" ht="12" customHeight="1">
      <c r="A396" s="96"/>
      <c r="B396" s="36"/>
      <c r="C396" s="96"/>
      <c r="D396" s="98"/>
      <c r="E396" s="93"/>
      <c r="F396" s="134"/>
      <c r="G396" s="93"/>
      <c r="H396" s="96"/>
      <c r="I396" s="141"/>
      <c r="J396" s="148"/>
    </row>
    <row r="397" spans="1:10" ht="12" customHeight="1">
      <c r="A397" s="96"/>
      <c r="B397" s="209"/>
      <c r="C397" s="111"/>
      <c r="D397" s="98"/>
      <c r="E397" s="93"/>
      <c r="G397" s="86"/>
      <c r="H397" s="87"/>
      <c r="I397" s="88"/>
      <c r="J397" s="93"/>
    </row>
    <row r="398" spans="1:10" ht="12" customHeight="1" thickBot="1">
      <c r="A398" s="96"/>
      <c r="B398" s="9" t="s">
        <v>12</v>
      </c>
      <c r="C398" s="111"/>
      <c r="D398" s="98"/>
      <c r="E398" s="98"/>
      <c r="G398" s="86"/>
      <c r="H398" s="87"/>
      <c r="I398" s="88"/>
      <c r="J398" s="98"/>
    </row>
    <row r="399" spans="1:10" ht="12" customHeight="1">
      <c r="A399" s="116"/>
      <c r="B399" s="459"/>
      <c r="C399" s="117"/>
      <c r="D399" s="118"/>
      <c r="E399" s="118"/>
      <c r="F399" s="460"/>
      <c r="G399" s="461"/>
      <c r="H399" s="267"/>
      <c r="I399" s="268"/>
      <c r="J399" s="121"/>
    </row>
    <row r="400" spans="1:10" ht="12" customHeight="1">
      <c r="A400" s="122"/>
      <c r="B400" s="155"/>
      <c r="C400" s="111"/>
      <c r="D400" s="98"/>
      <c r="E400" s="98"/>
      <c r="F400" s="123"/>
      <c r="G400" s="98"/>
      <c r="H400" s="98"/>
      <c r="I400" s="163"/>
      <c r="J400" s="124"/>
    </row>
    <row r="401" spans="1:10" ht="12" customHeight="1">
      <c r="A401" s="122"/>
      <c r="B401" s="9" t="s">
        <v>13</v>
      </c>
      <c r="C401" s="111"/>
      <c r="D401" s="98"/>
      <c r="E401" s="98"/>
      <c r="F401" s="123"/>
      <c r="G401" s="98"/>
      <c r="H401" s="98"/>
      <c r="I401" s="163"/>
      <c r="J401" s="124"/>
    </row>
    <row r="402" spans="1:10" ht="12" customHeight="1">
      <c r="A402" s="122"/>
      <c r="B402" s="9" t="s">
        <v>13</v>
      </c>
      <c r="C402" s="111"/>
      <c r="D402" s="98"/>
      <c r="E402" s="98"/>
      <c r="F402" s="123"/>
      <c r="G402" s="98"/>
      <c r="H402" s="98"/>
      <c r="I402" s="163"/>
      <c r="J402" s="124"/>
    </row>
    <row r="403" spans="1:10" ht="12" customHeight="1">
      <c r="A403" s="122"/>
      <c r="B403" s="111"/>
      <c r="C403" s="111"/>
      <c r="D403" s="98"/>
      <c r="E403" s="98"/>
      <c r="F403" s="123"/>
      <c r="G403" s="98"/>
      <c r="H403" s="98"/>
      <c r="I403" s="163"/>
      <c r="J403" s="124"/>
    </row>
    <row r="404" spans="1:10" ht="12" customHeight="1">
      <c r="A404" s="122"/>
      <c r="B404" s="111"/>
      <c r="C404" s="111"/>
      <c r="D404" s="98"/>
      <c r="E404" s="98"/>
      <c r="F404" s="123"/>
      <c r="G404" s="98"/>
      <c r="H404" s="111"/>
      <c r="I404" s="112"/>
      <c r="J404" s="124"/>
    </row>
    <row r="405" spans="1:10" ht="12" customHeight="1">
      <c r="A405" s="122"/>
      <c r="B405" s="111"/>
      <c r="C405" s="111"/>
      <c r="D405" s="98"/>
      <c r="E405" s="98"/>
      <c r="F405" s="123"/>
      <c r="G405" s="98"/>
      <c r="H405" s="111"/>
      <c r="I405" s="112"/>
      <c r="J405" s="124"/>
    </row>
    <row r="406" spans="1:10" ht="12" customHeight="1">
      <c r="A406" s="122"/>
      <c r="B406" s="111"/>
      <c r="C406" s="111"/>
      <c r="D406" s="98"/>
      <c r="E406" s="98"/>
      <c r="F406" s="123"/>
      <c r="G406" s="98"/>
      <c r="H406" s="111"/>
      <c r="I406" s="112"/>
      <c r="J406" s="124"/>
    </row>
    <row r="407" spans="1:10" ht="12" customHeight="1">
      <c r="A407" s="122"/>
      <c r="B407" s="111"/>
      <c r="C407" s="111"/>
      <c r="D407" s="98"/>
      <c r="E407" s="98"/>
      <c r="F407" s="123"/>
      <c r="G407" s="98"/>
      <c r="H407" s="111"/>
      <c r="I407" s="112"/>
      <c r="J407" s="124"/>
    </row>
    <row r="408" spans="1:10" ht="12" customHeight="1" thickBot="1">
      <c r="A408" s="149"/>
      <c r="B408" s="150"/>
      <c r="C408" s="150"/>
      <c r="D408" s="151"/>
      <c r="E408" s="151"/>
      <c r="F408" s="152"/>
      <c r="G408" s="151"/>
      <c r="H408" s="150"/>
      <c r="I408" s="153"/>
      <c r="J408" s="154"/>
    </row>
    <row r="409" spans="1:10" ht="12" customHeight="1">
      <c r="A409" s="97"/>
      <c r="B409" s="97"/>
      <c r="C409" s="97"/>
      <c r="D409" s="86"/>
      <c r="E409" s="86"/>
      <c r="F409" s="91"/>
      <c r="G409" s="86"/>
      <c r="H409" s="86"/>
      <c r="I409" s="214"/>
      <c r="J409" s="91"/>
    </row>
    <row r="410" spans="1:10" ht="12" customHeight="1">
      <c r="A410" s="97"/>
      <c r="B410" s="7" t="str">
        <f>Inputs!$C$2</f>
        <v>Rocky Mountain Power</v>
      </c>
      <c r="C410" s="97"/>
      <c r="D410" s="86"/>
      <c r="E410" s="86"/>
      <c r="F410" s="114"/>
      <c r="G410" s="86"/>
      <c r="I410" s="92" t="s">
        <v>0</v>
      </c>
      <c r="J410" s="93">
        <v>8.6999999999999993</v>
      </c>
    </row>
    <row r="411" spans="1:10" ht="12" customHeight="1">
      <c r="A411" s="97"/>
      <c r="B411" s="7" t="str">
        <f>Inputs!$C$3</f>
        <v>Utah General Rate Case - June 2015</v>
      </c>
      <c r="C411" s="97"/>
      <c r="D411" s="86"/>
      <c r="E411" s="86"/>
      <c r="F411" s="114"/>
      <c r="G411" s="86"/>
      <c r="H411" s="97"/>
      <c r="I411" s="140"/>
      <c r="J411" s="91"/>
    </row>
    <row r="412" spans="1:10" ht="12" customHeight="1">
      <c r="A412" s="97"/>
      <c r="B412" s="31" t="s">
        <v>243</v>
      </c>
      <c r="C412" s="97"/>
      <c r="D412" s="86"/>
      <c r="E412" s="86"/>
      <c r="F412" s="114"/>
      <c r="G412" s="86"/>
      <c r="H412" s="97"/>
      <c r="I412" s="140"/>
      <c r="J412" s="91"/>
    </row>
    <row r="413" spans="1:10" ht="12" customHeight="1">
      <c r="A413" s="97"/>
      <c r="B413" s="97"/>
      <c r="C413" s="97"/>
      <c r="D413" s="86"/>
      <c r="E413" s="86"/>
      <c r="F413" s="114"/>
      <c r="G413" s="228"/>
      <c r="H413" s="228"/>
      <c r="I413" s="262"/>
      <c r="J413" s="259"/>
    </row>
    <row r="414" spans="1:10" ht="12" customHeight="1">
      <c r="A414" s="97"/>
      <c r="B414" s="22"/>
      <c r="C414" s="22"/>
      <c r="D414" s="38"/>
      <c r="E414" s="38"/>
      <c r="F414" s="38"/>
      <c r="G414" s="38"/>
      <c r="H414" s="38"/>
      <c r="I414" s="38"/>
      <c r="J414" s="38"/>
    </row>
    <row r="415" spans="1:10" ht="12" customHeight="1">
      <c r="A415" s="97"/>
      <c r="F415" s="94" t="s">
        <v>1</v>
      </c>
      <c r="H415" s="84"/>
      <c r="I415" s="95" t="str">
        <f>+Inputs!$C$6</f>
        <v>UTAH</v>
      </c>
    </row>
    <row r="416" spans="1:10" ht="12" customHeight="1">
      <c r="A416" s="97"/>
      <c r="D416" s="46" t="s">
        <v>2</v>
      </c>
      <c r="E416" s="46" t="s">
        <v>3</v>
      </c>
      <c r="F416" s="42" t="s">
        <v>4</v>
      </c>
      <c r="G416" s="46" t="s">
        <v>5</v>
      </c>
      <c r="H416" s="46" t="s">
        <v>6</v>
      </c>
      <c r="I416" s="47" t="s">
        <v>7</v>
      </c>
      <c r="J416" s="46" t="s">
        <v>8</v>
      </c>
    </row>
    <row r="417" spans="1:10" ht="12" customHeight="1">
      <c r="A417" s="111"/>
      <c r="B417" s="36" t="s">
        <v>10</v>
      </c>
      <c r="C417" s="155"/>
      <c r="E417" s="156"/>
      <c r="F417" s="103"/>
      <c r="G417" s="79"/>
      <c r="H417" s="96"/>
      <c r="I417" s="134"/>
      <c r="J417" s="93"/>
    </row>
    <row r="418" spans="1:10" ht="12" customHeight="1">
      <c r="A418" s="111"/>
      <c r="B418" s="155" t="s">
        <v>433</v>
      </c>
      <c r="C418" s="155"/>
      <c r="D418" s="86">
        <v>151</v>
      </c>
      <c r="E418" s="156">
        <v>3</v>
      </c>
      <c r="F418" s="103">
        <v>-28516261.922915563</v>
      </c>
      <c r="G418" s="86" t="s">
        <v>9</v>
      </c>
      <c r="H418" s="87">
        <f>VLOOKUP(G418,'Alloc. Factors'!$B$2:$M$110,7,FALSE)</f>
        <v>0.41971722672390366</v>
      </c>
      <c r="I418" s="88">
        <f>F418*H418</f>
        <v>-11968766.370818572</v>
      </c>
      <c r="J418" s="158" t="s">
        <v>13</v>
      </c>
    </row>
    <row r="419" spans="1:10" ht="12" customHeight="1">
      <c r="A419" s="111"/>
      <c r="B419" s="155" t="s">
        <v>433</v>
      </c>
      <c r="C419" s="155"/>
      <c r="D419" s="86">
        <v>151</v>
      </c>
      <c r="E419" s="156">
        <v>3</v>
      </c>
      <c r="F419" s="103">
        <v>-2780240.4986430667</v>
      </c>
      <c r="G419" s="86" t="s">
        <v>9</v>
      </c>
      <c r="H419" s="87">
        <f>VLOOKUP(G419,'Alloc. Factors'!$B$2:$M$110,7,FALSE)</f>
        <v>0.41971722672390366</v>
      </c>
      <c r="I419" s="88">
        <f>F419*H419</f>
        <v>-1166914.831715951</v>
      </c>
      <c r="J419" s="158" t="s">
        <v>13</v>
      </c>
    </row>
    <row r="420" spans="1:10" ht="12" customHeight="1">
      <c r="A420" s="111"/>
      <c r="B420" s="155"/>
      <c r="C420" s="155"/>
      <c r="D420" s="86"/>
      <c r="E420" s="156"/>
      <c r="F420" s="301">
        <f>SUM(F418:F419)</f>
        <v>-31296502.42155863</v>
      </c>
      <c r="G420" s="86"/>
      <c r="H420" s="114"/>
      <c r="I420" s="301">
        <f>SUM(I418:I419)</f>
        <v>-13135681.202534523</v>
      </c>
      <c r="J420" s="158" t="s">
        <v>746</v>
      </c>
    </row>
    <row r="421" spans="1:10" ht="12" customHeight="1">
      <c r="A421" s="111"/>
      <c r="B421" s="155"/>
      <c r="C421" s="155"/>
      <c r="D421" s="86"/>
      <c r="E421" s="156"/>
      <c r="F421" s="103"/>
      <c r="G421" s="86"/>
      <c r="H421" s="87"/>
      <c r="I421" s="88"/>
      <c r="J421" s="207"/>
    </row>
    <row r="422" spans="1:10" ht="12" customHeight="1">
      <c r="A422" s="111"/>
      <c r="B422" s="155"/>
      <c r="C422" s="155"/>
      <c r="D422" s="86"/>
      <c r="E422" s="156"/>
      <c r="F422" s="103"/>
      <c r="G422" s="86"/>
      <c r="H422" s="87"/>
      <c r="I422" s="88"/>
      <c r="J422" s="207"/>
    </row>
    <row r="423" spans="1:10" ht="12" customHeight="1">
      <c r="A423" s="111"/>
      <c r="B423" s="155" t="s">
        <v>434</v>
      </c>
      <c r="C423" s="155"/>
      <c r="D423" s="86">
        <v>25316</v>
      </c>
      <c r="E423" s="156">
        <v>3</v>
      </c>
      <c r="F423" s="103">
        <v>-262692.30769230751</v>
      </c>
      <c r="G423" s="86" t="s">
        <v>9</v>
      </c>
      <c r="H423" s="87">
        <f>VLOOKUP(G423,'Alloc. Factors'!$B$2:$M$110,7,FALSE)</f>
        <v>0.41971722672390366</v>
      </c>
      <c r="I423" s="88">
        <f>F423*H423</f>
        <v>-110256.48686631769</v>
      </c>
      <c r="J423" s="207" t="s">
        <v>746</v>
      </c>
    </row>
    <row r="424" spans="1:10" ht="12" customHeight="1">
      <c r="A424" s="111"/>
      <c r="B424" s="155" t="s">
        <v>434</v>
      </c>
      <c r="C424" s="155"/>
      <c r="D424" s="86">
        <v>25317</v>
      </c>
      <c r="E424" s="156">
        <v>3</v>
      </c>
      <c r="F424" s="103">
        <v>-348971.4615384615</v>
      </c>
      <c r="G424" s="86" t="s">
        <v>9</v>
      </c>
      <c r="H424" s="87">
        <f>VLOOKUP(G424,'Alloc. Factors'!$B$2:$M$110,7,FALSE)</f>
        <v>0.41971722672390366</v>
      </c>
      <c r="I424" s="88">
        <f>F424*H424</f>
        <v>-146469.33404271048</v>
      </c>
      <c r="J424" s="207" t="s">
        <v>746</v>
      </c>
    </row>
    <row r="425" spans="1:10" ht="12" customHeight="1">
      <c r="A425" s="111"/>
      <c r="B425" s="50"/>
      <c r="C425" s="155"/>
      <c r="D425" s="86"/>
      <c r="E425" s="156"/>
      <c r="F425" s="301">
        <f>SUM(F423:F424)</f>
        <v>-611663.76923076902</v>
      </c>
      <c r="G425" s="86"/>
      <c r="H425" s="87"/>
      <c r="I425" s="302">
        <f>SUM(I423:I424)</f>
        <v>-256725.82090902817</v>
      </c>
      <c r="J425" s="158"/>
    </row>
    <row r="426" spans="1:10" ht="12" customHeight="1">
      <c r="A426" s="111"/>
      <c r="B426" s="209"/>
      <c r="C426" s="209"/>
      <c r="D426" s="209"/>
      <c r="E426" s="156"/>
      <c r="F426" s="103"/>
      <c r="G426" s="86"/>
      <c r="H426" s="114"/>
      <c r="I426" s="114"/>
      <c r="J426" s="156"/>
    </row>
    <row r="427" spans="1:10" ht="12" customHeight="1">
      <c r="A427" s="111"/>
      <c r="B427" s="209"/>
      <c r="C427" s="209"/>
      <c r="D427" s="209"/>
      <c r="E427" s="156"/>
      <c r="F427" s="103"/>
      <c r="G427" s="86"/>
      <c r="H427" s="114"/>
      <c r="I427" s="114"/>
      <c r="J427" s="156"/>
    </row>
    <row r="428" spans="1:10" ht="12" customHeight="1">
      <c r="A428" s="111"/>
      <c r="B428" s="155" t="s">
        <v>435</v>
      </c>
      <c r="C428" s="155"/>
      <c r="D428" s="86" t="s">
        <v>371</v>
      </c>
      <c r="E428" s="156">
        <v>3</v>
      </c>
      <c r="F428" s="103">
        <v>21804395.563013133</v>
      </c>
      <c r="G428" s="86" t="s">
        <v>28</v>
      </c>
      <c r="H428" s="87">
        <f>VLOOKUP(G428,'Alloc. Factors'!$B$2:$M$110,7,FALSE)</f>
        <v>0.4262831716003761</v>
      </c>
      <c r="I428" s="88">
        <f>F428*H428</f>
        <v>9294846.8954304066</v>
      </c>
      <c r="J428" s="156" t="s">
        <v>746</v>
      </c>
    </row>
    <row r="429" spans="1:10" ht="12" customHeight="1">
      <c r="A429" s="111"/>
      <c r="B429" s="155"/>
      <c r="C429" s="155"/>
      <c r="D429" s="86"/>
      <c r="E429" s="156"/>
      <c r="F429" s="103"/>
      <c r="G429" s="86"/>
      <c r="H429" s="87"/>
      <c r="I429" s="88"/>
      <c r="J429" s="156"/>
    </row>
    <row r="430" spans="1:10" ht="12" customHeight="1">
      <c r="A430" s="111"/>
      <c r="B430" s="155"/>
      <c r="C430" s="155"/>
      <c r="D430" s="86"/>
      <c r="E430" s="156"/>
      <c r="F430" s="103"/>
      <c r="G430" s="86"/>
      <c r="H430" s="87"/>
      <c r="I430" s="88"/>
      <c r="J430" s="156"/>
    </row>
    <row r="431" spans="1:10" ht="12" customHeight="1">
      <c r="A431" s="111"/>
      <c r="B431" s="155" t="s">
        <v>636</v>
      </c>
      <c r="C431" s="155"/>
      <c r="D431" s="86">
        <v>105</v>
      </c>
      <c r="E431" s="156">
        <v>3</v>
      </c>
      <c r="F431" s="103">
        <v>5957254.1938461475</v>
      </c>
      <c r="G431" s="86" t="s">
        <v>9</v>
      </c>
      <c r="H431" s="87">
        <f>VLOOKUP(G431,'Alloc. Factors'!$B$2:$M$110,7,FALSE)</f>
        <v>0.41971722672390366</v>
      </c>
      <c r="I431" s="88">
        <f>F431*H431</f>
        <v>2500362.2091304492</v>
      </c>
      <c r="J431" s="156" t="s">
        <v>746</v>
      </c>
    </row>
    <row r="432" spans="1:10" ht="12" customHeight="1">
      <c r="A432" s="111"/>
      <c r="B432" s="155"/>
      <c r="C432" s="155"/>
      <c r="D432" s="288"/>
      <c r="E432" s="156"/>
      <c r="F432" s="114"/>
      <c r="G432" s="156"/>
      <c r="H432" s="226"/>
      <c r="I432" s="114"/>
      <c r="J432" s="97"/>
    </row>
    <row r="433" spans="1:10" ht="12" customHeight="1">
      <c r="A433" s="111"/>
      <c r="B433" s="155"/>
      <c r="C433" s="155"/>
      <c r="D433" s="288"/>
      <c r="E433" s="156"/>
      <c r="F433" s="114"/>
      <c r="G433" s="156"/>
      <c r="H433" s="226"/>
      <c r="I433" s="114"/>
      <c r="J433" s="97"/>
    </row>
    <row r="434" spans="1:10" ht="12" customHeight="1">
      <c r="A434" s="111"/>
      <c r="B434" s="22"/>
      <c r="C434" s="97"/>
      <c r="D434" s="114"/>
      <c r="E434" s="114"/>
      <c r="F434" s="114"/>
      <c r="G434" s="114"/>
      <c r="H434" s="114"/>
      <c r="I434" s="114"/>
      <c r="J434" s="97"/>
    </row>
    <row r="435" spans="1:10" ht="12" customHeight="1">
      <c r="A435" s="111"/>
      <c r="B435" s="155"/>
      <c r="C435" s="155"/>
      <c r="D435" s="288"/>
      <c r="E435" s="156"/>
      <c r="F435" s="114"/>
      <c r="G435" s="156"/>
      <c r="H435" s="226"/>
      <c r="I435" s="114"/>
      <c r="J435" s="97"/>
    </row>
    <row r="436" spans="1:10" ht="12" customHeight="1">
      <c r="A436" s="111"/>
      <c r="B436" s="155"/>
      <c r="C436" s="155"/>
      <c r="D436" s="288"/>
      <c r="E436" s="156"/>
      <c r="F436" s="114"/>
      <c r="G436" s="156"/>
      <c r="H436" s="226"/>
      <c r="I436" s="114"/>
      <c r="J436" s="97"/>
    </row>
    <row r="437" spans="1:10" ht="12" customHeight="1">
      <c r="A437" s="111"/>
      <c r="B437" s="155"/>
      <c r="C437" s="155"/>
      <c r="D437" s="288"/>
      <c r="E437" s="156"/>
      <c r="F437" s="114"/>
      <c r="G437" s="156"/>
      <c r="H437" s="226"/>
      <c r="I437" s="114"/>
      <c r="J437" s="97"/>
    </row>
    <row r="438" spans="1:10" ht="12" customHeight="1">
      <c r="A438" s="111"/>
      <c r="B438" s="155"/>
      <c r="C438" s="155"/>
      <c r="D438" s="288"/>
      <c r="E438" s="156"/>
      <c r="F438" s="114"/>
      <c r="G438" s="86"/>
      <c r="H438" s="226"/>
      <c r="I438" s="114"/>
      <c r="J438" s="97"/>
    </row>
    <row r="439" spans="1:10" ht="12" customHeight="1">
      <c r="A439" s="111"/>
      <c r="B439" s="155"/>
      <c r="C439" s="155"/>
      <c r="D439" s="288"/>
      <c r="E439" s="156"/>
      <c r="F439" s="114"/>
      <c r="G439" s="86"/>
      <c r="H439" s="226"/>
      <c r="I439" s="114"/>
      <c r="J439" s="97"/>
    </row>
    <row r="440" spans="1:10" ht="12" customHeight="1">
      <c r="A440" s="111"/>
      <c r="B440" s="155"/>
      <c r="C440" s="155"/>
      <c r="D440" s="288"/>
      <c r="E440" s="156"/>
      <c r="F440" s="103"/>
      <c r="G440" s="86"/>
      <c r="H440" s="226"/>
      <c r="I440" s="114"/>
      <c r="J440" s="97"/>
    </row>
    <row r="441" spans="1:10" ht="12" customHeight="1">
      <c r="A441" s="111"/>
      <c r="B441" s="155"/>
      <c r="C441" s="155"/>
      <c r="D441" s="288"/>
      <c r="E441" s="156"/>
      <c r="F441" s="114"/>
      <c r="G441" s="156"/>
      <c r="H441" s="226"/>
      <c r="I441" s="114"/>
      <c r="J441" s="97"/>
    </row>
    <row r="442" spans="1:10" ht="12" customHeight="1">
      <c r="A442" s="111"/>
      <c r="B442" s="155"/>
      <c r="C442" s="155"/>
      <c r="D442" s="288"/>
      <c r="E442" s="156"/>
      <c r="F442" s="91"/>
      <c r="G442" s="156"/>
      <c r="H442" s="226"/>
      <c r="I442" s="114"/>
      <c r="J442" s="97"/>
    </row>
    <row r="443" spans="1:10" ht="12" customHeight="1">
      <c r="A443" s="111"/>
      <c r="B443" s="155"/>
      <c r="C443" s="155"/>
      <c r="D443" s="288"/>
      <c r="E443" s="156"/>
      <c r="F443" s="114"/>
      <c r="G443" s="156"/>
      <c r="H443" s="226"/>
      <c r="I443" s="114"/>
      <c r="J443" s="97"/>
    </row>
    <row r="444" spans="1:10" ht="12" customHeight="1">
      <c r="A444" s="111"/>
      <c r="B444" s="155"/>
      <c r="C444" s="155"/>
      <c r="D444" s="288"/>
      <c r="E444" s="156"/>
      <c r="F444" s="114"/>
      <c r="G444" s="156"/>
      <c r="H444" s="226"/>
      <c r="I444" s="114"/>
      <c r="J444" s="97"/>
    </row>
    <row r="445" spans="1:10" ht="12" customHeight="1">
      <c r="A445" s="96"/>
      <c r="B445" s="97"/>
      <c r="C445" s="97"/>
      <c r="D445" s="114"/>
      <c r="E445" s="114"/>
      <c r="F445" s="114"/>
      <c r="G445" s="114"/>
      <c r="H445" s="114"/>
      <c r="I445" s="114"/>
      <c r="J445" s="97"/>
    </row>
    <row r="446" spans="1:10" ht="12" customHeight="1">
      <c r="A446" s="96"/>
      <c r="B446" s="97"/>
      <c r="C446" s="97"/>
      <c r="D446" s="114"/>
      <c r="E446" s="114"/>
      <c r="F446" s="114"/>
      <c r="G446" s="114"/>
      <c r="H446" s="114"/>
      <c r="I446" s="114"/>
      <c r="J446" s="97"/>
    </row>
    <row r="447" spans="1:10" ht="12" customHeight="1">
      <c r="A447" s="96"/>
      <c r="B447" s="97"/>
      <c r="C447" s="97"/>
      <c r="D447" s="114"/>
      <c r="E447" s="114"/>
      <c r="F447" s="114"/>
      <c r="G447" s="114"/>
      <c r="H447" s="114"/>
      <c r="I447" s="114"/>
      <c r="J447" s="97"/>
    </row>
    <row r="448" spans="1:10" ht="12" customHeight="1">
      <c r="A448" s="96"/>
      <c r="B448" s="97"/>
      <c r="C448" s="97"/>
      <c r="D448" s="114"/>
      <c r="E448" s="114"/>
      <c r="F448" s="114"/>
      <c r="G448" s="114"/>
      <c r="H448" s="114"/>
      <c r="I448" s="114"/>
      <c r="J448" s="97"/>
    </row>
    <row r="449" spans="1:10" ht="12" customHeight="1">
      <c r="A449" s="96"/>
      <c r="B449" s="97"/>
      <c r="C449" s="97"/>
      <c r="D449" s="114"/>
      <c r="E449" s="114"/>
      <c r="F449" s="114"/>
      <c r="G449" s="114"/>
      <c r="H449" s="114"/>
      <c r="I449" s="114"/>
      <c r="J449" s="97"/>
    </row>
    <row r="450" spans="1:10" ht="12" customHeight="1">
      <c r="A450" s="96"/>
      <c r="B450" s="97"/>
      <c r="C450" s="97"/>
      <c r="D450" s="114"/>
      <c r="E450" s="114"/>
      <c r="F450" s="114"/>
      <c r="G450" s="114"/>
      <c r="H450" s="114"/>
      <c r="I450" s="114"/>
      <c r="J450" s="97"/>
    </row>
    <row r="451" spans="1:10" ht="12" customHeight="1">
      <c r="A451" s="96"/>
      <c r="B451" s="97"/>
      <c r="C451" s="97"/>
      <c r="D451" s="114"/>
      <c r="E451" s="114"/>
      <c r="F451" s="114"/>
      <c r="G451" s="114"/>
      <c r="H451" s="114"/>
      <c r="I451" s="114"/>
      <c r="J451" s="97"/>
    </row>
    <row r="452" spans="1:10" ht="12" customHeight="1">
      <c r="A452" s="96"/>
      <c r="B452" s="97"/>
      <c r="C452" s="97"/>
      <c r="D452" s="114"/>
      <c r="E452" s="114"/>
      <c r="F452" s="114"/>
      <c r="G452" s="114"/>
      <c r="H452" s="114"/>
      <c r="I452" s="114"/>
      <c r="J452" s="97"/>
    </row>
    <row r="453" spans="1:10" ht="12" customHeight="1">
      <c r="A453" s="96"/>
      <c r="B453" s="101"/>
      <c r="C453" s="97"/>
      <c r="D453" s="114"/>
      <c r="E453" s="114"/>
      <c r="F453" s="114"/>
      <c r="G453" s="114"/>
      <c r="H453" s="114"/>
      <c r="I453" s="114"/>
      <c r="J453" s="97"/>
    </row>
    <row r="454" spans="1:10" ht="12" customHeight="1">
      <c r="A454" s="111"/>
      <c r="B454" s="22"/>
      <c r="C454" s="97"/>
      <c r="D454" s="114"/>
      <c r="E454" s="114"/>
      <c r="F454" s="114"/>
      <c r="G454" s="114"/>
      <c r="H454" s="114"/>
      <c r="I454" s="114"/>
      <c r="J454" s="97"/>
    </row>
    <row r="455" spans="1:10" ht="12" customHeight="1">
      <c r="A455" s="111"/>
      <c r="B455" s="97"/>
      <c r="C455" s="97"/>
      <c r="D455" s="114"/>
      <c r="E455" s="114"/>
      <c r="F455" s="114"/>
      <c r="G455" s="114"/>
      <c r="H455" s="114"/>
      <c r="I455" s="114"/>
      <c r="J455" s="97"/>
    </row>
    <row r="456" spans="1:10" ht="12" customHeight="1">
      <c r="A456" s="111"/>
      <c r="B456" s="101"/>
      <c r="C456" s="97"/>
      <c r="D456" s="114"/>
      <c r="E456" s="114"/>
      <c r="F456" s="114"/>
      <c r="G456" s="114"/>
      <c r="H456" s="114"/>
      <c r="I456" s="114"/>
      <c r="J456" s="97"/>
    </row>
    <row r="457" spans="1:10" ht="12" customHeight="1">
      <c r="A457" s="111"/>
      <c r="B457" s="22"/>
      <c r="C457" s="97"/>
      <c r="D457" s="114"/>
      <c r="E457" s="114"/>
      <c r="F457" s="114"/>
      <c r="G457" s="114"/>
      <c r="H457" s="114"/>
      <c r="I457" s="114"/>
      <c r="J457" s="97"/>
    </row>
    <row r="458" spans="1:10" ht="12" customHeight="1">
      <c r="A458" s="111"/>
      <c r="B458" s="22"/>
      <c r="C458" s="97"/>
      <c r="D458" s="114"/>
      <c r="E458" s="114"/>
      <c r="F458" s="114"/>
      <c r="G458" s="114"/>
      <c r="H458" s="114"/>
      <c r="I458" s="114"/>
      <c r="J458" s="97"/>
    </row>
    <row r="459" spans="1:10" ht="12" customHeight="1">
      <c r="A459" s="111"/>
      <c r="B459" s="9" t="s">
        <v>13</v>
      </c>
      <c r="C459" s="97"/>
      <c r="D459" s="114"/>
      <c r="E459" s="114"/>
      <c r="F459" s="114"/>
      <c r="G459" s="114"/>
      <c r="H459" s="114"/>
      <c r="I459" s="114"/>
      <c r="J459" s="97"/>
    </row>
    <row r="460" spans="1:10" ht="12" customHeight="1">
      <c r="A460" s="111"/>
      <c r="B460" s="97"/>
      <c r="C460" s="97"/>
      <c r="D460" s="114"/>
      <c r="E460" s="114"/>
      <c r="F460" s="114"/>
      <c r="G460" s="114"/>
      <c r="H460" s="114"/>
      <c r="I460" s="114"/>
      <c r="J460" s="97"/>
    </row>
    <row r="461" spans="1:10" ht="12" customHeight="1">
      <c r="A461" s="111"/>
      <c r="B461" s="97"/>
      <c r="C461" s="97"/>
      <c r="D461" s="114"/>
      <c r="E461" s="114"/>
      <c r="F461" s="114"/>
      <c r="G461" s="114"/>
      <c r="H461" s="114"/>
      <c r="I461" s="114"/>
      <c r="J461" s="97"/>
    </row>
    <row r="462" spans="1:10" ht="12" customHeight="1">
      <c r="A462" s="111"/>
      <c r="B462" s="101"/>
      <c r="C462" s="97"/>
      <c r="D462" s="114"/>
      <c r="E462" s="114"/>
      <c r="F462" s="114"/>
      <c r="G462" s="114"/>
      <c r="H462" s="114"/>
      <c r="I462" s="114"/>
      <c r="J462" s="97"/>
    </row>
    <row r="463" spans="1:10" ht="12" customHeight="1">
      <c r="A463" s="111"/>
      <c r="B463" s="97"/>
      <c r="C463" s="97"/>
      <c r="D463" s="114"/>
      <c r="E463" s="114"/>
      <c r="F463" s="114"/>
      <c r="G463" s="114"/>
      <c r="H463" s="114"/>
      <c r="I463" s="114"/>
      <c r="J463" s="97"/>
    </row>
    <row r="464" spans="1:10" ht="12" customHeight="1">
      <c r="A464" s="111"/>
      <c r="B464" s="9" t="s">
        <v>13</v>
      </c>
      <c r="C464" s="97"/>
      <c r="D464" s="63"/>
      <c r="E464" s="63"/>
      <c r="F464" s="63"/>
      <c r="G464" s="63"/>
      <c r="H464" s="63"/>
      <c r="I464" s="63"/>
      <c r="J464" s="97"/>
    </row>
    <row r="465" spans="1:10" ht="12" customHeight="1">
      <c r="A465" s="111"/>
      <c r="B465" s="9" t="s">
        <v>13</v>
      </c>
      <c r="C465" s="97"/>
      <c r="D465" s="63"/>
      <c r="E465" s="63"/>
      <c r="F465" s="63"/>
      <c r="G465" s="63"/>
      <c r="H465" s="63"/>
      <c r="I465" s="63"/>
      <c r="J465" s="97"/>
    </row>
    <row r="466" spans="1:10" ht="12" customHeight="1" thickBot="1">
      <c r="A466" s="111"/>
      <c r="B466" s="9" t="s">
        <v>12</v>
      </c>
      <c r="C466" s="111"/>
      <c r="D466" s="98"/>
      <c r="E466" s="98"/>
      <c r="F466" s="99"/>
      <c r="G466" s="98"/>
      <c r="H466" s="98"/>
      <c r="I466" s="111"/>
      <c r="J466" s="99"/>
    </row>
    <row r="467" spans="1:10" ht="12" customHeight="1">
      <c r="A467" s="116"/>
      <c r="B467" s="117"/>
      <c r="C467" s="117"/>
      <c r="D467" s="118"/>
      <c r="E467" s="118"/>
      <c r="F467" s="268"/>
      <c r="G467" s="118"/>
      <c r="H467" s="118"/>
      <c r="I467" s="120"/>
      <c r="J467" s="121"/>
    </row>
    <row r="468" spans="1:10" ht="12" customHeight="1">
      <c r="A468" s="122"/>
      <c r="B468" s="111"/>
      <c r="C468" s="111"/>
      <c r="D468" s="98"/>
      <c r="E468" s="98"/>
      <c r="F468" s="88"/>
      <c r="G468" s="98"/>
      <c r="H468" s="98"/>
      <c r="I468" s="112"/>
      <c r="J468" s="124"/>
    </row>
    <row r="469" spans="1:10" ht="12" customHeight="1">
      <c r="A469" s="122"/>
      <c r="B469" s="111"/>
      <c r="C469" s="111"/>
      <c r="D469" s="98"/>
      <c r="E469" s="98"/>
      <c r="F469" s="88"/>
      <c r="G469" s="98"/>
      <c r="H469" s="98"/>
      <c r="I469" s="112"/>
      <c r="J469" s="124"/>
    </row>
    <row r="470" spans="1:10" ht="12" customHeight="1">
      <c r="A470" s="122"/>
      <c r="B470" s="111"/>
      <c r="C470" s="111"/>
      <c r="D470" s="98"/>
      <c r="E470" s="98"/>
      <c r="F470" s="88"/>
      <c r="G470" s="98"/>
      <c r="H470" s="98"/>
      <c r="I470" s="112"/>
      <c r="J470" s="124"/>
    </row>
    <row r="471" spans="1:10" ht="12" customHeight="1">
      <c r="A471" s="122"/>
      <c r="B471" s="111"/>
      <c r="C471" s="111"/>
      <c r="D471" s="98"/>
      <c r="E471" s="98"/>
      <c r="F471" s="88"/>
      <c r="G471" s="98"/>
      <c r="H471" s="98"/>
      <c r="I471" s="112"/>
      <c r="J471" s="124"/>
    </row>
    <row r="472" spans="1:10" ht="12" customHeight="1">
      <c r="A472" s="122"/>
      <c r="B472" s="111"/>
      <c r="C472" s="111"/>
      <c r="D472" s="98"/>
      <c r="E472" s="98"/>
      <c r="F472" s="88"/>
      <c r="G472" s="98"/>
      <c r="H472" s="98"/>
      <c r="I472" s="112"/>
      <c r="J472" s="124"/>
    </row>
    <row r="473" spans="1:10" ht="12" customHeight="1">
      <c r="A473" s="122"/>
      <c r="B473" s="111"/>
      <c r="C473" s="111"/>
      <c r="D473" s="98"/>
      <c r="E473" s="98"/>
      <c r="F473" s="88"/>
      <c r="G473" s="98"/>
      <c r="H473" s="98"/>
      <c r="I473" s="112"/>
      <c r="J473" s="124"/>
    </row>
    <row r="474" spans="1:10" ht="12" customHeight="1">
      <c r="A474" s="122"/>
      <c r="B474" s="111"/>
      <c r="C474" s="111"/>
      <c r="D474" s="98"/>
      <c r="E474" s="98"/>
      <c r="F474" s="123"/>
      <c r="G474" s="98"/>
      <c r="H474" s="111"/>
      <c r="I474" s="112"/>
      <c r="J474" s="124"/>
    </row>
    <row r="475" spans="1:10" ht="12" customHeight="1">
      <c r="A475" s="203"/>
      <c r="B475" s="97"/>
      <c r="C475" s="97"/>
      <c r="D475" s="86"/>
      <c r="E475" s="86"/>
      <c r="F475" s="114"/>
      <c r="G475" s="86"/>
      <c r="H475" s="97"/>
      <c r="I475" s="140"/>
      <c r="J475" s="204"/>
    </row>
    <row r="476" spans="1:10" ht="12" customHeight="1" thickBot="1">
      <c r="A476" s="126"/>
      <c r="B476" s="127"/>
      <c r="C476" s="127"/>
      <c r="D476" s="128"/>
      <c r="E476" s="128"/>
      <c r="F476" s="129"/>
      <c r="G476" s="128"/>
      <c r="H476" s="127"/>
      <c r="I476" s="130"/>
      <c r="J476" s="131"/>
    </row>
    <row r="477" spans="1:10" ht="12" customHeight="1">
      <c r="A477" s="97"/>
      <c r="B477" s="97"/>
      <c r="C477" s="97"/>
      <c r="D477" s="86"/>
      <c r="E477" s="86"/>
      <c r="F477" s="114"/>
      <c r="G477" s="86"/>
      <c r="H477" s="97"/>
      <c r="I477" s="140"/>
      <c r="J477" s="91"/>
    </row>
    <row r="478" spans="1:10" ht="12" customHeight="1">
      <c r="A478" s="97"/>
      <c r="B478" s="7" t="str">
        <f>Inputs!$C$2</f>
        <v>Rocky Mountain Power</v>
      </c>
      <c r="C478" s="97"/>
      <c r="D478" s="86"/>
      <c r="E478" s="86"/>
      <c r="F478" s="114"/>
      <c r="G478" s="86"/>
      <c r="I478" s="92" t="s">
        <v>0</v>
      </c>
      <c r="J478" s="93">
        <v>8.8000000000000007</v>
      </c>
    </row>
    <row r="479" spans="1:10" ht="12" customHeight="1">
      <c r="A479" s="97"/>
      <c r="B479" s="7" t="str">
        <f>Inputs!$C$3</f>
        <v>Utah General Rate Case - June 2015</v>
      </c>
      <c r="C479" s="97"/>
      <c r="D479" s="86"/>
      <c r="E479" s="86"/>
      <c r="F479" s="114"/>
      <c r="G479" s="86"/>
      <c r="H479" s="97"/>
      <c r="I479" s="140"/>
      <c r="J479" s="91"/>
    </row>
    <row r="480" spans="1:10" ht="12" customHeight="1">
      <c r="A480" s="97"/>
      <c r="B480" s="31" t="s">
        <v>244</v>
      </c>
      <c r="C480" s="97"/>
      <c r="D480" s="86"/>
      <c r="E480" s="86"/>
      <c r="F480" s="114"/>
      <c r="G480" s="86"/>
      <c r="H480" s="97"/>
      <c r="I480" s="140"/>
      <c r="J480" s="91"/>
    </row>
    <row r="481" spans="1:10" ht="12" customHeight="1">
      <c r="A481" s="97"/>
      <c r="B481" s="22"/>
      <c r="C481" s="97"/>
      <c r="D481" s="86"/>
      <c r="E481" s="86"/>
      <c r="F481" s="114"/>
      <c r="G481" s="86"/>
      <c r="H481" s="97"/>
      <c r="I481" s="140"/>
      <c r="J481" s="91"/>
    </row>
    <row r="482" spans="1:10" ht="12" customHeight="1">
      <c r="A482" s="97"/>
      <c r="B482" s="97"/>
      <c r="C482" s="97"/>
      <c r="D482" s="86"/>
      <c r="E482" s="86"/>
      <c r="F482" s="114"/>
      <c r="G482" s="86"/>
      <c r="H482" s="97"/>
      <c r="I482" s="140"/>
      <c r="J482" s="91"/>
    </row>
    <row r="483" spans="1:10" ht="12" customHeight="1">
      <c r="A483" s="97"/>
      <c r="F483" s="94" t="s">
        <v>1</v>
      </c>
      <c r="H483" s="84"/>
      <c r="I483" s="95" t="str">
        <f>+Inputs!$C$6</f>
        <v>UTAH</v>
      </c>
    </row>
    <row r="484" spans="1:10" ht="12" customHeight="1">
      <c r="A484" s="97"/>
      <c r="D484" s="46" t="s">
        <v>2</v>
      </c>
      <c r="E484" s="46" t="s">
        <v>3</v>
      </c>
      <c r="F484" s="42" t="s">
        <v>4</v>
      </c>
      <c r="G484" s="46" t="s">
        <v>5</v>
      </c>
      <c r="H484" s="46" t="s">
        <v>6</v>
      </c>
      <c r="I484" s="47" t="s">
        <v>7</v>
      </c>
      <c r="J484" s="46" t="s">
        <v>8</v>
      </c>
    </row>
    <row r="485" spans="1:10" ht="12" customHeight="1">
      <c r="A485" s="111"/>
      <c r="B485" s="36" t="s">
        <v>192</v>
      </c>
      <c r="C485" s="155"/>
      <c r="D485" s="156"/>
      <c r="E485" s="156"/>
      <c r="F485" s="91"/>
      <c r="G485" s="156"/>
      <c r="H485" s="176"/>
      <c r="I485" s="88"/>
      <c r="J485" s="158"/>
    </row>
    <row r="486" spans="1:10" ht="12" customHeight="1">
      <c r="A486" s="111"/>
      <c r="B486" s="209" t="s">
        <v>632</v>
      </c>
      <c r="C486" s="209"/>
      <c r="D486" s="207">
        <v>535</v>
      </c>
      <c r="E486" s="207">
        <v>1</v>
      </c>
      <c r="F486" s="85">
        <v>-3726.11</v>
      </c>
      <c r="G486" s="91" t="s">
        <v>30</v>
      </c>
      <c r="H486" s="87">
        <f>VLOOKUP(G486,'Alloc. Factors'!$B$2:$M$110,7,FALSE)</f>
        <v>0.4262831716003761</v>
      </c>
      <c r="I486" s="88">
        <f t="shared" ref="I486:I488" si="4">F486*H486</f>
        <v>-1588.3779885318775</v>
      </c>
      <c r="J486" s="295"/>
    </row>
    <row r="487" spans="1:10" ht="12" customHeight="1">
      <c r="A487" s="111"/>
      <c r="B487" s="209" t="s">
        <v>632</v>
      </c>
      <c r="C487" s="155"/>
      <c r="D487" s="207">
        <v>537</v>
      </c>
      <c r="E487" s="207">
        <v>1</v>
      </c>
      <c r="F487" s="85">
        <v>-6988.3499999999995</v>
      </c>
      <c r="G487" s="91" t="s">
        <v>30</v>
      </c>
      <c r="H487" s="87">
        <f>VLOOKUP(G487,'Alloc. Factors'!$B$2:$M$110,7,FALSE)</f>
        <v>0.4262831716003761</v>
      </c>
      <c r="I487" s="88">
        <f t="shared" si="4"/>
        <v>-2979.0160022534883</v>
      </c>
      <c r="J487" s="295"/>
    </row>
    <row r="488" spans="1:10" ht="12" customHeight="1">
      <c r="A488" s="111"/>
      <c r="B488" s="209" t="s">
        <v>632</v>
      </c>
      <c r="C488" s="155"/>
      <c r="D488" s="207">
        <v>539</v>
      </c>
      <c r="E488" s="207">
        <v>1</v>
      </c>
      <c r="F488" s="85">
        <v>-205.42000000000135</v>
      </c>
      <c r="G488" s="91" t="s">
        <v>30</v>
      </c>
      <c r="H488" s="87">
        <f>VLOOKUP(G488,'Alloc. Factors'!$B$2:$M$110,7,FALSE)</f>
        <v>0.4262831716003761</v>
      </c>
      <c r="I488" s="88">
        <f t="shared" si="4"/>
        <v>-87.567089110149837</v>
      </c>
      <c r="J488" s="295"/>
    </row>
    <row r="489" spans="1:10" ht="12" customHeight="1">
      <c r="A489" s="111"/>
      <c r="B489" s="209" t="s">
        <v>632</v>
      </c>
      <c r="C489" s="155"/>
      <c r="D489" s="207">
        <v>545</v>
      </c>
      <c r="E489" s="207">
        <v>1</v>
      </c>
      <c r="F489" s="85">
        <v>-2484.41</v>
      </c>
      <c r="G489" s="91" t="s">
        <v>30</v>
      </c>
      <c r="H489" s="87">
        <f>VLOOKUP(G489,'Alloc. Factors'!$B$2:$M$110,7,FALSE)</f>
        <v>0.4262831716003761</v>
      </c>
      <c r="I489" s="88">
        <f t="shared" ref="I489" si="5">F489*H489</f>
        <v>-1059.0621743556903</v>
      </c>
      <c r="J489" s="295"/>
    </row>
    <row r="490" spans="1:10" ht="12" customHeight="1">
      <c r="A490" s="111"/>
      <c r="B490" s="159"/>
      <c r="C490" s="155"/>
      <c r="D490" s="156"/>
      <c r="E490" s="156"/>
      <c r="F490" s="410">
        <f>SUM(F486:F489)</f>
        <v>-13404.29</v>
      </c>
      <c r="G490" s="91"/>
      <c r="H490" s="87"/>
      <c r="I490" s="302">
        <f>SUM(I486:I489)</f>
        <v>-5714.0232542512058</v>
      </c>
      <c r="J490" s="295" t="s">
        <v>275</v>
      </c>
    </row>
    <row r="491" spans="1:10" ht="12" customHeight="1">
      <c r="A491" s="111"/>
      <c r="B491" s="159"/>
      <c r="C491" s="155"/>
      <c r="D491" s="156"/>
      <c r="E491" s="156"/>
      <c r="F491" s="91"/>
      <c r="G491" s="91"/>
      <c r="H491" s="87"/>
      <c r="I491" s="88"/>
      <c r="J491" s="295"/>
    </row>
    <row r="492" spans="1:10" ht="12" customHeight="1">
      <c r="A492" s="111"/>
      <c r="B492" s="159"/>
      <c r="C492" s="155"/>
      <c r="D492" s="156"/>
      <c r="E492" s="156"/>
      <c r="F492" s="91"/>
      <c r="G492" s="91"/>
      <c r="H492" s="87"/>
      <c r="I492" s="88"/>
      <c r="J492" s="295"/>
    </row>
    <row r="493" spans="1:10" ht="12" customHeight="1">
      <c r="A493" s="111"/>
      <c r="B493" s="36" t="s">
        <v>10</v>
      </c>
      <c r="C493" s="155"/>
      <c r="D493" s="207"/>
      <c r="E493" s="207"/>
      <c r="G493" s="91"/>
      <c r="H493" s="87"/>
      <c r="I493" s="88"/>
      <c r="J493" s="295"/>
    </row>
    <row r="494" spans="1:10" ht="12" customHeight="1">
      <c r="A494" s="111"/>
      <c r="B494" s="155" t="s">
        <v>863</v>
      </c>
      <c r="C494" s="155"/>
      <c r="D494" s="207">
        <v>254</v>
      </c>
      <c r="E494" s="207">
        <v>1</v>
      </c>
      <c r="F494" s="85">
        <v>180401.19999999998</v>
      </c>
      <c r="G494" s="91" t="s">
        <v>187</v>
      </c>
      <c r="H494" s="87">
        <f>VLOOKUP(G494,'Alloc. Factors'!$B$2:$M$110,7,FALSE)</f>
        <v>1</v>
      </c>
      <c r="I494" s="88">
        <f>F494*H494</f>
        <v>180401.19999999998</v>
      </c>
      <c r="J494" s="295" t="s">
        <v>866</v>
      </c>
    </row>
    <row r="495" spans="1:10" ht="12" customHeight="1">
      <c r="A495" s="111"/>
      <c r="B495" s="159"/>
      <c r="C495" s="155"/>
      <c r="D495" s="156"/>
      <c r="E495" s="156"/>
      <c r="F495" s="91"/>
      <c r="G495" s="91"/>
      <c r="H495" s="87"/>
      <c r="I495" s="88"/>
      <c r="J495" s="295"/>
    </row>
    <row r="496" spans="1:10" ht="12" customHeight="1">
      <c r="A496" s="111"/>
      <c r="B496" s="209"/>
      <c r="C496" s="209"/>
      <c r="D496" s="156"/>
      <c r="E496" s="156"/>
      <c r="F496" s="91"/>
      <c r="G496" s="91"/>
      <c r="H496" s="87"/>
      <c r="I496" s="88"/>
      <c r="J496" s="295"/>
    </row>
    <row r="497" spans="1:10" ht="12" customHeight="1">
      <c r="A497" s="111"/>
      <c r="B497" s="36" t="s">
        <v>409</v>
      </c>
      <c r="C497" s="155"/>
      <c r="D497" s="156"/>
      <c r="E497" s="156"/>
      <c r="F497" s="91"/>
      <c r="G497" s="156"/>
      <c r="H497" s="176"/>
      <c r="I497" s="88"/>
      <c r="J497" s="158"/>
    </row>
    <row r="498" spans="1:10" ht="12" customHeight="1">
      <c r="A498" s="111"/>
      <c r="B498" s="155" t="s">
        <v>865</v>
      </c>
      <c r="C498" s="155"/>
      <c r="D498" s="207" t="s">
        <v>262</v>
      </c>
      <c r="E498" s="207">
        <v>1</v>
      </c>
      <c r="F498" s="85">
        <v>-306621</v>
      </c>
      <c r="G498" s="91" t="s">
        <v>28</v>
      </c>
      <c r="H498" s="87">
        <f>VLOOKUP(G498,'Alloc. Factors'!$B$2:$M$110,7,FALSE)</f>
        <v>0.4262831716003761</v>
      </c>
      <c r="I498" s="88">
        <f>F498*H498</f>
        <v>-130707.37235927892</v>
      </c>
      <c r="J498" s="295" t="s">
        <v>13</v>
      </c>
    </row>
    <row r="499" spans="1:10" ht="12" customHeight="1">
      <c r="A499" s="111"/>
      <c r="B499" s="155" t="s">
        <v>623</v>
      </c>
      <c r="C499" s="155"/>
      <c r="D499" s="207">
        <v>41010</v>
      </c>
      <c r="E499" s="207">
        <v>1</v>
      </c>
      <c r="F499" s="85">
        <v>-116366</v>
      </c>
      <c r="G499" s="91" t="s">
        <v>28</v>
      </c>
      <c r="H499" s="87">
        <f>VLOOKUP(G499,'Alloc. Factors'!$B$2:$M$110,7,FALSE)</f>
        <v>0.4262831716003761</v>
      </c>
      <c r="I499" s="88">
        <f t="shared" ref="I499:I500" si="6">F499*H499</f>
        <v>-49604.867546449364</v>
      </c>
      <c r="J499" s="295" t="s">
        <v>13</v>
      </c>
    </row>
    <row r="500" spans="1:10" ht="12" customHeight="1">
      <c r="A500" s="111"/>
      <c r="B500" s="159" t="s">
        <v>754</v>
      </c>
      <c r="C500" s="155"/>
      <c r="D500" s="156">
        <v>283</v>
      </c>
      <c r="E500" s="156">
        <v>1</v>
      </c>
      <c r="F500" s="91">
        <v>883948.4615384615</v>
      </c>
      <c r="G500" s="91" t="s">
        <v>28</v>
      </c>
      <c r="H500" s="87">
        <f>VLOOKUP(G500,'Alloc. Factors'!$B$2:$M$110,7,FALSE)</f>
        <v>0.4262831716003761</v>
      </c>
      <c r="I500" s="88">
        <f t="shared" si="6"/>
        <v>376812.35371588846</v>
      </c>
      <c r="J500" s="295" t="s">
        <v>13</v>
      </c>
    </row>
    <row r="501" spans="1:10" ht="12" customHeight="1">
      <c r="A501" s="111"/>
      <c r="B501" s="159"/>
      <c r="C501" s="155"/>
      <c r="D501" s="157"/>
      <c r="E501" s="156"/>
      <c r="F501" s="91"/>
      <c r="G501" s="91"/>
      <c r="H501" s="208"/>
      <c r="I501" s="103"/>
      <c r="J501" s="158"/>
    </row>
    <row r="502" spans="1:10" ht="12" customHeight="1">
      <c r="A502" s="111"/>
      <c r="B502" s="159" t="s">
        <v>864</v>
      </c>
      <c r="C502" s="155"/>
      <c r="D502" s="157" t="s">
        <v>260</v>
      </c>
      <c r="E502" s="156">
        <v>1</v>
      </c>
      <c r="F502" s="91">
        <v>540834</v>
      </c>
      <c r="G502" s="91" t="s">
        <v>187</v>
      </c>
      <c r="H502" s="87">
        <f>VLOOKUP(G502,'Alloc. Factors'!$B$2:$M$110,7,FALSE)</f>
        <v>1</v>
      </c>
      <c r="I502" s="88">
        <f t="shared" ref="I502:I504" si="7">F502*H502</f>
        <v>540834</v>
      </c>
      <c r="J502" s="295" t="s">
        <v>13</v>
      </c>
    </row>
    <row r="503" spans="1:10" ht="12" customHeight="1">
      <c r="A503" s="111"/>
      <c r="B503" s="159" t="s">
        <v>623</v>
      </c>
      <c r="C503" s="155"/>
      <c r="D503" s="157">
        <v>41110</v>
      </c>
      <c r="E503" s="156">
        <v>1</v>
      </c>
      <c r="F503" s="91">
        <v>-205252</v>
      </c>
      <c r="G503" s="91" t="s">
        <v>187</v>
      </c>
      <c r="H503" s="87">
        <f>VLOOKUP(G503,'Alloc. Factors'!$B$2:$M$110,7,FALSE)</f>
        <v>1</v>
      </c>
      <c r="I503" s="88">
        <f t="shared" si="7"/>
        <v>-205252</v>
      </c>
      <c r="J503" s="295" t="s">
        <v>13</v>
      </c>
    </row>
    <row r="504" spans="1:10" ht="12" customHeight="1">
      <c r="A504" s="111"/>
      <c r="B504" s="159" t="s">
        <v>754</v>
      </c>
      <c r="C504" s="155"/>
      <c r="D504" s="156">
        <v>190</v>
      </c>
      <c r="E504" s="156">
        <v>1</v>
      </c>
      <c r="F504" s="91">
        <v>-102290.92307692308</v>
      </c>
      <c r="G504" s="91" t="s">
        <v>187</v>
      </c>
      <c r="H504" s="87">
        <f>VLOOKUP(G504,'Alloc. Factors'!$B$2:$M$110,7,FALSE)</f>
        <v>1</v>
      </c>
      <c r="I504" s="88">
        <f t="shared" si="7"/>
        <v>-102290.92307692308</v>
      </c>
      <c r="J504" s="295" t="s">
        <v>13</v>
      </c>
    </row>
    <row r="505" spans="1:10" ht="12" customHeight="1">
      <c r="A505" s="111"/>
      <c r="B505" s="159"/>
      <c r="C505" s="155"/>
      <c r="D505" s="156"/>
      <c r="E505" s="156"/>
      <c r="F505" s="103"/>
      <c r="G505" s="91"/>
      <c r="H505" s="87"/>
      <c r="I505" s="88"/>
      <c r="J505" s="295"/>
    </row>
    <row r="506" spans="1:10" ht="12" customHeight="1">
      <c r="A506" s="111"/>
      <c r="B506" s="155"/>
      <c r="C506" s="209"/>
      <c r="D506" s="209"/>
      <c r="E506" s="207"/>
      <c r="G506" s="207"/>
      <c r="H506" s="87"/>
      <c r="I506" s="88"/>
      <c r="J506" s="295"/>
    </row>
    <row r="507" spans="1:10" ht="12" customHeight="1">
      <c r="A507" s="111"/>
      <c r="B507" s="159"/>
      <c r="C507" s="155"/>
      <c r="D507" s="156"/>
      <c r="E507" s="156"/>
      <c r="F507" s="103"/>
      <c r="G507" s="157"/>
      <c r="H507" s="87"/>
      <c r="I507" s="88"/>
      <c r="J507" s="295"/>
    </row>
    <row r="508" spans="1:10" ht="12" customHeight="1">
      <c r="A508" s="111"/>
      <c r="B508" s="159"/>
      <c r="C508" s="155"/>
      <c r="D508" s="156"/>
      <c r="E508" s="156"/>
      <c r="F508" s="103"/>
      <c r="G508" s="91"/>
      <c r="H508" s="87"/>
      <c r="I508" s="88"/>
      <c r="J508" s="295"/>
    </row>
    <row r="509" spans="1:10" ht="12" customHeight="1">
      <c r="A509" s="111"/>
      <c r="B509" s="159"/>
      <c r="C509" s="155"/>
      <c r="D509" s="156"/>
      <c r="E509" s="156"/>
      <c r="F509" s="296"/>
      <c r="G509" s="297"/>
      <c r="H509" s="87"/>
      <c r="I509" s="88"/>
      <c r="J509" s="99"/>
    </row>
    <row r="510" spans="1:10" ht="12" customHeight="1">
      <c r="A510" s="111"/>
      <c r="B510" s="159"/>
      <c r="C510" s="155"/>
      <c r="D510" s="156"/>
      <c r="E510" s="156"/>
      <c r="F510" s="296" t="s">
        <v>13</v>
      </c>
      <c r="G510" s="297"/>
      <c r="H510" s="87"/>
      <c r="I510" s="88"/>
      <c r="J510" s="99"/>
    </row>
    <row r="511" spans="1:10" ht="12" customHeight="1">
      <c r="A511" s="96"/>
      <c r="B511" s="159"/>
      <c r="C511" s="155"/>
      <c r="D511" s="156"/>
      <c r="E511" s="156"/>
      <c r="F511" s="296" t="s">
        <v>13</v>
      </c>
      <c r="G511" s="297"/>
      <c r="H511" s="87"/>
      <c r="I511" s="88"/>
      <c r="J511" s="99"/>
    </row>
    <row r="512" spans="1:10" ht="12" customHeight="1">
      <c r="A512" s="96"/>
      <c r="B512" s="159"/>
      <c r="C512" s="155"/>
      <c r="D512" s="156"/>
      <c r="E512" s="156"/>
      <c r="F512" s="103"/>
      <c r="G512" s="91"/>
      <c r="H512" s="87"/>
      <c r="I512" s="88"/>
      <c r="J512" s="295"/>
    </row>
    <row r="513" spans="1:10" ht="12" customHeight="1">
      <c r="A513" s="96"/>
      <c r="B513" s="159"/>
      <c r="C513" s="155"/>
      <c r="D513" s="156"/>
      <c r="E513" s="156"/>
      <c r="F513" s="103"/>
      <c r="G513" s="91"/>
      <c r="H513" s="87"/>
      <c r="I513" s="88"/>
      <c r="J513" s="295"/>
    </row>
    <row r="514" spans="1:10" ht="12" customHeight="1">
      <c r="A514" s="96"/>
      <c r="B514" s="159"/>
      <c r="C514" s="155"/>
      <c r="D514" s="156"/>
      <c r="E514" s="156"/>
      <c r="F514" s="296"/>
      <c r="G514" s="297"/>
      <c r="H514" s="87"/>
      <c r="I514" s="88"/>
      <c r="J514" s="99"/>
    </row>
    <row r="515" spans="1:10" ht="12" customHeight="1">
      <c r="A515" s="96"/>
      <c r="B515" s="159"/>
      <c r="C515" s="155"/>
      <c r="D515" s="156"/>
      <c r="E515" s="156"/>
      <c r="F515" s="296" t="s">
        <v>13</v>
      </c>
      <c r="G515" s="297"/>
      <c r="H515" s="87"/>
      <c r="I515" s="88"/>
      <c r="J515" s="99"/>
    </row>
    <row r="516" spans="1:10" ht="12" customHeight="1">
      <c r="A516" s="96"/>
      <c r="B516" s="159"/>
      <c r="C516" s="155"/>
      <c r="D516" s="156"/>
      <c r="E516" s="156"/>
      <c r="F516" s="296" t="s">
        <v>13</v>
      </c>
      <c r="G516" s="297"/>
      <c r="H516" s="87"/>
      <c r="I516" s="88"/>
      <c r="J516" s="99"/>
    </row>
    <row r="517" spans="1:10" ht="12" customHeight="1">
      <c r="A517" s="96"/>
      <c r="B517" s="155"/>
      <c r="C517" s="155"/>
      <c r="D517" s="86"/>
      <c r="E517" s="156"/>
      <c r="F517" s="114"/>
      <c r="G517" s="174"/>
      <c r="H517" s="87"/>
      <c r="I517" s="88"/>
      <c r="J517" s="99"/>
    </row>
    <row r="518" spans="1:10" ht="12" customHeight="1">
      <c r="A518" s="96"/>
      <c r="B518" s="155"/>
      <c r="C518" s="155"/>
      <c r="D518" s="86"/>
      <c r="E518" s="156"/>
      <c r="F518" s="114"/>
      <c r="G518" s="174"/>
      <c r="H518" s="87"/>
      <c r="I518" s="88"/>
      <c r="J518" s="99"/>
    </row>
    <row r="519" spans="1:10" ht="12" customHeight="1">
      <c r="A519" s="96"/>
      <c r="B519" s="50"/>
      <c r="C519" s="155"/>
      <c r="D519" s="86"/>
      <c r="E519" s="156"/>
      <c r="F519" s="8"/>
      <c r="G519" s="174"/>
      <c r="H519" s="87"/>
      <c r="I519" s="8"/>
      <c r="J519" s="99"/>
    </row>
    <row r="520" spans="1:10" ht="12" customHeight="1">
      <c r="A520" s="96"/>
      <c r="B520" s="155"/>
      <c r="C520" s="155"/>
      <c r="D520" s="86"/>
      <c r="E520" s="156"/>
      <c r="F520" s="114"/>
      <c r="G520" s="174"/>
      <c r="H520" s="87"/>
      <c r="I520" s="88"/>
      <c r="J520" s="99"/>
    </row>
    <row r="521" spans="1:10" ht="12" customHeight="1">
      <c r="A521" s="96"/>
      <c r="B521" s="155"/>
      <c r="C521" s="155"/>
      <c r="D521" s="86"/>
      <c r="E521" s="156"/>
      <c r="F521" s="114"/>
      <c r="G521" s="174"/>
      <c r="H521" s="87"/>
      <c r="I521" s="88"/>
      <c r="J521" s="99"/>
    </row>
    <row r="522" spans="1:10" ht="12" customHeight="1">
      <c r="A522" s="96"/>
      <c r="B522" s="29"/>
      <c r="C522" s="264"/>
      <c r="D522" s="98"/>
      <c r="E522" s="174"/>
      <c r="F522" s="123"/>
      <c r="G522" s="174"/>
      <c r="H522" s="87"/>
      <c r="I522" s="88"/>
      <c r="J522" s="99"/>
    </row>
    <row r="523" spans="1:10" ht="12" customHeight="1">
      <c r="A523" s="96"/>
      <c r="B523" s="264"/>
      <c r="C523" s="264"/>
      <c r="D523" s="98"/>
      <c r="E523" s="174"/>
      <c r="F523" s="123"/>
      <c r="G523" s="174"/>
      <c r="H523" s="87"/>
      <c r="I523" s="88"/>
      <c r="J523" s="99"/>
    </row>
    <row r="524" spans="1:10" ht="12" customHeight="1">
      <c r="A524" s="111"/>
      <c r="B524" s="264"/>
      <c r="C524" s="264"/>
      <c r="D524" s="98"/>
      <c r="E524" s="174"/>
      <c r="F524" s="123"/>
      <c r="G524" s="174"/>
      <c r="H524" s="87"/>
      <c r="I524" s="88"/>
      <c r="J524" s="99"/>
    </row>
    <row r="525" spans="1:10" ht="12" customHeight="1">
      <c r="A525" s="111"/>
      <c r="B525" s="264"/>
      <c r="C525" s="264"/>
      <c r="D525" s="98"/>
      <c r="E525" s="174"/>
      <c r="F525" s="123"/>
      <c r="G525" s="174"/>
      <c r="H525" s="87"/>
      <c r="I525" s="88"/>
      <c r="J525" s="99"/>
    </row>
    <row r="526" spans="1:10" ht="12" customHeight="1">
      <c r="A526" s="111"/>
      <c r="B526" s="9"/>
      <c r="C526" s="264"/>
      <c r="D526" s="98"/>
      <c r="E526" s="174"/>
      <c r="F526" s="30"/>
      <c r="G526" s="174"/>
      <c r="H526" s="87"/>
      <c r="I526" s="30"/>
      <c r="J526" s="99"/>
    </row>
    <row r="527" spans="1:10" ht="12" customHeight="1">
      <c r="A527" s="111"/>
      <c r="B527" s="9"/>
      <c r="C527" s="264"/>
      <c r="D527" s="98"/>
      <c r="E527" s="174"/>
      <c r="F527" s="30"/>
      <c r="G527" s="174"/>
      <c r="H527" s="87"/>
      <c r="I527" s="30"/>
      <c r="J527" s="99"/>
    </row>
    <row r="528" spans="1:10" ht="12" customHeight="1">
      <c r="A528" s="111"/>
      <c r="B528" s="9"/>
      <c r="C528" s="264"/>
      <c r="D528" s="98"/>
      <c r="E528" s="174"/>
      <c r="F528" s="30"/>
      <c r="G528" s="174"/>
      <c r="H528" s="87"/>
      <c r="I528" s="30"/>
      <c r="J528" s="99"/>
    </row>
    <row r="529" spans="1:10" ht="12" customHeight="1">
      <c r="A529" s="111"/>
      <c r="B529" s="9"/>
      <c r="C529" s="264"/>
      <c r="D529" s="98"/>
      <c r="E529" s="174"/>
      <c r="F529" s="30"/>
      <c r="G529" s="174"/>
      <c r="H529" s="176"/>
      <c r="I529" s="30"/>
      <c r="J529" s="99"/>
    </row>
    <row r="530" spans="1:10" ht="12" customHeight="1">
      <c r="A530" s="111"/>
      <c r="B530" s="9"/>
      <c r="C530" s="264"/>
      <c r="D530" s="98"/>
      <c r="E530" s="174"/>
      <c r="F530" s="30"/>
      <c r="G530" s="174"/>
      <c r="H530" s="176"/>
      <c r="I530" s="30"/>
      <c r="J530" s="99"/>
    </row>
    <row r="531" spans="1:10" ht="12" customHeight="1">
      <c r="A531" s="111"/>
      <c r="B531" s="9"/>
      <c r="C531" s="264"/>
      <c r="D531" s="98"/>
      <c r="E531" s="174"/>
      <c r="F531" s="30"/>
      <c r="G531" s="174"/>
      <c r="H531" s="176"/>
      <c r="I531" s="30"/>
      <c r="J531" s="99"/>
    </row>
    <row r="532" spans="1:10" ht="12" customHeight="1">
      <c r="A532" s="111"/>
      <c r="B532" s="9"/>
      <c r="C532" s="264"/>
      <c r="D532" s="98"/>
      <c r="E532" s="174"/>
      <c r="F532" s="30"/>
      <c r="G532" s="174"/>
      <c r="H532" s="176"/>
      <c r="I532" s="30"/>
      <c r="J532" s="99"/>
    </row>
    <row r="533" spans="1:10" ht="12" customHeight="1">
      <c r="A533" s="111"/>
      <c r="B533" s="9"/>
      <c r="C533" s="264"/>
      <c r="D533" s="98"/>
      <c r="E533" s="174"/>
      <c r="F533" s="30"/>
      <c r="G533" s="174"/>
      <c r="H533" s="176"/>
      <c r="I533" s="30"/>
      <c r="J533" s="99"/>
    </row>
    <row r="534" spans="1:10" ht="12" customHeight="1" thickBot="1">
      <c r="A534" s="111"/>
      <c r="B534" s="9" t="s">
        <v>12</v>
      </c>
      <c r="C534" s="264"/>
      <c r="D534" s="98"/>
      <c r="E534" s="174"/>
      <c r="F534" s="30"/>
      <c r="G534" s="174"/>
      <c r="H534" s="176"/>
      <c r="I534" s="30"/>
      <c r="J534" s="99"/>
    </row>
    <row r="535" spans="1:10" ht="12" customHeight="1">
      <c r="A535" s="116"/>
      <c r="B535" s="171"/>
      <c r="C535" s="265"/>
      <c r="D535" s="118"/>
      <c r="E535" s="266"/>
      <c r="F535" s="119"/>
      <c r="G535" s="266"/>
      <c r="H535" s="267"/>
      <c r="I535" s="268"/>
      <c r="J535" s="269"/>
    </row>
    <row r="536" spans="1:10" ht="12" customHeight="1">
      <c r="A536" s="122"/>
      <c r="B536" s="264"/>
      <c r="C536" s="264"/>
      <c r="D536" s="98"/>
      <c r="E536" s="174"/>
      <c r="F536" s="123"/>
      <c r="G536" s="174"/>
      <c r="H536" s="87"/>
      <c r="I536" s="88"/>
      <c r="J536" s="263"/>
    </row>
    <row r="537" spans="1:10" s="97" customFormat="1" ht="12" customHeight="1">
      <c r="A537" s="122"/>
      <c r="B537" s="9"/>
      <c r="C537" s="111"/>
      <c r="D537" s="98"/>
      <c r="E537" s="98"/>
      <c r="F537" s="123"/>
      <c r="G537" s="98"/>
      <c r="H537" s="98"/>
      <c r="I537" s="163"/>
      <c r="J537" s="124"/>
    </row>
    <row r="538" spans="1:10" s="97" customFormat="1" ht="12" customHeight="1">
      <c r="A538" s="122"/>
      <c r="B538" s="111"/>
      <c r="C538" s="111"/>
      <c r="D538" s="98"/>
      <c r="E538" s="98"/>
      <c r="F538" s="123"/>
      <c r="G538" s="98"/>
      <c r="H538" s="98"/>
      <c r="I538" s="163"/>
      <c r="J538" s="124"/>
    </row>
    <row r="539" spans="1:10" s="97" customFormat="1" ht="12" customHeight="1">
      <c r="A539" s="122"/>
      <c r="B539" s="125"/>
      <c r="C539" s="111"/>
      <c r="D539" s="98"/>
      <c r="E539" s="98"/>
      <c r="F539" s="123"/>
      <c r="G539" s="98"/>
      <c r="H539" s="98"/>
      <c r="I539" s="163"/>
      <c r="J539" s="124"/>
    </row>
    <row r="540" spans="1:10" s="97" customFormat="1" ht="12" customHeight="1">
      <c r="A540" s="122"/>
      <c r="B540" s="111"/>
      <c r="C540" s="111"/>
      <c r="D540" s="98"/>
      <c r="E540" s="98"/>
      <c r="F540" s="123"/>
      <c r="G540" s="98"/>
      <c r="H540" s="111"/>
      <c r="I540" s="112"/>
      <c r="J540" s="124"/>
    </row>
    <row r="541" spans="1:10" s="97" customFormat="1" ht="12" customHeight="1">
      <c r="A541" s="122"/>
      <c r="B541" s="111"/>
      <c r="C541" s="111"/>
      <c r="D541" s="98"/>
      <c r="E541" s="98"/>
      <c r="F541" s="123"/>
      <c r="G541" s="98"/>
      <c r="H541" s="111"/>
      <c r="I541" s="112"/>
      <c r="J541" s="124"/>
    </row>
    <row r="542" spans="1:10" s="97" customFormat="1" ht="12" customHeight="1">
      <c r="A542" s="122"/>
      <c r="B542" s="111"/>
      <c r="C542" s="111"/>
      <c r="D542" s="98"/>
      <c r="E542" s="98"/>
      <c r="F542" s="123"/>
      <c r="G542" s="98"/>
      <c r="H542" s="111"/>
      <c r="I542" s="112"/>
      <c r="J542" s="124"/>
    </row>
    <row r="543" spans="1:10" s="97" customFormat="1" ht="12" customHeight="1">
      <c r="A543" s="122"/>
      <c r="B543" s="111"/>
      <c r="C543" s="111"/>
      <c r="D543" s="98"/>
      <c r="E543" s="98"/>
      <c r="F543" s="123"/>
      <c r="G543" s="98"/>
      <c r="H543" s="111"/>
      <c r="I543" s="112"/>
      <c r="J543" s="124"/>
    </row>
    <row r="544" spans="1:10" s="97" customFormat="1" ht="12" customHeight="1" thickBot="1">
      <c r="A544" s="126"/>
      <c r="B544" s="77"/>
      <c r="C544" s="127"/>
      <c r="D544" s="128"/>
      <c r="E544" s="128"/>
      <c r="F544" s="129"/>
      <c r="G544" s="128"/>
      <c r="H544" s="127"/>
      <c r="I544" s="130"/>
      <c r="J544" s="131"/>
    </row>
    <row r="545" spans="1:10" s="97" customFormat="1" ht="12" customHeight="1">
      <c r="D545" s="86"/>
      <c r="E545" s="86"/>
      <c r="F545" s="114"/>
      <c r="G545" s="86"/>
      <c r="I545" s="140"/>
      <c r="J545" s="91"/>
    </row>
    <row r="546" spans="1:10" ht="12" customHeight="1">
      <c r="A546" s="97"/>
      <c r="B546" s="7" t="str">
        <f>Inputs!$C$2</f>
        <v>Rocky Mountain Power</v>
      </c>
      <c r="C546" s="97"/>
      <c r="D546" s="86"/>
      <c r="E546" s="86"/>
      <c r="F546" s="114"/>
      <c r="G546" s="86"/>
      <c r="I546" s="92" t="s">
        <v>0</v>
      </c>
      <c r="J546" s="222">
        <v>8.9</v>
      </c>
    </row>
    <row r="547" spans="1:10" ht="12" customHeight="1">
      <c r="A547" s="97"/>
      <c r="B547" s="7" t="str">
        <f>Inputs!$C$3</f>
        <v>Utah General Rate Case - June 2015</v>
      </c>
      <c r="C547" s="97"/>
      <c r="D547" s="86"/>
      <c r="E547" s="86"/>
      <c r="F547" s="114"/>
      <c r="G547" s="86"/>
      <c r="H547" s="97"/>
      <c r="I547" s="140"/>
      <c r="J547" s="91"/>
    </row>
    <row r="548" spans="1:10" ht="12" customHeight="1">
      <c r="A548" s="97"/>
      <c r="B548" s="31" t="s">
        <v>633</v>
      </c>
      <c r="C548" s="97"/>
      <c r="D548" s="86"/>
      <c r="E548" s="86"/>
      <c r="F548" s="114"/>
      <c r="G548" s="86"/>
      <c r="H548" s="97"/>
      <c r="I548" s="140"/>
      <c r="J548" s="91"/>
    </row>
    <row r="549" spans="1:10" ht="12" customHeight="1">
      <c r="A549" s="97"/>
      <c r="B549" s="22"/>
      <c r="C549" s="97"/>
      <c r="D549" s="86"/>
      <c r="E549" s="86"/>
      <c r="F549" s="114"/>
      <c r="G549" s="86"/>
      <c r="H549" s="97"/>
      <c r="I549" s="140"/>
      <c r="J549" s="91"/>
    </row>
    <row r="550" spans="1:10" ht="12" customHeight="1">
      <c r="A550" s="97"/>
      <c r="B550" s="97"/>
      <c r="C550" s="97"/>
      <c r="D550" s="86"/>
      <c r="E550" s="86"/>
      <c r="F550" s="114"/>
      <c r="G550" s="86"/>
      <c r="H550" s="97"/>
      <c r="I550" s="140"/>
      <c r="J550" s="91"/>
    </row>
    <row r="551" spans="1:10" ht="12" customHeight="1">
      <c r="A551" s="97"/>
      <c r="F551" s="94" t="s">
        <v>1</v>
      </c>
      <c r="H551" s="84"/>
      <c r="I551" s="95" t="str">
        <f>+Inputs!$C$6</f>
        <v>UTAH</v>
      </c>
    </row>
    <row r="552" spans="1:10" ht="12" customHeight="1">
      <c r="A552" s="97"/>
      <c r="D552" s="46" t="s">
        <v>2</v>
      </c>
      <c r="E552" s="46" t="s">
        <v>3</v>
      </c>
      <c r="F552" s="42" t="s">
        <v>4</v>
      </c>
      <c r="G552" s="46" t="s">
        <v>5</v>
      </c>
      <c r="H552" s="46" t="s">
        <v>6</v>
      </c>
      <c r="I552" s="47" t="s">
        <v>7</v>
      </c>
      <c r="J552" s="46" t="s">
        <v>8</v>
      </c>
    </row>
    <row r="553" spans="1:10" ht="12" customHeight="1">
      <c r="A553" s="96"/>
      <c r="B553" s="36" t="s">
        <v>192</v>
      </c>
      <c r="C553" s="97"/>
      <c r="D553" s="86"/>
      <c r="E553" s="86"/>
      <c r="F553" s="103"/>
      <c r="G553" s="86"/>
      <c r="H553" s="289"/>
      <c r="I553" s="290"/>
      <c r="J553" s="102"/>
    </row>
    <row r="554" spans="1:10" ht="12" customHeight="1">
      <c r="A554" s="96"/>
      <c r="B554" s="444" t="s">
        <v>897</v>
      </c>
      <c r="C554" s="97"/>
      <c r="D554" s="86"/>
      <c r="E554" s="86"/>
      <c r="F554" s="91"/>
      <c r="G554" s="86"/>
      <c r="H554" s="87"/>
      <c r="I554" s="277"/>
      <c r="J554" s="100"/>
    </row>
    <row r="555" spans="1:10" ht="12" customHeight="1">
      <c r="A555" s="96"/>
      <c r="B555" s="101" t="s">
        <v>904</v>
      </c>
      <c r="C555" s="97"/>
      <c r="D555" s="86">
        <v>406</v>
      </c>
      <c r="E555" s="86">
        <v>3</v>
      </c>
      <c r="F555" s="91">
        <v>-745321.36999999918</v>
      </c>
      <c r="G555" s="86" t="s">
        <v>28</v>
      </c>
      <c r="H555" s="87">
        <f>VLOOKUP(G555,'Alloc. Factors'!$B$2:$M$110,7,FALSE)</f>
        <v>0.4262831716003761</v>
      </c>
      <c r="I555" s="277">
        <f t="shared" ref="I555" si="8">F555*H555</f>
        <v>-317717.95746513706</v>
      </c>
      <c r="J555" s="100" t="s">
        <v>382</v>
      </c>
    </row>
    <row r="556" spans="1:10" ht="12" customHeight="1">
      <c r="A556" s="96"/>
      <c r="B556" s="101" t="s">
        <v>898</v>
      </c>
      <c r="C556" s="97"/>
      <c r="D556" s="86">
        <v>557</v>
      </c>
      <c r="E556" s="86">
        <v>3</v>
      </c>
      <c r="F556" s="91">
        <v>-58821.539025436854</v>
      </c>
      <c r="G556" s="86" t="s">
        <v>183</v>
      </c>
      <c r="H556" s="87">
        <f>VLOOKUP(G556,'Alloc. Factors'!$B$2:$M$110,7,FALSE)</f>
        <v>0.42791041868917257</v>
      </c>
      <c r="I556" s="277">
        <f t="shared" ref="I556:I559" si="9">F556*H556</f>
        <v>-25170.349392316188</v>
      </c>
      <c r="J556" s="100" t="s">
        <v>747</v>
      </c>
    </row>
    <row r="557" spans="1:10" ht="12" customHeight="1">
      <c r="A557" s="96"/>
      <c r="B557" s="285" t="s">
        <v>899</v>
      </c>
      <c r="C557" s="97"/>
      <c r="D557" s="86">
        <v>920</v>
      </c>
      <c r="E557" s="86">
        <v>3</v>
      </c>
      <c r="F557" s="91">
        <v>-30296.515666400432</v>
      </c>
      <c r="G557" s="86" t="s">
        <v>187</v>
      </c>
      <c r="H557" s="87">
        <f>VLOOKUP(G557,'Alloc. Factors'!$B$2:$M$110,7,FALSE)</f>
        <v>1</v>
      </c>
      <c r="I557" s="277">
        <f t="shared" si="9"/>
        <v>-30296.515666400432</v>
      </c>
      <c r="J557" s="102" t="s">
        <v>748</v>
      </c>
    </row>
    <row r="558" spans="1:10" ht="12" customHeight="1">
      <c r="A558" s="96"/>
      <c r="B558" s="291" t="s">
        <v>900</v>
      </c>
      <c r="C558" s="97"/>
      <c r="D558" s="86">
        <v>557</v>
      </c>
      <c r="E558" s="86">
        <v>3</v>
      </c>
      <c r="F558" s="91">
        <v>-188141.91426371437</v>
      </c>
      <c r="G558" s="86" t="s">
        <v>187</v>
      </c>
      <c r="H558" s="87">
        <f>VLOOKUP(G558,'Alloc. Factors'!$B$2:$M$110,7,FALSE)</f>
        <v>1</v>
      </c>
      <c r="I558" s="277">
        <f t="shared" si="9"/>
        <v>-188141.91426371437</v>
      </c>
      <c r="J558" s="100" t="s">
        <v>750</v>
      </c>
    </row>
    <row r="559" spans="1:10" ht="12" customHeight="1">
      <c r="A559" s="96"/>
      <c r="B559" s="291" t="s">
        <v>903</v>
      </c>
      <c r="C559" s="97"/>
      <c r="D559" s="86">
        <v>908</v>
      </c>
      <c r="E559" s="86">
        <v>3</v>
      </c>
      <c r="F559" s="91">
        <v>-10821.221482487919</v>
      </c>
      <c r="G559" s="86" t="s">
        <v>187</v>
      </c>
      <c r="H559" s="87">
        <f>VLOOKUP(G559,'Alloc. Factors'!$B$2:$M$110,7,FALSE)</f>
        <v>1</v>
      </c>
      <c r="I559" s="277">
        <f t="shared" si="9"/>
        <v>-10821.221482487919</v>
      </c>
      <c r="J559" s="100" t="s">
        <v>749</v>
      </c>
    </row>
    <row r="560" spans="1:10" ht="12" customHeight="1">
      <c r="A560" s="96"/>
      <c r="B560" s="291"/>
      <c r="C560" s="97"/>
      <c r="D560" s="86"/>
      <c r="E560" s="93"/>
      <c r="F560" s="91"/>
      <c r="G560" s="86"/>
      <c r="H560" s="87"/>
      <c r="I560" s="277"/>
      <c r="J560" s="100"/>
    </row>
    <row r="561" spans="1:10" ht="12" customHeight="1">
      <c r="A561" s="96"/>
      <c r="B561" s="291"/>
      <c r="D561" s="86"/>
      <c r="E561" s="93"/>
      <c r="F561" s="91"/>
      <c r="G561" s="86"/>
      <c r="H561" s="87"/>
      <c r="I561" s="277"/>
      <c r="J561" s="100"/>
    </row>
    <row r="562" spans="1:10" ht="12" customHeight="1">
      <c r="A562" s="96"/>
      <c r="B562" s="31" t="s">
        <v>10</v>
      </c>
      <c r="E562" s="93"/>
      <c r="H562" s="87"/>
      <c r="I562" s="277"/>
    </row>
    <row r="563" spans="1:10" ht="12" customHeight="1">
      <c r="A563" s="96"/>
      <c r="B563" s="445" t="s">
        <v>901</v>
      </c>
      <c r="H563" s="208"/>
      <c r="I563" s="232"/>
      <c r="J563" s="102"/>
    </row>
    <row r="564" spans="1:10" ht="12" customHeight="1">
      <c r="A564" s="96"/>
      <c r="B564" s="291" t="s">
        <v>904</v>
      </c>
      <c r="C564" s="97"/>
      <c r="D564" s="86">
        <v>114</v>
      </c>
      <c r="E564" s="84">
        <v>3</v>
      </c>
      <c r="F564" s="91">
        <v>-15562359.864615411</v>
      </c>
      <c r="G564" s="86" t="s">
        <v>28</v>
      </c>
      <c r="H564" s="87">
        <f>VLOOKUP(G564,'Alloc. Factors'!$B$2:$M$110,7,FALSE)</f>
        <v>0.4262831716003761</v>
      </c>
      <c r="I564" s="277">
        <f t="shared" ref="I564:I568" si="10">F564*H564</f>
        <v>-6633972.1206746567</v>
      </c>
      <c r="J564" s="102" t="s">
        <v>382</v>
      </c>
    </row>
    <row r="565" spans="1:10" ht="12" customHeight="1">
      <c r="A565" s="96"/>
      <c r="B565" s="96" t="s">
        <v>905</v>
      </c>
      <c r="C565" s="96"/>
      <c r="D565" s="98">
        <v>115</v>
      </c>
      <c r="E565" s="93">
        <v>3</v>
      </c>
      <c r="F565" s="134">
        <v>5521233.0784615725</v>
      </c>
      <c r="G565" s="93" t="s">
        <v>28</v>
      </c>
      <c r="H565" s="87">
        <f>VLOOKUP(G565,'Alloc. Factors'!$B$2:$M$110,7,FALSE)</f>
        <v>0.4262831716003761</v>
      </c>
      <c r="I565" s="277">
        <f t="shared" si="10"/>
        <v>2353608.7478315071</v>
      </c>
      <c r="J565" s="88" t="s">
        <v>382</v>
      </c>
    </row>
    <row r="566" spans="1:10" ht="12" customHeight="1">
      <c r="A566" s="96"/>
      <c r="B566" s="396" t="s">
        <v>902</v>
      </c>
      <c r="C566" s="96"/>
      <c r="D566" s="98" t="s">
        <v>265</v>
      </c>
      <c r="E566" s="93">
        <v>3</v>
      </c>
      <c r="F566" s="134">
        <v>-2244850.0799999977</v>
      </c>
      <c r="G566" s="93" t="s">
        <v>183</v>
      </c>
      <c r="H566" s="87">
        <f>VLOOKUP(G566,'Alloc. Factors'!$B$2:$M$110,7,FALSE)</f>
        <v>0.42791041868917257</v>
      </c>
      <c r="I566" s="277">
        <f t="shared" si="10"/>
        <v>-960594.73762722162</v>
      </c>
      <c r="J566" s="429" t="s">
        <v>747</v>
      </c>
    </row>
    <row r="567" spans="1:10" ht="12" customHeight="1">
      <c r="A567" s="96"/>
      <c r="B567" s="96" t="s">
        <v>900</v>
      </c>
      <c r="C567" s="96"/>
      <c r="D567" s="98" t="s">
        <v>265</v>
      </c>
      <c r="E567" s="93">
        <v>3</v>
      </c>
      <c r="F567" s="134">
        <v>40157.359038461538</v>
      </c>
      <c r="G567" s="93" t="s">
        <v>187</v>
      </c>
      <c r="H567" s="87">
        <f>VLOOKUP(G567,'Alloc. Factors'!$B$2:$M$110,7,FALSE)</f>
        <v>1</v>
      </c>
      <c r="I567" s="277">
        <f t="shared" si="10"/>
        <v>40157.359038461538</v>
      </c>
      <c r="J567" s="429" t="s">
        <v>750</v>
      </c>
    </row>
    <row r="568" spans="1:10" ht="12" customHeight="1">
      <c r="A568" s="96"/>
      <c r="B568" s="96" t="s">
        <v>424</v>
      </c>
      <c r="C568" s="96"/>
      <c r="D568" s="98" t="s">
        <v>381</v>
      </c>
      <c r="E568" s="93">
        <v>3</v>
      </c>
      <c r="F568" s="134">
        <v>-2835</v>
      </c>
      <c r="G568" s="93" t="s">
        <v>187</v>
      </c>
      <c r="H568" s="87">
        <f>VLOOKUP(G568,'Alloc. Factors'!$B$2:$M$110,7,FALSE)</f>
        <v>1</v>
      </c>
      <c r="I568" s="277">
        <f t="shared" si="10"/>
        <v>-2835</v>
      </c>
      <c r="J568" s="295" t="s">
        <v>749</v>
      </c>
    </row>
    <row r="569" spans="1:10" ht="12" customHeight="1">
      <c r="A569" s="96"/>
      <c r="B569" s="396"/>
      <c r="C569" s="96"/>
      <c r="D569" s="98"/>
      <c r="E569" s="93"/>
      <c r="F569" s="134"/>
      <c r="G569" s="93"/>
      <c r="H569" s="87"/>
      <c r="I569" s="277"/>
      <c r="J569" s="295"/>
    </row>
    <row r="570" spans="1:10" ht="12" customHeight="1">
      <c r="A570" s="96"/>
      <c r="B570" s="96"/>
      <c r="C570" s="96"/>
      <c r="D570" s="98"/>
      <c r="E570" s="93"/>
      <c r="F570" s="134"/>
      <c r="G570" s="93"/>
      <c r="H570" s="87"/>
      <c r="I570" s="277"/>
      <c r="J570" s="295"/>
    </row>
    <row r="571" spans="1:10" ht="12" customHeight="1">
      <c r="A571" s="96"/>
      <c r="B571" s="19" t="s">
        <v>409</v>
      </c>
      <c r="C571" s="96"/>
      <c r="D571" s="98"/>
      <c r="E571" s="93"/>
      <c r="F571" s="134"/>
      <c r="G571" s="93"/>
      <c r="H571" s="87"/>
      <c r="I571" s="277"/>
      <c r="J571" s="295"/>
    </row>
    <row r="572" spans="1:10" ht="12" customHeight="1">
      <c r="A572" s="96"/>
      <c r="B572" s="396" t="s">
        <v>976</v>
      </c>
      <c r="C572" s="96"/>
      <c r="D572" s="98" t="s">
        <v>262</v>
      </c>
      <c r="E572" s="93">
        <v>3</v>
      </c>
      <c r="F572" s="91">
        <v>124302.2625</v>
      </c>
      <c r="G572" s="93" t="s">
        <v>187</v>
      </c>
      <c r="H572" s="87">
        <f>VLOOKUP(G572,'Alloc. Factors'!$B$2:$M$110,7,FALSE)</f>
        <v>1</v>
      </c>
      <c r="I572" s="277">
        <f t="shared" ref="I572" si="11">F572*H572</f>
        <v>124302.2625</v>
      </c>
      <c r="J572" s="295"/>
    </row>
    <row r="573" spans="1:10" ht="12" customHeight="1">
      <c r="A573" s="96"/>
      <c r="B573" s="396" t="s">
        <v>977</v>
      </c>
      <c r="C573" s="96"/>
      <c r="D573" s="98">
        <v>41010</v>
      </c>
      <c r="E573" s="93">
        <v>3</v>
      </c>
      <c r="F573" s="91">
        <v>47174</v>
      </c>
      <c r="G573" s="93" t="s">
        <v>187</v>
      </c>
      <c r="H573" s="87">
        <f>VLOOKUP(G573,'Alloc. Factors'!$B$2:$M$110,7,FALSE)</f>
        <v>1</v>
      </c>
      <c r="I573" s="277">
        <f t="shared" ref="I573" si="12">F573*H573</f>
        <v>47174</v>
      </c>
      <c r="J573" s="295"/>
    </row>
    <row r="574" spans="1:10" ht="12" customHeight="1">
      <c r="A574" s="96"/>
      <c r="B574" s="396" t="s">
        <v>908</v>
      </c>
      <c r="C574" s="96"/>
      <c r="D574" s="98">
        <v>283</v>
      </c>
      <c r="E574" s="93">
        <v>3</v>
      </c>
      <c r="F574" s="91">
        <v>11793</v>
      </c>
      <c r="G574" s="93" t="s">
        <v>187</v>
      </c>
      <c r="H574" s="87">
        <f>VLOOKUP(G574,'Alloc. Factors'!$B$2:$M$110,7,FALSE)</f>
        <v>1</v>
      </c>
      <c r="I574" s="277">
        <f t="shared" ref="I574:I577" si="13">F574*H574</f>
        <v>11793</v>
      </c>
      <c r="J574" s="295"/>
    </row>
    <row r="575" spans="1:10" ht="12" customHeight="1">
      <c r="A575" s="96"/>
      <c r="B575" s="96" t="s">
        <v>906</v>
      </c>
      <c r="C575" s="96"/>
      <c r="D575" s="98">
        <v>283</v>
      </c>
      <c r="E575" s="93">
        <v>3</v>
      </c>
      <c r="F575" s="134">
        <v>429873</v>
      </c>
      <c r="G575" s="93" t="s">
        <v>187</v>
      </c>
      <c r="H575" s="87">
        <f>VLOOKUP(G575,'Alloc. Factors'!$B$2:$M$110,7,FALSE)</f>
        <v>1</v>
      </c>
      <c r="I575" s="277">
        <f t="shared" si="13"/>
        <v>429873</v>
      </c>
      <c r="J575" s="148"/>
    </row>
    <row r="576" spans="1:10" ht="12" customHeight="1">
      <c r="A576" s="96"/>
      <c r="B576" s="96" t="s">
        <v>975</v>
      </c>
      <c r="C576" s="96"/>
      <c r="D576" s="98">
        <v>283</v>
      </c>
      <c r="E576" s="93">
        <v>3</v>
      </c>
      <c r="F576" s="134">
        <v>423000</v>
      </c>
      <c r="G576" s="93" t="s">
        <v>187</v>
      </c>
      <c r="H576" s="87">
        <f>VLOOKUP(G576,'Alloc. Factors'!$B$2:$M$110,7,FALSE)</f>
        <v>1</v>
      </c>
      <c r="I576" s="277">
        <f t="shared" si="13"/>
        <v>423000</v>
      </c>
      <c r="J576" s="88"/>
    </row>
    <row r="577" spans="1:10" ht="12" customHeight="1">
      <c r="A577" s="96"/>
      <c r="B577" s="405" t="s">
        <v>907</v>
      </c>
      <c r="C577" s="96"/>
      <c r="D577" s="98">
        <v>190</v>
      </c>
      <c r="E577" s="93">
        <v>3</v>
      </c>
      <c r="F577" s="114">
        <v>9806</v>
      </c>
      <c r="G577" s="93" t="s">
        <v>49</v>
      </c>
      <c r="H577" s="87">
        <f>VLOOKUP(G577,'Alloc. Factors'!$B$2:$M$110,7,FALSE)</f>
        <v>0.4247028503779125</v>
      </c>
      <c r="I577" s="277">
        <f t="shared" si="13"/>
        <v>4164.6361508058098</v>
      </c>
      <c r="J577" s="295"/>
    </row>
    <row r="578" spans="1:10" ht="12" customHeight="1">
      <c r="A578" s="96"/>
      <c r="B578" s="396"/>
      <c r="C578" s="96"/>
      <c r="D578" s="98"/>
      <c r="E578" s="93"/>
      <c r="F578" s="114"/>
      <c r="G578" s="93"/>
      <c r="H578" s="87"/>
      <c r="I578" s="277"/>
      <c r="J578" s="295"/>
    </row>
    <row r="579" spans="1:10" ht="12" customHeight="1">
      <c r="A579" s="96"/>
      <c r="B579" s="136"/>
      <c r="C579" s="96"/>
      <c r="D579" s="98"/>
      <c r="E579" s="93"/>
      <c r="F579" s="91"/>
      <c r="G579" s="93"/>
      <c r="H579" s="87"/>
      <c r="I579" s="277"/>
      <c r="J579" s="295"/>
    </row>
    <row r="580" spans="1:10" ht="12" customHeight="1">
      <c r="A580" s="96"/>
      <c r="B580" s="159"/>
      <c r="C580" s="96"/>
      <c r="D580" s="98"/>
      <c r="E580" s="93"/>
      <c r="F580" s="134"/>
      <c r="G580" s="93"/>
      <c r="H580" s="87"/>
      <c r="I580" s="277"/>
      <c r="J580" s="295"/>
    </row>
    <row r="581" spans="1:10" ht="12" customHeight="1">
      <c r="A581" s="96"/>
      <c r="B581" s="159"/>
      <c r="C581" s="96"/>
      <c r="D581" s="98"/>
      <c r="E581" s="93"/>
      <c r="F581" s="134"/>
      <c r="G581" s="93"/>
      <c r="H581" s="87"/>
      <c r="I581" s="277"/>
      <c r="J581" s="295"/>
    </row>
    <row r="582" spans="1:10" ht="12" customHeight="1">
      <c r="A582" s="96"/>
      <c r="B582" s="159"/>
      <c r="C582" s="96"/>
      <c r="D582" s="98"/>
      <c r="E582" s="93"/>
      <c r="F582" s="134"/>
      <c r="G582" s="93"/>
      <c r="H582" s="87"/>
      <c r="I582" s="277"/>
      <c r="J582" s="295"/>
    </row>
    <row r="583" spans="1:10" ht="12" customHeight="1">
      <c r="A583" s="96"/>
      <c r="B583" s="159"/>
      <c r="C583" s="96"/>
      <c r="D583" s="98"/>
      <c r="E583" s="93"/>
      <c r="F583" s="134"/>
      <c r="G583" s="93"/>
      <c r="H583" s="87"/>
      <c r="I583" s="277"/>
      <c r="J583" s="295"/>
    </row>
    <row r="584" spans="1:10" ht="12" customHeight="1">
      <c r="A584" s="96"/>
      <c r="B584" s="159"/>
      <c r="C584" s="96"/>
      <c r="D584" s="98"/>
      <c r="E584" s="93"/>
      <c r="F584" s="91"/>
      <c r="G584" s="93"/>
      <c r="H584" s="87"/>
      <c r="I584" s="277"/>
      <c r="J584" s="295"/>
    </row>
    <row r="585" spans="1:10" ht="12" customHeight="1">
      <c r="A585" s="96"/>
      <c r="B585" s="159"/>
      <c r="C585" s="96"/>
      <c r="D585" s="98"/>
      <c r="E585" s="93"/>
      <c r="F585" s="91"/>
      <c r="G585" s="93"/>
      <c r="H585" s="87"/>
      <c r="I585" s="277"/>
      <c r="J585" s="295"/>
    </row>
    <row r="586" spans="1:10" ht="12" customHeight="1">
      <c r="A586" s="96"/>
      <c r="B586" s="159"/>
      <c r="C586" s="96"/>
      <c r="D586" s="98"/>
      <c r="E586" s="93"/>
      <c r="F586" s="134"/>
      <c r="G586" s="93"/>
      <c r="H586" s="87"/>
      <c r="I586" s="277"/>
      <c r="J586" s="295"/>
    </row>
    <row r="587" spans="1:10" ht="12" customHeight="1">
      <c r="A587" s="96"/>
      <c r="B587" s="96"/>
      <c r="C587" s="96"/>
      <c r="D587" s="98"/>
      <c r="E587" s="93"/>
      <c r="F587" s="134"/>
      <c r="G587" s="93"/>
      <c r="H587" s="87"/>
      <c r="I587" s="277"/>
      <c r="J587" s="295"/>
    </row>
    <row r="588" spans="1:10" ht="12" customHeight="1">
      <c r="A588" s="96"/>
      <c r="B588" s="96"/>
      <c r="C588" s="96"/>
      <c r="D588" s="98"/>
      <c r="E588" s="93"/>
      <c r="F588" s="134"/>
      <c r="G588" s="93"/>
      <c r="H588" s="87"/>
      <c r="I588" s="277"/>
      <c r="J588" s="295"/>
    </row>
    <row r="589" spans="1:10" ht="12" customHeight="1">
      <c r="A589" s="96"/>
      <c r="B589" s="96"/>
      <c r="C589" s="96"/>
      <c r="D589" s="98"/>
      <c r="E589" s="93"/>
      <c r="F589" s="134"/>
      <c r="G589" s="93"/>
      <c r="H589" s="87"/>
      <c r="I589" s="277"/>
      <c r="J589" s="295"/>
    </row>
    <row r="590" spans="1:10" ht="12" customHeight="1">
      <c r="A590" s="96"/>
      <c r="B590" s="96"/>
      <c r="C590" s="96"/>
      <c r="D590" s="98"/>
      <c r="E590" s="93"/>
      <c r="F590" s="134"/>
      <c r="G590" s="93"/>
      <c r="H590" s="87"/>
      <c r="I590" s="277"/>
      <c r="J590" s="295"/>
    </row>
    <row r="591" spans="1:10" ht="12" customHeight="1">
      <c r="A591" s="96"/>
      <c r="B591" s="96"/>
      <c r="C591" s="96"/>
      <c r="D591" s="98"/>
      <c r="E591" s="93"/>
      <c r="F591" s="134"/>
      <c r="G591" s="93"/>
      <c r="H591" s="96"/>
      <c r="I591" s="141"/>
      <c r="J591" s="148"/>
    </row>
    <row r="592" spans="1:10" ht="12" customHeight="1">
      <c r="A592" s="96"/>
      <c r="B592" s="96"/>
      <c r="C592" s="96"/>
      <c r="D592" s="98"/>
      <c r="E592" s="93"/>
      <c r="F592" s="134"/>
      <c r="G592" s="93"/>
      <c r="H592" s="96"/>
      <c r="I592" s="141"/>
      <c r="J592" s="148"/>
    </row>
    <row r="593" spans="1:10" ht="12" customHeight="1">
      <c r="A593" s="96"/>
      <c r="B593" s="96"/>
      <c r="C593" s="96"/>
      <c r="D593" s="98"/>
      <c r="E593" s="93"/>
      <c r="F593" s="134"/>
      <c r="G593" s="93"/>
      <c r="H593" s="96"/>
      <c r="I593" s="141"/>
      <c r="J593" s="148"/>
    </row>
    <row r="594" spans="1:10" ht="12" customHeight="1">
      <c r="A594" s="96"/>
      <c r="B594" s="96"/>
      <c r="C594" s="96"/>
      <c r="D594" s="98"/>
      <c r="E594" s="93"/>
      <c r="F594" s="134"/>
      <c r="G594" s="93"/>
      <c r="H594" s="96"/>
      <c r="I594" s="141"/>
      <c r="J594" s="148"/>
    </row>
    <row r="595" spans="1:10" ht="12" customHeight="1">
      <c r="A595" s="96"/>
      <c r="B595" s="96"/>
      <c r="C595" s="96"/>
      <c r="D595" s="98"/>
      <c r="E595" s="93"/>
      <c r="F595" s="134"/>
      <c r="G595" s="93"/>
      <c r="H595" s="87"/>
      <c r="I595" s="277"/>
      <c r="J595" s="148"/>
    </row>
    <row r="596" spans="1:10" ht="12" customHeight="1">
      <c r="A596" s="96"/>
      <c r="B596" s="96"/>
      <c r="C596" s="96"/>
      <c r="D596" s="98"/>
      <c r="E596" s="93"/>
      <c r="F596" s="134"/>
      <c r="G596" s="93"/>
      <c r="H596" s="96"/>
      <c r="I596" s="141"/>
      <c r="J596" s="148"/>
    </row>
    <row r="597" spans="1:10" ht="12" customHeight="1">
      <c r="A597" s="96"/>
      <c r="B597" s="96"/>
      <c r="C597" s="96"/>
      <c r="D597" s="98"/>
      <c r="E597" s="93"/>
      <c r="F597" s="134"/>
      <c r="G597" s="93"/>
      <c r="H597" s="96"/>
      <c r="I597" s="141"/>
      <c r="J597" s="148"/>
    </row>
    <row r="598" spans="1:10" ht="12" customHeight="1">
      <c r="A598" s="96"/>
      <c r="B598" s="96"/>
      <c r="C598" s="96"/>
      <c r="D598" s="98"/>
      <c r="E598" s="93"/>
      <c r="F598" s="134"/>
      <c r="G598" s="93"/>
      <c r="H598" s="87"/>
      <c r="I598" s="277"/>
      <c r="J598" s="148"/>
    </row>
    <row r="599" spans="1:10" ht="12" customHeight="1">
      <c r="A599" s="96"/>
      <c r="B599" s="96"/>
      <c r="C599" s="96"/>
      <c r="D599" s="98"/>
      <c r="E599" s="93"/>
      <c r="F599" s="134"/>
      <c r="G599" s="93"/>
      <c r="H599" s="96"/>
      <c r="I599" s="141"/>
      <c r="J599" s="148"/>
    </row>
    <row r="600" spans="1:10" ht="12" customHeight="1">
      <c r="A600" s="96"/>
      <c r="B600" s="9" t="s">
        <v>13</v>
      </c>
      <c r="C600" s="96"/>
      <c r="D600" s="98"/>
      <c r="E600" s="93"/>
      <c r="F600" s="134"/>
      <c r="G600" s="93"/>
      <c r="H600" s="96"/>
      <c r="I600" s="141"/>
      <c r="J600" s="148"/>
    </row>
    <row r="601" spans="1:10" ht="12" customHeight="1">
      <c r="A601" s="96"/>
      <c r="B601" s="96"/>
      <c r="C601" s="96"/>
      <c r="D601" s="98"/>
      <c r="E601" s="93"/>
      <c r="F601" s="134"/>
      <c r="G601" s="93"/>
      <c r="H601" s="96"/>
      <c r="I601" s="141"/>
      <c r="J601" s="148"/>
    </row>
    <row r="602" spans="1:10" ht="12" customHeight="1" thickBot="1">
      <c r="A602" s="111"/>
      <c r="B602" s="9" t="s">
        <v>12</v>
      </c>
      <c r="C602" s="111"/>
      <c r="D602" s="98"/>
      <c r="E602" s="98"/>
      <c r="F602" s="123"/>
      <c r="G602" s="98"/>
      <c r="H602" s="98"/>
      <c r="I602" s="163"/>
      <c r="J602" s="88"/>
    </row>
    <row r="603" spans="1:10" ht="12" customHeight="1">
      <c r="A603" s="116"/>
      <c r="B603" s="117"/>
      <c r="C603" s="117"/>
      <c r="D603" s="118"/>
      <c r="E603" s="118"/>
      <c r="F603" s="119"/>
      <c r="G603" s="118"/>
      <c r="H603" s="118"/>
      <c r="I603" s="164"/>
      <c r="J603" s="121"/>
    </row>
    <row r="604" spans="1:10" ht="12" customHeight="1">
      <c r="A604" s="122"/>
      <c r="B604" s="111"/>
      <c r="C604" s="111"/>
      <c r="D604" s="98"/>
      <c r="E604" s="98"/>
      <c r="F604" s="123"/>
      <c r="G604" s="98"/>
      <c r="H604" s="98"/>
      <c r="I604" s="163"/>
      <c r="J604" s="124"/>
    </row>
    <row r="605" spans="1:10" ht="12" customHeight="1">
      <c r="A605" s="122"/>
      <c r="B605" s="111"/>
      <c r="C605" s="111"/>
      <c r="D605" s="98"/>
      <c r="E605" s="98"/>
      <c r="F605" s="123"/>
      <c r="G605" s="98"/>
      <c r="H605" s="98"/>
      <c r="I605" s="163"/>
      <c r="J605" s="124"/>
    </row>
    <row r="606" spans="1:10" ht="12" customHeight="1">
      <c r="A606" s="122"/>
      <c r="B606" s="111"/>
      <c r="C606" s="111"/>
      <c r="D606" s="98"/>
      <c r="E606" s="98"/>
      <c r="F606" s="123"/>
      <c r="G606" s="98"/>
      <c r="H606" s="98"/>
      <c r="I606" s="163"/>
      <c r="J606" s="124"/>
    </row>
    <row r="607" spans="1:10" ht="12" customHeight="1">
      <c r="A607" s="122"/>
      <c r="B607" s="111"/>
      <c r="C607" s="111"/>
      <c r="D607" s="98"/>
      <c r="E607" s="98"/>
      <c r="F607" s="123"/>
      <c r="G607" s="98"/>
      <c r="H607" s="98"/>
      <c r="I607" s="163"/>
      <c r="J607" s="124"/>
    </row>
    <row r="608" spans="1:10" ht="12" customHeight="1">
      <c r="A608" s="122"/>
      <c r="B608" s="111"/>
      <c r="C608" s="111"/>
      <c r="D608" s="98"/>
      <c r="E608" s="98"/>
      <c r="F608" s="123"/>
      <c r="G608" s="98"/>
      <c r="H608" s="111"/>
      <c r="I608" s="112"/>
      <c r="J608" s="124"/>
    </row>
    <row r="609" spans="1:10" ht="12" customHeight="1">
      <c r="A609" s="122"/>
      <c r="B609" s="111"/>
      <c r="C609" s="111"/>
      <c r="D609" s="98"/>
      <c r="E609" s="98"/>
      <c r="F609" s="123"/>
      <c r="G609" s="98"/>
      <c r="H609" s="111"/>
      <c r="I609" s="112"/>
      <c r="J609" s="124"/>
    </row>
    <row r="610" spans="1:10" ht="12" customHeight="1">
      <c r="A610" s="122"/>
      <c r="B610" s="111"/>
      <c r="C610" s="111"/>
      <c r="D610" s="98"/>
      <c r="E610" s="98"/>
      <c r="F610" s="123"/>
      <c r="G610" s="98"/>
      <c r="H610" s="111"/>
      <c r="I610" s="112"/>
      <c r="J610" s="124"/>
    </row>
    <row r="611" spans="1:10" ht="12" customHeight="1">
      <c r="A611" s="122"/>
      <c r="B611" s="111"/>
      <c r="C611" s="111"/>
      <c r="D611" s="98"/>
      <c r="E611" s="98"/>
      <c r="F611" s="123"/>
      <c r="G611" s="98"/>
      <c r="H611" s="111"/>
      <c r="I611" s="112"/>
      <c r="J611" s="124"/>
    </row>
    <row r="612" spans="1:10" ht="12" customHeight="1" thickBot="1">
      <c r="A612" s="149"/>
      <c r="B612" s="150"/>
      <c r="C612" s="150"/>
      <c r="D612" s="151"/>
      <c r="E612" s="151"/>
      <c r="F612" s="152"/>
      <c r="G612" s="151"/>
      <c r="H612" s="150"/>
      <c r="I612" s="153"/>
      <c r="J612" s="154"/>
    </row>
    <row r="613" spans="1:10" ht="12" customHeight="1">
      <c r="A613" s="97"/>
      <c r="B613" s="97"/>
      <c r="C613" s="97"/>
      <c r="D613" s="86"/>
      <c r="E613" s="86"/>
      <c r="F613" s="114"/>
      <c r="G613" s="86"/>
      <c r="H613" s="97"/>
      <c r="I613" s="140"/>
      <c r="J613" s="91"/>
    </row>
    <row r="614" spans="1:10" ht="12" customHeight="1">
      <c r="A614" s="97"/>
      <c r="B614" s="7" t="str">
        <f>Inputs!$C$2</f>
        <v>Rocky Mountain Power</v>
      </c>
      <c r="C614" s="97"/>
      <c r="D614" s="86"/>
      <c r="E614" s="86"/>
      <c r="F614" s="114"/>
      <c r="G614" s="86"/>
      <c r="I614" s="92" t="s">
        <v>0</v>
      </c>
      <c r="J614" s="229">
        <v>8.1</v>
      </c>
    </row>
    <row r="615" spans="1:10" ht="12" customHeight="1">
      <c r="A615" s="97"/>
      <c r="B615" s="7" t="str">
        <f>Inputs!$C$3</f>
        <v>Utah General Rate Case - June 2015</v>
      </c>
      <c r="C615" s="97"/>
      <c r="D615" s="86"/>
      <c r="E615" s="86"/>
      <c r="F615" s="114"/>
      <c r="G615" s="86"/>
      <c r="H615" s="97"/>
      <c r="I615" s="140"/>
      <c r="J615" s="91"/>
    </row>
    <row r="616" spans="1:10" ht="12" customHeight="1">
      <c r="A616" s="97"/>
      <c r="B616" s="31" t="s">
        <v>640</v>
      </c>
      <c r="C616" s="97"/>
      <c r="D616" s="86"/>
      <c r="E616" s="86"/>
      <c r="F616" s="114"/>
      <c r="G616" s="86"/>
      <c r="H616" s="97"/>
      <c r="I616" s="140"/>
      <c r="J616" s="91"/>
    </row>
    <row r="617" spans="1:10" ht="12" customHeight="1">
      <c r="A617" s="97"/>
      <c r="B617" s="22"/>
      <c r="C617" s="97"/>
      <c r="D617" s="86"/>
      <c r="E617" s="86"/>
      <c r="F617" s="114"/>
      <c r="G617" s="86"/>
      <c r="H617" s="97"/>
      <c r="I617" s="140"/>
      <c r="J617" s="91"/>
    </row>
    <row r="618" spans="1:10" ht="12" customHeight="1">
      <c r="A618" s="97"/>
      <c r="B618" s="97"/>
      <c r="C618" s="97"/>
      <c r="D618" s="86"/>
      <c r="E618" s="86"/>
      <c r="F618" s="114"/>
      <c r="G618" s="86"/>
      <c r="H618" s="97"/>
      <c r="I618" s="140"/>
      <c r="J618" s="91"/>
    </row>
    <row r="619" spans="1:10" ht="12" customHeight="1">
      <c r="A619" s="97"/>
      <c r="F619" s="94" t="s">
        <v>1</v>
      </c>
      <c r="H619" s="84"/>
      <c r="I619" s="95" t="str">
        <f>+Inputs!$C$6</f>
        <v>UTAH</v>
      </c>
    </row>
    <row r="620" spans="1:10" ht="12" customHeight="1">
      <c r="A620" s="97"/>
      <c r="D620" s="46" t="s">
        <v>2</v>
      </c>
      <c r="E620" s="46" t="s">
        <v>3</v>
      </c>
      <c r="F620" s="42" t="s">
        <v>4</v>
      </c>
      <c r="G620" s="46" t="s">
        <v>5</v>
      </c>
      <c r="H620" s="46" t="s">
        <v>6</v>
      </c>
      <c r="I620" s="47" t="s">
        <v>7</v>
      </c>
      <c r="J620" s="46" t="s">
        <v>8</v>
      </c>
    </row>
    <row r="621" spans="1:10" ht="12" customHeight="1">
      <c r="A621" s="111"/>
      <c r="B621" s="36" t="s">
        <v>192</v>
      </c>
      <c r="C621" s="155"/>
      <c r="D621" s="156"/>
      <c r="E621" s="156"/>
      <c r="F621" s="91"/>
      <c r="G621" s="156"/>
      <c r="H621" s="176"/>
      <c r="I621" s="88"/>
      <c r="J621" s="158"/>
    </row>
    <row r="622" spans="1:10" ht="12" customHeight="1">
      <c r="A622" s="111"/>
      <c r="B622" s="155" t="s">
        <v>770</v>
      </c>
      <c r="C622" s="155"/>
      <c r="D622" s="207">
        <v>4311</v>
      </c>
      <c r="E622" s="207">
        <v>1</v>
      </c>
      <c r="F622" s="85">
        <v>931249.07000000018</v>
      </c>
      <c r="G622" s="91" t="s">
        <v>187</v>
      </c>
      <c r="H622" s="87">
        <f>VLOOKUP(G622,'Alloc. Factors'!$B$2:$M$110,7,FALSE)</f>
        <v>1</v>
      </c>
      <c r="I622" s="88">
        <f>F622*H622</f>
        <v>931249.07000000018</v>
      </c>
      <c r="J622" s="295" t="s">
        <v>421</v>
      </c>
    </row>
    <row r="623" spans="1:10" ht="12" customHeight="1">
      <c r="A623" s="111"/>
      <c r="B623" s="155"/>
      <c r="C623" s="155"/>
      <c r="D623" s="207"/>
      <c r="E623" s="207"/>
      <c r="G623" s="91"/>
      <c r="H623" s="87"/>
      <c r="I623" s="88"/>
      <c r="J623" s="295"/>
    </row>
    <row r="624" spans="1:10" ht="12" customHeight="1">
      <c r="A624" s="111"/>
      <c r="B624" s="155"/>
      <c r="C624" s="155"/>
      <c r="D624" s="156"/>
      <c r="E624" s="156"/>
      <c r="F624" s="114"/>
      <c r="G624" s="91"/>
      <c r="H624" s="87"/>
      <c r="I624" s="88"/>
      <c r="J624" s="158"/>
    </row>
    <row r="625" spans="1:10" ht="12" customHeight="1">
      <c r="A625" s="111"/>
      <c r="B625" s="36" t="s">
        <v>10</v>
      </c>
      <c r="C625" s="155"/>
      <c r="D625" s="156"/>
      <c r="E625" s="156"/>
      <c r="F625" s="91"/>
      <c r="G625" s="156"/>
      <c r="H625" s="176"/>
      <c r="I625" s="88"/>
      <c r="J625" s="158"/>
    </row>
    <row r="626" spans="1:10" ht="12" customHeight="1">
      <c r="A626" s="111"/>
      <c r="B626" s="155" t="s">
        <v>771</v>
      </c>
      <c r="C626" s="155"/>
      <c r="D626" s="207">
        <v>235</v>
      </c>
      <c r="E626" s="207">
        <v>1</v>
      </c>
      <c r="F626" s="85">
        <v>-15625767.562307693</v>
      </c>
      <c r="G626" s="91" t="s">
        <v>187</v>
      </c>
      <c r="H626" s="87">
        <f>VLOOKUP(G626,'Alloc. Factors'!$B$2:$M$110,7,FALSE)</f>
        <v>1</v>
      </c>
      <c r="I626" s="88">
        <f>F626*H626</f>
        <v>-15625767.562307693</v>
      </c>
      <c r="J626" s="295" t="s">
        <v>421</v>
      </c>
    </row>
    <row r="627" spans="1:10" ht="12" customHeight="1">
      <c r="A627" s="111"/>
      <c r="B627" s="155"/>
      <c r="C627" s="155"/>
      <c r="D627" s="156"/>
      <c r="E627" s="156"/>
      <c r="F627" s="114"/>
      <c r="G627" s="91"/>
      <c r="H627" s="87"/>
      <c r="I627" s="88"/>
      <c r="J627" s="158"/>
    </row>
    <row r="628" spans="1:10" ht="12" customHeight="1">
      <c r="A628" s="111"/>
      <c r="B628" s="155"/>
      <c r="C628" s="155"/>
      <c r="D628" s="156"/>
      <c r="E628" s="156"/>
      <c r="F628" s="114"/>
      <c r="G628" s="91"/>
      <c r="H628" s="87"/>
      <c r="I628" s="88"/>
      <c r="J628" s="158"/>
    </row>
    <row r="629" spans="1:10" ht="12" customHeight="1">
      <c r="A629" s="111"/>
      <c r="B629" s="36"/>
      <c r="C629" s="155"/>
      <c r="D629" s="156"/>
      <c r="E629" s="156"/>
      <c r="F629" s="114"/>
      <c r="G629" s="91"/>
      <c r="H629" s="87"/>
      <c r="I629" s="88"/>
      <c r="J629" s="158"/>
    </row>
    <row r="630" spans="1:10" ht="12" customHeight="1">
      <c r="A630" s="111"/>
      <c r="B630" s="159"/>
      <c r="C630" s="155"/>
      <c r="D630" s="156"/>
      <c r="E630" s="156"/>
      <c r="F630" s="114"/>
      <c r="G630" s="91"/>
      <c r="H630" s="87"/>
      <c r="I630" s="88"/>
      <c r="J630" s="158"/>
    </row>
    <row r="631" spans="1:10" ht="12" customHeight="1">
      <c r="A631" s="111"/>
      <c r="B631" s="159"/>
      <c r="C631" s="155"/>
      <c r="D631" s="156"/>
      <c r="E631" s="156"/>
      <c r="F631" s="91"/>
      <c r="G631" s="91"/>
      <c r="H631" s="87"/>
      <c r="I631" s="88"/>
      <c r="J631" s="158"/>
    </row>
    <row r="632" spans="1:10" ht="12" customHeight="1">
      <c r="A632" s="111"/>
      <c r="B632" s="159"/>
      <c r="C632" s="155"/>
      <c r="D632" s="156"/>
      <c r="E632" s="156"/>
      <c r="F632" s="91"/>
      <c r="G632" s="91"/>
      <c r="H632" s="87"/>
      <c r="I632" s="88"/>
      <c r="J632" s="158"/>
    </row>
    <row r="633" spans="1:10" ht="12" customHeight="1">
      <c r="A633" s="111"/>
      <c r="B633" s="50"/>
      <c r="C633" s="155"/>
      <c r="D633" s="156"/>
      <c r="E633" s="156"/>
      <c r="F633" s="91"/>
      <c r="G633" s="91"/>
      <c r="H633" s="87"/>
      <c r="I633" s="88"/>
      <c r="J633" s="158"/>
    </row>
    <row r="634" spans="1:10" ht="12" customHeight="1">
      <c r="A634" s="111"/>
      <c r="B634" s="159"/>
      <c r="C634" s="155"/>
      <c r="D634" s="156"/>
      <c r="E634" s="156"/>
      <c r="F634" s="91"/>
      <c r="G634" s="156"/>
      <c r="H634" s="87"/>
      <c r="I634" s="88"/>
      <c r="J634" s="158"/>
    </row>
    <row r="635" spans="1:10" ht="12" customHeight="1">
      <c r="A635" s="111"/>
      <c r="B635" s="155"/>
      <c r="C635" s="155"/>
      <c r="D635" s="156"/>
      <c r="E635" s="156"/>
      <c r="F635" s="114"/>
      <c r="G635" s="91"/>
      <c r="H635" s="87"/>
      <c r="I635" s="88"/>
      <c r="J635" s="158"/>
    </row>
    <row r="636" spans="1:10" ht="12" customHeight="1">
      <c r="A636" s="111"/>
      <c r="B636" s="155"/>
      <c r="C636" s="155"/>
      <c r="D636" s="156"/>
      <c r="E636" s="156"/>
      <c r="F636" s="398"/>
      <c r="G636" s="91"/>
      <c r="H636" s="87"/>
      <c r="I636" s="88"/>
      <c r="J636" s="158"/>
    </row>
    <row r="637" spans="1:10" ht="12" customHeight="1">
      <c r="A637" s="111"/>
      <c r="B637" s="159"/>
      <c r="C637" s="155"/>
      <c r="D637" s="156"/>
      <c r="E637" s="156"/>
      <c r="F637" s="91"/>
      <c r="G637" s="91"/>
      <c r="H637" s="87"/>
      <c r="I637" s="88"/>
      <c r="J637" s="158"/>
    </row>
    <row r="638" spans="1:10" ht="12" customHeight="1">
      <c r="A638" s="111"/>
      <c r="B638" s="155"/>
      <c r="C638" s="155"/>
      <c r="D638" s="156"/>
      <c r="E638" s="156"/>
      <c r="F638" s="91"/>
      <c r="G638" s="91"/>
      <c r="H638" s="87"/>
      <c r="I638" s="88"/>
      <c r="J638" s="158"/>
    </row>
    <row r="639" spans="1:10" ht="12" customHeight="1">
      <c r="A639" s="111"/>
      <c r="B639" s="36"/>
      <c r="C639" s="155"/>
      <c r="D639" s="156"/>
      <c r="E639" s="156"/>
      <c r="F639" s="91"/>
      <c r="G639" s="156"/>
      <c r="H639" s="87"/>
      <c r="I639" s="88"/>
      <c r="J639" s="158"/>
    </row>
    <row r="640" spans="1:10" ht="12" customHeight="1">
      <c r="A640" s="111"/>
      <c r="B640" s="155"/>
      <c r="C640" s="155"/>
      <c r="D640" s="156"/>
      <c r="E640" s="156"/>
      <c r="F640" s="114"/>
      <c r="G640" s="91"/>
      <c r="H640" s="87"/>
      <c r="I640" s="88"/>
      <c r="J640" s="158"/>
    </row>
    <row r="641" spans="1:10" ht="12" customHeight="1">
      <c r="A641" s="111"/>
      <c r="B641" s="159"/>
      <c r="C641" s="155"/>
      <c r="D641" s="157"/>
      <c r="E641" s="156"/>
      <c r="F641" s="91"/>
      <c r="G641" s="91"/>
      <c r="H641" s="208"/>
      <c r="I641" s="103"/>
      <c r="J641" s="158"/>
    </row>
    <row r="642" spans="1:10" ht="12" customHeight="1">
      <c r="A642" s="111"/>
      <c r="B642" s="159"/>
      <c r="C642" s="155"/>
      <c r="D642" s="156"/>
      <c r="E642" s="156"/>
      <c r="F642" s="91"/>
      <c r="G642" s="91"/>
      <c r="H642" s="87"/>
      <c r="I642" s="88"/>
      <c r="J642" s="158"/>
    </row>
    <row r="643" spans="1:10" ht="12" customHeight="1">
      <c r="A643" s="111"/>
      <c r="B643" s="159"/>
      <c r="C643" s="155"/>
      <c r="D643" s="156"/>
      <c r="E643" s="156"/>
      <c r="F643" s="91"/>
      <c r="G643" s="91"/>
      <c r="H643" s="87"/>
      <c r="I643" s="88"/>
      <c r="J643" s="158"/>
    </row>
    <row r="644" spans="1:10" ht="12" customHeight="1">
      <c r="A644" s="111"/>
      <c r="B644" s="209"/>
      <c r="C644" s="209"/>
      <c r="D644" s="209"/>
      <c r="E644" s="209"/>
      <c r="G644" s="209"/>
      <c r="H644" s="208"/>
      <c r="I644" s="103"/>
      <c r="J644" s="295"/>
    </row>
    <row r="645" spans="1:10" ht="12" customHeight="1">
      <c r="A645" s="111"/>
      <c r="B645" s="159"/>
      <c r="C645" s="155"/>
      <c r="D645" s="156"/>
      <c r="E645" s="156"/>
      <c r="F645" s="103"/>
      <c r="G645" s="91"/>
      <c r="H645" s="87"/>
      <c r="I645" s="88"/>
      <c r="J645" s="295"/>
    </row>
    <row r="646" spans="1:10" ht="12" customHeight="1">
      <c r="A646" s="111"/>
      <c r="B646" s="159"/>
      <c r="C646" s="155"/>
      <c r="D646" s="156"/>
      <c r="E646" s="156"/>
      <c r="F646" s="103"/>
      <c r="G646" s="91"/>
      <c r="H646" s="87"/>
      <c r="I646" s="88"/>
      <c r="J646" s="295"/>
    </row>
    <row r="647" spans="1:10" ht="12" customHeight="1">
      <c r="A647" s="96"/>
      <c r="B647" s="209"/>
      <c r="C647" s="209"/>
      <c r="D647" s="209"/>
      <c r="E647" s="209"/>
      <c r="F647" s="209"/>
      <c r="G647" s="209"/>
      <c r="H647" s="208"/>
      <c r="I647" s="103"/>
      <c r="J647" s="295"/>
    </row>
    <row r="648" spans="1:10" ht="12" customHeight="1">
      <c r="A648" s="96"/>
      <c r="B648" s="159"/>
      <c r="C648" s="155"/>
      <c r="D648" s="156"/>
      <c r="E648" s="156"/>
      <c r="F648" s="103"/>
      <c r="G648" s="157"/>
      <c r="H648" s="87"/>
      <c r="I648" s="88"/>
      <c r="J648" s="295"/>
    </row>
    <row r="649" spans="1:10" ht="12" customHeight="1">
      <c r="A649" s="96"/>
      <c r="B649" s="159"/>
      <c r="C649" s="155"/>
      <c r="D649" s="156"/>
      <c r="E649" s="156"/>
      <c r="F649" s="103"/>
      <c r="G649" s="91"/>
      <c r="H649" s="87"/>
      <c r="I649" s="88"/>
      <c r="J649" s="295"/>
    </row>
    <row r="650" spans="1:10" ht="12" customHeight="1">
      <c r="A650" s="96"/>
      <c r="B650" s="159"/>
      <c r="C650" s="155"/>
      <c r="D650" s="156"/>
      <c r="E650" s="156"/>
      <c r="F650" s="103"/>
      <c r="G650" s="91"/>
      <c r="H650" s="87"/>
      <c r="I650" s="88"/>
      <c r="J650" s="295"/>
    </row>
    <row r="651" spans="1:10" ht="12" customHeight="1">
      <c r="A651" s="96"/>
      <c r="B651" s="159"/>
      <c r="C651" s="155"/>
      <c r="D651" s="156"/>
      <c r="E651" s="156"/>
      <c r="F651" s="296"/>
      <c r="G651" s="297"/>
      <c r="H651" s="87"/>
      <c r="I651" s="88"/>
      <c r="J651" s="99"/>
    </row>
    <row r="652" spans="1:10" ht="12" customHeight="1">
      <c r="A652" s="96"/>
      <c r="B652" s="159"/>
      <c r="C652" s="155"/>
      <c r="D652" s="156"/>
      <c r="E652" s="156"/>
      <c r="F652" s="296"/>
      <c r="G652" s="297"/>
      <c r="H652" s="87"/>
      <c r="I652" s="88"/>
      <c r="J652" s="99"/>
    </row>
    <row r="653" spans="1:10" ht="12" customHeight="1">
      <c r="A653" s="96"/>
      <c r="B653" s="155"/>
      <c r="C653" s="155"/>
      <c r="D653" s="86"/>
      <c r="E653" s="156"/>
      <c r="F653" s="114"/>
      <c r="G653" s="174"/>
      <c r="H653" s="87"/>
      <c r="I653" s="88"/>
      <c r="J653" s="99"/>
    </row>
    <row r="654" spans="1:10" ht="12" customHeight="1">
      <c r="A654" s="96"/>
      <c r="B654" s="155"/>
      <c r="C654" s="155"/>
      <c r="D654" s="86"/>
      <c r="E654" s="156"/>
      <c r="F654" s="114"/>
      <c r="G654" s="174"/>
      <c r="H654" s="87"/>
      <c r="I654" s="88"/>
      <c r="J654" s="99"/>
    </row>
    <row r="655" spans="1:10" ht="12" customHeight="1">
      <c r="A655" s="96"/>
      <c r="B655" s="50"/>
      <c r="C655" s="155"/>
      <c r="D655" s="86"/>
      <c r="E655" s="156"/>
      <c r="F655" s="8"/>
      <c r="G655" s="174"/>
      <c r="H655" s="87"/>
      <c r="I655" s="8"/>
      <c r="J655" s="99"/>
    </row>
    <row r="656" spans="1:10" ht="12" customHeight="1">
      <c r="A656" s="96"/>
      <c r="B656" s="155"/>
      <c r="C656" s="155"/>
      <c r="D656" s="86"/>
      <c r="E656" s="156"/>
      <c r="F656" s="114"/>
      <c r="G656" s="174"/>
      <c r="H656" s="87"/>
      <c r="I656" s="88"/>
      <c r="J656" s="99"/>
    </row>
    <row r="657" spans="1:10" ht="12" customHeight="1">
      <c r="A657" s="96"/>
      <c r="B657" s="155"/>
      <c r="C657" s="155"/>
      <c r="D657" s="86"/>
      <c r="E657" s="156"/>
      <c r="F657" s="114"/>
      <c r="G657" s="174"/>
      <c r="H657" s="87"/>
      <c r="I657" s="88"/>
      <c r="J657" s="99"/>
    </row>
    <row r="658" spans="1:10" ht="12" customHeight="1">
      <c r="A658" s="96"/>
      <c r="B658" s="29"/>
      <c r="C658" s="264"/>
      <c r="D658" s="98"/>
      <c r="E658" s="174"/>
      <c r="F658" s="123"/>
      <c r="G658" s="174"/>
      <c r="H658" s="87"/>
      <c r="I658" s="88"/>
      <c r="J658" s="99"/>
    </row>
    <row r="659" spans="1:10" ht="12" customHeight="1">
      <c r="A659" s="96"/>
      <c r="B659" s="264"/>
      <c r="C659" s="264"/>
      <c r="D659" s="98"/>
      <c r="E659" s="174"/>
      <c r="F659" s="123"/>
      <c r="G659" s="174"/>
      <c r="H659" s="87"/>
      <c r="I659" s="88"/>
      <c r="J659" s="99"/>
    </row>
    <row r="660" spans="1:10" ht="12" customHeight="1">
      <c r="A660" s="111"/>
      <c r="B660" s="264"/>
      <c r="C660" s="264"/>
      <c r="D660" s="98"/>
      <c r="E660" s="174"/>
      <c r="F660" s="123"/>
      <c r="G660" s="174"/>
      <c r="H660" s="87"/>
      <c r="I660" s="88"/>
      <c r="J660" s="99"/>
    </row>
    <row r="661" spans="1:10" ht="12" customHeight="1">
      <c r="A661" s="111"/>
      <c r="B661" s="264"/>
      <c r="C661" s="264"/>
      <c r="D661" s="98"/>
      <c r="E661" s="174"/>
      <c r="F661" s="123"/>
      <c r="G661" s="174"/>
      <c r="H661" s="87"/>
      <c r="I661" s="88"/>
      <c r="J661" s="99"/>
    </row>
    <row r="662" spans="1:10" ht="12" customHeight="1">
      <c r="A662" s="111"/>
      <c r="B662" s="9"/>
      <c r="C662" s="264"/>
      <c r="D662" s="98"/>
      <c r="E662" s="174"/>
      <c r="F662" s="30"/>
      <c r="G662" s="174"/>
      <c r="H662" s="87"/>
      <c r="I662" s="30"/>
      <c r="J662" s="99"/>
    </row>
    <row r="663" spans="1:10" ht="12" customHeight="1">
      <c r="A663" s="111"/>
      <c r="B663" s="9"/>
      <c r="C663" s="264"/>
      <c r="D663" s="98"/>
      <c r="E663" s="174"/>
      <c r="F663" s="30"/>
      <c r="G663" s="174"/>
      <c r="H663" s="87"/>
      <c r="I663" s="30"/>
      <c r="J663" s="99"/>
    </row>
    <row r="664" spans="1:10" ht="12" customHeight="1">
      <c r="A664" s="111"/>
      <c r="B664" s="9"/>
      <c r="C664" s="264"/>
      <c r="D664" s="98"/>
      <c r="E664" s="174"/>
      <c r="F664" s="30"/>
      <c r="G664" s="174"/>
      <c r="H664" s="87"/>
      <c r="I664" s="30"/>
      <c r="J664" s="99"/>
    </row>
    <row r="665" spans="1:10" ht="12" customHeight="1">
      <c r="A665" s="111"/>
      <c r="B665" s="9"/>
      <c r="C665" s="264"/>
      <c r="D665" s="98"/>
      <c r="E665" s="174"/>
      <c r="F665" s="30"/>
      <c r="G665" s="174"/>
      <c r="H665" s="176"/>
      <c r="I665" s="30"/>
      <c r="J665" s="99"/>
    </row>
    <row r="666" spans="1:10" ht="12" customHeight="1">
      <c r="A666" s="111"/>
      <c r="B666" s="9"/>
      <c r="C666" s="264"/>
      <c r="D666" s="98"/>
      <c r="E666" s="174"/>
      <c r="F666" s="30"/>
      <c r="G666" s="174"/>
      <c r="H666" s="176"/>
      <c r="I666" s="30"/>
      <c r="J666" s="99"/>
    </row>
    <row r="667" spans="1:10" ht="12" customHeight="1">
      <c r="A667" s="111"/>
      <c r="B667" s="9"/>
      <c r="C667" s="264"/>
      <c r="D667" s="98"/>
      <c r="E667" s="174"/>
      <c r="F667" s="30"/>
      <c r="G667" s="174"/>
      <c r="H667" s="176"/>
      <c r="I667" s="30"/>
      <c r="J667" s="99"/>
    </row>
    <row r="668" spans="1:10" ht="12" customHeight="1">
      <c r="A668" s="111"/>
      <c r="B668" s="9"/>
      <c r="C668" s="264"/>
      <c r="D668" s="98"/>
      <c r="E668" s="174"/>
      <c r="F668" s="30"/>
      <c r="G668" s="174"/>
      <c r="H668" s="176"/>
      <c r="I668" s="30"/>
      <c r="J668" s="99"/>
    </row>
    <row r="669" spans="1:10" ht="12" customHeight="1">
      <c r="A669" s="111"/>
      <c r="B669" s="9"/>
      <c r="C669" s="264"/>
      <c r="D669" s="98"/>
      <c r="E669" s="174"/>
      <c r="F669" s="30"/>
      <c r="G669" s="174"/>
      <c r="H669" s="176"/>
      <c r="I669" s="30"/>
      <c r="J669" s="99"/>
    </row>
    <row r="670" spans="1:10" ht="12" customHeight="1" thickBot="1">
      <c r="A670" s="111"/>
      <c r="B670" s="9" t="s">
        <v>12</v>
      </c>
      <c r="C670" s="264"/>
      <c r="D670" s="98"/>
      <c r="E670" s="174"/>
      <c r="F670" s="30"/>
      <c r="G670" s="174"/>
      <c r="H670" s="176"/>
      <c r="I670" s="30"/>
      <c r="J670" s="99"/>
    </row>
    <row r="671" spans="1:10" ht="12" customHeight="1">
      <c r="A671" s="116"/>
      <c r="B671" s="171"/>
      <c r="C671" s="265"/>
      <c r="D671" s="118"/>
      <c r="E671" s="266"/>
      <c r="F671" s="119"/>
      <c r="G671" s="266"/>
      <c r="H671" s="267"/>
      <c r="I671" s="268"/>
      <c r="J671" s="269"/>
    </row>
    <row r="672" spans="1:10" ht="12" customHeight="1">
      <c r="A672" s="122"/>
      <c r="B672" s="264"/>
      <c r="C672" s="264"/>
      <c r="D672" s="98"/>
      <c r="E672" s="174"/>
      <c r="F672" s="123"/>
      <c r="G672" s="174"/>
      <c r="H672" s="87"/>
      <c r="I672" s="88"/>
      <c r="J672" s="263"/>
    </row>
    <row r="673" spans="1:10" s="97" customFormat="1" ht="12" customHeight="1">
      <c r="A673" s="122"/>
      <c r="B673" s="9"/>
      <c r="C673" s="111"/>
      <c r="D673" s="98"/>
      <c r="E673" s="98"/>
      <c r="F673" s="123"/>
      <c r="G673" s="98"/>
      <c r="H673" s="98"/>
      <c r="I673" s="163"/>
      <c r="J673" s="124"/>
    </row>
    <row r="674" spans="1:10" s="97" customFormat="1" ht="12" customHeight="1">
      <c r="A674" s="122"/>
      <c r="B674" s="111"/>
      <c r="C674" s="111"/>
      <c r="D674" s="98"/>
      <c r="E674" s="98"/>
      <c r="F674" s="123"/>
      <c r="G674" s="98"/>
      <c r="H674" s="98"/>
      <c r="I674" s="163"/>
      <c r="J674" s="124"/>
    </row>
    <row r="675" spans="1:10" s="97" customFormat="1" ht="12" customHeight="1">
      <c r="A675" s="122"/>
      <c r="B675" s="125"/>
      <c r="C675" s="111"/>
      <c r="D675" s="98"/>
      <c r="E675" s="98"/>
      <c r="F675" s="123"/>
      <c r="G675" s="98"/>
      <c r="H675" s="98"/>
      <c r="I675" s="163"/>
      <c r="J675" s="124"/>
    </row>
    <row r="676" spans="1:10" s="97" customFormat="1" ht="12" customHeight="1">
      <c r="A676" s="122"/>
      <c r="B676" s="111"/>
      <c r="C676" s="111"/>
      <c r="D676" s="98"/>
      <c r="E676" s="98"/>
      <c r="F676" s="123"/>
      <c r="G676" s="98"/>
      <c r="H676" s="111"/>
      <c r="I676" s="112"/>
      <c r="J676" s="124"/>
    </row>
    <row r="677" spans="1:10" s="97" customFormat="1" ht="12" customHeight="1">
      <c r="A677" s="122"/>
      <c r="B677" s="111"/>
      <c r="C677" s="111"/>
      <c r="D677" s="98"/>
      <c r="E677" s="98"/>
      <c r="F677" s="123"/>
      <c r="G677" s="98"/>
      <c r="H677" s="111"/>
      <c r="I677" s="112"/>
      <c r="J677" s="124"/>
    </row>
    <row r="678" spans="1:10" s="97" customFormat="1" ht="12" customHeight="1">
      <c r="A678" s="122"/>
      <c r="B678" s="111"/>
      <c r="C678" s="111"/>
      <c r="D678" s="98"/>
      <c r="E678" s="98"/>
      <c r="F678" s="123"/>
      <c r="G678" s="98"/>
      <c r="H678" s="111"/>
      <c r="I678" s="112"/>
      <c r="J678" s="124"/>
    </row>
    <row r="679" spans="1:10" s="97" customFormat="1" ht="12" customHeight="1">
      <c r="A679" s="122"/>
      <c r="B679" s="111"/>
      <c r="C679" s="111"/>
      <c r="D679" s="98"/>
      <c r="E679" s="98"/>
      <c r="F679" s="123"/>
      <c r="G679" s="98"/>
      <c r="H679" s="111"/>
      <c r="I679" s="112"/>
      <c r="J679" s="124"/>
    </row>
    <row r="680" spans="1:10" s="97" customFormat="1" ht="12" customHeight="1" thickBot="1">
      <c r="A680" s="126"/>
      <c r="B680" s="77"/>
      <c r="C680" s="127"/>
      <c r="D680" s="128"/>
      <c r="E680" s="128"/>
      <c r="F680" s="129"/>
      <c r="G680" s="128"/>
      <c r="H680" s="127"/>
      <c r="I680" s="130"/>
      <c r="J680" s="131"/>
    </row>
    <row r="681" spans="1:10" ht="12" customHeight="1">
      <c r="A681" s="97"/>
      <c r="B681" s="97"/>
      <c r="C681" s="97"/>
      <c r="D681" s="86"/>
      <c r="E681" s="86"/>
      <c r="F681" s="114"/>
      <c r="G681" s="86"/>
      <c r="H681" s="97"/>
      <c r="I681" s="140"/>
      <c r="J681" s="91"/>
    </row>
    <row r="682" spans="1:10" ht="12" customHeight="1">
      <c r="A682" s="97"/>
      <c r="B682" s="7" t="str">
        <f>Inputs!$C$2</f>
        <v>Rocky Mountain Power</v>
      </c>
      <c r="C682" s="97"/>
      <c r="D682" s="86"/>
      <c r="E682" s="86"/>
      <c r="F682" s="114"/>
      <c r="G682" s="86"/>
      <c r="I682" s="92" t="s">
        <v>0</v>
      </c>
      <c r="J682" s="229">
        <v>8.11</v>
      </c>
    </row>
    <row r="683" spans="1:10" ht="12" customHeight="1">
      <c r="A683" s="97"/>
      <c r="B683" s="7" t="str">
        <f>Inputs!$C$3</f>
        <v>Utah General Rate Case - June 2015</v>
      </c>
      <c r="C683" s="97"/>
      <c r="D683" s="86"/>
      <c r="E683" s="86"/>
      <c r="F683" s="114"/>
      <c r="G683" s="86"/>
      <c r="H683" s="97"/>
      <c r="I683" s="140"/>
      <c r="J683" s="91"/>
    </row>
    <row r="684" spans="1:10" ht="12" customHeight="1">
      <c r="A684" s="97"/>
      <c r="B684" s="31" t="s">
        <v>769</v>
      </c>
      <c r="C684" s="97"/>
      <c r="D684" s="86"/>
      <c r="E684" s="86"/>
      <c r="F684" s="114"/>
      <c r="G684" s="86"/>
      <c r="H684" s="97"/>
      <c r="I684" s="140"/>
      <c r="J684" s="91"/>
    </row>
    <row r="685" spans="1:10" ht="12" customHeight="1">
      <c r="A685" s="97"/>
      <c r="B685" s="22"/>
      <c r="C685" s="97"/>
      <c r="D685" s="86"/>
      <c r="E685" s="86"/>
      <c r="F685" s="114"/>
      <c r="G685" s="86"/>
      <c r="H685" s="97"/>
      <c r="I685" s="140"/>
      <c r="J685" s="91"/>
    </row>
    <row r="686" spans="1:10" ht="12" customHeight="1">
      <c r="A686" s="97"/>
      <c r="B686" s="97"/>
      <c r="C686" s="97"/>
      <c r="D686" s="86"/>
      <c r="E686" s="86"/>
      <c r="F686" s="114"/>
      <c r="G686" s="86"/>
      <c r="H686" s="97"/>
      <c r="I686" s="140"/>
      <c r="J686" s="91"/>
    </row>
    <row r="687" spans="1:10" ht="12" customHeight="1">
      <c r="A687" s="97"/>
      <c r="F687" s="94" t="s">
        <v>1</v>
      </c>
      <c r="H687" s="84"/>
      <c r="I687" s="95" t="str">
        <f>+Inputs!$C$6</f>
        <v>UTAH</v>
      </c>
    </row>
    <row r="688" spans="1:10" ht="12" customHeight="1">
      <c r="A688" s="97"/>
      <c r="D688" s="46" t="s">
        <v>2</v>
      </c>
      <c r="E688" s="46" t="s">
        <v>3</v>
      </c>
      <c r="F688" s="42" t="s">
        <v>4</v>
      </c>
      <c r="G688" s="46" t="s">
        <v>5</v>
      </c>
      <c r="H688" s="46" t="s">
        <v>6</v>
      </c>
      <c r="I688" s="47" t="s">
        <v>7</v>
      </c>
      <c r="J688" s="46" t="s">
        <v>8</v>
      </c>
    </row>
    <row r="689" spans="1:10" ht="12" customHeight="1">
      <c r="A689" s="96"/>
      <c r="B689" s="36" t="s">
        <v>192</v>
      </c>
      <c r="C689" s="155"/>
      <c r="D689" s="157"/>
      <c r="E689" s="156"/>
      <c r="F689" s="79"/>
      <c r="G689" s="86" t="s">
        <v>13</v>
      </c>
      <c r="H689" s="96"/>
      <c r="I689" s="134"/>
      <c r="J689" s="93"/>
    </row>
    <row r="690" spans="1:10" ht="12" customHeight="1">
      <c r="A690" s="96"/>
      <c r="B690" s="285" t="s">
        <v>425</v>
      </c>
      <c r="C690" s="209"/>
      <c r="D690" s="207">
        <v>537</v>
      </c>
      <c r="E690" s="207">
        <v>3</v>
      </c>
      <c r="F690" s="114">
        <v>974983.39717854769</v>
      </c>
      <c r="G690" s="91" t="s">
        <v>30</v>
      </c>
      <c r="H690" s="176">
        <f>VLOOKUP(G690,'Alloc. Factors'!$B$2:$M$110,7,FALSE)</f>
        <v>0.4262831716003761</v>
      </c>
      <c r="I690" s="88">
        <f>F690*H690</f>
        <v>415619.0148069805</v>
      </c>
      <c r="J690" s="102" t="s">
        <v>432</v>
      </c>
    </row>
    <row r="691" spans="1:10" ht="12" customHeight="1">
      <c r="A691" s="96"/>
      <c r="B691" s="101"/>
      <c r="C691" s="97"/>
      <c r="D691" s="86"/>
      <c r="E691" s="86"/>
      <c r="F691" s="91"/>
      <c r="G691" s="86"/>
      <c r="H691" s="87"/>
      <c r="I691" s="88"/>
      <c r="J691" s="100"/>
    </row>
    <row r="692" spans="1:10" ht="12" customHeight="1">
      <c r="A692" s="96"/>
      <c r="B692" s="101"/>
      <c r="C692" s="97"/>
      <c r="D692" s="86"/>
      <c r="E692" s="86"/>
      <c r="F692" s="91"/>
      <c r="G692" s="86"/>
      <c r="H692" s="87"/>
      <c r="I692" s="88"/>
      <c r="J692" s="100"/>
    </row>
    <row r="693" spans="1:10" ht="12" customHeight="1">
      <c r="A693" s="96"/>
      <c r="B693" s="472" t="s">
        <v>995</v>
      </c>
      <c r="C693" s="97"/>
      <c r="D693" s="86"/>
      <c r="E693" s="86"/>
      <c r="F693" s="91"/>
      <c r="G693" s="86"/>
      <c r="H693" s="87"/>
      <c r="I693" s="88"/>
      <c r="J693" s="100"/>
    </row>
    <row r="694" spans="1:10" ht="12" customHeight="1">
      <c r="A694" s="96"/>
      <c r="B694" s="36" t="s">
        <v>10</v>
      </c>
      <c r="C694" s="155"/>
      <c r="D694" s="157"/>
      <c r="E694" s="156"/>
      <c r="F694" s="80"/>
      <c r="G694" s="86" t="s">
        <v>13</v>
      </c>
      <c r="H694" s="96"/>
      <c r="I694" s="134"/>
      <c r="J694" s="93"/>
    </row>
    <row r="695" spans="1:10" ht="12" customHeight="1">
      <c r="A695" s="96"/>
      <c r="B695" s="101" t="s">
        <v>894</v>
      </c>
      <c r="C695" s="97"/>
      <c r="D695" s="86">
        <v>302</v>
      </c>
      <c r="E695" s="86">
        <v>1</v>
      </c>
      <c r="F695" s="91">
        <v>-51901677.990769103</v>
      </c>
      <c r="G695" s="91" t="s">
        <v>30</v>
      </c>
      <c r="H695" s="176">
        <f>VLOOKUP(G695,'Alloc. Factors'!$B$2:$M$110,7,FALSE)</f>
        <v>0.4262831716003761</v>
      </c>
      <c r="I695" s="88">
        <f t="shared" ref="I695" si="14">F695*H695</f>
        <v>-22124811.905286487</v>
      </c>
      <c r="J695" s="102" t="s">
        <v>654</v>
      </c>
    </row>
    <row r="696" spans="1:10" ht="12" customHeight="1">
      <c r="A696" s="96"/>
      <c r="B696" s="159"/>
      <c r="C696" s="155"/>
      <c r="D696" s="156"/>
      <c r="E696" s="156"/>
      <c r="F696" s="123"/>
      <c r="G696" s="157"/>
      <c r="H696" s="176"/>
      <c r="I696" s="88"/>
      <c r="J696" s="158"/>
    </row>
    <row r="697" spans="1:10" ht="12" customHeight="1">
      <c r="A697" s="96"/>
      <c r="B697" s="159"/>
      <c r="C697" s="155"/>
      <c r="D697" s="156"/>
      <c r="E697" s="156"/>
      <c r="F697" s="123"/>
      <c r="G697" s="157"/>
      <c r="H697" s="176"/>
      <c r="I697" s="88"/>
      <c r="J697" s="158"/>
    </row>
    <row r="698" spans="1:10" ht="12" customHeight="1">
      <c r="A698" s="96"/>
      <c r="B698" s="36" t="s">
        <v>896</v>
      </c>
      <c r="C698" s="155"/>
      <c r="D698" s="157"/>
      <c r="E698" s="156"/>
      <c r="F698" s="80"/>
      <c r="G698" s="86" t="s">
        <v>13</v>
      </c>
      <c r="H698" s="96"/>
      <c r="I698" s="134"/>
      <c r="J698" s="93"/>
    </row>
    <row r="699" spans="1:10" ht="12" customHeight="1">
      <c r="A699" s="96"/>
      <c r="B699" s="285" t="s">
        <v>751</v>
      </c>
      <c r="C699" s="209"/>
      <c r="D699" s="207" t="s">
        <v>353</v>
      </c>
      <c r="E699" s="207">
        <v>1</v>
      </c>
      <c r="F699" s="114">
        <v>11271214.956153801</v>
      </c>
      <c r="G699" s="91" t="s">
        <v>30</v>
      </c>
      <c r="H699" s="176">
        <f>VLOOKUP(G699,'Alloc. Factors'!$B$2:$M$110,7,FALSE)</f>
        <v>0.4262831716003761</v>
      </c>
      <c r="I699" s="88">
        <f t="shared" ref="I699" si="15">F699*H699</f>
        <v>4804729.2592988359</v>
      </c>
      <c r="J699" s="102" t="s">
        <v>654</v>
      </c>
    </row>
    <row r="700" spans="1:10" ht="12" customHeight="1">
      <c r="A700" s="96"/>
      <c r="B700" s="159"/>
      <c r="C700" s="155"/>
      <c r="D700" s="156"/>
      <c r="E700" s="156"/>
      <c r="F700" s="123"/>
      <c r="G700" s="157"/>
      <c r="H700" s="176"/>
      <c r="I700" s="88"/>
      <c r="J700" s="158"/>
    </row>
    <row r="701" spans="1:10" ht="12" customHeight="1">
      <c r="A701" s="96"/>
      <c r="B701" s="159"/>
      <c r="C701" s="155"/>
      <c r="D701" s="156"/>
      <c r="E701" s="156"/>
      <c r="F701" s="123"/>
      <c r="G701" s="157"/>
      <c r="H701" s="176"/>
      <c r="I701" s="88"/>
      <c r="J701" s="158"/>
    </row>
    <row r="702" spans="1:10" ht="12" customHeight="1">
      <c r="A702" s="96"/>
      <c r="B702" s="36" t="s">
        <v>895</v>
      </c>
      <c r="C702" s="155"/>
      <c r="D702" s="157"/>
      <c r="E702" s="156"/>
      <c r="F702" s="80"/>
      <c r="G702" s="86" t="s">
        <v>13</v>
      </c>
      <c r="H702" s="96"/>
      <c r="I702" s="134"/>
      <c r="J702" s="93"/>
    </row>
    <row r="703" spans="1:10" ht="12" customHeight="1">
      <c r="A703" s="96"/>
      <c r="B703" s="285" t="s">
        <v>751</v>
      </c>
      <c r="C703" s="209"/>
      <c r="D703" s="207" t="s">
        <v>274</v>
      </c>
      <c r="E703" s="207">
        <v>1</v>
      </c>
      <c r="F703" s="114">
        <v>-5571590.1299999794</v>
      </c>
      <c r="G703" s="91" t="s">
        <v>30</v>
      </c>
      <c r="H703" s="176">
        <f>VLOOKUP(G703,'Alloc. Factors'!$B$2:$M$110,7,FALSE)</f>
        <v>0.4262831716003761</v>
      </c>
      <c r="I703" s="88">
        <f t="shared" ref="I703:I705" si="16">F703*H703</f>
        <v>-2375075.1114737429</v>
      </c>
      <c r="J703" s="102" t="s">
        <v>654</v>
      </c>
    </row>
    <row r="704" spans="1:10" ht="12" customHeight="1">
      <c r="A704" s="96"/>
      <c r="B704" s="79" t="s">
        <v>936</v>
      </c>
      <c r="C704" s="97"/>
      <c r="D704" s="86" t="s">
        <v>274</v>
      </c>
      <c r="E704" s="86">
        <v>1</v>
      </c>
      <c r="F704" s="91">
        <v>3230006.8903225814</v>
      </c>
      <c r="G704" s="91" t="s">
        <v>187</v>
      </c>
      <c r="H704" s="176">
        <f>VLOOKUP(G704,'Alloc. Factors'!$B$2:$M$110,7,FALSE)</f>
        <v>1</v>
      </c>
      <c r="I704" s="88">
        <f t="shared" si="16"/>
        <v>3230006.8903225814</v>
      </c>
      <c r="J704" s="102" t="s">
        <v>654</v>
      </c>
    </row>
    <row r="705" spans="1:10" ht="12" customHeight="1">
      <c r="A705" s="96"/>
      <c r="B705" s="79" t="s">
        <v>937</v>
      </c>
      <c r="C705" s="97"/>
      <c r="D705" s="86" t="s">
        <v>274</v>
      </c>
      <c r="E705" s="86">
        <v>3</v>
      </c>
      <c r="F705" s="91">
        <v>1253435.5096774199</v>
      </c>
      <c r="G705" s="91" t="s">
        <v>187</v>
      </c>
      <c r="H705" s="176">
        <f>VLOOKUP(G705,'Alloc. Factors'!$B$2:$M$110,7,FALSE)</f>
        <v>1</v>
      </c>
      <c r="I705" s="88">
        <f t="shared" si="16"/>
        <v>1253435.5096774199</v>
      </c>
      <c r="J705" s="102" t="s">
        <v>654</v>
      </c>
    </row>
    <row r="706" spans="1:10" ht="12" customHeight="1">
      <c r="A706" s="96"/>
      <c r="B706" s="96"/>
      <c r="C706" s="96"/>
      <c r="D706" s="98"/>
      <c r="E706" s="93"/>
      <c r="F706" s="423">
        <f>SUM(F703:F705)</f>
        <v>-1088147.7299999781</v>
      </c>
      <c r="G706" s="93"/>
      <c r="H706" s="96"/>
      <c r="I706" s="419">
        <f>SUM(I703:I705)</f>
        <v>2108367.2885262584</v>
      </c>
      <c r="J706" s="148"/>
    </row>
    <row r="707" spans="1:10" ht="12" customHeight="1">
      <c r="A707" s="96"/>
      <c r="B707" s="96"/>
      <c r="C707" s="96"/>
      <c r="D707" s="98"/>
      <c r="E707" s="93"/>
      <c r="F707" s="134"/>
      <c r="G707" s="93"/>
      <c r="H707" s="96"/>
      <c r="I707" s="141"/>
      <c r="J707" s="148"/>
    </row>
    <row r="708" spans="1:10" ht="12" customHeight="1">
      <c r="A708" s="96"/>
      <c r="B708" s="96"/>
      <c r="C708" s="96"/>
      <c r="D708" s="98"/>
      <c r="E708" s="93"/>
      <c r="F708" s="134"/>
      <c r="G708" s="93"/>
      <c r="H708" s="96"/>
      <c r="I708" s="141"/>
      <c r="J708" s="148"/>
    </row>
    <row r="709" spans="1:10" ht="12" customHeight="1">
      <c r="A709" s="96"/>
      <c r="B709" s="472" t="s">
        <v>996</v>
      </c>
      <c r="C709" s="96"/>
      <c r="D709" s="98"/>
      <c r="E709" s="93"/>
      <c r="F709" s="134"/>
      <c r="G709" s="93"/>
      <c r="H709" s="96"/>
      <c r="I709" s="141"/>
      <c r="J709" s="148"/>
    </row>
    <row r="710" spans="1:10" ht="12" customHeight="1">
      <c r="A710" s="96"/>
      <c r="B710" s="36" t="s">
        <v>423</v>
      </c>
      <c r="C710" s="155"/>
      <c r="D710" s="157"/>
      <c r="E710" s="156"/>
      <c r="F710" s="80"/>
      <c r="G710" s="86" t="s">
        <v>13</v>
      </c>
      <c r="H710" s="96"/>
      <c r="I710" s="134"/>
      <c r="J710" s="93"/>
    </row>
    <row r="711" spans="1:10" ht="12" customHeight="1">
      <c r="A711" s="96"/>
      <c r="B711" s="285" t="s">
        <v>751</v>
      </c>
      <c r="C711" s="209"/>
      <c r="D711" s="207" t="s">
        <v>271</v>
      </c>
      <c r="E711" s="207">
        <v>1</v>
      </c>
      <c r="F711" s="114">
        <v>7300166.190205818</v>
      </c>
      <c r="G711" s="91" t="s">
        <v>30</v>
      </c>
      <c r="H711" s="176">
        <f>VLOOKUP(G711,'Alloc. Factors'!$B$2:$M$110,7,FALSE)</f>
        <v>0.4262831716003761</v>
      </c>
      <c r="I711" s="88">
        <f t="shared" ref="I711" si="17">F711*H711</f>
        <v>3111937.9967707708</v>
      </c>
      <c r="J711" s="102" t="s">
        <v>893</v>
      </c>
    </row>
    <row r="712" spans="1:10" ht="12" customHeight="1">
      <c r="A712" s="96"/>
      <c r="B712" s="159"/>
      <c r="C712" s="155"/>
      <c r="D712" s="156"/>
      <c r="E712" s="156"/>
      <c r="F712" s="123"/>
      <c r="G712" s="157"/>
      <c r="H712" s="176"/>
      <c r="I712" s="88"/>
      <c r="J712" s="158"/>
    </row>
    <row r="713" spans="1:10" ht="12" customHeight="1">
      <c r="A713" s="96"/>
      <c r="B713" s="159"/>
      <c r="C713" s="155"/>
      <c r="D713" s="156"/>
      <c r="E713" s="156"/>
      <c r="F713" s="123"/>
      <c r="G713" s="157"/>
      <c r="H713" s="176"/>
      <c r="I713" s="88"/>
      <c r="J713" s="158"/>
    </row>
    <row r="714" spans="1:10" ht="12" customHeight="1">
      <c r="A714" s="96"/>
      <c r="B714" s="159"/>
      <c r="C714" s="155"/>
      <c r="D714" s="156"/>
      <c r="E714" s="156"/>
      <c r="F714" s="123"/>
      <c r="G714" s="157"/>
      <c r="H714" s="176"/>
      <c r="I714" s="88"/>
      <c r="J714" s="158"/>
    </row>
    <row r="715" spans="1:10" ht="12" customHeight="1">
      <c r="A715" s="96"/>
      <c r="B715" s="285"/>
      <c r="C715" s="209"/>
      <c r="D715" s="207"/>
      <c r="E715" s="207"/>
      <c r="F715" s="114"/>
      <c r="G715" s="91"/>
      <c r="H715" s="176"/>
      <c r="I715" s="88"/>
      <c r="J715" s="102"/>
    </row>
    <row r="716" spans="1:10" ht="12" customHeight="1">
      <c r="A716" s="96"/>
      <c r="B716" s="36"/>
      <c r="C716" s="155"/>
      <c r="D716" s="157"/>
      <c r="E716" s="156"/>
      <c r="F716" s="80"/>
      <c r="G716" s="86"/>
      <c r="H716" s="96"/>
      <c r="I716" s="134"/>
      <c r="J716" s="93"/>
    </row>
    <row r="717" spans="1:10" ht="12" customHeight="1">
      <c r="A717" s="96"/>
      <c r="B717" s="285"/>
      <c r="C717" s="209"/>
      <c r="D717" s="207"/>
      <c r="E717" s="207"/>
      <c r="F717" s="114"/>
      <c r="G717" s="91"/>
      <c r="H717" s="176"/>
      <c r="I717" s="88"/>
      <c r="J717" s="102"/>
    </row>
    <row r="718" spans="1:10" ht="12" customHeight="1">
      <c r="A718" s="96"/>
      <c r="B718" s="101"/>
      <c r="C718" s="97"/>
      <c r="D718" s="86"/>
      <c r="E718" s="86"/>
      <c r="F718" s="91"/>
      <c r="G718" s="91"/>
      <c r="H718" s="87"/>
      <c r="I718" s="88"/>
      <c r="J718" s="100"/>
    </row>
    <row r="719" spans="1:10" ht="12" customHeight="1">
      <c r="A719" s="96"/>
      <c r="B719" s="101"/>
      <c r="C719" s="97"/>
      <c r="D719" s="86"/>
      <c r="E719" s="86"/>
      <c r="F719" s="91"/>
      <c r="G719" s="91"/>
      <c r="H719" s="87"/>
      <c r="I719" s="88"/>
      <c r="J719" s="100"/>
    </row>
    <row r="720" spans="1:10" ht="12" customHeight="1">
      <c r="A720" s="96"/>
      <c r="B720" s="101"/>
      <c r="C720" s="97"/>
      <c r="D720" s="86"/>
      <c r="E720" s="86"/>
      <c r="F720" s="91"/>
      <c r="G720" s="91"/>
      <c r="H720" s="87"/>
      <c r="I720" s="88"/>
      <c r="J720" s="100"/>
    </row>
    <row r="721" spans="1:10" ht="12" customHeight="1">
      <c r="A721" s="96"/>
      <c r="B721" s="101"/>
      <c r="C721" s="97"/>
      <c r="D721" s="86"/>
      <c r="E721" s="86"/>
      <c r="F721" s="91"/>
      <c r="G721" s="91"/>
      <c r="H721" s="87"/>
      <c r="I721" s="88"/>
      <c r="J721" s="100"/>
    </row>
    <row r="722" spans="1:10" ht="12" customHeight="1">
      <c r="A722" s="96"/>
      <c r="B722" s="111"/>
      <c r="C722" s="111"/>
      <c r="D722" s="98"/>
      <c r="E722" s="98"/>
      <c r="F722" s="123" t="s">
        <v>13</v>
      </c>
      <c r="G722" s="98"/>
      <c r="H722" s="111"/>
      <c r="I722" s="112"/>
      <c r="J722" s="88"/>
    </row>
    <row r="723" spans="1:10" ht="12" customHeight="1">
      <c r="A723" s="96"/>
      <c r="B723" s="101"/>
      <c r="C723" s="97"/>
      <c r="D723" s="86"/>
      <c r="E723" s="86"/>
      <c r="F723" s="91"/>
      <c r="G723" s="91"/>
      <c r="H723" s="87"/>
      <c r="I723" s="88"/>
      <c r="J723" s="100"/>
    </row>
    <row r="724" spans="1:10" ht="12" customHeight="1">
      <c r="A724" s="96"/>
      <c r="B724" s="101"/>
      <c r="C724" s="97"/>
      <c r="D724" s="86"/>
      <c r="E724" s="86"/>
      <c r="F724" s="91"/>
      <c r="G724" s="91"/>
      <c r="H724" s="87"/>
      <c r="I724" s="88"/>
      <c r="J724" s="100"/>
    </row>
    <row r="725" spans="1:10" ht="12" customHeight="1">
      <c r="A725" s="96"/>
      <c r="B725" s="111"/>
      <c r="C725" s="111"/>
      <c r="D725" s="98"/>
      <c r="E725" s="98"/>
      <c r="F725" s="123"/>
      <c r="G725" s="98"/>
      <c r="H725" s="111"/>
      <c r="I725" s="112"/>
      <c r="J725" s="88"/>
    </row>
    <row r="726" spans="1:10" ht="12" customHeight="1">
      <c r="A726" s="96"/>
      <c r="B726" s="111"/>
      <c r="C726" s="111"/>
      <c r="D726" s="98"/>
      <c r="E726" s="98"/>
      <c r="F726" s="123"/>
      <c r="G726" s="98"/>
      <c r="H726" s="111"/>
      <c r="I726" s="112"/>
      <c r="J726" s="88"/>
    </row>
    <row r="727" spans="1:10" ht="12" customHeight="1">
      <c r="A727" s="96"/>
      <c r="B727" s="36"/>
      <c r="C727" s="155"/>
      <c r="D727" s="157"/>
      <c r="E727" s="156"/>
      <c r="F727" s="140"/>
      <c r="G727" s="86"/>
      <c r="H727" s="111"/>
      <c r="I727" s="123"/>
      <c r="J727" s="98"/>
    </row>
    <row r="728" spans="1:10" ht="12" customHeight="1">
      <c r="A728" s="96"/>
      <c r="B728" s="101"/>
      <c r="C728" s="155"/>
      <c r="D728" s="156"/>
      <c r="E728" s="156"/>
      <c r="F728" s="114"/>
      <c r="G728" s="91"/>
      <c r="H728" s="87"/>
      <c r="I728" s="88"/>
      <c r="J728" s="100"/>
    </row>
    <row r="729" spans="1:10" ht="12" customHeight="1">
      <c r="A729" s="96"/>
      <c r="B729" s="101"/>
      <c r="C729" s="97"/>
      <c r="D729" s="86"/>
      <c r="E729" s="86"/>
      <c r="F729" s="91"/>
      <c r="G729" s="91"/>
      <c r="H729" s="87"/>
      <c r="I729" s="88"/>
      <c r="J729" s="100"/>
    </row>
    <row r="730" spans="1:10" ht="12" customHeight="1">
      <c r="A730" s="96"/>
      <c r="B730" s="9" t="s">
        <v>13</v>
      </c>
      <c r="C730" s="111"/>
      <c r="D730" s="98"/>
      <c r="E730" s="98"/>
      <c r="F730" s="123"/>
      <c r="G730" s="98"/>
      <c r="H730" s="111"/>
      <c r="I730" s="112"/>
      <c r="J730" s="88"/>
    </row>
    <row r="731" spans="1:10" ht="12" customHeight="1">
      <c r="A731" s="96"/>
      <c r="B731" s="111"/>
      <c r="C731" s="111"/>
      <c r="D731" s="98"/>
      <c r="E731" s="98"/>
      <c r="F731" s="123"/>
      <c r="G731" s="98"/>
      <c r="H731" s="111"/>
      <c r="I731" s="112"/>
      <c r="J731" s="88"/>
    </row>
    <row r="732" spans="1:10" ht="12" customHeight="1" thickBot="1">
      <c r="A732" s="96"/>
      <c r="B732" s="9" t="s">
        <v>12</v>
      </c>
      <c r="C732" s="111"/>
      <c r="D732" s="98"/>
      <c r="E732" s="98"/>
      <c r="F732" s="123"/>
      <c r="G732" s="98"/>
      <c r="H732" s="111"/>
      <c r="I732" s="112"/>
      <c r="J732" s="88"/>
    </row>
    <row r="733" spans="1:10" ht="12" customHeight="1">
      <c r="A733" s="116"/>
      <c r="B733" s="117"/>
      <c r="C733" s="117"/>
      <c r="D733" s="118"/>
      <c r="E733" s="118"/>
      <c r="F733" s="119"/>
      <c r="G733" s="118"/>
      <c r="H733" s="117"/>
      <c r="I733" s="120"/>
      <c r="J733" s="121"/>
    </row>
    <row r="734" spans="1:10" ht="12" customHeight="1">
      <c r="A734" s="122"/>
      <c r="B734" s="9" t="s">
        <v>13</v>
      </c>
      <c r="C734" s="111"/>
      <c r="D734" s="98"/>
      <c r="E734" s="98"/>
      <c r="F734" s="123"/>
      <c r="G734" s="98"/>
      <c r="H734" s="111"/>
      <c r="I734" s="112"/>
      <c r="J734" s="124"/>
    </row>
    <row r="735" spans="1:10" ht="12" customHeight="1">
      <c r="A735" s="122"/>
      <c r="B735" s="111"/>
      <c r="C735" s="111"/>
      <c r="D735" s="98"/>
      <c r="E735" s="98"/>
      <c r="F735" s="123"/>
      <c r="G735" s="98"/>
      <c r="H735" s="111"/>
      <c r="I735" s="112"/>
      <c r="J735" s="124"/>
    </row>
    <row r="736" spans="1:10" ht="12" customHeight="1">
      <c r="A736" s="122"/>
      <c r="B736" s="9" t="s">
        <v>13</v>
      </c>
      <c r="C736" s="111"/>
      <c r="D736" s="98"/>
      <c r="E736" s="98"/>
      <c r="F736" s="123"/>
      <c r="G736" s="98"/>
      <c r="H736" s="111"/>
      <c r="I736" s="112"/>
      <c r="J736" s="124"/>
    </row>
    <row r="737" spans="1:10" ht="12" customHeight="1">
      <c r="A737" s="122"/>
      <c r="B737" s="9" t="s">
        <v>13</v>
      </c>
      <c r="C737" s="111"/>
      <c r="D737" s="98"/>
      <c r="E737" s="98"/>
      <c r="F737" s="123"/>
      <c r="G737" s="98"/>
      <c r="H737" s="111"/>
      <c r="I737" s="112"/>
      <c r="J737" s="124"/>
    </row>
    <row r="738" spans="1:10" ht="12" customHeight="1">
      <c r="A738" s="122"/>
      <c r="B738" s="9" t="s">
        <v>13</v>
      </c>
      <c r="C738" s="111"/>
      <c r="D738" s="98"/>
      <c r="E738" s="98"/>
      <c r="F738" s="123"/>
      <c r="G738" s="98"/>
      <c r="H738" s="111"/>
      <c r="I738" s="112"/>
      <c r="J738" s="124"/>
    </row>
    <row r="739" spans="1:10" ht="12" customHeight="1">
      <c r="A739" s="122"/>
      <c r="B739" s="97"/>
      <c r="C739" s="111"/>
      <c r="D739" s="98"/>
      <c r="E739" s="98"/>
      <c r="F739" s="123"/>
      <c r="G739" s="98"/>
      <c r="H739" s="98"/>
      <c r="I739" s="163"/>
      <c r="J739" s="124"/>
    </row>
    <row r="740" spans="1:10" ht="12" customHeight="1">
      <c r="A740" s="122"/>
      <c r="B740" s="111"/>
      <c r="C740" s="111"/>
      <c r="D740" s="98"/>
      <c r="E740" s="98"/>
      <c r="F740" s="123"/>
      <c r="G740" s="98"/>
      <c r="H740" s="98"/>
      <c r="I740" s="163"/>
      <c r="J740" s="124"/>
    </row>
    <row r="741" spans="1:10" ht="12" customHeight="1">
      <c r="A741" s="122"/>
      <c r="B741" s="111"/>
      <c r="C741" s="111"/>
      <c r="D741" s="98"/>
      <c r="E741" s="98"/>
      <c r="F741" s="123"/>
      <c r="G741" s="98"/>
      <c r="H741" s="98"/>
      <c r="I741" s="163"/>
      <c r="J741" s="124"/>
    </row>
    <row r="742" spans="1:10" ht="12" customHeight="1">
      <c r="A742" s="122"/>
      <c r="B742" s="111"/>
      <c r="C742" s="111"/>
      <c r="D742" s="98"/>
      <c r="E742" s="98"/>
      <c r="F742" s="123"/>
      <c r="G742" s="98"/>
      <c r="H742" s="98"/>
      <c r="I742" s="163"/>
      <c r="J742" s="124"/>
    </row>
    <row r="743" spans="1:10" ht="12" customHeight="1">
      <c r="A743" s="122"/>
      <c r="B743" s="111"/>
      <c r="C743" s="111"/>
      <c r="D743" s="98"/>
      <c r="E743" s="98"/>
      <c r="F743" s="123"/>
      <c r="G743" s="98"/>
      <c r="H743" s="98"/>
      <c r="I743" s="163"/>
      <c r="J743" s="124"/>
    </row>
    <row r="744" spans="1:10" ht="12" customHeight="1">
      <c r="A744" s="122"/>
      <c r="B744" s="111"/>
      <c r="C744" s="111"/>
      <c r="D744" s="98"/>
      <c r="E744" s="98"/>
      <c r="F744" s="123"/>
      <c r="G744" s="98"/>
      <c r="H744" s="111"/>
      <c r="I744" s="112"/>
      <c r="J744" s="124"/>
    </row>
    <row r="745" spans="1:10" ht="12" customHeight="1">
      <c r="A745" s="122"/>
      <c r="B745" s="111"/>
      <c r="C745" s="111"/>
      <c r="D745" s="98"/>
      <c r="E745" s="98"/>
      <c r="F745" s="123"/>
      <c r="G745" s="98"/>
      <c r="H745" s="111"/>
      <c r="I745" s="112"/>
      <c r="J745" s="124"/>
    </row>
    <row r="746" spans="1:10" ht="12" customHeight="1">
      <c r="A746" s="122"/>
      <c r="B746" s="111"/>
      <c r="C746" s="111"/>
      <c r="D746" s="98"/>
      <c r="E746" s="98"/>
      <c r="F746" s="123"/>
      <c r="G746" s="98"/>
      <c r="H746" s="111"/>
      <c r="I746" s="112"/>
      <c r="J746" s="124"/>
    </row>
    <row r="747" spans="1:10" ht="12" customHeight="1">
      <c r="A747" s="122"/>
      <c r="B747" s="111"/>
      <c r="C747" s="111"/>
      <c r="D747" s="98"/>
      <c r="E747" s="98"/>
      <c r="F747" s="123"/>
      <c r="G747" s="98"/>
      <c r="H747" s="111"/>
      <c r="I747" s="112"/>
      <c r="J747" s="124"/>
    </row>
    <row r="748" spans="1:10" ht="12" customHeight="1" thickBot="1">
      <c r="A748" s="149"/>
      <c r="B748" s="150"/>
      <c r="C748" s="150"/>
      <c r="D748" s="151"/>
      <c r="E748" s="151"/>
      <c r="F748" s="152"/>
      <c r="G748" s="151"/>
      <c r="H748" s="150"/>
      <c r="I748" s="153"/>
      <c r="J748" s="154"/>
    </row>
    <row r="749" spans="1:10" ht="12" customHeight="1">
      <c r="A749" s="97"/>
      <c r="B749" s="97"/>
      <c r="C749" s="97"/>
      <c r="D749" s="86"/>
      <c r="E749" s="86"/>
      <c r="F749" s="114"/>
      <c r="G749" s="86"/>
      <c r="H749" s="97"/>
      <c r="I749" s="140"/>
      <c r="J749" s="91"/>
    </row>
    <row r="750" spans="1:10" ht="12" customHeight="1">
      <c r="A750" s="97"/>
      <c r="B750" s="7" t="str">
        <f>Inputs!$C$2</f>
        <v>Rocky Mountain Power</v>
      </c>
      <c r="C750" s="97"/>
      <c r="D750" s="86"/>
      <c r="E750" s="86"/>
      <c r="F750" s="114"/>
      <c r="G750" s="86"/>
      <c r="I750" s="92" t="s">
        <v>0</v>
      </c>
      <c r="J750" s="229">
        <v>8.1199999999999992</v>
      </c>
    </row>
    <row r="751" spans="1:10" ht="12" customHeight="1">
      <c r="A751" s="97"/>
      <c r="B751" s="7" t="str">
        <f>Inputs!$C$3</f>
        <v>Utah General Rate Case - June 2015</v>
      </c>
      <c r="C751" s="97"/>
      <c r="D751" s="86"/>
      <c r="E751" s="86"/>
      <c r="F751" s="114"/>
      <c r="G751" s="86"/>
      <c r="H751" s="97"/>
      <c r="I751" s="140"/>
      <c r="J751" s="91"/>
    </row>
    <row r="752" spans="1:10" ht="12" customHeight="1">
      <c r="A752" s="97"/>
      <c r="B752" s="31" t="s">
        <v>634</v>
      </c>
      <c r="C752" s="97"/>
      <c r="D752" s="86"/>
      <c r="E752" s="86"/>
      <c r="F752" s="114"/>
      <c r="G752" s="86"/>
      <c r="H752" s="97"/>
      <c r="I752" s="140"/>
      <c r="J752" s="91"/>
    </row>
    <row r="753" spans="1:10" ht="12" customHeight="1">
      <c r="A753" s="97"/>
      <c r="B753" s="22"/>
      <c r="C753" s="97"/>
      <c r="D753" s="86"/>
      <c r="E753" s="86"/>
      <c r="F753" s="114"/>
      <c r="G753" s="86"/>
      <c r="H753" s="97"/>
      <c r="I753" s="140"/>
      <c r="J753" s="91"/>
    </row>
    <row r="754" spans="1:10" ht="12" customHeight="1">
      <c r="A754" s="97"/>
      <c r="B754" s="97"/>
      <c r="C754" s="97"/>
      <c r="D754" s="86"/>
      <c r="E754" s="86"/>
      <c r="F754" s="114"/>
      <c r="G754" s="86"/>
      <c r="H754" s="97"/>
      <c r="I754" s="140"/>
      <c r="J754" s="91"/>
    </row>
    <row r="755" spans="1:10" ht="12" customHeight="1">
      <c r="A755" s="97"/>
      <c r="F755" s="94" t="s">
        <v>1</v>
      </c>
      <c r="H755" s="84"/>
      <c r="I755" s="95" t="str">
        <f>+Inputs!$C$6</f>
        <v>UTAH</v>
      </c>
    </row>
    <row r="756" spans="1:10" ht="12" customHeight="1">
      <c r="A756" s="97"/>
      <c r="D756" s="46" t="s">
        <v>2</v>
      </c>
      <c r="E756" s="46" t="s">
        <v>3</v>
      </c>
      <c r="F756" s="42" t="s">
        <v>4</v>
      </c>
      <c r="G756" s="46" t="s">
        <v>5</v>
      </c>
      <c r="H756" s="46" t="s">
        <v>6</v>
      </c>
      <c r="I756" s="47" t="s">
        <v>7</v>
      </c>
      <c r="J756" s="46" t="s">
        <v>8</v>
      </c>
    </row>
    <row r="757" spans="1:10" ht="12" customHeight="1">
      <c r="A757" s="96"/>
      <c r="B757" s="22" t="s">
        <v>192</v>
      </c>
      <c r="C757" s="97"/>
      <c r="D757" s="86"/>
      <c r="E757" s="86"/>
      <c r="F757" s="103"/>
      <c r="G757" s="86"/>
      <c r="H757" s="96"/>
      <c r="I757" s="134"/>
      <c r="J757" s="93"/>
    </row>
    <row r="758" spans="1:10" ht="12" customHeight="1">
      <c r="A758" s="96"/>
      <c r="B758" s="97" t="s">
        <v>867</v>
      </c>
      <c r="C758" s="97"/>
      <c r="D758" s="86">
        <v>539</v>
      </c>
      <c r="E758" s="86">
        <v>1</v>
      </c>
      <c r="F758" s="225">
        <v>-46816.249999999993</v>
      </c>
      <c r="G758" s="86" t="s">
        <v>30</v>
      </c>
      <c r="H758" s="176">
        <f>VLOOKUP(G758,'Alloc. Factors'!$B$2:$M$110,7,FALSE)</f>
        <v>0.4262831716003761</v>
      </c>
      <c r="I758" s="88">
        <f>F758*H758</f>
        <v>-19956.979532436104</v>
      </c>
      <c r="J758" s="84" t="s">
        <v>438</v>
      </c>
    </row>
    <row r="759" spans="1:10" ht="12" customHeight="1">
      <c r="A759" s="96"/>
      <c r="B759" s="111" t="s">
        <v>868</v>
      </c>
      <c r="C759" s="111"/>
      <c r="D759" s="98">
        <v>539</v>
      </c>
      <c r="E759" s="98">
        <v>1</v>
      </c>
      <c r="F759" s="225">
        <v>-418.24</v>
      </c>
      <c r="G759" s="86" t="s">
        <v>32</v>
      </c>
      <c r="H759" s="176">
        <f>VLOOKUP(G759,'Alloc. Factors'!$B$2:$M$110,7,FALSE)</f>
        <v>0.4262831716003761</v>
      </c>
      <c r="I759" s="88">
        <f t="shared" ref="I759:I760" si="18">F759*H759</f>
        <v>-178.28867369014131</v>
      </c>
      <c r="J759" s="84" t="s">
        <v>438</v>
      </c>
    </row>
    <row r="760" spans="1:10" ht="12" customHeight="1">
      <c r="A760" s="96"/>
      <c r="B760" s="97" t="s">
        <v>869</v>
      </c>
      <c r="C760" s="97"/>
      <c r="D760" s="86">
        <v>539</v>
      </c>
      <c r="E760" s="86">
        <v>1</v>
      </c>
      <c r="F760" s="225">
        <v>-50022.110000000008</v>
      </c>
      <c r="G760" s="86" t="s">
        <v>32</v>
      </c>
      <c r="H760" s="176">
        <f>VLOOKUP(G760,'Alloc. Factors'!$B$2:$M$110,7,FALSE)</f>
        <v>0.4262831716003761</v>
      </c>
      <c r="I760" s="88">
        <f t="shared" si="18"/>
        <v>-21323.583700942894</v>
      </c>
      <c r="J760" s="84" t="s">
        <v>438</v>
      </c>
    </row>
    <row r="761" spans="1:10" ht="12" customHeight="1">
      <c r="A761" s="96"/>
      <c r="B761" s="97"/>
      <c r="C761" s="97"/>
      <c r="D761" s="86"/>
      <c r="E761" s="86"/>
      <c r="F761" s="442">
        <f>SUM(F758:F760)</f>
        <v>-97256.6</v>
      </c>
      <c r="G761" s="86"/>
      <c r="H761" s="96"/>
      <c r="I761" s="423">
        <f>SUM(I758:I760)</f>
        <v>-41458.85190706914</v>
      </c>
      <c r="J761" s="93"/>
    </row>
    <row r="762" spans="1:10" ht="12" customHeight="1">
      <c r="A762" s="96"/>
      <c r="B762" s="97"/>
      <c r="C762" s="97"/>
      <c r="D762" s="86"/>
      <c r="E762" s="86"/>
      <c r="F762" s="225" t="s">
        <v>13</v>
      </c>
      <c r="G762" s="86"/>
      <c r="H762" s="96"/>
      <c r="I762" s="134"/>
      <c r="J762" s="93"/>
    </row>
    <row r="763" spans="1:10" ht="12" customHeight="1">
      <c r="A763" s="96"/>
      <c r="B763" s="386" t="s">
        <v>422</v>
      </c>
      <c r="C763" s="97"/>
      <c r="D763" s="86"/>
      <c r="E763" s="86"/>
      <c r="F763" s="225" t="s">
        <v>13</v>
      </c>
      <c r="G763" s="86"/>
      <c r="H763" s="96"/>
      <c r="I763" s="134"/>
      <c r="J763" s="93"/>
    </row>
    <row r="764" spans="1:10" ht="12" customHeight="1">
      <c r="A764" s="96"/>
      <c r="B764" s="97" t="s">
        <v>870</v>
      </c>
      <c r="C764" s="97"/>
      <c r="D764" s="156" t="s">
        <v>324</v>
      </c>
      <c r="E764" s="86">
        <v>1</v>
      </c>
      <c r="F764" s="225">
        <v>-190300.52419323716</v>
      </c>
      <c r="G764" s="86" t="s">
        <v>28</v>
      </c>
      <c r="H764" s="176">
        <f>VLOOKUP(G764,'Alloc. Factors'!$B$2:$M$110,7,FALSE)</f>
        <v>0.4262831716003761</v>
      </c>
      <c r="I764" s="88">
        <f t="shared" ref="I764" si="19">F764*H764</f>
        <v>-81121.911010307245</v>
      </c>
      <c r="J764" s="84" t="s">
        <v>438</v>
      </c>
    </row>
    <row r="765" spans="1:10" ht="12" customHeight="1">
      <c r="A765" s="96"/>
      <c r="B765" s="97"/>
      <c r="C765" s="97"/>
      <c r="D765" s="156"/>
      <c r="E765" s="86" t="s">
        <v>13</v>
      </c>
      <c r="F765" s="225"/>
      <c r="G765" s="86"/>
      <c r="H765" s="96"/>
      <c r="I765" s="134"/>
      <c r="J765" s="93"/>
    </row>
    <row r="766" spans="1:10" ht="12" customHeight="1">
      <c r="A766" s="111"/>
      <c r="B766" s="97" t="s">
        <v>871</v>
      </c>
      <c r="C766" s="97"/>
      <c r="D766" s="156" t="s">
        <v>326</v>
      </c>
      <c r="E766" s="86">
        <v>1</v>
      </c>
      <c r="F766" s="225">
        <v>-2224227</v>
      </c>
      <c r="G766" s="86" t="s">
        <v>32</v>
      </c>
      <c r="H766" s="176">
        <f>VLOOKUP(G766,'Alloc. Factors'!$B$2:$M$110,7,FALSE)</f>
        <v>0.4262831716003761</v>
      </c>
      <c r="I766" s="88">
        <f t="shared" ref="I766:I767" si="20">F766*H766</f>
        <v>-948150.53991918976</v>
      </c>
      <c r="J766" s="84" t="s">
        <v>438</v>
      </c>
    </row>
    <row r="767" spans="1:10" ht="12" customHeight="1">
      <c r="A767" s="111"/>
      <c r="B767" s="97" t="s">
        <v>872</v>
      </c>
      <c r="C767" s="97"/>
      <c r="D767" s="86" t="s">
        <v>330</v>
      </c>
      <c r="E767" s="86">
        <v>1</v>
      </c>
      <c r="F767" s="225">
        <v>-19434.91</v>
      </c>
      <c r="G767" s="86" t="s">
        <v>28</v>
      </c>
      <c r="H767" s="176">
        <f>VLOOKUP(G767,'Alloc. Factors'!$B$2:$M$110,7,FALSE)</f>
        <v>0.4262831716003761</v>
      </c>
      <c r="I767" s="88">
        <f t="shared" si="20"/>
        <v>-8284.7750745678659</v>
      </c>
      <c r="J767" s="84" t="s">
        <v>438</v>
      </c>
    </row>
    <row r="768" spans="1:10" ht="12" customHeight="1">
      <c r="A768" s="111"/>
      <c r="B768" s="97"/>
      <c r="C768" s="97"/>
      <c r="D768" s="86"/>
      <c r="E768" s="86"/>
      <c r="F768" s="442">
        <f>SUM(F766:F767)</f>
        <v>-2243661.91</v>
      </c>
      <c r="G768" s="86"/>
      <c r="H768" s="96"/>
      <c r="I768" s="423">
        <f>SUM(I766:I767)</f>
        <v>-956435.31499375764</v>
      </c>
      <c r="J768" s="93"/>
    </row>
    <row r="769" spans="1:10" ht="12" customHeight="1">
      <c r="A769" s="111"/>
      <c r="B769" s="101"/>
      <c r="C769" s="97"/>
      <c r="D769" s="86"/>
      <c r="E769" s="86"/>
      <c r="F769" s="225"/>
      <c r="G769" s="86"/>
      <c r="H769" s="176"/>
      <c r="I769" s="88"/>
    </row>
    <row r="770" spans="1:10" ht="12" customHeight="1">
      <c r="A770" s="111"/>
      <c r="B770" s="101" t="s">
        <v>873</v>
      </c>
      <c r="C770" s="97"/>
      <c r="D770" s="86" t="s">
        <v>326</v>
      </c>
      <c r="E770" s="86">
        <v>1</v>
      </c>
      <c r="F770" s="225">
        <v>-41416.78</v>
      </c>
      <c r="G770" s="86" t="s">
        <v>32</v>
      </c>
      <c r="H770" s="176">
        <f>VLOOKUP(G770,'Alloc. Factors'!$B$2:$M$110,7,FALSE)</f>
        <v>0.4262831716003761</v>
      </c>
      <c r="I770" s="88">
        <f t="shared" ref="I770:I772" si="21">F770*H770</f>
        <v>-17655.276335875024</v>
      </c>
      <c r="J770" s="84" t="s">
        <v>438</v>
      </c>
    </row>
    <row r="771" spans="1:10" ht="12" customHeight="1">
      <c r="A771" s="111"/>
      <c r="B771" s="97" t="s">
        <v>874</v>
      </c>
      <c r="C771" s="97"/>
      <c r="D771" s="86" t="s">
        <v>330</v>
      </c>
      <c r="E771" s="86">
        <v>1</v>
      </c>
      <c r="F771" s="225">
        <v>-2105.9</v>
      </c>
      <c r="G771" s="86" t="s">
        <v>28</v>
      </c>
      <c r="H771" s="176">
        <f>VLOOKUP(G771,'Alloc. Factors'!$B$2:$M$110,7,FALSE)</f>
        <v>0.4262831716003761</v>
      </c>
      <c r="I771" s="88">
        <f t="shared" si="21"/>
        <v>-897.70973107323209</v>
      </c>
      <c r="J771" s="84" t="s">
        <v>438</v>
      </c>
    </row>
    <row r="772" spans="1:10" ht="12" customHeight="1">
      <c r="A772" s="111"/>
      <c r="B772" s="111" t="s">
        <v>875</v>
      </c>
      <c r="C772" s="111"/>
      <c r="D772" s="98">
        <v>403361</v>
      </c>
      <c r="E772" s="98">
        <v>1</v>
      </c>
      <c r="F772" s="225">
        <v>-112.24</v>
      </c>
      <c r="G772" s="86" t="s">
        <v>191</v>
      </c>
      <c r="H772" s="176">
        <f>VLOOKUP(G772,'Alloc. Factors'!$B$2:$M$110,7,FALSE)</f>
        <v>0</v>
      </c>
      <c r="I772" s="88">
        <f t="shared" si="21"/>
        <v>0</v>
      </c>
      <c r="J772" s="84" t="s">
        <v>438</v>
      </c>
    </row>
    <row r="773" spans="1:10" ht="12" customHeight="1">
      <c r="A773" s="111"/>
      <c r="B773" s="22"/>
      <c r="C773" s="97"/>
      <c r="D773" s="86"/>
      <c r="E773" s="86"/>
      <c r="F773" s="442">
        <f>SUM(F770:F772)</f>
        <v>-43634.92</v>
      </c>
      <c r="G773" s="86"/>
      <c r="H773" s="96"/>
      <c r="I773" s="442">
        <f>SUM(I770:I772)</f>
        <v>-18552.986066948255</v>
      </c>
      <c r="J773" s="93"/>
    </row>
    <row r="774" spans="1:10" ht="12" customHeight="1">
      <c r="A774" s="111"/>
      <c r="B774" s="111"/>
      <c r="C774" s="111"/>
      <c r="D774" s="98"/>
      <c r="E774" s="98"/>
      <c r="F774" s="225" t="s">
        <v>13</v>
      </c>
      <c r="G774" s="86"/>
      <c r="H774" s="96"/>
      <c r="I774" s="134"/>
      <c r="J774" s="93"/>
    </row>
    <row r="775" spans="1:10" ht="12" customHeight="1">
      <c r="A775" s="111"/>
      <c r="B775" s="9" t="s">
        <v>10</v>
      </c>
      <c r="C775" s="111"/>
      <c r="D775" s="98"/>
      <c r="E775" s="98"/>
      <c r="F775" s="225" t="s">
        <v>13</v>
      </c>
      <c r="G775" s="86"/>
      <c r="H775" s="96"/>
      <c r="I775" s="134"/>
      <c r="J775" s="93"/>
    </row>
    <row r="776" spans="1:10" ht="12" customHeight="1">
      <c r="A776" s="111"/>
      <c r="B776" s="9" t="s">
        <v>876</v>
      </c>
      <c r="C776" s="111"/>
      <c r="D776" s="98"/>
      <c r="E776" s="98"/>
      <c r="F776" s="225" t="s">
        <v>13</v>
      </c>
      <c r="G776" s="86"/>
      <c r="H776" s="96"/>
      <c r="I776" s="134"/>
      <c r="J776" s="93"/>
    </row>
    <row r="777" spans="1:10" ht="12" customHeight="1">
      <c r="A777" s="111"/>
      <c r="B777" s="111" t="s">
        <v>877</v>
      </c>
      <c r="C777" s="111"/>
      <c r="D777" s="98">
        <v>314</v>
      </c>
      <c r="E777" s="98">
        <v>1</v>
      </c>
      <c r="F777" s="225">
        <v>-7929332.384615385</v>
      </c>
      <c r="G777" s="86" t="s">
        <v>28</v>
      </c>
      <c r="H777" s="176">
        <f>VLOOKUP(G777,'Alloc. Factors'!$B$2:$M$110,7,FALSE)</f>
        <v>0.4262831716003761</v>
      </c>
      <c r="I777" s="88">
        <f t="shared" ref="I777:I778" si="22">F777*H777</f>
        <v>-3380140.9575874195</v>
      </c>
      <c r="J777" s="84" t="s">
        <v>438</v>
      </c>
    </row>
    <row r="778" spans="1:10" ht="12" customHeight="1">
      <c r="A778" s="111"/>
      <c r="B778" s="111" t="s">
        <v>878</v>
      </c>
      <c r="C778" s="111"/>
      <c r="D778" s="98" t="s">
        <v>342</v>
      </c>
      <c r="E778" s="98">
        <v>1</v>
      </c>
      <c r="F778" s="225">
        <v>323222.54655945126</v>
      </c>
      <c r="G778" s="86" t="s">
        <v>28</v>
      </c>
      <c r="H778" s="176">
        <f>VLOOKUP(G778,'Alloc. Factors'!$B$2:$M$110,7,FALSE)</f>
        <v>0.4262831716003761</v>
      </c>
      <c r="I778" s="88">
        <f t="shared" si="22"/>
        <v>137784.33228011313</v>
      </c>
      <c r="J778" s="84" t="s">
        <v>438</v>
      </c>
    </row>
    <row r="779" spans="1:10" ht="12" customHeight="1">
      <c r="A779" s="111"/>
      <c r="B779" s="9"/>
      <c r="C779" s="111"/>
      <c r="D779" s="98"/>
      <c r="E779" s="98"/>
      <c r="F779" s="442">
        <f>SUM(F777:F778)</f>
        <v>-7606109.8380559338</v>
      </c>
      <c r="G779" s="86"/>
      <c r="H779" s="96"/>
      <c r="I779" s="442">
        <f>SUM(I777:I778)</f>
        <v>-3242356.6253073066</v>
      </c>
      <c r="J779" s="93"/>
    </row>
    <row r="780" spans="1:10" ht="12" customHeight="1">
      <c r="A780" s="111"/>
      <c r="B780" s="9" t="s">
        <v>13</v>
      </c>
      <c r="C780" s="111"/>
      <c r="D780" s="98"/>
      <c r="E780" s="98"/>
      <c r="F780" s="225" t="s">
        <v>13</v>
      </c>
      <c r="G780" s="86"/>
      <c r="H780" s="96"/>
      <c r="I780" s="134"/>
      <c r="J780" s="93"/>
    </row>
    <row r="781" spans="1:10" ht="12" customHeight="1">
      <c r="A781" s="96"/>
      <c r="B781" s="9" t="s">
        <v>879</v>
      </c>
      <c r="C781" s="111"/>
      <c r="D781" s="98"/>
      <c r="E781" s="98"/>
      <c r="F781" s="225" t="s">
        <v>13</v>
      </c>
      <c r="G781" s="86"/>
      <c r="H781" s="96"/>
      <c r="I781" s="134"/>
      <c r="J781" s="93"/>
    </row>
    <row r="782" spans="1:10" ht="12" customHeight="1">
      <c r="A782" s="96"/>
      <c r="B782" s="111" t="s">
        <v>880</v>
      </c>
      <c r="C782" s="111"/>
      <c r="D782" s="98">
        <v>332</v>
      </c>
      <c r="E782" s="98">
        <v>1</v>
      </c>
      <c r="F782" s="225">
        <v>-523791.47615384578</v>
      </c>
      <c r="G782" s="86" t="s">
        <v>30</v>
      </c>
      <c r="H782" s="176">
        <f>VLOOKUP(G782,'Alloc. Factors'!$B$2:$M$110,7,FALSE)</f>
        <v>0.4262831716003761</v>
      </c>
      <c r="I782" s="88">
        <f t="shared" ref="I782:I785" si="23">F782*H782</f>
        <v>-223283.49171210415</v>
      </c>
      <c r="J782" s="84" t="s">
        <v>438</v>
      </c>
    </row>
    <row r="783" spans="1:10" ht="12" customHeight="1">
      <c r="A783" s="96"/>
      <c r="B783" s="111" t="s">
        <v>881</v>
      </c>
      <c r="C783" s="111"/>
      <c r="D783" s="98">
        <v>353</v>
      </c>
      <c r="E783" s="98">
        <v>1</v>
      </c>
      <c r="F783" s="225">
        <v>-925575.59615384461</v>
      </c>
      <c r="G783" s="86" t="s">
        <v>28</v>
      </c>
      <c r="H783" s="176">
        <f>VLOOKUP(G783,'Alloc. Factors'!$B$2:$M$110,7,FALSE)</f>
        <v>0.4262831716003761</v>
      </c>
      <c r="I783" s="88">
        <f t="shared" si="23"/>
        <v>-394557.30068436975</v>
      </c>
      <c r="J783" s="84" t="s">
        <v>438</v>
      </c>
    </row>
    <row r="784" spans="1:10" ht="12" customHeight="1">
      <c r="A784" s="96"/>
      <c r="B784" s="111" t="s">
        <v>882</v>
      </c>
      <c r="C784" s="111"/>
      <c r="D784" s="98" t="s">
        <v>271</v>
      </c>
      <c r="E784" s="98">
        <v>1</v>
      </c>
      <c r="F784" s="225">
        <v>461718.33692307601</v>
      </c>
      <c r="G784" s="86" t="s">
        <v>30</v>
      </c>
      <c r="H784" s="176">
        <f>VLOOKUP(G784,'Alloc. Factors'!$B$2:$M$110,7,FALSE)</f>
        <v>0.4262831716003761</v>
      </c>
      <c r="I784" s="88">
        <f t="shared" si="23"/>
        <v>196822.75704961989</v>
      </c>
      <c r="J784" s="84" t="s">
        <v>438</v>
      </c>
    </row>
    <row r="785" spans="1:10" ht="12" customHeight="1">
      <c r="A785" s="96"/>
      <c r="B785" s="111" t="s">
        <v>883</v>
      </c>
      <c r="C785" s="111"/>
      <c r="D785" s="98" t="s">
        <v>276</v>
      </c>
      <c r="E785" s="98">
        <v>1</v>
      </c>
      <c r="F785" s="225">
        <v>441024.68692307622</v>
      </c>
      <c r="G785" s="86" t="s">
        <v>28</v>
      </c>
      <c r="H785" s="176">
        <f>VLOOKUP(G785,'Alloc. Factors'!$B$2:$M$110,7,FALSE)</f>
        <v>0.4262831716003761</v>
      </c>
      <c r="I785" s="88">
        <f t="shared" si="23"/>
        <v>188001.40229563185</v>
      </c>
      <c r="J785" s="84" t="s">
        <v>438</v>
      </c>
    </row>
    <row r="786" spans="1:10" ht="12" customHeight="1">
      <c r="A786" s="96"/>
      <c r="B786" s="111"/>
      <c r="C786" s="111"/>
      <c r="D786" s="98"/>
      <c r="E786" s="98"/>
      <c r="F786" s="442">
        <f>SUM(F782:F785)</f>
        <v>-546624.04846153827</v>
      </c>
      <c r="G786" s="86"/>
      <c r="H786" s="96"/>
      <c r="I786" s="442">
        <f>SUM(I782:I785)</f>
        <v>-233016.63305122216</v>
      </c>
      <c r="J786" s="93"/>
    </row>
    <row r="787" spans="1:10" ht="12" customHeight="1">
      <c r="A787" s="96"/>
      <c r="B787" s="9" t="s">
        <v>13</v>
      </c>
      <c r="C787" s="111"/>
      <c r="D787" s="98"/>
      <c r="E787" s="98"/>
      <c r="F787" s="225" t="s">
        <v>13</v>
      </c>
      <c r="G787" s="86"/>
      <c r="H787" s="96"/>
      <c r="I787" s="134"/>
      <c r="J787" s="93"/>
    </row>
    <row r="788" spans="1:10" ht="12" customHeight="1">
      <c r="A788" s="96"/>
      <c r="B788" s="9" t="s">
        <v>884</v>
      </c>
      <c r="C788" s="111"/>
      <c r="D788" s="98"/>
      <c r="E788" s="98"/>
      <c r="F788" s="225" t="s">
        <v>13</v>
      </c>
      <c r="G788" s="86"/>
      <c r="H788" s="96"/>
      <c r="I788" s="134"/>
      <c r="J788" s="93"/>
    </row>
    <row r="789" spans="1:10" ht="12" customHeight="1">
      <c r="A789" s="96"/>
      <c r="B789" s="111" t="s">
        <v>880</v>
      </c>
      <c r="C789" s="111"/>
      <c r="D789" s="98">
        <v>332</v>
      </c>
      <c r="E789" s="98">
        <v>1</v>
      </c>
      <c r="F789" s="225">
        <v>-1337278.8999999999</v>
      </c>
      <c r="G789" s="86" t="s">
        <v>32</v>
      </c>
      <c r="H789" s="176">
        <f>VLOOKUP(G789,'Alloc. Factors'!$B$2:$M$110,7,FALSE)</f>
        <v>0.4262831716003761</v>
      </c>
      <c r="I789" s="88">
        <f t="shared" ref="I789:I794" si="24">F789*H789</f>
        <v>-570059.49080626213</v>
      </c>
      <c r="J789" s="84" t="s">
        <v>438</v>
      </c>
    </row>
    <row r="790" spans="1:10" ht="12" customHeight="1">
      <c r="A790" s="96"/>
      <c r="B790" s="111" t="s">
        <v>881</v>
      </c>
      <c r="C790" s="111"/>
      <c r="D790" s="98">
        <v>353</v>
      </c>
      <c r="E790" s="98">
        <v>1</v>
      </c>
      <c r="F790" s="225">
        <v>-120563.03</v>
      </c>
      <c r="G790" s="86" t="s">
        <v>28</v>
      </c>
      <c r="H790" s="176">
        <f>VLOOKUP(G790,'Alloc. Factors'!$B$2:$M$110,7,FALSE)</f>
        <v>0.4262831716003761</v>
      </c>
      <c r="I790" s="88">
        <f t="shared" si="24"/>
        <v>-51393.990806151291</v>
      </c>
      <c r="J790" s="84" t="s">
        <v>438</v>
      </c>
    </row>
    <row r="791" spans="1:10" ht="12" customHeight="1">
      <c r="A791" s="96"/>
      <c r="B791" s="111" t="s">
        <v>885</v>
      </c>
      <c r="C791" s="111"/>
      <c r="D791" s="98">
        <v>361</v>
      </c>
      <c r="E791" s="98">
        <v>1</v>
      </c>
      <c r="F791" s="225">
        <v>-7286.41</v>
      </c>
      <c r="G791" s="86" t="s">
        <v>191</v>
      </c>
      <c r="H791" s="176">
        <f>VLOOKUP(G791,'Alloc. Factors'!$B$2:$M$110,7,FALSE)</f>
        <v>0</v>
      </c>
      <c r="I791" s="88">
        <f t="shared" si="24"/>
        <v>0</v>
      </c>
      <c r="J791" s="84" t="s">
        <v>438</v>
      </c>
    </row>
    <row r="792" spans="1:10" ht="12" customHeight="1">
      <c r="A792" s="96"/>
      <c r="B792" s="111" t="s">
        <v>882</v>
      </c>
      <c r="C792" s="111"/>
      <c r="D792" s="98" t="s">
        <v>271</v>
      </c>
      <c r="E792" s="98">
        <v>1</v>
      </c>
      <c r="F792" s="225">
        <v>467623.85615384602</v>
      </c>
      <c r="G792" s="86" t="s">
        <v>32</v>
      </c>
      <c r="H792" s="176">
        <f>VLOOKUP(G792,'Alloc. Factors'!$B$2:$M$110,7,FALSE)</f>
        <v>0.4262831716003761</v>
      </c>
      <c r="I792" s="88">
        <f t="shared" si="24"/>
        <v>199340.18051725952</v>
      </c>
      <c r="J792" s="84" t="s">
        <v>438</v>
      </c>
    </row>
    <row r="793" spans="1:10" ht="12" customHeight="1">
      <c r="A793" s="96"/>
      <c r="B793" s="111" t="s">
        <v>883</v>
      </c>
      <c r="C793" s="111"/>
      <c r="D793" s="98" t="s">
        <v>276</v>
      </c>
      <c r="E793" s="98">
        <v>1</v>
      </c>
      <c r="F793" s="225">
        <v>34751.695384615297</v>
      </c>
      <c r="G793" s="86" t="s">
        <v>28</v>
      </c>
      <c r="H793" s="176">
        <f>VLOOKUP(G793,'Alloc. Factors'!$B$2:$M$110,7,FALSE)</f>
        <v>0.4262831716003761</v>
      </c>
      <c r="I793" s="88">
        <f t="shared" si="24"/>
        <v>14814.06292704396</v>
      </c>
      <c r="J793" s="84" t="s">
        <v>438</v>
      </c>
    </row>
    <row r="794" spans="1:10" ht="12" customHeight="1">
      <c r="A794" s="96"/>
      <c r="B794" s="111" t="s">
        <v>886</v>
      </c>
      <c r="C794" s="111"/>
      <c r="D794" s="98">
        <v>108361</v>
      </c>
      <c r="E794" s="98">
        <v>1</v>
      </c>
      <c r="F794" s="225">
        <v>2153.8992307692301</v>
      </c>
      <c r="G794" s="86" t="s">
        <v>191</v>
      </c>
      <c r="H794" s="176">
        <f>VLOOKUP(G794,'Alloc. Factors'!$B$2:$M$110,7,FALSE)</f>
        <v>0</v>
      </c>
      <c r="I794" s="88">
        <f t="shared" si="24"/>
        <v>0</v>
      </c>
      <c r="J794" s="84" t="s">
        <v>438</v>
      </c>
    </row>
    <row r="795" spans="1:10" ht="12" customHeight="1">
      <c r="A795" s="96"/>
      <c r="B795" s="111"/>
      <c r="C795" s="111"/>
      <c r="D795" s="98"/>
      <c r="E795" s="98"/>
      <c r="F795" s="423">
        <f>SUM(F789:F794)</f>
        <v>-960598.88923076924</v>
      </c>
      <c r="G795" s="98"/>
      <c r="H795" s="87"/>
      <c r="I795" s="423">
        <f>SUM(I789:I794)</f>
        <v>-407299.23816810997</v>
      </c>
      <c r="J795" s="148"/>
    </row>
    <row r="796" spans="1:10" ht="12" customHeight="1">
      <c r="A796" s="96"/>
      <c r="B796" s="111"/>
      <c r="C796" s="111"/>
      <c r="D796" s="98"/>
      <c r="E796" s="98"/>
      <c r="F796" s="123"/>
      <c r="G796" s="98"/>
      <c r="H796" s="87"/>
      <c r="I796" s="88"/>
      <c r="J796" s="148"/>
    </row>
    <row r="797" spans="1:10" ht="12" customHeight="1">
      <c r="A797" s="96"/>
      <c r="B797" s="111"/>
      <c r="C797" s="111"/>
      <c r="D797" s="98"/>
      <c r="E797" s="98"/>
      <c r="F797" s="123"/>
      <c r="G797" s="98"/>
      <c r="H797" s="87"/>
      <c r="I797" s="88"/>
      <c r="J797" s="148"/>
    </row>
    <row r="798" spans="1:10" ht="12" customHeight="1">
      <c r="A798" s="111"/>
      <c r="B798" s="111"/>
      <c r="C798" s="111"/>
      <c r="D798" s="98"/>
      <c r="E798" s="98"/>
      <c r="F798" s="123"/>
      <c r="G798" s="98"/>
      <c r="H798" s="87"/>
      <c r="I798" s="88"/>
      <c r="J798" s="148"/>
    </row>
    <row r="799" spans="1:10" ht="12" customHeight="1">
      <c r="A799" s="111"/>
      <c r="B799" s="111"/>
      <c r="C799" s="111"/>
      <c r="D799" s="98"/>
      <c r="E799" s="98"/>
      <c r="F799" s="123"/>
      <c r="G799" s="98"/>
      <c r="H799" s="87"/>
      <c r="I799" s="88"/>
      <c r="J799" s="148"/>
    </row>
    <row r="800" spans="1:10" ht="12" customHeight="1">
      <c r="A800" s="111"/>
      <c r="B800" s="111"/>
      <c r="C800" s="111"/>
      <c r="D800" s="98"/>
      <c r="E800" s="98"/>
      <c r="F800" s="123"/>
      <c r="G800" s="98"/>
      <c r="H800" s="87"/>
      <c r="I800" s="88"/>
      <c r="J800" s="148"/>
    </row>
    <row r="801" spans="1:10" ht="12" customHeight="1">
      <c r="A801" s="111"/>
      <c r="B801" s="9" t="s">
        <v>13</v>
      </c>
      <c r="C801" s="111"/>
      <c r="D801" s="98"/>
      <c r="E801" s="98"/>
      <c r="F801" s="123"/>
      <c r="G801" s="98"/>
      <c r="H801" s="111"/>
      <c r="I801" s="112"/>
      <c r="J801" s="88"/>
    </row>
    <row r="802" spans="1:10" ht="12" customHeight="1">
      <c r="A802" s="111"/>
      <c r="C802" s="111"/>
      <c r="D802" s="98"/>
      <c r="E802" s="98"/>
      <c r="F802" s="123"/>
      <c r="G802" s="98"/>
      <c r="H802" s="111"/>
      <c r="I802" s="112"/>
      <c r="J802" s="88"/>
    </row>
    <row r="803" spans="1:10" ht="12" customHeight="1">
      <c r="A803" s="111"/>
      <c r="B803" s="111"/>
      <c r="C803" s="111"/>
      <c r="D803" s="98"/>
      <c r="E803" s="98"/>
      <c r="F803" s="123"/>
      <c r="G803" s="98"/>
      <c r="H803" s="111"/>
      <c r="I803" s="112"/>
      <c r="J803" s="88"/>
    </row>
    <row r="804" spans="1:10" ht="12" customHeight="1">
      <c r="A804" s="111"/>
      <c r="B804" s="111"/>
      <c r="C804" s="111"/>
      <c r="D804" s="98"/>
      <c r="E804" s="98"/>
      <c r="F804" s="123"/>
      <c r="G804" s="98"/>
      <c r="H804" s="111"/>
      <c r="I804" s="112"/>
      <c r="J804" s="88"/>
    </row>
    <row r="805" spans="1:10" ht="12" customHeight="1">
      <c r="A805" s="111"/>
      <c r="B805" s="9" t="s">
        <v>13</v>
      </c>
      <c r="C805" s="111"/>
      <c r="D805" s="98"/>
      <c r="E805" s="98"/>
      <c r="F805" s="123"/>
      <c r="G805" s="98"/>
      <c r="H805" s="98"/>
      <c r="I805" s="163"/>
      <c r="J805" s="88"/>
    </row>
    <row r="806" spans="1:10" ht="12" customHeight="1">
      <c r="A806" s="111"/>
      <c r="B806" s="111"/>
      <c r="C806" s="111"/>
      <c r="D806" s="98"/>
      <c r="E806" s="98"/>
      <c r="F806" s="123"/>
      <c r="G806" s="98"/>
      <c r="H806" s="98"/>
      <c r="I806" s="163"/>
      <c r="J806" s="88"/>
    </row>
    <row r="807" spans="1:10" ht="12" customHeight="1" thickBot="1">
      <c r="A807" s="111"/>
      <c r="B807" s="9" t="s">
        <v>12</v>
      </c>
      <c r="C807" s="111"/>
      <c r="D807" s="98"/>
      <c r="E807" s="98"/>
      <c r="F807" s="123"/>
      <c r="G807" s="98"/>
      <c r="H807" s="98"/>
      <c r="I807" s="163"/>
      <c r="J807" s="88"/>
    </row>
    <row r="808" spans="1:10" ht="12" customHeight="1">
      <c r="A808" s="116"/>
      <c r="B808" s="117"/>
      <c r="C808" s="117"/>
      <c r="D808" s="118"/>
      <c r="E808" s="118"/>
      <c r="F808" s="119"/>
      <c r="G808" s="118"/>
      <c r="H808" s="118"/>
      <c r="I808" s="164"/>
      <c r="J808" s="121"/>
    </row>
    <row r="809" spans="1:10" ht="12" customHeight="1">
      <c r="A809" s="122"/>
      <c r="B809" s="111"/>
      <c r="C809" s="111"/>
      <c r="D809" s="98"/>
      <c r="E809" s="98"/>
      <c r="F809" s="123"/>
      <c r="G809" s="98"/>
      <c r="H809" s="98"/>
      <c r="I809" s="163"/>
      <c r="J809" s="124"/>
    </row>
    <row r="810" spans="1:10" ht="12" customHeight="1">
      <c r="A810" s="122"/>
      <c r="B810" s="111"/>
      <c r="C810" s="111"/>
      <c r="D810" s="98"/>
      <c r="E810" s="98"/>
      <c r="F810" s="123"/>
      <c r="G810" s="98"/>
      <c r="H810" s="98"/>
      <c r="I810" s="163"/>
      <c r="J810" s="124"/>
    </row>
    <row r="811" spans="1:10" ht="12" customHeight="1">
      <c r="A811" s="122"/>
      <c r="B811" s="111"/>
      <c r="C811" s="111"/>
      <c r="D811" s="98"/>
      <c r="E811" s="98"/>
      <c r="F811" s="123"/>
      <c r="G811" s="98"/>
      <c r="H811" s="111"/>
      <c r="I811" s="112"/>
      <c r="J811" s="124"/>
    </row>
    <row r="812" spans="1:10" ht="12" customHeight="1">
      <c r="A812" s="122"/>
      <c r="B812" s="111"/>
      <c r="C812" s="111"/>
      <c r="D812" s="98"/>
      <c r="E812" s="98"/>
      <c r="F812" s="123"/>
      <c r="G812" s="98"/>
      <c r="H812" s="111"/>
      <c r="I812" s="112"/>
      <c r="J812" s="124"/>
    </row>
    <row r="813" spans="1:10" ht="12" customHeight="1">
      <c r="A813" s="122"/>
      <c r="B813" s="111"/>
      <c r="C813" s="111"/>
      <c r="D813" s="98"/>
      <c r="E813" s="98"/>
      <c r="F813" s="123"/>
      <c r="G813" s="98"/>
      <c r="H813" s="111"/>
      <c r="I813" s="112"/>
      <c r="J813" s="124"/>
    </row>
    <row r="814" spans="1:10" ht="12" customHeight="1">
      <c r="A814" s="122"/>
      <c r="B814" s="111"/>
      <c r="C814" s="111"/>
      <c r="D814" s="98"/>
      <c r="E814" s="98"/>
      <c r="F814" s="123"/>
      <c r="G814" s="98"/>
      <c r="H814" s="111"/>
      <c r="I814" s="112"/>
      <c r="J814" s="124"/>
    </row>
    <row r="815" spans="1:10" ht="12" customHeight="1">
      <c r="A815" s="122"/>
      <c r="B815" s="111"/>
      <c r="C815" s="111"/>
      <c r="D815" s="98"/>
      <c r="E815" s="98"/>
      <c r="F815" s="123"/>
      <c r="G815" s="98"/>
      <c r="H815" s="111"/>
      <c r="I815" s="112"/>
      <c r="J815" s="124"/>
    </row>
    <row r="816" spans="1:10" ht="12" customHeight="1" thickBot="1">
      <c r="A816" s="126"/>
      <c r="B816" s="127"/>
      <c r="C816" s="127"/>
      <c r="D816" s="128"/>
      <c r="E816" s="128"/>
      <c r="F816" s="129"/>
      <c r="G816" s="128"/>
      <c r="H816" s="127"/>
      <c r="I816" s="130"/>
      <c r="J816" s="131"/>
    </row>
    <row r="817" spans="1:10" ht="12" customHeight="1">
      <c r="A817" s="97"/>
      <c r="B817" s="97"/>
      <c r="C817" s="97"/>
      <c r="D817" s="86"/>
      <c r="E817" s="86"/>
      <c r="F817" s="114"/>
      <c r="G817" s="86"/>
      <c r="H817" s="97"/>
      <c r="I817" s="140"/>
      <c r="J817" s="91"/>
    </row>
    <row r="818" spans="1:10" ht="12" customHeight="1">
      <c r="A818" s="97"/>
      <c r="B818" s="7" t="str">
        <f>Inputs!$C$2</f>
        <v>Rocky Mountain Power</v>
      </c>
      <c r="C818" s="97"/>
      <c r="D818" s="86"/>
      <c r="E818" s="86"/>
      <c r="F818" s="114"/>
      <c r="G818" s="86"/>
      <c r="I818" s="92" t="s">
        <v>0</v>
      </c>
      <c r="J818" s="229">
        <v>8.1300000000000008</v>
      </c>
    </row>
    <row r="819" spans="1:10" ht="12" customHeight="1">
      <c r="A819" s="97"/>
      <c r="B819" s="7" t="str">
        <f>Inputs!$C$3</f>
        <v>Utah General Rate Case - June 2015</v>
      </c>
      <c r="C819" s="97"/>
      <c r="D819" s="86"/>
      <c r="E819" s="86"/>
      <c r="F819" s="114"/>
      <c r="G819" s="86"/>
      <c r="H819" s="97"/>
      <c r="I819" s="140"/>
      <c r="J819" s="91"/>
    </row>
    <row r="820" spans="1:10" ht="12" customHeight="1">
      <c r="A820" s="97"/>
      <c r="B820" s="31" t="s">
        <v>845</v>
      </c>
      <c r="C820" s="97"/>
      <c r="D820" s="86"/>
      <c r="E820" s="86"/>
      <c r="F820" s="114"/>
      <c r="G820" s="86"/>
      <c r="H820" s="97"/>
      <c r="I820" s="140"/>
      <c r="J820" s="91"/>
    </row>
    <row r="821" spans="1:10" ht="12" customHeight="1">
      <c r="A821" s="97"/>
      <c r="B821" s="22"/>
      <c r="C821" s="97"/>
      <c r="D821" s="86"/>
      <c r="E821" s="86"/>
      <c r="F821" s="114"/>
      <c r="G821" s="86"/>
      <c r="H821" s="97"/>
      <c r="I821" s="140"/>
      <c r="J821" s="91"/>
    </row>
    <row r="822" spans="1:10" ht="12" customHeight="1">
      <c r="A822" s="97"/>
      <c r="B822" s="97"/>
      <c r="C822" s="97"/>
      <c r="D822" s="86"/>
      <c r="E822" s="86"/>
      <c r="F822" s="114"/>
      <c r="G822" s="86"/>
      <c r="H822" s="97"/>
      <c r="I822" s="140"/>
      <c r="J822" s="91"/>
    </row>
    <row r="823" spans="1:10" ht="12" customHeight="1">
      <c r="A823" s="97"/>
      <c r="F823" s="94" t="s">
        <v>1</v>
      </c>
      <c r="H823" s="84"/>
      <c r="I823" s="95" t="str">
        <f>+Inputs!$C$6</f>
        <v>UTAH</v>
      </c>
    </row>
    <row r="824" spans="1:10" ht="12" customHeight="1">
      <c r="A824" s="97"/>
      <c r="D824" s="46" t="s">
        <v>2</v>
      </c>
      <c r="E824" s="46" t="s">
        <v>3</v>
      </c>
      <c r="F824" s="42" t="s">
        <v>4</v>
      </c>
      <c r="G824" s="46" t="s">
        <v>5</v>
      </c>
      <c r="H824" s="46" t="s">
        <v>6</v>
      </c>
      <c r="I824" s="47" t="s">
        <v>7</v>
      </c>
      <c r="J824" s="46" t="s">
        <v>8</v>
      </c>
    </row>
    <row r="825" spans="1:10" ht="12" customHeight="1">
      <c r="A825" s="111"/>
      <c r="B825" s="22" t="s">
        <v>192</v>
      </c>
      <c r="C825" s="97"/>
      <c r="D825" s="86"/>
      <c r="E825" s="86"/>
      <c r="F825" s="103"/>
      <c r="G825" s="86"/>
      <c r="H825" s="96"/>
      <c r="I825" s="134"/>
      <c r="J825" s="93"/>
    </row>
    <row r="826" spans="1:10" ht="12" customHeight="1">
      <c r="A826" s="111"/>
      <c r="B826" s="159" t="s">
        <v>968</v>
      </c>
      <c r="C826" s="97"/>
      <c r="D826" s="86" t="s">
        <v>324</v>
      </c>
      <c r="E826" s="86">
        <v>3</v>
      </c>
      <c r="F826" s="225">
        <v>-27588056.607107237</v>
      </c>
      <c r="G826" s="86" t="s">
        <v>28</v>
      </c>
      <c r="H826" s="176">
        <f>VLOOKUP(G826,'Alloc. Factors'!$B$2:$M$110,7,FALSE)</f>
        <v>0.4262831716003761</v>
      </c>
      <c r="I826" s="88">
        <f>F826*H826</f>
        <v>-11760324.268768383</v>
      </c>
      <c r="J826" s="84" t="s">
        <v>967</v>
      </c>
    </row>
    <row r="827" spans="1:10" ht="12" customHeight="1">
      <c r="A827" s="111"/>
      <c r="B827" s="155"/>
      <c r="C827" s="155"/>
      <c r="D827" s="207"/>
      <c r="E827" s="207"/>
      <c r="G827" s="91"/>
      <c r="H827" s="87"/>
      <c r="I827" s="88"/>
      <c r="J827" s="295"/>
    </row>
    <row r="828" spans="1:10" ht="12" customHeight="1">
      <c r="A828" s="111"/>
      <c r="B828" s="155" t="s">
        <v>971</v>
      </c>
      <c r="C828" s="155"/>
      <c r="D828" s="86" t="s">
        <v>274</v>
      </c>
      <c r="E828" s="86">
        <v>3</v>
      </c>
      <c r="F828" s="225">
        <v>1707987.4309336809</v>
      </c>
      <c r="G828" s="86" t="s">
        <v>28</v>
      </c>
      <c r="H828" s="176">
        <f>VLOOKUP(G828,'Alloc. Factors'!$B$2:$M$110,7,FALSE)</f>
        <v>0.4262831716003761</v>
      </c>
      <c r="I828" s="88">
        <f>F828*H828</f>
        <v>728086.29911198781</v>
      </c>
      <c r="J828" s="84" t="s">
        <v>967</v>
      </c>
    </row>
    <row r="829" spans="1:10" ht="12" customHeight="1">
      <c r="A829" s="111"/>
      <c r="B829" s="36"/>
      <c r="C829" s="155"/>
      <c r="D829" s="156"/>
      <c r="E829" s="156"/>
      <c r="F829" s="91"/>
      <c r="G829" s="156"/>
      <c r="H829" s="176"/>
      <c r="I829" s="88"/>
      <c r="J829" s="158"/>
    </row>
    <row r="830" spans="1:10" ht="12" customHeight="1">
      <c r="A830" s="111"/>
      <c r="B830" s="155"/>
      <c r="C830" s="155"/>
      <c r="D830" s="207"/>
      <c r="E830" s="207"/>
      <c r="G830" s="91"/>
      <c r="H830" s="87"/>
      <c r="I830" s="88"/>
      <c r="J830" s="295" t="s">
        <v>13</v>
      </c>
    </row>
    <row r="831" spans="1:10" ht="12" customHeight="1">
      <c r="A831" s="111"/>
      <c r="B831" s="22" t="s">
        <v>10</v>
      </c>
      <c r="C831" s="155"/>
      <c r="D831" s="156"/>
      <c r="E831" s="156"/>
      <c r="F831" s="114"/>
      <c r="G831" s="91"/>
      <c r="H831" s="87"/>
      <c r="I831" s="88"/>
      <c r="J831" s="158"/>
    </row>
    <row r="832" spans="1:10" ht="12" customHeight="1">
      <c r="A832" s="111"/>
      <c r="B832" s="155" t="s">
        <v>972</v>
      </c>
      <c r="C832" s="97"/>
      <c r="D832" s="86" t="s">
        <v>265</v>
      </c>
      <c r="E832" s="86">
        <v>3</v>
      </c>
      <c r="F832" s="225">
        <v>10563245.34208215</v>
      </c>
      <c r="G832" s="86" t="s">
        <v>28</v>
      </c>
      <c r="H832" s="176">
        <f>VLOOKUP(G832,'Alloc. Factors'!$B$2:$M$110,7,FALSE)</f>
        <v>0.4262831716003761</v>
      </c>
      <c r="I832" s="88">
        <f>F832*H832</f>
        <v>4502933.7268156791</v>
      </c>
      <c r="J832" s="84" t="s">
        <v>967</v>
      </c>
    </row>
    <row r="833" spans="1:10" ht="12" customHeight="1">
      <c r="A833" s="111"/>
      <c r="B833" s="36"/>
      <c r="C833" s="155"/>
      <c r="D833" s="207"/>
      <c r="E833" s="207"/>
      <c r="G833" s="91"/>
      <c r="H833" s="87"/>
      <c r="I833" s="88"/>
      <c r="J833" s="295"/>
    </row>
    <row r="834" spans="1:10" ht="12" customHeight="1">
      <c r="A834" s="111"/>
      <c r="B834" s="97" t="s">
        <v>973</v>
      </c>
      <c r="C834" s="97"/>
      <c r="D834" s="86" t="s">
        <v>342</v>
      </c>
      <c r="E834" s="86">
        <v>3</v>
      </c>
      <c r="F834" s="225">
        <v>23455432.601030521</v>
      </c>
      <c r="G834" s="86" t="s">
        <v>28</v>
      </c>
      <c r="H834" s="176">
        <f>VLOOKUP(G834,'Alloc. Factors'!$B$2:$M$110,7,FALSE)</f>
        <v>0.4262831716003761</v>
      </c>
      <c r="I834" s="88">
        <f>F834*H834</f>
        <v>9998656.2004261501</v>
      </c>
      <c r="J834" s="84" t="s">
        <v>967</v>
      </c>
    </row>
    <row r="835" spans="1:10" ht="12" customHeight="1">
      <c r="A835" s="111"/>
      <c r="B835" s="159"/>
      <c r="C835" s="155"/>
      <c r="D835" s="156"/>
      <c r="E835" s="156"/>
      <c r="F835" s="91"/>
      <c r="G835" s="91"/>
      <c r="H835" s="87"/>
      <c r="I835" s="88"/>
      <c r="J835" s="158"/>
    </row>
    <row r="836" spans="1:10" ht="12" customHeight="1">
      <c r="A836" s="111"/>
      <c r="B836" s="97"/>
      <c r="C836" s="97"/>
      <c r="D836" s="86"/>
      <c r="E836" s="86"/>
      <c r="F836" s="225"/>
      <c r="G836" s="86"/>
      <c r="H836" s="176"/>
      <c r="I836" s="88"/>
    </row>
    <row r="837" spans="1:10" ht="12" customHeight="1">
      <c r="A837" s="111"/>
      <c r="B837" s="159"/>
      <c r="C837" s="155"/>
      <c r="D837" s="156"/>
      <c r="E837" s="156"/>
      <c r="F837" s="91"/>
      <c r="G837" s="91"/>
      <c r="H837" s="87"/>
      <c r="I837" s="88"/>
      <c r="J837" s="158"/>
    </row>
    <row r="838" spans="1:10" ht="12" customHeight="1">
      <c r="A838" s="111"/>
      <c r="B838" s="159"/>
      <c r="C838" s="155"/>
      <c r="D838" s="156"/>
      <c r="E838" s="156"/>
      <c r="F838" s="91" t="s">
        <v>13</v>
      </c>
      <c r="G838" s="91"/>
      <c r="H838" s="87"/>
      <c r="I838" s="88"/>
      <c r="J838" s="158"/>
    </row>
    <row r="839" spans="1:10" ht="12" customHeight="1">
      <c r="A839" s="111"/>
      <c r="B839" s="22" t="s">
        <v>409</v>
      </c>
      <c r="C839" s="155"/>
      <c r="D839" s="156"/>
      <c r="E839" s="156"/>
      <c r="F839" s="91"/>
      <c r="G839" s="91"/>
      <c r="H839" s="87"/>
      <c r="I839" s="88"/>
      <c r="J839" s="158"/>
    </row>
    <row r="840" spans="1:10" ht="12" customHeight="1">
      <c r="A840" s="111"/>
      <c r="B840" s="466" t="s">
        <v>969</v>
      </c>
      <c r="C840" s="155"/>
      <c r="D840" s="156"/>
      <c r="E840" s="156"/>
      <c r="F840" s="91"/>
      <c r="G840" s="156"/>
      <c r="H840" s="87"/>
      <c r="I840" s="88"/>
      <c r="J840" s="158"/>
    </row>
    <row r="841" spans="1:10" ht="12" customHeight="1">
      <c r="A841" s="111"/>
      <c r="B841" s="402" t="s">
        <v>639</v>
      </c>
      <c r="C841" s="155"/>
      <c r="D841" s="86" t="s">
        <v>260</v>
      </c>
      <c r="E841" s="86">
        <v>3</v>
      </c>
      <c r="F841" s="225">
        <v>-27588057</v>
      </c>
      <c r="G841" s="86" t="s">
        <v>28</v>
      </c>
      <c r="H841" s="176">
        <f>VLOOKUP(G841,'Alloc. Factors'!$B$2:$M$110,7,FALSE)</f>
        <v>0.4262831716003761</v>
      </c>
      <c r="I841" s="88">
        <f t="shared" ref="I841:I843" si="25">F841*H841</f>
        <v>-11760324.436251957</v>
      </c>
    </row>
    <row r="842" spans="1:10" ht="12" customHeight="1">
      <c r="A842" s="111"/>
      <c r="B842" s="402" t="s">
        <v>623</v>
      </c>
      <c r="C842" s="155"/>
      <c r="D842" s="86">
        <v>41010</v>
      </c>
      <c r="E842" s="86">
        <v>3</v>
      </c>
      <c r="F842" s="225">
        <v>10469944</v>
      </c>
      <c r="G842" s="86" t="s">
        <v>28</v>
      </c>
      <c r="H842" s="176">
        <f>VLOOKUP(G842,'Alloc. Factors'!$B$2:$M$110,7,FALSE)</f>
        <v>0.4262831716003761</v>
      </c>
      <c r="I842" s="88">
        <f t="shared" si="25"/>
        <v>4463160.9347983282</v>
      </c>
    </row>
    <row r="843" spans="1:10" ht="12" customHeight="1">
      <c r="A843" s="111"/>
      <c r="B843" s="402" t="s">
        <v>754</v>
      </c>
      <c r="C843" s="155"/>
      <c r="D843" s="86">
        <v>282</v>
      </c>
      <c r="E843" s="86">
        <v>3</v>
      </c>
      <c r="F843" s="225">
        <v>-11289030.65002154</v>
      </c>
      <c r="G843" s="86" t="s">
        <v>28</v>
      </c>
      <c r="H843" s="176">
        <f>VLOOKUP(G843,'Alloc. Factors'!$B$2:$M$110,7,FALSE)</f>
        <v>0.4262831716003761</v>
      </c>
      <c r="I843" s="88">
        <f t="shared" si="25"/>
        <v>-4812323.7897850377</v>
      </c>
    </row>
    <row r="844" spans="1:10" ht="12" customHeight="1">
      <c r="A844" s="111"/>
      <c r="B844" s="155"/>
      <c r="C844" s="155"/>
      <c r="D844" s="156"/>
      <c r="E844" s="156"/>
      <c r="F844" s="91"/>
      <c r="G844" s="91"/>
      <c r="H844" s="87"/>
      <c r="I844" s="88"/>
      <c r="J844" s="158"/>
    </row>
    <row r="845" spans="1:10" ht="12" customHeight="1">
      <c r="A845" s="111"/>
      <c r="B845" s="466" t="s">
        <v>970</v>
      </c>
      <c r="C845" s="155"/>
      <c r="D845" s="156"/>
      <c r="E845" s="156"/>
      <c r="F845" s="91"/>
      <c r="G845" s="156"/>
      <c r="H845" s="87"/>
      <c r="I845" s="88"/>
      <c r="J845" s="158"/>
    </row>
    <row r="846" spans="1:10" ht="12" customHeight="1">
      <c r="A846" s="111"/>
      <c r="B846" s="402" t="s">
        <v>639</v>
      </c>
      <c r="C846" s="155"/>
      <c r="D846" s="86" t="s">
        <v>260</v>
      </c>
      <c r="E846" s="86">
        <v>3</v>
      </c>
      <c r="F846" s="225">
        <v>1707987.4309336809</v>
      </c>
      <c r="G846" s="86" t="s">
        <v>28</v>
      </c>
      <c r="H846" s="176">
        <f>VLOOKUP(G846,'Alloc. Factors'!$B$2:$M$110,7,FALSE)</f>
        <v>0.4262831716003761</v>
      </c>
      <c r="I846" s="88">
        <f t="shared" ref="I846:I848" si="26">F846*H846</f>
        <v>728086.29911198781</v>
      </c>
    </row>
    <row r="847" spans="1:10" ht="12" customHeight="1">
      <c r="A847" s="111"/>
      <c r="B847" s="402" t="s">
        <v>623</v>
      </c>
      <c r="C847" s="155"/>
      <c r="D847" s="86">
        <v>41110</v>
      </c>
      <c r="E847" s="86">
        <v>3</v>
      </c>
      <c r="F847" s="225">
        <v>-648198</v>
      </c>
      <c r="G847" s="86" t="s">
        <v>28</v>
      </c>
      <c r="H847" s="176">
        <f>VLOOKUP(G847,'Alloc. Factors'!$B$2:$M$110,7,FALSE)</f>
        <v>0.4262831716003761</v>
      </c>
      <c r="I847" s="88">
        <f t="shared" si="26"/>
        <v>-276315.89926502056</v>
      </c>
    </row>
    <row r="848" spans="1:10" ht="12" customHeight="1">
      <c r="A848" s="111"/>
      <c r="B848" s="402" t="s">
        <v>754</v>
      </c>
      <c r="C848" s="155"/>
      <c r="D848" s="86">
        <v>283</v>
      </c>
      <c r="E848" s="86">
        <v>3</v>
      </c>
      <c r="F848" s="225">
        <v>-4088635.5536938459</v>
      </c>
      <c r="G848" s="86" t="s">
        <v>28</v>
      </c>
      <c r="H848" s="176">
        <f>VLOOKUP(G848,'Alloc. Factors'!$B$2:$M$110,7,FALSE)</f>
        <v>0.4262831716003761</v>
      </c>
      <c r="I848" s="88">
        <f t="shared" si="26"/>
        <v>-1742916.5313466724</v>
      </c>
    </row>
    <row r="849" spans="1:10" ht="12" customHeight="1">
      <c r="A849" s="111"/>
      <c r="B849" s="159"/>
      <c r="C849" s="155"/>
      <c r="D849" s="156"/>
      <c r="E849" s="156"/>
      <c r="F849" s="91"/>
      <c r="G849" s="91"/>
      <c r="H849" s="87"/>
      <c r="I849" s="88"/>
      <c r="J849" s="158"/>
    </row>
    <row r="850" spans="1:10" ht="12" customHeight="1">
      <c r="A850" s="111"/>
      <c r="B850" s="209"/>
      <c r="C850" s="209"/>
      <c r="D850" s="209"/>
      <c r="E850" s="209"/>
      <c r="G850" s="209"/>
      <c r="H850" s="208"/>
      <c r="I850" s="103"/>
      <c r="J850" s="295"/>
    </row>
    <row r="851" spans="1:10" ht="12" customHeight="1">
      <c r="A851" s="96"/>
      <c r="B851" s="159"/>
      <c r="C851" s="155"/>
      <c r="D851" s="156"/>
      <c r="E851" s="156"/>
      <c r="F851" s="103"/>
      <c r="G851" s="91"/>
      <c r="H851" s="87"/>
      <c r="I851" s="88"/>
      <c r="J851" s="295"/>
    </row>
    <row r="852" spans="1:10" ht="12" customHeight="1">
      <c r="A852" s="96"/>
      <c r="B852" s="159"/>
      <c r="C852" s="155"/>
      <c r="D852" s="156"/>
      <c r="E852" s="156"/>
      <c r="F852" s="103"/>
      <c r="G852" s="91"/>
      <c r="H852" s="87"/>
      <c r="I852" s="88"/>
      <c r="J852" s="295"/>
    </row>
    <row r="853" spans="1:10" ht="12" customHeight="1">
      <c r="A853" s="96"/>
      <c r="B853" s="209"/>
      <c r="C853" s="209"/>
      <c r="D853" s="209"/>
      <c r="E853" s="209"/>
      <c r="F853" s="468" t="s">
        <v>13</v>
      </c>
      <c r="G853" s="209"/>
      <c r="H853" s="208"/>
      <c r="I853" s="103"/>
      <c r="J853" s="295"/>
    </row>
    <row r="854" spans="1:10" ht="12" customHeight="1">
      <c r="A854" s="96"/>
      <c r="B854" s="159"/>
      <c r="C854" s="155"/>
      <c r="D854" s="156"/>
      <c r="E854" s="156"/>
      <c r="F854" s="103"/>
      <c r="G854" s="157"/>
      <c r="H854" s="87"/>
      <c r="I854" s="88"/>
      <c r="J854" s="295"/>
    </row>
    <row r="855" spans="1:10" ht="12" customHeight="1">
      <c r="A855" s="96"/>
      <c r="B855" s="159"/>
      <c r="C855" s="155"/>
      <c r="D855" s="156"/>
      <c r="E855" s="156"/>
      <c r="F855" s="103"/>
      <c r="G855" s="91"/>
      <c r="H855" s="87"/>
      <c r="I855" s="88"/>
      <c r="J855" s="295"/>
    </row>
    <row r="856" spans="1:10" ht="12" customHeight="1">
      <c r="A856" s="96"/>
      <c r="B856" s="9" t="s">
        <v>13</v>
      </c>
      <c r="C856" s="155"/>
      <c r="D856" s="156"/>
      <c r="E856" s="156"/>
      <c r="F856" s="296"/>
      <c r="G856" s="297"/>
      <c r="H856" s="87"/>
      <c r="I856" s="88"/>
      <c r="J856" s="99"/>
    </row>
    <row r="857" spans="1:10" ht="12" customHeight="1">
      <c r="A857" s="96"/>
      <c r="B857" s="155"/>
      <c r="C857" s="155"/>
      <c r="D857" s="86"/>
      <c r="E857" s="156"/>
      <c r="F857" s="114"/>
      <c r="G857" s="174"/>
      <c r="H857" s="87"/>
      <c r="I857" s="88"/>
      <c r="J857" s="99"/>
    </row>
    <row r="858" spans="1:10" ht="12" customHeight="1">
      <c r="A858" s="96"/>
      <c r="B858" s="155"/>
      <c r="C858" s="155"/>
      <c r="D858" s="86"/>
      <c r="E858" s="156"/>
      <c r="F858" s="114"/>
      <c r="G858" s="174"/>
      <c r="H858" s="87"/>
      <c r="I858" s="88"/>
      <c r="J858" s="99"/>
    </row>
    <row r="859" spans="1:10" ht="12" customHeight="1">
      <c r="A859" s="96"/>
      <c r="B859" s="50"/>
      <c r="C859" s="155"/>
      <c r="D859" s="86"/>
      <c r="E859" s="156"/>
      <c r="F859" s="8"/>
      <c r="G859" s="174"/>
      <c r="H859" s="87"/>
      <c r="I859" s="8"/>
      <c r="J859" s="99"/>
    </row>
    <row r="860" spans="1:10" ht="12" customHeight="1">
      <c r="A860" s="96"/>
      <c r="B860" s="155"/>
      <c r="C860" s="155"/>
      <c r="D860" s="86"/>
      <c r="E860" s="156"/>
      <c r="F860" s="114"/>
      <c r="G860" s="174"/>
      <c r="H860" s="87"/>
      <c r="I860" s="88"/>
      <c r="J860" s="99"/>
    </row>
    <row r="861" spans="1:10" ht="12" customHeight="1">
      <c r="A861" s="96"/>
      <c r="B861" s="155"/>
      <c r="C861" s="155"/>
      <c r="D861" s="86"/>
      <c r="E861" s="156"/>
      <c r="F861" s="114"/>
      <c r="G861" s="174"/>
      <c r="H861" s="87"/>
      <c r="I861" s="88"/>
      <c r="J861" s="99"/>
    </row>
    <row r="862" spans="1:10" ht="12" customHeight="1">
      <c r="A862" s="96"/>
      <c r="B862" s="29"/>
      <c r="C862" s="264"/>
      <c r="D862" s="98"/>
      <c r="E862" s="174"/>
      <c r="F862" s="123"/>
      <c r="G862" s="174"/>
      <c r="H862" s="87"/>
      <c r="I862" s="88"/>
      <c r="J862" s="99"/>
    </row>
    <row r="863" spans="1:10" ht="12" customHeight="1">
      <c r="A863" s="96"/>
      <c r="B863" s="264"/>
      <c r="C863" s="264"/>
      <c r="D863" s="98"/>
      <c r="E863" s="174"/>
      <c r="F863" s="123"/>
      <c r="G863" s="174"/>
      <c r="H863" s="87"/>
      <c r="I863" s="88"/>
      <c r="J863" s="99"/>
    </row>
    <row r="864" spans="1:10" ht="12" customHeight="1">
      <c r="A864" s="111"/>
      <c r="B864" s="9" t="s">
        <v>13</v>
      </c>
      <c r="C864" s="264"/>
      <c r="D864" s="98"/>
      <c r="E864" s="174"/>
      <c r="F864" s="123"/>
      <c r="G864" s="174"/>
      <c r="H864" s="87"/>
      <c r="I864" s="88"/>
      <c r="J864" s="99"/>
    </row>
    <row r="865" spans="1:10" ht="12" customHeight="1">
      <c r="A865" s="111"/>
      <c r="B865" s="264"/>
      <c r="C865" s="264"/>
      <c r="D865" s="98"/>
      <c r="E865" s="174"/>
      <c r="F865" s="123"/>
      <c r="G865" s="174"/>
      <c r="H865" s="87"/>
      <c r="I865" s="88"/>
      <c r="J865" s="99"/>
    </row>
    <row r="866" spans="1:10" ht="12" customHeight="1">
      <c r="A866" s="111"/>
      <c r="B866" s="9"/>
      <c r="C866" s="264"/>
      <c r="D866" s="98"/>
      <c r="E866" s="174"/>
      <c r="F866" s="30"/>
      <c r="G866" s="174"/>
      <c r="H866" s="87"/>
      <c r="I866" s="30"/>
      <c r="J866" s="99"/>
    </row>
    <row r="867" spans="1:10" ht="12" customHeight="1">
      <c r="A867" s="111"/>
      <c r="B867" s="9"/>
      <c r="C867" s="264"/>
      <c r="D867" s="98"/>
      <c r="E867" s="174"/>
      <c r="F867" s="30"/>
      <c r="G867" s="174"/>
      <c r="H867" s="87"/>
      <c r="I867" s="30"/>
      <c r="J867" s="99"/>
    </row>
    <row r="868" spans="1:10" ht="12" customHeight="1">
      <c r="A868" s="111"/>
      <c r="B868" s="9"/>
      <c r="C868" s="264"/>
      <c r="D868" s="98"/>
      <c r="E868" s="174"/>
      <c r="F868" s="30"/>
      <c r="G868" s="174"/>
      <c r="H868" s="87"/>
      <c r="I868" s="30"/>
      <c r="J868" s="99"/>
    </row>
    <row r="869" spans="1:10" ht="12" customHeight="1" thickBot="1">
      <c r="A869" s="111"/>
      <c r="B869" s="9" t="s">
        <v>12</v>
      </c>
      <c r="C869" s="264"/>
      <c r="D869" s="98"/>
      <c r="E869" s="174"/>
      <c r="F869" s="30"/>
      <c r="G869" s="174"/>
      <c r="H869" s="87"/>
      <c r="I869" s="30"/>
      <c r="J869" s="99"/>
    </row>
    <row r="870" spans="1:10" ht="12" customHeight="1">
      <c r="A870" s="116"/>
      <c r="B870" s="34"/>
      <c r="C870" s="265"/>
      <c r="D870" s="118"/>
      <c r="E870" s="266"/>
      <c r="F870" s="473"/>
      <c r="G870" s="266"/>
      <c r="H870" s="267"/>
      <c r="I870" s="473"/>
      <c r="J870" s="269"/>
    </row>
    <row r="871" spans="1:10" ht="12" customHeight="1">
      <c r="A871" s="122"/>
      <c r="B871" s="9"/>
      <c r="C871" s="264"/>
      <c r="D871" s="98"/>
      <c r="E871" s="174"/>
      <c r="F871" s="30"/>
      <c r="G871" s="174"/>
      <c r="H871" s="87"/>
      <c r="I871" s="30"/>
      <c r="J871" s="263"/>
    </row>
    <row r="872" spans="1:10" ht="12" customHeight="1">
      <c r="A872" s="122"/>
      <c r="B872" s="9"/>
      <c r="C872" s="264"/>
      <c r="D872" s="98"/>
      <c r="E872" s="174"/>
      <c r="F872" s="30"/>
      <c r="G872" s="174"/>
      <c r="H872" s="87"/>
      <c r="I872" s="30"/>
      <c r="J872" s="263"/>
    </row>
    <row r="873" spans="1:10" ht="12" customHeight="1">
      <c r="A873" s="122"/>
      <c r="B873" s="9"/>
      <c r="C873" s="264"/>
      <c r="D873" s="98"/>
      <c r="E873" s="174"/>
      <c r="F873" s="30"/>
      <c r="G873" s="174"/>
      <c r="H873" s="87"/>
      <c r="I873" s="30"/>
      <c r="J873" s="263"/>
    </row>
    <row r="874" spans="1:10" ht="12" customHeight="1">
      <c r="A874" s="122"/>
      <c r="B874" s="9" t="s">
        <v>13</v>
      </c>
      <c r="C874" s="264"/>
      <c r="D874" s="98"/>
      <c r="E874" s="174"/>
      <c r="F874" s="30"/>
      <c r="G874" s="174"/>
      <c r="H874" s="87"/>
      <c r="I874" s="30"/>
      <c r="J874" s="263"/>
    </row>
    <row r="875" spans="1:10" ht="12" customHeight="1">
      <c r="A875" s="122"/>
      <c r="B875" s="97"/>
      <c r="C875" s="264"/>
      <c r="D875" s="98"/>
      <c r="E875" s="174"/>
      <c r="F875" s="123"/>
      <c r="G875" s="174"/>
      <c r="H875" s="87"/>
      <c r="I875" s="88"/>
      <c r="J875" s="263"/>
    </row>
    <row r="876" spans="1:10" ht="12" customHeight="1">
      <c r="A876" s="122"/>
      <c r="B876" s="264"/>
      <c r="C876" s="264"/>
      <c r="D876" s="98"/>
      <c r="E876" s="174"/>
      <c r="F876" s="123"/>
      <c r="G876" s="174"/>
      <c r="H876" s="87"/>
      <c r="I876" s="88"/>
      <c r="J876" s="263"/>
    </row>
    <row r="877" spans="1:10" ht="12" customHeight="1">
      <c r="A877" s="122"/>
      <c r="B877" s="9"/>
      <c r="C877" s="111"/>
      <c r="D877" s="98"/>
      <c r="E877" s="98"/>
      <c r="F877" s="123"/>
      <c r="G877" s="98"/>
      <c r="H877" s="98"/>
      <c r="I877" s="163"/>
      <c r="J877" s="124"/>
    </row>
    <row r="878" spans="1:10" ht="12" customHeight="1">
      <c r="A878" s="122"/>
      <c r="B878" s="111"/>
      <c r="C878" s="111"/>
      <c r="D878" s="98"/>
      <c r="E878" s="98"/>
      <c r="F878" s="123"/>
      <c r="G878" s="98"/>
      <c r="H878" s="98"/>
      <c r="I878" s="163"/>
      <c r="J878" s="124"/>
    </row>
    <row r="879" spans="1:10" ht="12" customHeight="1">
      <c r="A879" s="122"/>
      <c r="B879" s="125"/>
      <c r="C879" s="111"/>
      <c r="D879" s="98"/>
      <c r="E879" s="98"/>
      <c r="F879" s="123"/>
      <c r="G879" s="98"/>
      <c r="H879" s="98"/>
      <c r="I879" s="163"/>
      <c r="J879" s="124"/>
    </row>
    <row r="880" spans="1:10" ht="12" customHeight="1">
      <c r="A880" s="122"/>
      <c r="B880" s="111"/>
      <c r="C880" s="111"/>
      <c r="D880" s="98"/>
      <c r="E880" s="98"/>
      <c r="F880" s="123"/>
      <c r="G880" s="98"/>
      <c r="H880" s="111"/>
      <c r="I880" s="112"/>
      <c r="J880" s="124"/>
    </row>
    <row r="881" spans="1:10" ht="12" customHeight="1">
      <c r="A881" s="122"/>
      <c r="B881" s="111"/>
      <c r="C881" s="111"/>
      <c r="D881" s="98"/>
      <c r="E881" s="98"/>
      <c r="F881" s="123"/>
      <c r="G881" s="98"/>
      <c r="H881" s="111"/>
      <c r="I881" s="112"/>
      <c r="J881" s="124"/>
    </row>
    <row r="882" spans="1:10" ht="12" customHeight="1">
      <c r="A882" s="122"/>
      <c r="B882" s="111"/>
      <c r="C882" s="111"/>
      <c r="D882" s="98"/>
      <c r="E882" s="98"/>
      <c r="F882" s="123"/>
      <c r="G882" s="98"/>
      <c r="H882" s="111"/>
      <c r="I882" s="112"/>
      <c r="J882" s="124"/>
    </row>
    <row r="883" spans="1:10" ht="12" customHeight="1">
      <c r="A883" s="122"/>
      <c r="B883" s="111"/>
      <c r="C883" s="111"/>
      <c r="D883" s="98"/>
      <c r="E883" s="98"/>
      <c r="F883" s="123"/>
      <c r="G883" s="98"/>
      <c r="H883" s="111"/>
      <c r="I883" s="112"/>
      <c r="J883" s="124"/>
    </row>
    <row r="884" spans="1:10" ht="12" customHeight="1" thickBot="1">
      <c r="A884" s="126"/>
      <c r="B884" s="77"/>
      <c r="C884" s="127"/>
      <c r="D884" s="128"/>
      <c r="E884" s="128"/>
      <c r="F884" s="129"/>
      <c r="G884" s="128"/>
      <c r="H884" s="127"/>
      <c r="I884" s="130"/>
      <c r="J884" s="131"/>
    </row>
    <row r="885" spans="1:10" ht="12" customHeight="1">
      <c r="A885" s="97"/>
      <c r="B885" s="97"/>
      <c r="C885" s="97"/>
      <c r="D885" s="86"/>
      <c r="E885" s="86"/>
      <c r="F885" s="114"/>
      <c r="G885" s="86"/>
      <c r="H885" s="97"/>
      <c r="I885" s="140"/>
      <c r="J885" s="91"/>
    </row>
    <row r="886" spans="1:10" ht="12" customHeight="1">
      <c r="A886" s="97"/>
      <c r="B886" s="7" t="str">
        <f>Inputs!$C$2</f>
        <v>Rocky Mountain Power</v>
      </c>
      <c r="C886" s="97"/>
      <c r="D886" s="86"/>
      <c r="E886" s="86"/>
      <c r="F886" s="114"/>
      <c r="G886" s="86"/>
      <c r="I886" s="92" t="s">
        <v>0</v>
      </c>
      <c r="J886" s="229">
        <v>8.14</v>
      </c>
    </row>
    <row r="887" spans="1:10" ht="12" customHeight="1">
      <c r="A887" s="97"/>
      <c r="B887" s="7" t="str">
        <f>Inputs!$C$3</f>
        <v>Utah General Rate Case - June 2015</v>
      </c>
      <c r="C887" s="97"/>
      <c r="D887" s="86"/>
      <c r="E887" s="86"/>
      <c r="F887" s="114"/>
      <c r="G887" s="86"/>
      <c r="H887" s="97"/>
      <c r="I887" s="140"/>
      <c r="J887" s="91"/>
    </row>
    <row r="888" spans="1:10" ht="12" customHeight="1">
      <c r="A888" s="97"/>
      <c r="B888" s="31" t="s">
        <v>974</v>
      </c>
      <c r="C888" s="97"/>
      <c r="D888" s="86"/>
      <c r="E888" s="86"/>
      <c r="F888" s="114"/>
      <c r="G888" s="86"/>
      <c r="H888" s="97"/>
      <c r="I888" s="140"/>
      <c r="J888" s="91"/>
    </row>
    <row r="889" spans="1:10" ht="12" customHeight="1">
      <c r="A889" s="97"/>
      <c r="B889" s="22"/>
      <c r="C889" s="97"/>
      <c r="D889" s="86"/>
      <c r="E889" s="86"/>
      <c r="F889" s="114"/>
      <c r="G889" s="86"/>
      <c r="H889" s="97"/>
      <c r="I889" s="140"/>
      <c r="J889" s="91"/>
    </row>
    <row r="890" spans="1:10" ht="12" customHeight="1">
      <c r="A890" s="97"/>
      <c r="B890" s="97"/>
      <c r="C890" s="97"/>
      <c r="D890" s="86"/>
      <c r="E890" s="86"/>
      <c r="F890" s="114"/>
      <c r="G890" s="86"/>
      <c r="H890" s="97"/>
      <c r="I890" s="140"/>
      <c r="J890" s="91"/>
    </row>
    <row r="891" spans="1:10" ht="12" customHeight="1">
      <c r="A891" s="97"/>
      <c r="F891" s="94" t="s">
        <v>1</v>
      </c>
      <c r="H891" s="84"/>
      <c r="I891" s="95" t="str">
        <f>+Inputs!$C$6</f>
        <v>UTAH</v>
      </c>
    </row>
    <row r="892" spans="1:10" ht="12" customHeight="1">
      <c r="A892" s="97"/>
      <c r="D892" s="46" t="s">
        <v>2</v>
      </c>
      <c r="E892" s="46" t="s">
        <v>3</v>
      </c>
      <c r="F892" s="42" t="s">
        <v>4</v>
      </c>
      <c r="G892" s="46" t="s">
        <v>5</v>
      </c>
      <c r="H892" s="46" t="s">
        <v>6</v>
      </c>
      <c r="I892" s="47" t="s">
        <v>7</v>
      </c>
      <c r="J892" s="46" t="s">
        <v>8</v>
      </c>
    </row>
    <row r="893" spans="1:10" ht="12" customHeight="1">
      <c r="A893" s="96"/>
      <c r="B893" s="22" t="s">
        <v>10</v>
      </c>
      <c r="C893" s="97"/>
      <c r="D893" s="86"/>
      <c r="E893" s="86"/>
      <c r="F893" s="103"/>
      <c r="G893" s="86"/>
      <c r="H893" s="96"/>
      <c r="I893" s="134"/>
      <c r="J893" s="93"/>
    </row>
    <row r="894" spans="1:10" ht="12" customHeight="1">
      <c r="A894" s="96"/>
      <c r="B894" s="97" t="s">
        <v>887</v>
      </c>
      <c r="C894" s="97"/>
      <c r="D894" s="86" t="s">
        <v>265</v>
      </c>
      <c r="E894" s="86">
        <v>3</v>
      </c>
      <c r="F894" s="225">
        <v>280974096.15384632</v>
      </c>
      <c r="G894" s="86" t="s">
        <v>49</v>
      </c>
      <c r="H894" s="176">
        <f>VLOOKUP(G894,'Alloc. Factors'!$B$2:$M$110,7,FALSE)</f>
        <v>0.4247028503779125</v>
      </c>
      <c r="I894" s="88">
        <f>F894*H894</f>
        <v>119330499.51889619</v>
      </c>
      <c r="J894" s="84" t="s">
        <v>888</v>
      </c>
    </row>
    <row r="895" spans="1:10" ht="12" customHeight="1">
      <c r="A895" s="96"/>
      <c r="B895" s="97"/>
      <c r="C895" s="97"/>
      <c r="D895" s="86"/>
      <c r="E895" s="86"/>
      <c r="F895" s="225"/>
      <c r="G895" s="86"/>
      <c r="H895" s="87"/>
      <c r="I895" s="88"/>
      <c r="J895" s="86"/>
    </row>
    <row r="896" spans="1:10" ht="12" customHeight="1">
      <c r="A896" s="96"/>
      <c r="B896" s="101"/>
      <c r="C896" s="97"/>
      <c r="D896" s="86"/>
      <c r="E896" s="86"/>
      <c r="F896" s="91"/>
      <c r="G896" s="86"/>
      <c r="H896" s="87"/>
      <c r="I896" s="88"/>
      <c r="J896" s="100"/>
    </row>
    <row r="897" spans="1:10" ht="12" customHeight="1">
      <c r="A897" s="96"/>
      <c r="B897" s="22" t="s">
        <v>409</v>
      </c>
      <c r="C897" s="97"/>
      <c r="D897" s="86"/>
      <c r="E897" s="86"/>
      <c r="F897" s="103"/>
      <c r="G897" s="86"/>
      <c r="H897" s="96"/>
      <c r="I897" s="134"/>
      <c r="J897" s="93"/>
    </row>
    <row r="898" spans="1:10" ht="12" customHeight="1">
      <c r="A898" s="96"/>
      <c r="B898" s="97" t="s">
        <v>754</v>
      </c>
      <c r="C898" s="97"/>
      <c r="D898" s="86">
        <v>283</v>
      </c>
      <c r="E898" s="86">
        <v>3</v>
      </c>
      <c r="F898" s="225">
        <v>-118983500.1738462</v>
      </c>
      <c r="G898" s="86" t="s">
        <v>49</v>
      </c>
      <c r="H898" s="176">
        <f>VLOOKUP(G898,'Alloc. Factors'!$B$2:$M$110,7,FALSE)</f>
        <v>0.4247028503779125</v>
      </c>
      <c r="I898" s="88">
        <f>F898*H898</f>
        <v>-50532631.671773329</v>
      </c>
      <c r="J898" s="84" t="s">
        <v>888</v>
      </c>
    </row>
    <row r="899" spans="1:10" ht="12" customHeight="1">
      <c r="A899" s="96"/>
      <c r="B899" s="36"/>
      <c r="C899" s="97"/>
      <c r="D899" s="86"/>
      <c r="E899" s="86"/>
      <c r="F899" s="91"/>
      <c r="G899" s="86"/>
      <c r="H899" s="208"/>
      <c r="I899" s="103"/>
      <c r="J899" s="100"/>
    </row>
    <row r="900" spans="1:10" ht="12" customHeight="1">
      <c r="A900" s="96"/>
      <c r="B900" s="36"/>
      <c r="C900" s="155"/>
      <c r="D900" s="157"/>
      <c r="E900" s="156"/>
      <c r="F900" s="140"/>
      <c r="G900" s="86"/>
      <c r="H900" s="111"/>
      <c r="I900" s="123"/>
      <c r="J900" s="98"/>
    </row>
    <row r="901" spans="1:10" ht="12" customHeight="1">
      <c r="A901" s="96"/>
      <c r="B901" s="101"/>
      <c r="C901" s="155"/>
      <c r="D901" s="156"/>
      <c r="E901" s="156"/>
      <c r="F901" s="114"/>
      <c r="G901" s="91"/>
      <c r="H901" s="87"/>
      <c r="I901" s="88"/>
      <c r="J901" s="100"/>
    </row>
    <row r="902" spans="1:10" ht="12" customHeight="1">
      <c r="A902" s="96"/>
      <c r="B902" s="101"/>
      <c r="C902" s="97"/>
      <c r="D902" s="86"/>
      <c r="E902" s="86"/>
      <c r="F902" s="91"/>
      <c r="G902" s="86"/>
      <c r="H902" s="87"/>
      <c r="I902" s="88"/>
      <c r="J902" s="100"/>
    </row>
    <row r="903" spans="1:10" ht="12" customHeight="1">
      <c r="A903" s="96"/>
      <c r="B903" s="348"/>
      <c r="C903" s="97"/>
      <c r="D903" s="86"/>
      <c r="E903" s="86"/>
      <c r="F903" s="91"/>
      <c r="G903" s="86"/>
      <c r="H903" s="208"/>
      <c r="I903" s="103"/>
      <c r="J903" s="100"/>
    </row>
    <row r="904" spans="1:10" ht="12" customHeight="1">
      <c r="A904" s="96"/>
      <c r="B904" s="56"/>
      <c r="C904" s="97"/>
      <c r="D904" s="86"/>
      <c r="E904" s="86"/>
      <c r="F904" s="91"/>
      <c r="G904" s="86"/>
      <c r="H904" s="87"/>
      <c r="I904" s="88"/>
      <c r="J904" s="100"/>
    </row>
    <row r="905" spans="1:10" ht="12" customHeight="1">
      <c r="A905" s="96"/>
      <c r="B905" s="56"/>
      <c r="C905" s="97"/>
      <c r="D905" s="86"/>
      <c r="E905" s="86"/>
      <c r="F905" s="91"/>
      <c r="G905" s="86"/>
      <c r="H905" s="87"/>
      <c r="I905" s="88"/>
      <c r="J905" s="100"/>
    </row>
    <row r="906" spans="1:10" ht="12" customHeight="1">
      <c r="A906" s="96"/>
      <c r="B906" s="56"/>
      <c r="C906" s="97"/>
      <c r="D906" s="86"/>
      <c r="E906" s="86"/>
      <c r="F906" s="91"/>
      <c r="G906" s="86"/>
      <c r="H906" s="87"/>
      <c r="I906" s="88"/>
      <c r="J906" s="100"/>
    </row>
    <row r="907" spans="1:10" ht="12" customHeight="1">
      <c r="A907" s="96"/>
      <c r="B907" s="36"/>
      <c r="C907" s="155"/>
      <c r="D907" s="157"/>
      <c r="E907" s="156"/>
      <c r="F907" s="140"/>
      <c r="G907" s="86"/>
      <c r="H907" s="111"/>
      <c r="I907" s="123"/>
      <c r="J907" s="98"/>
    </row>
    <row r="908" spans="1:10" ht="12" customHeight="1">
      <c r="A908" s="96"/>
      <c r="B908" s="101"/>
      <c r="C908" s="155"/>
      <c r="D908" s="156"/>
      <c r="E908" s="156"/>
      <c r="F908" s="114"/>
      <c r="G908" s="91"/>
      <c r="H908" s="87"/>
      <c r="I908" s="88"/>
      <c r="J908" s="100"/>
    </row>
    <row r="909" spans="1:10" ht="12" customHeight="1">
      <c r="A909" s="96"/>
      <c r="B909" s="101"/>
      <c r="C909" s="97"/>
      <c r="D909" s="86"/>
      <c r="E909" s="86"/>
      <c r="F909" s="91"/>
      <c r="G909" s="91"/>
      <c r="H909" s="87"/>
      <c r="I909" s="88"/>
      <c r="J909" s="100"/>
    </row>
    <row r="910" spans="1:10" ht="12" customHeight="1">
      <c r="A910" s="96"/>
      <c r="B910" s="101"/>
      <c r="C910" s="97"/>
      <c r="D910" s="86"/>
      <c r="E910" s="86"/>
      <c r="F910" s="91"/>
      <c r="G910" s="91"/>
      <c r="H910" s="87"/>
      <c r="I910" s="88"/>
      <c r="J910" s="100"/>
    </row>
    <row r="911" spans="1:10" ht="12" customHeight="1">
      <c r="A911" s="96"/>
      <c r="B911" s="159"/>
      <c r="C911" s="155"/>
      <c r="D911" s="156"/>
      <c r="E911" s="156"/>
      <c r="F911" s="123"/>
      <c r="G911" s="157"/>
      <c r="H911" s="87"/>
      <c r="I911" s="88"/>
      <c r="J911" s="158"/>
    </row>
    <row r="912" spans="1:10" ht="12" customHeight="1">
      <c r="A912" s="96"/>
      <c r="B912" s="159"/>
      <c r="C912" s="155"/>
      <c r="D912" s="156"/>
      <c r="E912" s="156"/>
      <c r="F912" s="123"/>
      <c r="G912" s="157"/>
      <c r="H912" s="87"/>
      <c r="I912" s="88"/>
      <c r="J912" s="158"/>
    </row>
    <row r="913" spans="1:10" ht="12" customHeight="1">
      <c r="A913" s="96"/>
      <c r="B913" s="159"/>
      <c r="C913" s="155"/>
      <c r="D913" s="156"/>
      <c r="E913" s="156"/>
      <c r="F913" s="123"/>
      <c r="G913" s="157"/>
      <c r="H913" s="87"/>
      <c r="I913" s="88"/>
      <c r="J913" s="158"/>
    </row>
    <row r="914" spans="1:10" ht="12" customHeight="1">
      <c r="A914" s="96"/>
      <c r="B914" s="36"/>
      <c r="C914" s="155"/>
      <c r="D914" s="157"/>
      <c r="E914" s="156"/>
      <c r="F914" s="140"/>
      <c r="G914" s="86"/>
      <c r="H914" s="111"/>
      <c r="I914" s="123"/>
      <c r="J914" s="98"/>
    </row>
    <row r="915" spans="1:10" ht="12" customHeight="1">
      <c r="A915" s="96"/>
      <c r="B915" s="101"/>
      <c r="C915" s="155"/>
      <c r="D915" s="156"/>
      <c r="E915" s="156"/>
      <c r="F915" s="114"/>
      <c r="G915" s="91"/>
      <c r="H915" s="87"/>
      <c r="I915" s="88"/>
      <c r="J915" s="100"/>
    </row>
    <row r="916" spans="1:10" ht="12" customHeight="1">
      <c r="A916" s="96"/>
      <c r="B916" s="101"/>
      <c r="C916" s="97"/>
      <c r="D916" s="86"/>
      <c r="E916" s="86"/>
      <c r="F916" s="91"/>
      <c r="G916" s="91"/>
      <c r="H916" s="87"/>
      <c r="I916" s="88"/>
      <c r="J916" s="100"/>
    </row>
    <row r="917" spans="1:10" ht="12" customHeight="1">
      <c r="A917" s="96"/>
      <c r="B917" s="101"/>
      <c r="C917" s="97"/>
      <c r="D917" s="86"/>
      <c r="E917" s="86"/>
      <c r="F917" s="91"/>
      <c r="G917" s="91"/>
      <c r="H917" s="87"/>
      <c r="I917" s="88"/>
      <c r="J917" s="100"/>
    </row>
    <row r="918" spans="1:10" ht="12" customHeight="1">
      <c r="A918" s="96"/>
      <c r="B918" s="159"/>
      <c r="C918" s="155"/>
      <c r="D918" s="156"/>
      <c r="E918" s="156"/>
      <c r="F918" s="123"/>
      <c r="G918" s="157"/>
      <c r="H918" s="87"/>
      <c r="I918" s="88"/>
      <c r="J918" s="100"/>
    </row>
    <row r="919" spans="1:10" ht="12" customHeight="1">
      <c r="A919" s="96"/>
      <c r="B919" s="111"/>
      <c r="C919" s="111"/>
      <c r="D919" s="98"/>
      <c r="E919" s="98"/>
      <c r="F919" s="123"/>
      <c r="G919" s="98"/>
      <c r="H919" s="111"/>
      <c r="I919" s="112"/>
      <c r="J919" s="88"/>
    </row>
    <row r="920" spans="1:10" ht="12" customHeight="1">
      <c r="A920" s="96"/>
      <c r="B920" s="111"/>
      <c r="C920" s="111"/>
      <c r="D920" s="98"/>
      <c r="E920" s="98"/>
      <c r="F920" s="123"/>
      <c r="G920" s="98"/>
      <c r="H920" s="111"/>
      <c r="I920" s="112"/>
      <c r="J920" s="88"/>
    </row>
    <row r="921" spans="1:10" ht="12" customHeight="1">
      <c r="A921" s="96"/>
      <c r="B921" s="111"/>
      <c r="C921" s="111"/>
      <c r="D921" s="98"/>
      <c r="E921" s="98"/>
      <c r="F921" s="123"/>
      <c r="G921" s="98"/>
      <c r="H921" s="111"/>
      <c r="I921" s="112"/>
      <c r="J921" s="88"/>
    </row>
    <row r="922" spans="1:10" ht="12" customHeight="1">
      <c r="A922" s="96"/>
      <c r="B922" s="36"/>
      <c r="C922" s="155"/>
      <c r="D922" s="157"/>
      <c r="E922" s="156"/>
      <c r="F922" s="140"/>
      <c r="G922" s="86"/>
      <c r="H922" s="111"/>
      <c r="I922" s="123"/>
      <c r="J922" s="98"/>
    </row>
    <row r="923" spans="1:10" ht="12" customHeight="1">
      <c r="A923" s="96"/>
      <c r="B923" s="101"/>
      <c r="C923" s="155"/>
      <c r="D923" s="156"/>
      <c r="E923" s="156"/>
      <c r="F923" s="114"/>
      <c r="G923" s="91"/>
      <c r="H923" s="87"/>
      <c r="I923" s="88"/>
      <c r="J923" s="100"/>
    </row>
    <row r="924" spans="1:10" ht="12" customHeight="1">
      <c r="A924" s="96"/>
      <c r="B924" s="101"/>
      <c r="C924" s="97"/>
      <c r="D924" s="86"/>
      <c r="E924" s="86"/>
      <c r="F924" s="91"/>
      <c r="G924" s="91"/>
      <c r="H924" s="87"/>
      <c r="I924" s="88"/>
      <c r="J924" s="100"/>
    </row>
    <row r="925" spans="1:10" ht="12" customHeight="1">
      <c r="A925" s="96"/>
      <c r="B925" s="101"/>
      <c r="C925" s="97"/>
      <c r="D925" s="86"/>
      <c r="E925" s="86"/>
      <c r="F925" s="91"/>
      <c r="G925" s="91"/>
      <c r="H925" s="87"/>
      <c r="I925" s="88"/>
      <c r="J925" s="100"/>
    </row>
    <row r="926" spans="1:10" ht="12" customHeight="1">
      <c r="A926" s="96"/>
      <c r="B926" s="159"/>
      <c r="C926" s="155"/>
      <c r="D926" s="156"/>
      <c r="E926" s="156"/>
      <c r="F926" s="123"/>
      <c r="G926" s="157"/>
      <c r="H926" s="87"/>
      <c r="I926" s="88"/>
      <c r="J926" s="100"/>
    </row>
    <row r="927" spans="1:10" ht="12" customHeight="1">
      <c r="A927" s="96"/>
      <c r="B927" s="111"/>
      <c r="C927" s="111"/>
      <c r="D927" s="98"/>
      <c r="E927" s="98"/>
      <c r="F927" s="123"/>
      <c r="G927" s="98"/>
      <c r="H927" s="111"/>
      <c r="I927" s="112"/>
      <c r="J927" s="88"/>
    </row>
    <row r="928" spans="1:10" ht="12" customHeight="1">
      <c r="A928" s="96"/>
      <c r="B928" s="96"/>
      <c r="C928" s="96"/>
      <c r="D928" s="98"/>
      <c r="E928" s="93"/>
      <c r="F928" s="134"/>
      <c r="G928" s="93"/>
      <c r="H928" s="96"/>
      <c r="I928" s="141"/>
      <c r="J928" s="148"/>
    </row>
    <row r="929" spans="1:10" ht="12" customHeight="1">
      <c r="A929" s="96"/>
      <c r="B929" s="96"/>
      <c r="C929" s="96"/>
      <c r="D929" s="98"/>
      <c r="E929" s="93"/>
      <c r="F929" s="134"/>
      <c r="G929" s="93"/>
      <c r="H929" s="96"/>
      <c r="I929" s="141"/>
      <c r="J929" s="148"/>
    </row>
    <row r="930" spans="1:10" ht="12" customHeight="1">
      <c r="A930" s="96"/>
      <c r="B930" s="96"/>
      <c r="C930" s="96"/>
      <c r="D930" s="98"/>
      <c r="E930" s="93"/>
      <c r="F930" s="134"/>
      <c r="G930" s="93"/>
      <c r="H930" s="96"/>
      <c r="I930" s="141"/>
      <c r="J930" s="148"/>
    </row>
    <row r="931" spans="1:10" ht="12" customHeight="1">
      <c r="A931" s="96"/>
      <c r="B931" s="96"/>
      <c r="C931" s="96"/>
      <c r="D931" s="98"/>
      <c r="E931" s="93"/>
      <c r="F931" s="134"/>
      <c r="G931" s="93"/>
      <c r="H931" s="96"/>
      <c r="I931" s="141"/>
      <c r="J931" s="148"/>
    </row>
    <row r="932" spans="1:10" ht="12" customHeight="1">
      <c r="A932" s="96"/>
      <c r="B932" s="96"/>
      <c r="C932" s="96"/>
      <c r="D932" s="98"/>
      <c r="E932" s="93"/>
      <c r="F932" s="134"/>
      <c r="G932" s="93"/>
      <c r="H932" s="96"/>
      <c r="I932" s="141"/>
      <c r="J932" s="148"/>
    </row>
    <row r="933" spans="1:10" ht="12" customHeight="1">
      <c r="A933" s="96"/>
      <c r="B933" s="96"/>
      <c r="C933" s="96"/>
      <c r="D933" s="98"/>
      <c r="E933" s="93"/>
      <c r="F933" s="134"/>
      <c r="G933" s="93"/>
      <c r="H933" s="96"/>
      <c r="I933" s="141"/>
      <c r="J933" s="148"/>
    </row>
    <row r="934" spans="1:10" ht="12" customHeight="1">
      <c r="A934" s="96"/>
      <c r="B934" s="96"/>
      <c r="C934" s="96"/>
      <c r="D934" s="98"/>
      <c r="E934" s="93"/>
      <c r="F934" s="134"/>
      <c r="G934" s="93"/>
      <c r="H934" s="96"/>
      <c r="I934" s="141"/>
      <c r="J934" s="148"/>
    </row>
    <row r="935" spans="1:10" ht="12" customHeight="1">
      <c r="A935" s="96"/>
      <c r="B935" s="96"/>
      <c r="C935" s="96"/>
      <c r="D935" s="98"/>
      <c r="E935" s="93"/>
      <c r="F935" s="134"/>
      <c r="G935" s="93"/>
      <c r="H935" s="96"/>
      <c r="I935" s="141"/>
      <c r="J935" s="148"/>
    </row>
    <row r="936" spans="1:10" ht="12" customHeight="1">
      <c r="A936" s="96"/>
      <c r="B936" s="96"/>
      <c r="C936" s="96"/>
      <c r="D936" s="98"/>
      <c r="E936" s="93"/>
      <c r="F936" s="134"/>
      <c r="G936" s="93"/>
      <c r="H936" s="96"/>
      <c r="I936" s="141"/>
      <c r="J936" s="148"/>
    </row>
    <row r="937" spans="1:10" ht="12" customHeight="1">
      <c r="A937" s="96"/>
      <c r="B937" s="96"/>
      <c r="C937" s="96"/>
      <c r="D937" s="98"/>
      <c r="E937" s="93"/>
      <c r="F937" s="134"/>
      <c r="G937" s="93"/>
      <c r="H937" s="96"/>
      <c r="I937" s="141"/>
      <c r="J937" s="148"/>
    </row>
    <row r="938" spans="1:10" ht="12" customHeight="1">
      <c r="A938" s="96"/>
      <c r="B938" s="96"/>
      <c r="C938" s="96"/>
      <c r="D938" s="98"/>
      <c r="E938" s="93"/>
      <c r="F938" s="134"/>
      <c r="G938" s="93"/>
      <c r="H938" s="96"/>
      <c r="I938" s="141"/>
      <c r="J938" s="148"/>
    </row>
    <row r="939" spans="1:10" ht="12" customHeight="1">
      <c r="A939" s="96"/>
      <c r="B939" s="96"/>
      <c r="C939" s="96"/>
      <c r="D939" s="98"/>
      <c r="E939" s="93"/>
      <c r="F939" s="134"/>
      <c r="G939" s="93"/>
      <c r="H939" s="96"/>
      <c r="I939" s="141"/>
      <c r="J939" s="148"/>
    </row>
    <row r="940" spans="1:10" ht="12" customHeight="1">
      <c r="A940" s="96"/>
      <c r="B940" s="96"/>
      <c r="C940" s="96"/>
      <c r="D940" s="98"/>
      <c r="E940" s="93"/>
      <c r="F940" s="134"/>
      <c r="G940" s="93"/>
      <c r="H940" s="96"/>
      <c r="I940" s="141"/>
      <c r="J940" s="148"/>
    </row>
    <row r="941" spans="1:10" ht="12" customHeight="1">
      <c r="A941" s="96"/>
      <c r="B941" s="9" t="s">
        <v>13</v>
      </c>
      <c r="C941" s="96"/>
      <c r="D941" s="98"/>
      <c r="E941" s="93"/>
      <c r="F941" s="134"/>
      <c r="G941" s="93"/>
      <c r="H941" s="96"/>
      <c r="I941" s="141"/>
      <c r="J941" s="148"/>
    </row>
    <row r="942" spans="1:10" ht="12" customHeight="1" thickBot="1">
      <c r="A942" s="96"/>
      <c r="B942" s="9" t="s">
        <v>12</v>
      </c>
      <c r="C942" s="96"/>
      <c r="D942" s="98"/>
      <c r="E942" s="93"/>
      <c r="F942" s="134"/>
      <c r="G942" s="93"/>
      <c r="H942" s="96"/>
      <c r="I942" s="141"/>
      <c r="J942" s="148"/>
    </row>
    <row r="943" spans="1:10" ht="12" customHeight="1">
      <c r="A943" s="116"/>
      <c r="B943" s="171"/>
      <c r="C943" s="117"/>
      <c r="D943" s="118"/>
      <c r="E943" s="118"/>
      <c r="F943" s="119"/>
      <c r="G943" s="118"/>
      <c r="H943" s="118"/>
      <c r="I943" s="164"/>
      <c r="J943" s="121"/>
    </row>
    <row r="944" spans="1:10" ht="12" customHeight="1">
      <c r="A944" s="122"/>
      <c r="B944" s="111"/>
      <c r="C944" s="111"/>
      <c r="D944" s="98"/>
      <c r="E944" s="98"/>
      <c r="F944" s="123"/>
      <c r="G944" s="98"/>
      <c r="H944" s="98"/>
      <c r="I944" s="163"/>
      <c r="J944" s="124"/>
    </row>
    <row r="945" spans="1:10" ht="12" customHeight="1">
      <c r="A945" s="122"/>
      <c r="B945" s="111"/>
      <c r="C945" s="111"/>
      <c r="D945" s="98"/>
      <c r="E945" s="98"/>
      <c r="F945" s="123"/>
      <c r="G945" s="98"/>
      <c r="H945" s="98"/>
      <c r="I945" s="163"/>
      <c r="J945" s="124"/>
    </row>
    <row r="946" spans="1:10" ht="12" customHeight="1">
      <c r="A946" s="122"/>
      <c r="B946" s="111"/>
      <c r="C946" s="111"/>
      <c r="D946" s="98"/>
      <c r="E946" s="98"/>
      <c r="F946" s="123"/>
      <c r="G946" s="98"/>
      <c r="H946" s="98"/>
      <c r="I946" s="163"/>
      <c r="J946" s="124"/>
    </row>
    <row r="947" spans="1:10" ht="12" customHeight="1">
      <c r="A947" s="122"/>
      <c r="B947" s="111"/>
      <c r="C947" s="111"/>
      <c r="D947" s="98"/>
      <c r="E947" s="98"/>
      <c r="F947" s="123"/>
      <c r="G947" s="98"/>
      <c r="H947" s="98"/>
      <c r="I947" s="163"/>
      <c r="J947" s="124"/>
    </row>
    <row r="948" spans="1:10" ht="12" customHeight="1">
      <c r="A948" s="122"/>
      <c r="B948" s="111"/>
      <c r="C948" s="111"/>
      <c r="D948" s="98"/>
      <c r="E948" s="98"/>
      <c r="F948" s="123"/>
      <c r="G948" s="98"/>
      <c r="H948" s="111"/>
      <c r="I948" s="112"/>
      <c r="J948" s="124"/>
    </row>
    <row r="949" spans="1:10" ht="12" customHeight="1">
      <c r="A949" s="122"/>
      <c r="B949" s="111"/>
      <c r="C949" s="111"/>
      <c r="D949" s="98"/>
      <c r="E949" s="98"/>
      <c r="F949" s="123"/>
      <c r="G949" s="98"/>
      <c r="H949" s="111"/>
      <c r="I949" s="112"/>
      <c r="J949" s="124"/>
    </row>
    <row r="950" spans="1:10" ht="12" customHeight="1">
      <c r="A950" s="122"/>
      <c r="B950" s="111"/>
      <c r="C950" s="111"/>
      <c r="D950" s="98"/>
      <c r="E950" s="98"/>
      <c r="F950" s="123"/>
      <c r="G950" s="98"/>
      <c r="H950" s="111"/>
      <c r="I950" s="112"/>
      <c r="J950" s="124"/>
    </row>
    <row r="951" spans="1:10" ht="12" customHeight="1">
      <c r="A951" s="122"/>
      <c r="B951" s="111"/>
      <c r="C951" s="111"/>
      <c r="D951" s="98"/>
      <c r="E951" s="98"/>
      <c r="F951" s="123"/>
      <c r="G951" s="98"/>
      <c r="H951" s="111"/>
      <c r="I951" s="112"/>
      <c r="J951" s="124"/>
    </row>
    <row r="952" spans="1:10" ht="12" customHeight="1" thickBot="1">
      <c r="A952" s="149"/>
      <c r="B952" s="150"/>
      <c r="C952" s="150"/>
      <c r="D952" s="151"/>
      <c r="E952" s="151"/>
      <c r="F952" s="152"/>
      <c r="G952" s="151"/>
      <c r="H952" s="150"/>
      <c r="I952" s="153"/>
      <c r="J952" s="154"/>
    </row>
    <row r="953" spans="1:10" ht="12" customHeight="1">
      <c r="A953" s="97"/>
      <c r="B953" s="97"/>
      <c r="C953" s="97"/>
      <c r="D953" s="86"/>
      <c r="E953" s="86"/>
      <c r="F953" s="114"/>
      <c r="G953" s="86"/>
      <c r="H953" s="97"/>
      <c r="I953" s="140"/>
      <c r="J953" s="91"/>
    </row>
    <row r="954" spans="1:10" ht="12" customHeight="1">
      <c r="A954" s="97"/>
      <c r="B954" s="7" t="str">
        <f>Inputs!$C$2</f>
        <v>Rocky Mountain Power</v>
      </c>
      <c r="C954" s="97"/>
      <c r="D954" s="86"/>
      <c r="E954" s="86"/>
      <c r="F954" s="114"/>
      <c r="G954" s="86"/>
      <c r="I954" s="92" t="s">
        <v>0</v>
      </c>
      <c r="J954" s="229">
        <v>8.15</v>
      </c>
    </row>
    <row r="955" spans="1:10" ht="12" customHeight="1">
      <c r="A955" s="97"/>
      <c r="B955" s="7" t="str">
        <f>Inputs!$C$3</f>
        <v>Utah General Rate Case - June 2015</v>
      </c>
      <c r="C955" s="97"/>
      <c r="D955" s="86"/>
      <c r="E955" s="86"/>
      <c r="F955" s="114"/>
      <c r="G955" s="86"/>
      <c r="H955" s="97"/>
      <c r="I955" s="140"/>
      <c r="J955" s="91"/>
    </row>
    <row r="956" spans="1:10" ht="12" customHeight="1">
      <c r="A956" s="97"/>
      <c r="B956" s="31" t="s">
        <v>840</v>
      </c>
      <c r="C956" s="97"/>
      <c r="D956" s="86"/>
      <c r="E956" s="86"/>
      <c r="F956" s="114"/>
      <c r="G956" s="86"/>
      <c r="H956" s="97"/>
      <c r="I956" s="140"/>
      <c r="J956" s="91"/>
    </row>
    <row r="957" spans="1:10" ht="12" customHeight="1">
      <c r="A957" s="97"/>
      <c r="B957" s="22"/>
      <c r="C957" s="97"/>
      <c r="D957" s="86"/>
      <c r="E957" s="86"/>
      <c r="F957" s="114"/>
      <c r="G957" s="86"/>
      <c r="H957" s="97"/>
      <c r="I957" s="140"/>
      <c r="J957" s="91"/>
    </row>
    <row r="958" spans="1:10" ht="12" customHeight="1">
      <c r="A958" s="97"/>
      <c r="B958" s="97"/>
      <c r="C958" s="97"/>
      <c r="D958" s="86"/>
      <c r="E958" s="86"/>
      <c r="F958" s="114"/>
      <c r="G958" s="86"/>
      <c r="H958" s="97"/>
      <c r="I958" s="140"/>
      <c r="J958" s="91"/>
    </row>
    <row r="959" spans="1:10" ht="12" customHeight="1">
      <c r="A959" s="97"/>
      <c r="F959" s="94" t="s">
        <v>1</v>
      </c>
      <c r="H959" s="84"/>
      <c r="I959" s="95" t="str">
        <f>+Inputs!$C$6</f>
        <v>UTAH</v>
      </c>
    </row>
    <row r="960" spans="1:10" ht="12" customHeight="1">
      <c r="A960" s="97"/>
      <c r="D960" s="46" t="s">
        <v>2</v>
      </c>
      <c r="E960" s="46" t="s">
        <v>3</v>
      </c>
      <c r="F960" s="42" t="s">
        <v>4</v>
      </c>
      <c r="G960" s="46" t="s">
        <v>5</v>
      </c>
      <c r="H960" s="46" t="s">
        <v>6</v>
      </c>
      <c r="I960" s="47" t="s">
        <v>7</v>
      </c>
      <c r="J960" s="46" t="s">
        <v>8</v>
      </c>
    </row>
    <row r="961" spans="1:10" ht="12" customHeight="1">
      <c r="A961" s="96"/>
      <c r="B961" s="22" t="s">
        <v>192</v>
      </c>
      <c r="C961" s="97"/>
      <c r="D961" s="86"/>
      <c r="E961" s="86"/>
      <c r="F961" s="103"/>
      <c r="G961" s="86"/>
      <c r="H961" s="96"/>
      <c r="I961" s="134"/>
      <c r="J961" s="93"/>
    </row>
    <row r="962" spans="1:10" ht="12" customHeight="1">
      <c r="A962" s="96"/>
      <c r="B962" s="97" t="s">
        <v>889</v>
      </c>
      <c r="C962" s="97"/>
      <c r="D962" s="86" t="s">
        <v>274</v>
      </c>
      <c r="E962" s="86">
        <v>3</v>
      </c>
      <c r="F962" s="225">
        <v>35000.000000000007</v>
      </c>
      <c r="G962" s="86" t="s">
        <v>187</v>
      </c>
      <c r="H962" s="176">
        <f>VLOOKUP(G962,'Alloc. Factors'!$B$2:$M$110,7,FALSE)</f>
        <v>1</v>
      </c>
      <c r="I962" s="88">
        <f>F962*H962</f>
        <v>35000.000000000007</v>
      </c>
      <c r="J962" s="84" t="s">
        <v>890</v>
      </c>
    </row>
    <row r="963" spans="1:10" ht="12" customHeight="1">
      <c r="A963" s="96"/>
      <c r="B963" s="97"/>
      <c r="C963" s="97"/>
      <c r="D963" s="86"/>
      <c r="E963" s="86"/>
      <c r="F963" s="319"/>
      <c r="G963" s="91"/>
      <c r="H963" s="87"/>
      <c r="I963" s="88"/>
      <c r="J963" s="86"/>
    </row>
    <row r="964" spans="1:10" ht="12" customHeight="1">
      <c r="A964" s="96"/>
      <c r="B964" s="111"/>
      <c r="C964" s="111"/>
      <c r="D964" s="98"/>
      <c r="E964" s="98"/>
      <c r="F964" s="123"/>
      <c r="G964" s="98"/>
      <c r="H964" s="87"/>
      <c r="I964" s="88"/>
      <c r="J964" s="88"/>
    </row>
    <row r="965" spans="1:10" ht="12" customHeight="1">
      <c r="A965" s="96"/>
      <c r="B965" s="22" t="s">
        <v>10</v>
      </c>
      <c r="C965" s="97"/>
      <c r="D965" s="86"/>
      <c r="E965" s="86"/>
      <c r="F965" s="103"/>
      <c r="G965" s="86"/>
      <c r="H965" s="96"/>
      <c r="I965" s="134"/>
      <c r="J965" s="93"/>
    </row>
    <row r="966" spans="1:10" ht="12" customHeight="1">
      <c r="A966" s="96"/>
      <c r="B966" s="97" t="s">
        <v>856</v>
      </c>
      <c r="C966" s="97"/>
      <c r="D966" s="86" t="s">
        <v>265</v>
      </c>
      <c r="E966" s="86">
        <v>3</v>
      </c>
      <c r="F966" s="225">
        <v>665000</v>
      </c>
      <c r="G966" s="86" t="s">
        <v>187</v>
      </c>
      <c r="H966" s="176">
        <f>VLOOKUP(G966,'Alloc. Factors'!$B$2:$M$110,7,FALSE)</f>
        <v>1</v>
      </c>
      <c r="I966" s="88">
        <f>F966*H966</f>
        <v>665000</v>
      </c>
      <c r="J966" s="84" t="s">
        <v>890</v>
      </c>
    </row>
    <row r="967" spans="1:10" ht="12" customHeight="1">
      <c r="A967" s="96"/>
      <c r="B967" s="97"/>
      <c r="C967" s="97"/>
      <c r="D967" s="86"/>
      <c r="E967" s="86"/>
      <c r="F967" s="319"/>
      <c r="G967" s="91"/>
      <c r="H967" s="87"/>
      <c r="I967" s="88"/>
      <c r="J967" s="86"/>
    </row>
    <row r="968" spans="1:10" ht="12" customHeight="1">
      <c r="A968" s="96"/>
      <c r="B968" s="386"/>
      <c r="C968" s="97"/>
      <c r="D968" s="86"/>
      <c r="E968" s="86"/>
      <c r="F968" s="319"/>
      <c r="G968" s="91"/>
      <c r="H968" s="87"/>
      <c r="I968" s="88"/>
      <c r="J968" s="86"/>
    </row>
    <row r="969" spans="1:10" ht="12" customHeight="1">
      <c r="A969" s="96"/>
      <c r="B969" s="22" t="s">
        <v>409</v>
      </c>
      <c r="C969" s="97"/>
      <c r="D969" s="86"/>
      <c r="E969" s="86"/>
      <c r="F969" s="103"/>
      <c r="G969" s="86"/>
      <c r="H969" s="96"/>
      <c r="I969" s="134"/>
      <c r="J969" s="93"/>
    </row>
    <row r="970" spans="1:10" ht="12" customHeight="1">
      <c r="A970" s="111"/>
      <c r="B970" s="97" t="s">
        <v>639</v>
      </c>
      <c r="C970" s="97"/>
      <c r="D970" s="86" t="s">
        <v>260</v>
      </c>
      <c r="E970" s="86">
        <v>3</v>
      </c>
      <c r="F970" s="225">
        <v>35000.000000000007</v>
      </c>
      <c r="G970" s="86" t="s">
        <v>187</v>
      </c>
      <c r="H970" s="176">
        <f>VLOOKUP(G970,'Alloc. Factors'!$B$2:$M$110,7,FALSE)</f>
        <v>1</v>
      </c>
      <c r="I970" s="88">
        <f>F970*H970</f>
        <v>35000.000000000007</v>
      </c>
    </row>
    <row r="971" spans="1:10" ht="12" customHeight="1">
      <c r="A971" s="111"/>
      <c r="B971" s="97" t="s">
        <v>623</v>
      </c>
      <c r="C971" s="97"/>
      <c r="D971" s="86">
        <v>41110</v>
      </c>
      <c r="E971" s="86">
        <v>3</v>
      </c>
      <c r="F971" s="225">
        <v>-13283</v>
      </c>
      <c r="G971" s="86" t="s">
        <v>187</v>
      </c>
      <c r="H971" s="176">
        <f>VLOOKUP(G971,'Alloc. Factors'!$B$2:$M$110,7,FALSE)</f>
        <v>1</v>
      </c>
      <c r="I971" s="88">
        <f t="shared" ref="I971:I972" si="27">F971*H971</f>
        <v>-13283</v>
      </c>
    </row>
    <row r="972" spans="1:10" ht="12" customHeight="1">
      <c r="A972" s="111"/>
      <c r="B972" s="97" t="s">
        <v>754</v>
      </c>
      <c r="C972" s="97"/>
      <c r="D972" s="86">
        <v>283</v>
      </c>
      <c r="E972" s="86">
        <v>3</v>
      </c>
      <c r="F972" s="225">
        <v>-252374</v>
      </c>
      <c r="G972" s="86" t="s">
        <v>187</v>
      </c>
      <c r="H972" s="176">
        <f>VLOOKUP(G972,'Alloc. Factors'!$B$2:$M$110,7,FALSE)</f>
        <v>1</v>
      </c>
      <c r="I972" s="88">
        <f t="shared" si="27"/>
        <v>-252374</v>
      </c>
    </row>
    <row r="973" spans="1:10" ht="12" customHeight="1">
      <c r="A973" s="111"/>
      <c r="B973" s="97"/>
      <c r="C973" s="97"/>
      <c r="D973" s="86"/>
      <c r="E973" s="86"/>
      <c r="F973" s="114"/>
      <c r="G973" s="228"/>
      <c r="H973" s="87"/>
      <c r="I973" s="88"/>
      <c r="J973" s="88"/>
    </row>
    <row r="974" spans="1:10" ht="12" customHeight="1">
      <c r="A974" s="111"/>
      <c r="B974" s="111"/>
      <c r="C974" s="111"/>
      <c r="D974" s="98"/>
      <c r="E974" s="98"/>
      <c r="F974" s="123"/>
      <c r="G974" s="98"/>
      <c r="H974" s="87"/>
      <c r="I974" s="88"/>
      <c r="J974" s="88"/>
    </row>
    <row r="975" spans="1:10" ht="12" customHeight="1">
      <c r="A975" s="111"/>
      <c r="B975" s="39"/>
      <c r="C975" s="97"/>
      <c r="D975" s="86"/>
      <c r="E975" s="86"/>
      <c r="F975" s="319"/>
      <c r="G975" s="91"/>
      <c r="H975" s="87"/>
      <c r="I975" s="88"/>
      <c r="J975" s="88"/>
    </row>
    <row r="976" spans="1:10" ht="12" customHeight="1">
      <c r="A976" s="111"/>
      <c r="B976" s="22"/>
      <c r="C976" s="97"/>
      <c r="D976" s="86"/>
      <c r="E976" s="86"/>
      <c r="F976" s="103"/>
      <c r="G976" s="86"/>
      <c r="H976" s="96"/>
      <c r="I976" s="134"/>
      <c r="J976" s="93"/>
    </row>
    <row r="977" spans="1:10" ht="12" customHeight="1">
      <c r="A977" s="111"/>
      <c r="B977" s="97"/>
      <c r="C977" s="97"/>
      <c r="D977" s="86"/>
      <c r="E977" s="86"/>
      <c r="F977" s="225"/>
      <c r="G977" s="86"/>
      <c r="H977" s="176"/>
      <c r="I977" s="88"/>
    </row>
    <row r="978" spans="1:10" ht="12" customHeight="1">
      <c r="A978" s="111"/>
      <c r="B978" s="22"/>
      <c r="C978" s="97"/>
      <c r="D978" s="86"/>
      <c r="E978" s="86"/>
      <c r="F978" s="319"/>
      <c r="G978" s="91"/>
      <c r="H978" s="87"/>
      <c r="I978" s="123"/>
      <c r="J978" s="88"/>
    </row>
    <row r="979" spans="1:10" ht="12" customHeight="1">
      <c r="A979" s="111"/>
      <c r="B979" s="111"/>
      <c r="C979" s="111"/>
      <c r="D979" s="98"/>
      <c r="E979" s="98"/>
      <c r="F979" s="123"/>
      <c r="G979" s="98"/>
      <c r="H979" s="87"/>
      <c r="I979" s="88"/>
      <c r="J979" s="88"/>
    </row>
    <row r="980" spans="1:10" ht="12" customHeight="1">
      <c r="A980" s="111"/>
      <c r="B980" s="111"/>
      <c r="C980" s="111"/>
      <c r="D980" s="98"/>
      <c r="E980" s="98"/>
      <c r="F980" s="123"/>
      <c r="G980" s="98"/>
      <c r="H980" s="87"/>
      <c r="I980" s="88"/>
      <c r="J980" s="88"/>
    </row>
    <row r="981" spans="1:10" ht="12" customHeight="1">
      <c r="A981" s="111"/>
      <c r="B981" s="111"/>
      <c r="C981" s="111"/>
      <c r="D981" s="98"/>
      <c r="E981" s="98"/>
      <c r="F981" s="123"/>
      <c r="G981" s="98"/>
      <c r="H981" s="87"/>
      <c r="I981" s="88"/>
      <c r="J981" s="88"/>
    </row>
    <row r="982" spans="1:10" ht="12" customHeight="1">
      <c r="A982" s="111"/>
      <c r="B982" s="111"/>
      <c r="C982" s="111"/>
      <c r="D982" s="98"/>
      <c r="E982" s="98"/>
      <c r="F982" s="123"/>
      <c r="G982" s="98"/>
      <c r="H982" s="87"/>
      <c r="I982" s="88"/>
      <c r="J982" s="88"/>
    </row>
    <row r="983" spans="1:10" ht="12" customHeight="1">
      <c r="A983" s="111"/>
      <c r="B983" s="9"/>
      <c r="C983" s="111"/>
      <c r="D983" s="98"/>
      <c r="E983" s="98"/>
      <c r="F983" s="123"/>
      <c r="G983" s="98"/>
      <c r="H983" s="87"/>
      <c r="I983" s="123"/>
      <c r="J983" s="88"/>
    </row>
    <row r="984" spans="1:10" ht="12" customHeight="1">
      <c r="A984" s="111"/>
      <c r="B984" s="9"/>
      <c r="C984" s="111"/>
      <c r="D984" s="98"/>
      <c r="E984" s="98"/>
      <c r="F984" s="123"/>
      <c r="G984" s="98"/>
      <c r="H984" s="87"/>
      <c r="I984" s="123"/>
      <c r="J984" s="88"/>
    </row>
    <row r="985" spans="1:10" ht="12" customHeight="1">
      <c r="A985" s="96"/>
      <c r="B985" s="9"/>
      <c r="C985" s="111"/>
      <c r="D985" s="98"/>
      <c r="E985" s="98"/>
      <c r="F985" s="123"/>
      <c r="G985" s="98"/>
      <c r="H985" s="87"/>
      <c r="I985" s="123"/>
      <c r="J985" s="88"/>
    </row>
    <row r="986" spans="1:10" ht="12" customHeight="1">
      <c r="A986" s="96"/>
      <c r="B986" s="9"/>
      <c r="C986" s="111"/>
      <c r="D986" s="98"/>
      <c r="E986" s="98"/>
      <c r="F986" s="123"/>
      <c r="G986" s="98"/>
      <c r="H986" s="87"/>
      <c r="I986" s="123"/>
      <c r="J986" s="88"/>
    </row>
    <row r="987" spans="1:10" ht="12" customHeight="1">
      <c r="A987" s="96"/>
      <c r="B987" s="111"/>
      <c r="C987" s="111"/>
      <c r="D987" s="98"/>
      <c r="E987" s="98"/>
      <c r="F987" s="114"/>
      <c r="G987" s="98"/>
      <c r="H987" s="87"/>
      <c r="I987" s="88"/>
      <c r="J987" s="88"/>
    </row>
    <row r="988" spans="1:10" ht="12" customHeight="1">
      <c r="A988" s="96"/>
      <c r="B988" s="9"/>
      <c r="C988" s="111"/>
      <c r="D988" s="98"/>
      <c r="E988" s="98"/>
      <c r="F988" s="123"/>
      <c r="G988" s="98"/>
      <c r="H988" s="87"/>
      <c r="I988" s="123"/>
      <c r="J988" s="88"/>
    </row>
    <row r="989" spans="1:10" ht="12" customHeight="1">
      <c r="A989" s="96"/>
      <c r="B989" s="111"/>
      <c r="C989" s="111"/>
      <c r="D989" s="98"/>
      <c r="E989" s="98"/>
      <c r="F989" s="114"/>
      <c r="G989" s="98"/>
      <c r="H989" s="87"/>
      <c r="I989" s="88"/>
      <c r="J989" s="88"/>
    </row>
    <row r="990" spans="1:10" ht="12" customHeight="1">
      <c r="A990" s="96"/>
      <c r="B990" s="111"/>
      <c r="C990" s="111"/>
      <c r="D990" s="98"/>
      <c r="E990" s="98"/>
      <c r="F990" s="319"/>
      <c r="G990" s="98"/>
      <c r="H990" s="87"/>
      <c r="I990" s="88"/>
      <c r="J990" s="88"/>
    </row>
    <row r="991" spans="1:10" ht="12" customHeight="1">
      <c r="A991" s="96"/>
      <c r="B991" s="111"/>
      <c r="C991" s="111"/>
      <c r="D991" s="98"/>
      <c r="E991" s="98"/>
      <c r="F991" s="114"/>
      <c r="G991" s="98"/>
      <c r="H991" s="87"/>
      <c r="I991" s="88"/>
      <c r="J991" s="88"/>
    </row>
    <row r="992" spans="1:10" ht="12" customHeight="1">
      <c r="A992" s="96"/>
      <c r="B992" s="111"/>
      <c r="C992" s="111"/>
      <c r="D992" s="98"/>
      <c r="E992" s="98"/>
      <c r="F992" s="123"/>
      <c r="G992" s="98"/>
      <c r="H992" s="87"/>
      <c r="I992" s="88"/>
      <c r="J992" s="88"/>
    </row>
    <row r="993" spans="1:10" ht="12" customHeight="1">
      <c r="A993" s="96"/>
      <c r="B993" s="111"/>
      <c r="C993" s="111"/>
      <c r="D993" s="98"/>
      <c r="E993" s="98"/>
      <c r="F993" s="123"/>
      <c r="G993" s="98"/>
      <c r="H993" s="87"/>
      <c r="I993" s="88"/>
      <c r="J993" s="88"/>
    </row>
    <row r="994" spans="1:10" ht="12" customHeight="1">
      <c r="A994" s="96"/>
      <c r="B994" s="111"/>
      <c r="C994" s="111"/>
      <c r="D994" s="98"/>
      <c r="E994" s="98"/>
      <c r="F994" s="123"/>
      <c r="G994" s="98"/>
      <c r="H994" s="87"/>
      <c r="I994" s="123"/>
      <c r="J994" s="88"/>
    </row>
    <row r="995" spans="1:10" ht="12" customHeight="1">
      <c r="A995" s="96"/>
      <c r="B995" s="111"/>
      <c r="C995" s="111"/>
      <c r="D995" s="98"/>
      <c r="E995" s="98"/>
      <c r="F995" s="123"/>
      <c r="G995" s="98"/>
      <c r="H995" s="87"/>
      <c r="I995" s="123"/>
      <c r="J995" s="88"/>
    </row>
    <row r="996" spans="1:10" ht="12" customHeight="1">
      <c r="A996" s="96"/>
      <c r="B996" s="111"/>
      <c r="C996" s="111"/>
      <c r="D996" s="98"/>
      <c r="E996" s="98"/>
      <c r="F996" s="123"/>
      <c r="G996" s="98"/>
      <c r="H996" s="87"/>
      <c r="I996" s="88"/>
      <c r="J996" s="88"/>
    </row>
    <row r="997" spans="1:10" ht="12" customHeight="1">
      <c r="A997" s="96"/>
      <c r="B997" s="111"/>
      <c r="C997" s="111"/>
      <c r="D997" s="98"/>
      <c r="E997" s="98"/>
      <c r="F997" s="123"/>
      <c r="G997" s="98"/>
      <c r="H997" s="87"/>
      <c r="I997" s="88"/>
      <c r="J997" s="148"/>
    </row>
    <row r="998" spans="1:10" ht="12" customHeight="1">
      <c r="A998" s="96"/>
      <c r="B998" s="111"/>
      <c r="C998" s="111"/>
      <c r="D998" s="98"/>
      <c r="E998" s="98"/>
      <c r="F998" s="123"/>
      <c r="G998" s="98"/>
      <c r="H998" s="87"/>
      <c r="I998" s="88"/>
      <c r="J998" s="148"/>
    </row>
    <row r="999" spans="1:10" ht="12" customHeight="1">
      <c r="A999" s="96"/>
      <c r="B999" s="111"/>
      <c r="C999" s="111"/>
      <c r="D999" s="98"/>
      <c r="E999" s="98"/>
      <c r="F999" s="123"/>
      <c r="G999" s="98"/>
      <c r="H999" s="87"/>
      <c r="I999" s="88"/>
      <c r="J999" s="148"/>
    </row>
    <row r="1000" spans="1:10" ht="12" customHeight="1">
      <c r="A1000" s="96"/>
      <c r="B1000" s="111"/>
      <c r="C1000" s="111"/>
      <c r="D1000" s="98"/>
      <c r="E1000" s="98"/>
      <c r="F1000" s="123"/>
      <c r="G1000" s="98"/>
      <c r="H1000" s="87"/>
      <c r="I1000" s="88"/>
      <c r="J1000" s="148"/>
    </row>
    <row r="1001" spans="1:10" ht="12" customHeight="1">
      <c r="A1001" s="96"/>
      <c r="B1001" s="111"/>
      <c r="C1001" s="111"/>
      <c r="D1001" s="98"/>
      <c r="E1001" s="98"/>
      <c r="F1001" s="123"/>
      <c r="G1001" s="98"/>
      <c r="H1001" s="87"/>
      <c r="I1001" s="88"/>
      <c r="J1001" s="148"/>
    </row>
    <row r="1002" spans="1:10" ht="12" customHeight="1">
      <c r="A1002" s="111"/>
      <c r="B1002" s="111"/>
      <c r="C1002" s="111"/>
      <c r="D1002" s="98"/>
      <c r="E1002" s="98"/>
      <c r="F1002" s="123"/>
      <c r="G1002" s="98"/>
      <c r="H1002" s="87"/>
      <c r="I1002" s="88"/>
      <c r="J1002" s="148"/>
    </row>
    <row r="1003" spans="1:10" ht="12" customHeight="1">
      <c r="A1003" s="111"/>
      <c r="B1003" s="111"/>
      <c r="C1003" s="111"/>
      <c r="D1003" s="98"/>
      <c r="E1003" s="98"/>
      <c r="F1003" s="123"/>
      <c r="G1003" s="98"/>
      <c r="H1003" s="111"/>
      <c r="I1003" s="123"/>
      <c r="J1003" s="148"/>
    </row>
    <row r="1004" spans="1:10" ht="12" customHeight="1">
      <c r="A1004" s="111"/>
      <c r="B1004" s="9"/>
      <c r="C1004" s="111"/>
      <c r="D1004" s="98"/>
      <c r="E1004" s="98"/>
      <c r="F1004" s="123"/>
      <c r="G1004" s="98"/>
      <c r="H1004" s="111"/>
      <c r="I1004" s="112"/>
      <c r="J1004" s="148"/>
    </row>
    <row r="1005" spans="1:10" ht="12" customHeight="1">
      <c r="A1005" s="111"/>
      <c r="B1005" s="9" t="s">
        <v>13</v>
      </c>
      <c r="C1005" s="111"/>
      <c r="D1005" s="98"/>
      <c r="E1005" s="98"/>
      <c r="F1005" s="123"/>
      <c r="G1005" s="98"/>
      <c r="H1005" s="111"/>
      <c r="I1005" s="112"/>
      <c r="J1005" s="88"/>
    </row>
    <row r="1006" spans="1:10" ht="12" customHeight="1">
      <c r="A1006" s="111"/>
      <c r="C1006" s="111"/>
      <c r="D1006" s="98"/>
      <c r="E1006" s="98"/>
      <c r="F1006" s="123"/>
      <c r="G1006" s="98"/>
      <c r="H1006" s="111"/>
      <c r="I1006" s="112"/>
      <c r="J1006" s="88"/>
    </row>
    <row r="1007" spans="1:10" ht="12" customHeight="1">
      <c r="A1007" s="111"/>
      <c r="B1007" s="111"/>
      <c r="C1007" s="111"/>
      <c r="D1007" s="98"/>
      <c r="E1007" s="98"/>
      <c r="F1007" s="123"/>
      <c r="G1007" s="98"/>
      <c r="H1007" s="111"/>
      <c r="I1007" s="112"/>
      <c r="J1007" s="88"/>
    </row>
    <row r="1008" spans="1:10" ht="12" customHeight="1">
      <c r="A1008" s="111"/>
      <c r="B1008" s="111"/>
      <c r="C1008" s="111"/>
      <c r="D1008" s="98"/>
      <c r="E1008" s="98"/>
      <c r="F1008" s="123"/>
      <c r="G1008" s="98"/>
      <c r="H1008" s="111"/>
      <c r="I1008" s="112"/>
      <c r="J1008" s="88"/>
    </row>
    <row r="1009" spans="1:10" ht="12" customHeight="1">
      <c r="A1009" s="111"/>
      <c r="B1009" s="9" t="s">
        <v>13</v>
      </c>
      <c r="C1009" s="111"/>
      <c r="D1009" s="98"/>
      <c r="E1009" s="98"/>
      <c r="F1009" s="123"/>
      <c r="G1009" s="98"/>
      <c r="H1009" s="98"/>
      <c r="I1009" s="163"/>
      <c r="J1009" s="88"/>
    </row>
    <row r="1010" spans="1:10" ht="12" customHeight="1">
      <c r="A1010" s="111"/>
      <c r="B1010" s="111"/>
      <c r="C1010" s="111"/>
      <c r="D1010" s="98"/>
      <c r="E1010" s="98"/>
      <c r="F1010" s="123"/>
      <c r="G1010" s="98"/>
      <c r="H1010" s="98"/>
      <c r="I1010" s="163"/>
      <c r="J1010" s="88"/>
    </row>
    <row r="1011" spans="1:10" ht="12" customHeight="1" thickBot="1">
      <c r="A1011" s="111"/>
      <c r="B1011" s="9" t="s">
        <v>12</v>
      </c>
      <c r="C1011" s="111"/>
      <c r="D1011" s="98"/>
      <c r="E1011" s="98"/>
      <c r="F1011" s="123"/>
      <c r="G1011" s="98"/>
      <c r="H1011" s="98"/>
      <c r="I1011" s="163"/>
      <c r="J1011" s="88"/>
    </row>
    <row r="1012" spans="1:10" ht="12" customHeight="1">
      <c r="A1012" s="116"/>
      <c r="B1012" s="117"/>
      <c r="C1012" s="117"/>
      <c r="D1012" s="118"/>
      <c r="E1012" s="118"/>
      <c r="F1012" s="119"/>
      <c r="G1012" s="118"/>
      <c r="H1012" s="118"/>
      <c r="I1012" s="164"/>
      <c r="J1012" s="121"/>
    </row>
    <row r="1013" spans="1:10" ht="12" customHeight="1">
      <c r="A1013" s="122"/>
      <c r="B1013" s="111"/>
      <c r="C1013" s="111"/>
      <c r="D1013" s="98"/>
      <c r="E1013" s="98"/>
      <c r="F1013" s="123"/>
      <c r="G1013" s="98"/>
      <c r="H1013" s="98"/>
      <c r="I1013" s="163"/>
      <c r="J1013" s="124"/>
    </row>
    <row r="1014" spans="1:10" ht="12" customHeight="1">
      <c r="A1014" s="122"/>
      <c r="B1014" s="111"/>
      <c r="C1014" s="111"/>
      <c r="D1014" s="98"/>
      <c r="E1014" s="98"/>
      <c r="F1014" s="123"/>
      <c r="G1014" s="98"/>
      <c r="H1014" s="98"/>
      <c r="I1014" s="163"/>
      <c r="J1014" s="124"/>
    </row>
    <row r="1015" spans="1:10" ht="12" customHeight="1">
      <c r="A1015" s="122"/>
      <c r="B1015" s="111"/>
      <c r="C1015" s="111"/>
      <c r="D1015" s="98"/>
      <c r="E1015" s="98"/>
      <c r="F1015" s="123"/>
      <c r="G1015" s="98"/>
      <c r="H1015" s="111"/>
      <c r="I1015" s="112"/>
      <c r="J1015" s="124"/>
    </row>
    <row r="1016" spans="1:10" ht="12" customHeight="1">
      <c r="A1016" s="122"/>
      <c r="B1016" s="111"/>
      <c r="C1016" s="111"/>
      <c r="D1016" s="98"/>
      <c r="E1016" s="98"/>
      <c r="F1016" s="123"/>
      <c r="G1016" s="98"/>
      <c r="H1016" s="111"/>
      <c r="I1016" s="112"/>
      <c r="J1016" s="124"/>
    </row>
    <row r="1017" spans="1:10" ht="12" customHeight="1">
      <c r="A1017" s="122"/>
      <c r="B1017" s="111"/>
      <c r="C1017" s="111"/>
      <c r="D1017" s="98"/>
      <c r="E1017" s="98"/>
      <c r="F1017" s="123"/>
      <c r="G1017" s="98"/>
      <c r="H1017" s="111"/>
      <c r="I1017" s="112"/>
      <c r="J1017" s="124"/>
    </row>
    <row r="1018" spans="1:10" ht="12" customHeight="1">
      <c r="A1018" s="122"/>
      <c r="B1018" s="111"/>
      <c r="C1018" s="111"/>
      <c r="D1018" s="98"/>
      <c r="E1018" s="98"/>
      <c r="F1018" s="123"/>
      <c r="G1018" s="98"/>
      <c r="H1018" s="111"/>
      <c r="I1018" s="112"/>
      <c r="J1018" s="124"/>
    </row>
    <row r="1019" spans="1:10" ht="12" customHeight="1">
      <c r="A1019" s="122"/>
      <c r="B1019" s="111"/>
      <c r="C1019" s="111"/>
      <c r="D1019" s="98"/>
      <c r="E1019" s="98"/>
      <c r="F1019" s="123"/>
      <c r="G1019" s="98"/>
      <c r="H1019" s="111"/>
      <c r="I1019" s="112"/>
      <c r="J1019" s="124"/>
    </row>
    <row r="1020" spans="1:10" ht="12" customHeight="1" thickBot="1">
      <c r="A1020" s="126"/>
      <c r="B1020" s="127"/>
      <c r="C1020" s="127"/>
      <c r="D1020" s="128"/>
      <c r="E1020" s="128"/>
      <c r="F1020" s="129"/>
      <c r="G1020" s="128"/>
      <c r="H1020" s="127"/>
      <c r="I1020" s="130"/>
      <c r="J1020" s="131"/>
    </row>
  </sheetData>
  <phoneticPr fontId="2" type="noConversion"/>
  <conditionalFormatting sqref="B522:B525 B536 B517:B518 B439:C441 B628:B630 B554:B557 B214 B147 B38 B78:B79 B24 B81 B282:B283 B658:B661 B672 B653:B654 B433 B418:B431 B349:B363 B760:B768">
    <cfRule type="cellIs" dxfId="89" priority="143" stopIfTrue="1" operator="equal">
      <formula>"Title"</formula>
    </cfRule>
  </conditionalFormatting>
  <conditionalFormatting sqref="B757 B485 B417 B553 B349 B213 B281 B9 B77 B86 B145:B146 B88:B89 B91 B621 B637 B639 B631:B632 B634:B635 B625 B490:B507">
    <cfRule type="cellIs" dxfId="88" priority="144" stopIfTrue="1" operator="equal">
      <formula>"Adjustment to Income/Expense/Rate Base:"</formula>
    </cfRule>
  </conditionalFormatting>
  <conditionalFormatting sqref="J566:J568 J571 J573:J588">
    <cfRule type="cellIs" dxfId="87" priority="105" stopIfTrue="1" operator="equal">
      <formula>"x.x"</formula>
    </cfRule>
  </conditionalFormatting>
  <conditionalFormatting sqref="B146">
    <cfRule type="cellIs" dxfId="86" priority="93" stopIfTrue="1" operator="equal">
      <formula>"Title"</formula>
    </cfRule>
  </conditionalFormatting>
  <conditionalFormatting sqref="B397">
    <cfRule type="cellIs" dxfId="85" priority="91" stopIfTrue="1" operator="equal">
      <formula>"Adjustment to Income/Expense/Rate Base:"</formula>
    </cfRule>
  </conditionalFormatting>
  <conditionalFormatting sqref="J579">
    <cfRule type="cellIs" dxfId="84" priority="90" stopIfTrue="1" operator="equal">
      <formula>"x.x"</formula>
    </cfRule>
  </conditionalFormatting>
  <conditionalFormatting sqref="B761">
    <cfRule type="cellIs" dxfId="83" priority="89" stopIfTrue="1" operator="equal">
      <formula>"Title"</formula>
    </cfRule>
  </conditionalFormatting>
  <conditionalFormatting sqref="B768">
    <cfRule type="cellIs" dxfId="82" priority="88" stopIfTrue="1" operator="equal">
      <formula>"Title"</formula>
    </cfRule>
  </conditionalFormatting>
  <conditionalFormatting sqref="B348">
    <cfRule type="cellIs" dxfId="81" priority="87" stopIfTrue="1" operator="equal">
      <formula>"Adjustment to Income/Expense/Rate Base:"</formula>
    </cfRule>
  </conditionalFormatting>
  <conditionalFormatting sqref="B396">
    <cfRule type="cellIs" dxfId="80" priority="86" stopIfTrue="1" operator="equal">
      <formula>"Adjustment to Income/Expense/Rate Base:"</formula>
    </cfRule>
  </conditionalFormatting>
  <conditionalFormatting sqref="B893">
    <cfRule type="cellIs" dxfId="79" priority="79" stopIfTrue="1" operator="equal">
      <formula>"Adjustment to Income/Expense/Rate Base:"</formula>
    </cfRule>
  </conditionalFormatting>
  <conditionalFormatting sqref="B833 B862:B863 B876 B857:B858 B967:B968 B865">
    <cfRule type="cellIs" dxfId="78" priority="84" stopIfTrue="1" operator="equal">
      <formula>"Title"</formula>
    </cfRule>
  </conditionalFormatting>
  <conditionalFormatting sqref="B829 B835 B840 B837:B838">
    <cfRule type="cellIs" dxfId="77" priority="85" stopIfTrue="1" operator="equal">
      <formula>"Adjustment to Income/Expense/Rate Base:"</formula>
    </cfRule>
  </conditionalFormatting>
  <conditionalFormatting sqref="B894">
    <cfRule type="cellIs" dxfId="76" priority="81" stopIfTrue="1" operator="equal">
      <formula>"Adjustment to Income/Expense/Rate Base:"</formula>
    </cfRule>
  </conditionalFormatting>
  <conditionalFormatting sqref="B825">
    <cfRule type="cellIs" dxfId="75" priority="80" stopIfTrue="1" operator="equal">
      <formula>"Adjustment to Income/Expense/Rate Base:"</formula>
    </cfRule>
  </conditionalFormatting>
  <conditionalFormatting sqref="B155">
    <cfRule type="cellIs" dxfId="74" priority="78" stopIfTrue="1" operator="equal">
      <formula>"Adjustment to Income/Expense/Rate Base:"</formula>
    </cfRule>
  </conditionalFormatting>
  <conditionalFormatting sqref="B510">
    <cfRule type="cellIs" dxfId="73" priority="77" stopIfTrue="1" operator="equal">
      <formula>"Adjustment to Income/Expense/Rate Base:"</formula>
    </cfRule>
  </conditionalFormatting>
  <conditionalFormatting sqref="B760">
    <cfRule type="cellIs" dxfId="72" priority="76" stopIfTrue="1" operator="equal">
      <formula>"Title"</formula>
    </cfRule>
  </conditionalFormatting>
  <conditionalFormatting sqref="B767">
    <cfRule type="cellIs" dxfId="71" priority="75" stopIfTrue="1" operator="equal">
      <formula>"Title"</formula>
    </cfRule>
  </conditionalFormatting>
  <conditionalFormatting sqref="B760">
    <cfRule type="cellIs" dxfId="70" priority="74" stopIfTrue="1" operator="equal">
      <formula>"Title"</formula>
    </cfRule>
  </conditionalFormatting>
  <conditionalFormatting sqref="B767">
    <cfRule type="cellIs" dxfId="69" priority="73" stopIfTrue="1" operator="equal">
      <formula>"Title"</formula>
    </cfRule>
  </conditionalFormatting>
  <conditionalFormatting sqref="B766">
    <cfRule type="cellIs" dxfId="68" priority="72" stopIfTrue="1" operator="equal">
      <formula>"Title"</formula>
    </cfRule>
  </conditionalFormatting>
  <conditionalFormatting sqref="B762">
    <cfRule type="cellIs" dxfId="67" priority="71" stopIfTrue="1" operator="equal">
      <formula>"Title"</formula>
    </cfRule>
  </conditionalFormatting>
  <conditionalFormatting sqref="B769">
    <cfRule type="cellIs" dxfId="66" priority="70" stopIfTrue="1" operator="equal">
      <formula>"Title"</formula>
    </cfRule>
  </conditionalFormatting>
  <conditionalFormatting sqref="B768">
    <cfRule type="cellIs" dxfId="65" priority="69" stopIfTrue="1" operator="equal">
      <formula>"Title"</formula>
    </cfRule>
  </conditionalFormatting>
  <conditionalFormatting sqref="B768">
    <cfRule type="cellIs" dxfId="64" priority="68" stopIfTrue="1" operator="equal">
      <formula>"Title"</formula>
    </cfRule>
  </conditionalFormatting>
  <conditionalFormatting sqref="B767">
    <cfRule type="cellIs" dxfId="63" priority="67" stopIfTrue="1" operator="equal">
      <formula>"Title"</formula>
    </cfRule>
  </conditionalFormatting>
  <conditionalFormatting sqref="B770">
    <cfRule type="cellIs" dxfId="62" priority="66" stopIfTrue="1" operator="equal">
      <formula>"Title"</formula>
    </cfRule>
  </conditionalFormatting>
  <conditionalFormatting sqref="B969">
    <cfRule type="cellIs" dxfId="61" priority="64" stopIfTrue="1" operator="equal">
      <formula>"Adjustment to Income/Expense/Rate Base:"</formula>
    </cfRule>
  </conditionalFormatting>
  <conditionalFormatting sqref="J575">
    <cfRule type="cellIs" dxfId="60" priority="59" stopIfTrue="1" operator="equal">
      <formula>"x.x"</formula>
    </cfRule>
  </conditionalFormatting>
  <conditionalFormatting sqref="B897">
    <cfRule type="cellIs" dxfId="59" priority="57" stopIfTrue="1" operator="equal">
      <formula>"Adjustment to Income/Expense/Rate Base:"</formula>
    </cfRule>
  </conditionalFormatting>
  <conditionalFormatting sqref="B87">
    <cfRule type="cellIs" dxfId="58" priority="56" stopIfTrue="1" operator="equal">
      <formula>"Adjustment to Income/Expense/Rate Base:"</formula>
    </cfRule>
  </conditionalFormatting>
  <conditionalFormatting sqref="B153">
    <cfRule type="cellIs" dxfId="57" priority="55" stopIfTrue="1" operator="equal">
      <formula>"Adjustment to Income/Expense/Rate Base:"</formula>
    </cfRule>
  </conditionalFormatting>
  <conditionalFormatting sqref="B976">
    <cfRule type="cellIs" dxfId="56" priority="54" stopIfTrue="1" operator="equal">
      <formula>"Adjustment to Income/Expense/Rate Base:"</formula>
    </cfRule>
  </conditionalFormatting>
  <conditionalFormatting sqref="B961">
    <cfRule type="cellIs" dxfId="55" priority="53" stopIfTrue="1" operator="equal">
      <formula>"Adjustment to Income/Expense/Rate Base:"</formula>
    </cfRule>
  </conditionalFormatting>
  <conditionalFormatting sqref="B965">
    <cfRule type="cellIs" dxfId="54" priority="52" stopIfTrue="1" operator="equal">
      <formula>"Adjustment to Income/Expense/Rate Base:"</formula>
    </cfRule>
  </conditionalFormatting>
  <conditionalFormatting sqref="B831">
    <cfRule type="cellIs" dxfId="53" priority="51" stopIfTrue="1" operator="equal">
      <formula>"Adjustment to Income/Expense/Rate Base:"</formula>
    </cfRule>
  </conditionalFormatting>
  <conditionalFormatting sqref="B837">
    <cfRule type="cellIs" dxfId="52" priority="50" stopIfTrue="1" operator="equal">
      <formula>"Adjustment to Income/Expense/Rate Base:"</formula>
    </cfRule>
  </conditionalFormatting>
  <conditionalFormatting sqref="B843">
    <cfRule type="cellIs" dxfId="51" priority="49" stopIfTrue="1" operator="equal">
      <formula>"Adjustment to Income/Expense/Rate Base:"</formula>
    </cfRule>
  </conditionalFormatting>
  <conditionalFormatting sqref="B839">
    <cfRule type="cellIs" dxfId="50" priority="48" stopIfTrue="1" operator="equal">
      <formula>"Adjustment to Income/Expense/Rate Base:"</formula>
    </cfRule>
  </conditionalFormatting>
  <conditionalFormatting sqref="B826">
    <cfRule type="cellIs" dxfId="49" priority="46" stopIfTrue="1" operator="equal">
      <formula>"Adjustment to Income/Expense/Rate Base:"</formula>
    </cfRule>
  </conditionalFormatting>
  <conditionalFormatting sqref="B844">
    <cfRule type="cellIs" dxfId="48" priority="47" stopIfTrue="1" operator="equal">
      <formula>"Adjustment to Income/Expense/Rate Base:"</formula>
    </cfRule>
  </conditionalFormatting>
  <conditionalFormatting sqref="J578">
    <cfRule type="cellIs" dxfId="47" priority="45" stopIfTrue="1" operator="equal">
      <formula>"x.x"</formula>
    </cfRule>
  </conditionalFormatting>
  <conditionalFormatting sqref="J574">
    <cfRule type="cellIs" dxfId="46" priority="44" stopIfTrue="1" operator="equal">
      <formula>"x.x"</formula>
    </cfRule>
  </conditionalFormatting>
  <conditionalFormatting sqref="J577">
    <cfRule type="cellIs" dxfId="45" priority="7" stopIfTrue="1" operator="equal">
      <formula>"x.x"</formula>
    </cfRule>
  </conditionalFormatting>
  <conditionalFormatting sqref="J576">
    <cfRule type="cellIs" dxfId="44" priority="43" stopIfTrue="1" operator="equal">
      <formula>"x.x"</formula>
    </cfRule>
  </conditionalFormatting>
  <conditionalFormatting sqref="J579">
    <cfRule type="cellIs" dxfId="43" priority="42" stopIfTrue="1" operator="equal">
      <formula>"x.x"</formula>
    </cfRule>
  </conditionalFormatting>
  <conditionalFormatting sqref="J575">
    <cfRule type="cellIs" dxfId="42" priority="41" stopIfTrue="1" operator="equal">
      <formula>"x.x"</formula>
    </cfRule>
  </conditionalFormatting>
  <conditionalFormatting sqref="J572">
    <cfRule type="cellIs" dxfId="41" priority="40" stopIfTrue="1" operator="equal">
      <formula>"x.x"</formula>
    </cfRule>
  </conditionalFormatting>
  <conditionalFormatting sqref="J572">
    <cfRule type="cellIs" dxfId="40" priority="39" stopIfTrue="1" operator="equal">
      <formula>"x.x"</formula>
    </cfRule>
  </conditionalFormatting>
  <conditionalFormatting sqref="J572">
    <cfRule type="cellIs" dxfId="39" priority="38" stopIfTrue="1" operator="equal">
      <formula>"x.x"</formula>
    </cfRule>
  </conditionalFormatting>
  <conditionalFormatting sqref="J578">
    <cfRule type="cellIs" dxfId="38" priority="37" stopIfTrue="1" operator="equal">
      <formula>"x.x"</formula>
    </cfRule>
  </conditionalFormatting>
  <conditionalFormatting sqref="J577">
    <cfRule type="cellIs" dxfId="37" priority="36" stopIfTrue="1" operator="equal">
      <formula>"x.x"</formula>
    </cfRule>
  </conditionalFormatting>
  <conditionalFormatting sqref="J575">
    <cfRule type="cellIs" dxfId="36" priority="35" stopIfTrue="1" operator="equal">
      <formula>"x.x"</formula>
    </cfRule>
  </conditionalFormatting>
  <conditionalFormatting sqref="J578">
    <cfRule type="cellIs" dxfId="35" priority="34" stopIfTrue="1" operator="equal">
      <formula>"x.x"</formula>
    </cfRule>
  </conditionalFormatting>
  <conditionalFormatting sqref="J576">
    <cfRule type="cellIs" dxfId="34" priority="33" stopIfTrue="1" operator="equal">
      <formula>"x.x"</formula>
    </cfRule>
  </conditionalFormatting>
  <conditionalFormatting sqref="J575">
    <cfRule type="cellIs" dxfId="33" priority="32" stopIfTrue="1" operator="equal">
      <formula>"x.x"</formula>
    </cfRule>
  </conditionalFormatting>
  <conditionalFormatting sqref="J577">
    <cfRule type="cellIs" dxfId="32" priority="31" stopIfTrue="1" operator="equal">
      <formula>"x.x"</formula>
    </cfRule>
  </conditionalFormatting>
  <conditionalFormatting sqref="J576">
    <cfRule type="cellIs" dxfId="31" priority="30" stopIfTrue="1" operator="equal">
      <formula>"x.x"</formula>
    </cfRule>
  </conditionalFormatting>
  <conditionalFormatting sqref="J573">
    <cfRule type="cellIs" dxfId="30" priority="29" stopIfTrue="1" operator="equal">
      <formula>"x.x"</formula>
    </cfRule>
  </conditionalFormatting>
  <conditionalFormatting sqref="J573">
    <cfRule type="cellIs" dxfId="29" priority="28" stopIfTrue="1" operator="equal">
      <formula>"x.x"</formula>
    </cfRule>
  </conditionalFormatting>
  <conditionalFormatting sqref="J573">
    <cfRule type="cellIs" dxfId="28" priority="27" stopIfTrue="1" operator="equal">
      <formula>"x.x"</formula>
    </cfRule>
  </conditionalFormatting>
  <conditionalFormatting sqref="J578">
    <cfRule type="cellIs" dxfId="27" priority="26" stopIfTrue="1" operator="equal">
      <formula>"x.x"</formula>
    </cfRule>
  </conditionalFormatting>
  <conditionalFormatting sqref="J576">
    <cfRule type="cellIs" dxfId="26" priority="25" stopIfTrue="1" operator="equal">
      <formula>"x.x"</formula>
    </cfRule>
  </conditionalFormatting>
  <conditionalFormatting sqref="J576">
    <cfRule type="cellIs" dxfId="25" priority="24" stopIfTrue="1" operator="equal">
      <formula>"x.x"</formula>
    </cfRule>
  </conditionalFormatting>
  <conditionalFormatting sqref="J579">
    <cfRule type="cellIs" dxfId="24" priority="23" stopIfTrue="1" operator="equal">
      <formula>"x.x"</formula>
    </cfRule>
  </conditionalFormatting>
  <conditionalFormatting sqref="J575">
    <cfRule type="cellIs" dxfId="23" priority="22" stopIfTrue="1" operator="equal">
      <formula>"x.x"</formula>
    </cfRule>
  </conditionalFormatting>
  <conditionalFormatting sqref="J577">
    <cfRule type="cellIs" dxfId="22" priority="21" stopIfTrue="1" operator="equal">
      <formula>"x.x"</formula>
    </cfRule>
  </conditionalFormatting>
  <conditionalFormatting sqref="J576">
    <cfRule type="cellIs" dxfId="21" priority="20" stopIfTrue="1" operator="equal">
      <formula>"x.x"</formula>
    </cfRule>
  </conditionalFormatting>
  <conditionalFormatting sqref="J579">
    <cfRule type="cellIs" dxfId="20" priority="19" stopIfTrue="1" operator="equal">
      <formula>"x.x"</formula>
    </cfRule>
  </conditionalFormatting>
  <conditionalFormatting sqref="J578">
    <cfRule type="cellIs" dxfId="19" priority="18" stopIfTrue="1" operator="equal">
      <formula>"x.x"</formula>
    </cfRule>
  </conditionalFormatting>
  <conditionalFormatting sqref="J576">
    <cfRule type="cellIs" dxfId="18" priority="17" stopIfTrue="1" operator="equal">
      <formula>"x.x"</formula>
    </cfRule>
  </conditionalFormatting>
  <conditionalFormatting sqref="J579">
    <cfRule type="cellIs" dxfId="17" priority="16" stopIfTrue="1" operator="equal">
      <formula>"x.x"</formula>
    </cfRule>
  </conditionalFormatting>
  <conditionalFormatting sqref="J577">
    <cfRule type="cellIs" dxfId="16" priority="15" stopIfTrue="1" operator="equal">
      <formula>"x.x"</formula>
    </cfRule>
  </conditionalFormatting>
  <conditionalFormatting sqref="J576">
    <cfRule type="cellIs" dxfId="15" priority="14" stopIfTrue="1" operator="equal">
      <formula>"x.x"</formula>
    </cfRule>
  </conditionalFormatting>
  <conditionalFormatting sqref="J578">
    <cfRule type="cellIs" dxfId="14" priority="13" stopIfTrue="1" operator="equal">
      <formula>"x.x"</formula>
    </cfRule>
  </conditionalFormatting>
  <conditionalFormatting sqref="J577">
    <cfRule type="cellIs" dxfId="13" priority="12" stopIfTrue="1" operator="equal">
      <formula>"x.x"</formula>
    </cfRule>
  </conditionalFormatting>
  <conditionalFormatting sqref="J574">
    <cfRule type="cellIs" dxfId="12" priority="11" stopIfTrue="1" operator="equal">
      <formula>"x.x"</formula>
    </cfRule>
  </conditionalFormatting>
  <conditionalFormatting sqref="J574">
    <cfRule type="cellIs" dxfId="11" priority="10" stopIfTrue="1" operator="equal">
      <formula>"x.x"</formula>
    </cfRule>
  </conditionalFormatting>
  <conditionalFormatting sqref="J574">
    <cfRule type="cellIs" dxfId="10" priority="9" stopIfTrue="1" operator="equal">
      <formula>"x.x"</formula>
    </cfRule>
  </conditionalFormatting>
  <conditionalFormatting sqref="J579">
    <cfRule type="cellIs" dxfId="9" priority="8" stopIfTrue="1" operator="equal">
      <formula>"x.x"</formula>
    </cfRule>
  </conditionalFormatting>
  <conditionalFormatting sqref="B839">
    <cfRule type="cellIs" dxfId="8" priority="6" stopIfTrue="1" operator="equal">
      <formula>"Adjustment to Income/Expense/Rate Base:"</formula>
    </cfRule>
  </conditionalFormatting>
  <conditionalFormatting sqref="B845">
    <cfRule type="cellIs" dxfId="7" priority="5" stopIfTrue="1" operator="equal">
      <formula>"Adjustment to Income/Expense/Rate Base:"</formula>
    </cfRule>
  </conditionalFormatting>
  <conditionalFormatting sqref="B841">
    <cfRule type="cellIs" dxfId="6" priority="4" stopIfTrue="1" operator="equal">
      <formula>"Adjustment to Income/Expense/Rate Base:"</formula>
    </cfRule>
  </conditionalFormatting>
  <conditionalFormatting sqref="B846">
    <cfRule type="cellIs" dxfId="5" priority="3" stopIfTrue="1" operator="equal">
      <formula>"Adjustment to Income/Expense/Rate Base:"</formula>
    </cfRule>
  </conditionalFormatting>
  <conditionalFormatting sqref="B505">
    <cfRule type="cellIs" dxfId="4" priority="2" stopIfTrue="1" operator="equal">
      <formula>"Adjustment to Income/Expense/Rate Base:"</formula>
    </cfRule>
  </conditionalFormatting>
  <conditionalFormatting sqref="B506">
    <cfRule type="cellIs" dxfId="3" priority="1" stopIfTrue="1" operator="equal">
      <formula>"Adjustment to Income/Expense/Rate Base:"</formula>
    </cfRule>
  </conditionalFormatting>
  <dataValidations count="18">
    <dataValidation type="list" allowBlank="1" showInputMessage="1" showErrorMessage="1" errorTitle="Account Input Error" error="The account number entered is not valid." sqref="D977:D978 D898 D894:D895 D966:D968 D975 D773 D758 D760:D763 D767:D771 D962:D963 D970:D973 D826 D828 D832 D834 D841:D843 D846:D848 D836">
      <formula1>ValidAccount</formula1>
    </dataValidation>
    <dataValidation type="list" allowBlank="1" showInputMessage="1" showErrorMessage="1" errorTitle="Adjsutment Type Input Error" error="An invalid adjustment type was entered._x000a__x000a_Valid values are 1, 2, or 3." sqref="E966:E968 E977:E978 E898 E894:E895 E758 E975 E773 E760:E763 E767:E771 E962:E963 E970:E973 E826 E828 E832 E834 E841:E843 E846:E848 E836">
      <formula1>"1,2,3"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907 E621:E643 E645:E646 E648:E653 E655:E657 E435:E444 E281:E285 E146:E155 D554 E418:E433 E926 E507:E517 E349:E394 E519:E521 E827 E899:E900 E911:E914 E689 E896 E909 E727 E729 E918 E916 E78:E89 E712:E714 E91:E92 E924 E553:E559 E854:E857 E849 E859:E861 E922 E157:E158 E902 E837:E840 E829:E831 E833 E851:E852 E844:E845 E835 E723:E724 E691:E698 E718:E721 E700:E702 E704:E705 E716 E710 E485:E505">
      <formula1>"1, 2, 3"</formula1>
    </dataValidation>
    <dataValidation type="list" errorStyle="warning" allowBlank="1" showInputMessage="1" showErrorMessage="1" errorTitle="Factor" error="This factor is not included in the drop-down list. Is this the factor you want to use?" sqref="G561 G158 G92 G903:G906 G564">
      <formula1>$G$61:$G$152</formula1>
    </dataValidation>
    <dataValidation type="list" errorStyle="warning" allowBlank="1" showInputMessage="1" showErrorMessage="1" errorTitle="Factor" error="This factor is not included in the drop-down list. Is this the factor you want to use?" sqref="G553:G557 G691:G693 G896 G899 G902">
      <formula1>$G$60:$G$151</formula1>
    </dataValidation>
    <dataValidation type="list" errorStyle="warning" allowBlank="1" showInputMessage="1" showErrorMessage="1" errorTitle="Factor" error="This factor is not included in the drop-down list. Is this the factor you want to use?" sqref="G558:G560">
      <formula1>$G$44:$G$135</formula1>
    </dataValidation>
    <dataValidation type="list" errorStyle="warning" allowBlank="1" showInputMessage="1" showErrorMessage="1" errorTitle="FERC ACCOUNT" error="This FERC Account is not included in the drop-down list. Is this the account you want to use?" sqref="D918 D712:D714 D696:D697 D700:D701 D911:D913 D91:D92 D926 D157:D158">
      <formula1>$D$63:$D$815</formula1>
    </dataValidation>
    <dataValidation type="list" errorStyle="warning" allowBlank="1" showInputMessage="1" showErrorMessage="1" errorTitle="FERC ACCOUNT" error="This FERC Account is not included in the drop-down list. Is this the account you want to use?" sqref="D903:D906 D925 D917 D910 D564 D561">
      <formula1>$D$43:$D$815</formula1>
    </dataValidation>
    <dataValidation type="list" errorStyle="warning" allowBlank="1" showInputMessage="1" showErrorMessage="1" errorTitle="FERC ACCOUNT" error="This FERC Account is not included in the drop-down list. Is this the account you want to use?" sqref="D909 D704:D705 D695 D691:D693 D723:D724 D718:D721 D902 D924 D896 D916 D729 D899 D553:D557">
      <formula1>$D$60:$D$815</formula1>
    </dataValidation>
    <dataValidation type="list" errorStyle="warning" allowBlank="1" showInputMessage="1" showErrorMessage="1" errorTitle="FERC ACCOUNT" error="This FERC Account is not included in the drop-down list. Is this the account you want to use?" sqref="D520:D521 D860:D861 D857 D517 D656:D657 D653">
      <formula1>$D$66:$D$427</formula1>
    </dataValidation>
    <dataValidation type="list" errorStyle="warning" allowBlank="1" showInputMessage="1" showErrorMessage="1" errorTitle="FERC ACCOUNT" error="This FERC Account is not included in the drop-down list. Is this the account you want to use?" sqref="D486:D496 D498:D500 D504:D505 D507:D516 D837:D839 D833 D844 D827 D835 D854:D856 D830:D831 D851:D852 D849 D648:D652 D642:D643 D645:D646 D640 D635:D638 D622:D624 D626:D633 D281:D285">
      <formula1>$D$64:$D$815</formula1>
    </dataValidation>
    <dataValidation type="list" errorStyle="warning" allowBlank="1" showInputMessage="1" showErrorMessage="1" errorTitle="Factor" error="This factor is not included in the drop-down list. Is this the factor you want to use?" sqref="G282:G285 G287">
      <formula1>$G$64:$G$155</formula1>
    </dataValidation>
    <dataValidation type="list" errorStyle="warning" allowBlank="1" showInputMessage="1" showErrorMessage="1" errorTitle="Factor" error="This factor is not included in the drop-down list. Is this the factor you want to use?" sqref="G78:G89 G153:G155">
      <formula1>$G$59:$G$150</formula1>
    </dataValidation>
    <dataValidation type="list" errorStyle="warning" allowBlank="1" showInputMessage="1" showErrorMessage="1" errorTitle="FERC ACCOUNT" error="This FERC Account is not included in the drop-down list. Is this the account you want to use?" sqref="C554">
      <formula1>$D$62:$D$815</formula1>
    </dataValidation>
    <dataValidation type="list" errorStyle="warning" allowBlank="1" showInputMessage="1" showErrorMessage="1" errorTitle="FERC ACCOUNT" error="This FERC Account is not included in the drop-down list. Is this the account you want to use?" sqref="D558:D560">
      <formula1>$D$44:$D$815</formula1>
    </dataValidation>
    <dataValidation type="list" errorStyle="warning" allowBlank="1" showInputMessage="1" showErrorMessage="1" errorTitle="FERC ACCOUNT" error="This FERC Account is not included in the drop-down list. Is this the account you want to use?" sqref="D360:D361 D377:D384 D387">
      <formula1>$D$71:$D$815</formula1>
    </dataValidation>
    <dataValidation type="list" errorStyle="warning" allowBlank="1" showInputMessage="1" showErrorMessage="1" errorTitle="FERC ACCOUNT" error="This FERC Account is not included in the drop-down list. Is this the account you want to use?" sqref="D78:D89 D153:D155">
      <formula1>$D$59:$D$815</formula1>
    </dataValidation>
    <dataValidation type="list" errorStyle="warning" allowBlank="1" showInputMessage="1" showErrorMessage="1" errorTitle="FERC ACCOUNT" error="This FERC Account is not included in the drop-down list. Is this the account you want to use?" sqref="D146:D152">
      <formula1>$D$51:$D$815</formula1>
    </dataValidation>
  </dataValidations>
  <pageMargins left="1" right="0" top="1" bottom="0.75" header="0.5" footer="0.5"/>
  <pageSetup scale="78" orientation="portrait" r:id="rId1"/>
  <headerFooter alignWithMargins="0"/>
  <rowBreaks count="14" manualBreakCount="14">
    <brk id="68" min="3" max="9" man="1"/>
    <brk id="136" min="3" max="9" man="1"/>
    <brk id="204" min="3" max="9" man="1"/>
    <brk id="272" min="3" max="9" man="1"/>
    <brk id="340" min="3" max="9" man="1"/>
    <brk id="408" min="3" max="9" man="1"/>
    <brk id="476" min="3" max="9" man="1"/>
    <brk id="544" min="3" max="9" man="1"/>
    <brk id="612" min="3" max="9" man="1"/>
    <brk id="680" min="3" max="9" man="1"/>
    <brk id="748" min="3" max="9" man="1"/>
    <brk id="816" min="3" max="9" man="1"/>
    <brk id="884" min="3" max="9" man="1"/>
    <brk id="952" min="3" max="9" man="1"/>
  </rowBreaks>
  <drawing r:id="rId2"/>
</worksheet>
</file>

<file path=xl/worksheets/sheet8.xml><?xml version="1.0" encoding="utf-8"?>
<worksheet xmlns="http://schemas.openxmlformats.org/spreadsheetml/2006/main" xmlns:r="http://schemas.openxmlformats.org/officeDocument/2006/relationships">
  <sheetPr codeName="Sheet9" enableFormatConditionsCalculation="0"/>
  <dimension ref="A1:S113"/>
  <sheetViews>
    <sheetView zoomScale="70" zoomScaleNormal="70" workbookViewId="0">
      <pane ySplit="2" topLeftCell="A3" activePane="bottomLeft" state="frozen"/>
      <selection activeCell="E45" sqref="E45"/>
      <selection pane="bottomLeft" activeCell="R4" sqref="R4"/>
    </sheetView>
  </sheetViews>
  <sheetFormatPr defaultRowHeight="12.75"/>
  <cols>
    <col min="1" max="1" width="45.28515625" style="4" bestFit="1" customWidth="1"/>
    <col min="2" max="2" width="19.7109375" style="81" customWidth="1"/>
    <col min="3" max="4" width="12.7109375" style="4" customWidth="1"/>
    <col min="5" max="5" width="14.7109375" style="4" bestFit="1" customWidth="1"/>
    <col min="6" max="12" width="12.7109375" style="4" customWidth="1"/>
    <col min="13" max="13" width="17" style="4" bestFit="1" customWidth="1"/>
    <col min="14" max="14" width="9.7109375" style="383" customWidth="1"/>
    <col min="15" max="18" width="9.140625" style="4"/>
    <col min="19" max="20" width="12.5703125" style="4" bestFit="1" customWidth="1"/>
    <col min="21" max="16384" width="9.140625" style="4"/>
  </cols>
  <sheetData>
    <row r="1" spans="1:19">
      <c r="A1" s="69" t="s">
        <v>436</v>
      </c>
      <c r="B1" s="1" t="s">
        <v>774</v>
      </c>
      <c r="N1" s="383" t="s">
        <v>13</v>
      </c>
    </row>
    <row r="2" spans="1:19">
      <c r="A2" s="2" t="s">
        <v>14</v>
      </c>
      <c r="B2" s="2" t="s">
        <v>5</v>
      </c>
      <c r="C2" s="3" t="s">
        <v>15</v>
      </c>
      <c r="D2" s="3" t="s">
        <v>16</v>
      </c>
      <c r="E2" s="3" t="s">
        <v>17</v>
      </c>
      <c r="F2" s="3" t="s">
        <v>18</v>
      </c>
      <c r="G2" s="3" t="s">
        <v>19</v>
      </c>
      <c r="H2" s="3" t="s">
        <v>20</v>
      </c>
      <c r="I2" s="3" t="s">
        <v>21</v>
      </c>
      <c r="J2" s="3" t="s">
        <v>22</v>
      </c>
      <c r="K2" s="3" t="s">
        <v>23</v>
      </c>
      <c r="L2" s="3" t="s">
        <v>24</v>
      </c>
      <c r="M2" s="3" t="s">
        <v>25</v>
      </c>
      <c r="N2" s="3" t="s">
        <v>1007</v>
      </c>
    </row>
    <row r="3" spans="1:19">
      <c r="A3" s="4" t="s">
        <v>26</v>
      </c>
      <c r="B3" s="81" t="s">
        <v>188</v>
      </c>
      <c r="C3" s="482">
        <v>1</v>
      </c>
      <c r="D3" s="482">
        <v>0</v>
      </c>
      <c r="E3" s="482">
        <v>0</v>
      </c>
      <c r="F3" s="482">
        <v>0</v>
      </c>
      <c r="G3" s="482">
        <v>0</v>
      </c>
      <c r="H3" s="482">
        <v>0</v>
      </c>
      <c r="I3" s="482">
        <v>0</v>
      </c>
      <c r="J3" s="482">
        <v>0</v>
      </c>
      <c r="K3" s="482">
        <v>0</v>
      </c>
      <c r="L3" s="482">
        <v>0</v>
      </c>
      <c r="M3" s="482"/>
      <c r="N3" s="489">
        <f>SUM(C3:M3)</f>
        <v>1</v>
      </c>
    </row>
    <row r="4" spans="1:19">
      <c r="A4" s="4" t="s">
        <v>26</v>
      </c>
      <c r="B4" s="486" t="s">
        <v>191</v>
      </c>
      <c r="C4" s="482">
        <v>0</v>
      </c>
      <c r="D4" s="482">
        <v>0</v>
      </c>
      <c r="E4" s="482">
        <v>0</v>
      </c>
      <c r="F4" s="482">
        <v>0</v>
      </c>
      <c r="G4" s="482">
        <v>0</v>
      </c>
      <c r="H4" s="482">
        <v>0</v>
      </c>
      <c r="I4" s="482">
        <v>1</v>
      </c>
      <c r="J4" s="482">
        <v>0</v>
      </c>
      <c r="K4" s="482">
        <v>0</v>
      </c>
      <c r="L4" s="482">
        <v>0</v>
      </c>
      <c r="M4" s="482"/>
      <c r="N4" s="489">
        <f t="shared" ref="N4:N67" si="0">SUM(C4:M4)</f>
        <v>1</v>
      </c>
      <c r="S4" s="6"/>
    </row>
    <row r="5" spans="1:19">
      <c r="A5" s="4" t="s">
        <v>26</v>
      </c>
      <c r="B5" s="81" t="s">
        <v>189</v>
      </c>
      <c r="C5" s="482">
        <v>0</v>
      </c>
      <c r="D5" s="482">
        <v>1</v>
      </c>
      <c r="E5" s="482">
        <v>0</v>
      </c>
      <c r="F5" s="482">
        <v>0</v>
      </c>
      <c r="G5" s="482">
        <v>0</v>
      </c>
      <c r="H5" s="482">
        <v>0</v>
      </c>
      <c r="I5" s="482">
        <v>0</v>
      </c>
      <c r="J5" s="482">
        <v>0</v>
      </c>
      <c r="K5" s="482">
        <v>0</v>
      </c>
      <c r="L5" s="482">
        <v>0</v>
      </c>
      <c r="M5" s="482"/>
      <c r="N5" s="489">
        <f t="shared" si="0"/>
        <v>1</v>
      </c>
    </row>
    <row r="6" spans="1:19">
      <c r="A6" s="4" t="s">
        <v>26</v>
      </c>
      <c r="B6" s="81" t="s">
        <v>190</v>
      </c>
      <c r="C6" s="482">
        <v>0</v>
      </c>
      <c r="D6" s="482">
        <v>0</v>
      </c>
      <c r="E6" s="482">
        <v>1</v>
      </c>
      <c r="F6" s="482">
        <v>0</v>
      </c>
      <c r="G6" s="482">
        <v>0</v>
      </c>
      <c r="H6" s="482">
        <v>0</v>
      </c>
      <c r="I6" s="482">
        <v>0</v>
      </c>
      <c r="J6" s="482">
        <v>0</v>
      </c>
      <c r="K6" s="482">
        <v>0</v>
      </c>
      <c r="L6" s="482">
        <v>0</v>
      </c>
      <c r="M6" s="482"/>
      <c r="N6" s="489">
        <f t="shared" si="0"/>
        <v>1</v>
      </c>
    </row>
    <row r="7" spans="1:19">
      <c r="A7" s="4" t="s">
        <v>26</v>
      </c>
      <c r="B7" s="81" t="s">
        <v>403</v>
      </c>
      <c r="C7" s="482">
        <v>0</v>
      </c>
      <c r="D7" s="482">
        <v>0</v>
      </c>
      <c r="E7" s="482">
        <v>0</v>
      </c>
      <c r="F7" s="482">
        <v>1</v>
      </c>
      <c r="G7" s="482">
        <v>0</v>
      </c>
      <c r="H7" s="482">
        <v>0</v>
      </c>
      <c r="I7" s="482">
        <v>0</v>
      </c>
      <c r="J7" s="482">
        <v>0</v>
      </c>
      <c r="K7" s="482">
        <v>0</v>
      </c>
      <c r="L7" s="482">
        <v>0</v>
      </c>
      <c r="M7" s="482"/>
      <c r="N7" s="489">
        <f t="shared" si="0"/>
        <v>1</v>
      </c>
    </row>
    <row r="8" spans="1:19">
      <c r="A8" s="4" t="s">
        <v>26</v>
      </c>
      <c r="B8" s="81" t="s">
        <v>200</v>
      </c>
      <c r="C8" s="482">
        <v>0</v>
      </c>
      <c r="D8" s="482">
        <v>0</v>
      </c>
      <c r="E8" s="482">
        <v>0</v>
      </c>
      <c r="F8" s="482">
        <v>0</v>
      </c>
      <c r="G8" s="482">
        <v>0</v>
      </c>
      <c r="H8" s="482">
        <v>0</v>
      </c>
      <c r="I8" s="482">
        <v>0</v>
      </c>
      <c r="J8" s="482">
        <v>1</v>
      </c>
      <c r="K8" s="482">
        <v>0</v>
      </c>
      <c r="L8" s="482">
        <v>0</v>
      </c>
      <c r="M8" s="482"/>
      <c r="N8" s="489">
        <f t="shared" si="0"/>
        <v>1</v>
      </c>
    </row>
    <row r="9" spans="1:19">
      <c r="A9" s="4" t="s">
        <v>26</v>
      </c>
      <c r="B9" s="81" t="s">
        <v>135</v>
      </c>
      <c r="C9" s="482">
        <v>0</v>
      </c>
      <c r="D9" s="482">
        <v>0</v>
      </c>
      <c r="E9" s="482">
        <v>0</v>
      </c>
      <c r="F9" s="482">
        <v>0</v>
      </c>
      <c r="G9" s="482">
        <v>1</v>
      </c>
      <c r="H9" s="482">
        <v>0</v>
      </c>
      <c r="I9" s="482">
        <v>0</v>
      </c>
      <c r="J9" s="482">
        <v>0</v>
      </c>
      <c r="K9" s="482">
        <v>0</v>
      </c>
      <c r="L9" s="482">
        <v>0</v>
      </c>
      <c r="M9" s="482"/>
      <c r="N9" s="489">
        <f t="shared" si="0"/>
        <v>1</v>
      </c>
    </row>
    <row r="10" spans="1:19">
      <c r="A10" s="4" t="s">
        <v>26</v>
      </c>
      <c r="B10" s="81" t="s">
        <v>374</v>
      </c>
      <c r="C10" s="482">
        <v>0</v>
      </c>
      <c r="D10" s="482">
        <v>0</v>
      </c>
      <c r="E10" s="482">
        <v>0</v>
      </c>
      <c r="F10" s="482">
        <v>0</v>
      </c>
      <c r="G10" s="482">
        <v>1</v>
      </c>
      <c r="H10" s="482">
        <v>0</v>
      </c>
      <c r="I10" s="482">
        <v>0</v>
      </c>
      <c r="J10" s="482">
        <v>0</v>
      </c>
      <c r="K10" s="482">
        <v>0</v>
      </c>
      <c r="L10" s="482">
        <v>0</v>
      </c>
      <c r="M10" s="482"/>
      <c r="N10" s="489">
        <f t="shared" si="0"/>
        <v>1</v>
      </c>
    </row>
    <row r="11" spans="1:19">
      <c r="A11" s="4" t="s">
        <v>26</v>
      </c>
      <c r="B11" s="81" t="s">
        <v>185</v>
      </c>
      <c r="C11" s="482">
        <v>0</v>
      </c>
      <c r="D11" s="482">
        <v>0</v>
      </c>
      <c r="E11" s="482">
        <v>0</v>
      </c>
      <c r="F11" s="482">
        <v>0</v>
      </c>
      <c r="G11" s="482">
        <v>1</v>
      </c>
      <c r="H11" s="482">
        <v>0</v>
      </c>
      <c r="I11" s="482">
        <v>0</v>
      </c>
      <c r="J11" s="482">
        <v>0</v>
      </c>
      <c r="K11" s="482">
        <v>0</v>
      </c>
      <c r="L11" s="482">
        <v>0</v>
      </c>
      <c r="M11" s="482"/>
      <c r="N11" s="489">
        <f t="shared" si="0"/>
        <v>1</v>
      </c>
    </row>
    <row r="12" spans="1:19">
      <c r="A12" s="4" t="s">
        <v>26</v>
      </c>
      <c r="B12" s="81" t="s">
        <v>187</v>
      </c>
      <c r="C12" s="482">
        <v>0</v>
      </c>
      <c r="D12" s="482">
        <v>0</v>
      </c>
      <c r="E12" s="482">
        <v>0</v>
      </c>
      <c r="F12" s="482">
        <v>0</v>
      </c>
      <c r="G12" s="482">
        <v>0</v>
      </c>
      <c r="H12" s="482">
        <v>1</v>
      </c>
      <c r="I12" s="482">
        <v>0</v>
      </c>
      <c r="J12" s="482">
        <v>0</v>
      </c>
      <c r="K12" s="482">
        <v>0</v>
      </c>
      <c r="L12" s="482">
        <v>0</v>
      </c>
      <c r="M12" s="482"/>
      <c r="N12" s="489">
        <f t="shared" si="0"/>
        <v>1</v>
      </c>
    </row>
    <row r="13" spans="1:19">
      <c r="A13" s="4" t="s">
        <v>26</v>
      </c>
      <c r="B13" s="81" t="s">
        <v>216</v>
      </c>
      <c r="C13" s="482">
        <v>0</v>
      </c>
      <c r="D13" s="482">
        <v>0</v>
      </c>
      <c r="E13" s="482">
        <v>0</v>
      </c>
      <c r="F13" s="482">
        <v>0</v>
      </c>
      <c r="G13" s="482">
        <v>0</v>
      </c>
      <c r="H13" s="482">
        <v>0</v>
      </c>
      <c r="I13" s="482">
        <v>0</v>
      </c>
      <c r="J13" s="482">
        <v>0</v>
      </c>
      <c r="K13" s="482">
        <v>1</v>
      </c>
      <c r="L13" s="482">
        <v>0</v>
      </c>
      <c r="M13" s="79"/>
      <c r="N13" s="489">
        <f t="shared" si="0"/>
        <v>1</v>
      </c>
    </row>
    <row r="14" spans="1:19">
      <c r="A14" s="4" t="s">
        <v>26</v>
      </c>
      <c r="B14" s="81" t="s">
        <v>24</v>
      </c>
      <c r="C14" s="482">
        <v>0</v>
      </c>
      <c r="D14" s="482">
        <v>0</v>
      </c>
      <c r="E14" s="482">
        <v>0</v>
      </c>
      <c r="F14" s="482">
        <v>0</v>
      </c>
      <c r="G14" s="482">
        <v>0</v>
      </c>
      <c r="H14" s="482">
        <v>0</v>
      </c>
      <c r="I14" s="482">
        <v>0</v>
      </c>
      <c r="J14" s="482">
        <v>0</v>
      </c>
      <c r="K14" s="482">
        <v>0</v>
      </c>
      <c r="L14" s="482">
        <v>1</v>
      </c>
      <c r="M14" s="79"/>
      <c r="N14" s="489">
        <f t="shared" si="0"/>
        <v>1</v>
      </c>
    </row>
    <row r="15" spans="1:19">
      <c r="A15" s="4" t="s">
        <v>27</v>
      </c>
      <c r="B15" s="81" t="s">
        <v>28</v>
      </c>
      <c r="C15" s="395">
        <v>1.5704583932766605E-2</v>
      </c>
      <c r="D15" s="395">
        <v>0.26021982070300487</v>
      </c>
      <c r="E15" s="395">
        <v>7.8572543203026896E-2</v>
      </c>
      <c r="F15" s="395">
        <v>0</v>
      </c>
      <c r="G15" s="395">
        <v>0.12587980235043225</v>
      </c>
      <c r="H15" s="395">
        <v>0.4262831716003761</v>
      </c>
      <c r="I15" s="395">
        <v>5.5751124251933674E-2</v>
      </c>
      <c r="J15" s="395">
        <v>3.3786178850105764E-2</v>
      </c>
      <c r="K15" s="395">
        <v>3.80277510835392E-3</v>
      </c>
      <c r="L15" s="395"/>
      <c r="M15" s="79"/>
      <c r="N15" s="489">
        <f t="shared" si="0"/>
        <v>1.0000000000000002</v>
      </c>
    </row>
    <row r="16" spans="1:19">
      <c r="A16" s="4" t="s">
        <v>29</v>
      </c>
      <c r="B16" s="81" t="s">
        <v>30</v>
      </c>
      <c r="C16" s="395">
        <v>1.5704583932766605E-2</v>
      </c>
      <c r="D16" s="395">
        <v>0.26021982070300487</v>
      </c>
      <c r="E16" s="395">
        <v>7.8572543203026896E-2</v>
      </c>
      <c r="F16" s="395">
        <v>0</v>
      </c>
      <c r="G16" s="395">
        <v>0.12587980235043225</v>
      </c>
      <c r="H16" s="395">
        <v>0.4262831716003761</v>
      </c>
      <c r="I16" s="395">
        <v>5.5751124251933674E-2</v>
      </c>
      <c r="J16" s="395">
        <v>3.3786178850105764E-2</v>
      </c>
      <c r="K16" s="395">
        <v>3.80277510835392E-3</v>
      </c>
      <c r="L16" s="79"/>
      <c r="M16" s="79"/>
      <c r="N16" s="489">
        <f t="shared" si="0"/>
        <v>1.0000000000000002</v>
      </c>
    </row>
    <row r="17" spans="1:14">
      <c r="A17" s="4" t="s">
        <v>31</v>
      </c>
      <c r="B17" s="81" t="s">
        <v>32</v>
      </c>
      <c r="C17" s="395">
        <v>1.5704583932766605E-2</v>
      </c>
      <c r="D17" s="395">
        <v>0.26021982070300487</v>
      </c>
      <c r="E17" s="395">
        <v>7.8572543203026896E-2</v>
      </c>
      <c r="F17" s="395">
        <v>0</v>
      </c>
      <c r="G17" s="395">
        <v>0.12587980235043225</v>
      </c>
      <c r="H17" s="395">
        <v>0.4262831716003761</v>
      </c>
      <c r="I17" s="395">
        <v>5.5751124251933674E-2</v>
      </c>
      <c r="J17" s="395">
        <v>3.3786178850105764E-2</v>
      </c>
      <c r="K17" s="395">
        <v>3.80277510835392E-3</v>
      </c>
      <c r="L17" s="79"/>
      <c r="M17" s="79"/>
      <c r="N17" s="489">
        <f t="shared" si="0"/>
        <v>1.0000000000000002</v>
      </c>
    </row>
    <row r="18" spans="1:14">
      <c r="A18" s="4" t="s">
        <v>33</v>
      </c>
      <c r="B18" s="81" t="s">
        <v>34</v>
      </c>
      <c r="C18" s="395">
        <v>3.2692223190610777E-2</v>
      </c>
      <c r="D18" s="395">
        <v>0.54169944861090535</v>
      </c>
      <c r="E18" s="395">
        <v>0.16356441724557963</v>
      </c>
      <c r="F18" s="395">
        <v>0</v>
      </c>
      <c r="G18" s="395">
        <v>0.26204391095290419</v>
      </c>
      <c r="H18" s="395">
        <v>0</v>
      </c>
      <c r="I18" s="395">
        <v>0</v>
      </c>
      <c r="J18" s="395">
        <v>0</v>
      </c>
      <c r="K18" s="395">
        <v>0</v>
      </c>
      <c r="L18" s="79"/>
      <c r="M18" s="79"/>
      <c r="N18" s="489">
        <f t="shared" si="0"/>
        <v>1</v>
      </c>
    </row>
    <row r="19" spans="1:14">
      <c r="A19" s="4" t="s">
        <v>35</v>
      </c>
      <c r="B19" s="81" t="s">
        <v>36</v>
      </c>
      <c r="C19" s="395">
        <v>0</v>
      </c>
      <c r="D19" s="395">
        <v>0</v>
      </c>
      <c r="E19" s="395">
        <v>0</v>
      </c>
      <c r="F19" s="395">
        <v>0</v>
      </c>
      <c r="G19" s="395">
        <v>0</v>
      </c>
      <c r="H19" s="395">
        <v>0.82036970392609476</v>
      </c>
      <c r="I19" s="395">
        <v>0.10729143523165388</v>
      </c>
      <c r="J19" s="395">
        <v>6.5020529513276457E-2</v>
      </c>
      <c r="K19" s="395">
        <v>7.3183313289749289E-3</v>
      </c>
      <c r="L19" s="79"/>
      <c r="M19" s="79"/>
      <c r="N19" s="489">
        <f t="shared" si="0"/>
        <v>1</v>
      </c>
    </row>
    <row r="20" spans="1:14">
      <c r="A20" s="4" t="s">
        <v>37</v>
      </c>
      <c r="B20" s="81" t="s">
        <v>38</v>
      </c>
      <c r="C20" s="395">
        <v>1.595785767393304E-2</v>
      </c>
      <c r="D20" s="395">
        <v>0.26436701978580412</v>
      </c>
      <c r="E20" s="395">
        <v>7.986194644168948E-2</v>
      </c>
      <c r="F20" s="395">
        <v>0</v>
      </c>
      <c r="G20" s="395">
        <v>0.12203336514853463</v>
      </c>
      <c r="H20" s="395">
        <v>0.42847181989253352</v>
      </c>
      <c r="I20" s="395">
        <v>5.3415337816364906E-2</v>
      </c>
      <c r="J20" s="395">
        <v>3.212426370592282E-2</v>
      </c>
      <c r="K20" s="395">
        <v>3.7683895352175253E-3</v>
      </c>
      <c r="L20" s="79"/>
      <c r="M20" s="79"/>
      <c r="N20" s="489">
        <f t="shared" si="0"/>
        <v>1</v>
      </c>
    </row>
    <row r="21" spans="1:14">
      <c r="A21" s="4" t="s">
        <v>39</v>
      </c>
      <c r="B21" s="81" t="s">
        <v>9</v>
      </c>
      <c r="C21" s="395">
        <v>1.49447627092673E-2</v>
      </c>
      <c r="D21" s="395">
        <v>0.24777822345460704</v>
      </c>
      <c r="E21" s="395">
        <v>7.4704333487039171E-2</v>
      </c>
      <c r="F21" s="395">
        <v>0</v>
      </c>
      <c r="G21" s="395">
        <v>0.13741911395612513</v>
      </c>
      <c r="H21" s="395">
        <v>0.41971722672390366</v>
      </c>
      <c r="I21" s="395">
        <v>6.2758483558639971E-2</v>
      </c>
      <c r="J21" s="395">
        <v>3.877192428265458E-2</v>
      </c>
      <c r="K21" s="395">
        <v>3.9059318277631034E-3</v>
      </c>
      <c r="L21" s="79"/>
      <c r="M21" s="79"/>
      <c r="N21" s="489">
        <f t="shared" si="0"/>
        <v>1</v>
      </c>
    </row>
    <row r="22" spans="1:14">
      <c r="A22" s="4" t="s">
        <v>40</v>
      </c>
      <c r="B22" s="81" t="s">
        <v>41</v>
      </c>
      <c r="C22" s="395">
        <v>1.49447627092673E-2</v>
      </c>
      <c r="D22" s="395">
        <v>0.24777822345460704</v>
      </c>
      <c r="E22" s="395">
        <v>7.4704333487039171E-2</v>
      </c>
      <c r="F22" s="395">
        <v>0</v>
      </c>
      <c r="G22" s="395">
        <v>0.13741911395612513</v>
      </c>
      <c r="H22" s="395">
        <v>0.41971722672390366</v>
      </c>
      <c r="I22" s="395">
        <v>6.2758483558639971E-2</v>
      </c>
      <c r="J22" s="395">
        <v>3.877192428265458E-2</v>
      </c>
      <c r="K22" s="395">
        <v>3.9059318277631034E-3</v>
      </c>
      <c r="L22" s="79"/>
      <c r="M22" s="79"/>
      <c r="N22" s="489">
        <f t="shared" si="0"/>
        <v>1</v>
      </c>
    </row>
    <row r="23" spans="1:14">
      <c r="A23" s="4" t="s">
        <v>42</v>
      </c>
      <c r="B23" s="81" t="s">
        <v>43</v>
      </c>
      <c r="C23" s="395">
        <v>1.49447627092673E-2</v>
      </c>
      <c r="D23" s="395">
        <v>0.24777822345460704</v>
      </c>
      <c r="E23" s="395">
        <v>7.4704333487039171E-2</v>
      </c>
      <c r="F23" s="395">
        <v>0</v>
      </c>
      <c r="G23" s="395">
        <v>0.13741911395612513</v>
      </c>
      <c r="H23" s="395">
        <v>0.41971722672390366</v>
      </c>
      <c r="I23" s="395">
        <v>6.2758483558639971E-2</v>
      </c>
      <c r="J23" s="395">
        <v>3.877192428265458E-2</v>
      </c>
      <c r="K23" s="395">
        <v>3.9059318277631034E-3</v>
      </c>
      <c r="L23" s="79"/>
      <c r="M23" s="79"/>
      <c r="N23" s="489">
        <f t="shared" si="0"/>
        <v>1</v>
      </c>
    </row>
    <row r="24" spans="1:14">
      <c r="A24" s="4" t="s">
        <v>44</v>
      </c>
      <c r="B24" s="81" t="s">
        <v>45</v>
      </c>
      <c r="C24" s="395">
        <v>3.1472833428996344E-2</v>
      </c>
      <c r="D24" s="395">
        <v>0.52180706417531397</v>
      </c>
      <c r="E24" s="395">
        <v>0.15732314323089364</v>
      </c>
      <c r="F24" s="395">
        <v>0</v>
      </c>
      <c r="G24" s="395">
        <v>0.28939695916479585</v>
      </c>
      <c r="H24" s="395">
        <v>0</v>
      </c>
      <c r="I24" s="395">
        <v>0</v>
      </c>
      <c r="J24" s="395">
        <v>0</v>
      </c>
      <c r="K24" s="395">
        <v>0</v>
      </c>
      <c r="L24" s="79"/>
      <c r="M24" s="79"/>
      <c r="N24" s="489">
        <f t="shared" si="0"/>
        <v>0.99999999999999978</v>
      </c>
    </row>
    <row r="25" spans="1:14">
      <c r="A25" s="4" t="s">
        <v>46</v>
      </c>
      <c r="B25" s="81" t="s">
        <v>47</v>
      </c>
      <c r="C25" s="395">
        <v>0</v>
      </c>
      <c r="D25" s="395">
        <v>0</v>
      </c>
      <c r="E25" s="395">
        <v>0</v>
      </c>
      <c r="F25" s="395">
        <v>0</v>
      </c>
      <c r="G25" s="395">
        <v>0</v>
      </c>
      <c r="H25" s="395">
        <v>0.7992276042353641</v>
      </c>
      <c r="I25" s="395">
        <v>0.11950501258079456</v>
      </c>
      <c r="J25" s="395">
        <v>7.382968861653387E-2</v>
      </c>
      <c r="K25" s="395">
        <v>7.4376945673075316E-3</v>
      </c>
      <c r="L25" s="79"/>
      <c r="M25" s="79"/>
      <c r="N25" s="489">
        <f t="shared" si="0"/>
        <v>1</v>
      </c>
    </row>
    <row r="26" spans="1:14">
      <c r="A26" s="4" t="s">
        <v>48</v>
      </c>
      <c r="B26" s="81" t="s">
        <v>49</v>
      </c>
      <c r="C26" s="395">
        <v>2.1912247493094054E-2</v>
      </c>
      <c r="D26" s="395">
        <v>0.27258390716814979</v>
      </c>
      <c r="E26" s="395">
        <v>7.67075410562644E-2</v>
      </c>
      <c r="F26" s="395">
        <v>0</v>
      </c>
      <c r="G26" s="395">
        <v>0.11698801747317135</v>
      </c>
      <c r="H26" s="395">
        <v>0.4247028503779125</v>
      </c>
      <c r="I26" s="395">
        <v>5.5035444341704196E-2</v>
      </c>
      <c r="J26" s="395">
        <v>2.9306745414960443E-2</v>
      </c>
      <c r="K26" s="395">
        <v>2.7632466747433385E-3</v>
      </c>
      <c r="L26" s="483"/>
      <c r="M26" s="484"/>
      <c r="N26" s="489">
        <f t="shared" si="0"/>
        <v>1</v>
      </c>
    </row>
    <row r="27" spans="1:14">
      <c r="A27" s="4" t="s">
        <v>50</v>
      </c>
      <c r="B27" s="81" t="s">
        <v>51</v>
      </c>
      <c r="C27" s="395">
        <v>2.1912247493094054E-2</v>
      </c>
      <c r="D27" s="395">
        <v>0.27258390716814979</v>
      </c>
      <c r="E27" s="395">
        <v>7.67075410562644E-2</v>
      </c>
      <c r="F27" s="395">
        <v>0</v>
      </c>
      <c r="G27" s="395">
        <v>0.11698801747317135</v>
      </c>
      <c r="H27" s="395">
        <v>0.4247028503779125</v>
      </c>
      <c r="I27" s="395">
        <v>5.5035444341704196E-2</v>
      </c>
      <c r="J27" s="395">
        <v>2.9306745414960443E-2</v>
      </c>
      <c r="K27" s="395">
        <v>2.7632466747433385E-3</v>
      </c>
      <c r="L27" s="79"/>
      <c r="M27" s="79"/>
      <c r="N27" s="489">
        <f t="shared" si="0"/>
        <v>1</v>
      </c>
    </row>
    <row r="28" spans="1:14">
      <c r="A28" s="4" t="s">
        <v>52</v>
      </c>
      <c r="B28" s="81" t="s">
        <v>53</v>
      </c>
      <c r="C28" s="395">
        <v>2.1912247493094054E-2</v>
      </c>
      <c r="D28" s="395">
        <v>0.27258390716814979</v>
      </c>
      <c r="E28" s="395">
        <v>7.67075410562644E-2</v>
      </c>
      <c r="F28" s="395">
        <v>0</v>
      </c>
      <c r="G28" s="395">
        <v>0.11698801747317135</v>
      </c>
      <c r="H28" s="395">
        <v>0.4247028503779125</v>
      </c>
      <c r="I28" s="395">
        <v>5.5035444341704196E-2</v>
      </c>
      <c r="J28" s="395">
        <v>2.9306745414960443E-2</v>
      </c>
      <c r="K28" s="395">
        <v>2.7632466747433385E-3</v>
      </c>
      <c r="L28" s="79"/>
      <c r="M28" s="79"/>
      <c r="N28" s="489">
        <f t="shared" si="0"/>
        <v>1</v>
      </c>
    </row>
    <row r="29" spans="1:14">
      <c r="A29" s="4" t="s">
        <v>54</v>
      </c>
      <c r="B29" s="81" t="s">
        <v>55</v>
      </c>
      <c r="C29" s="395">
        <v>0</v>
      </c>
      <c r="D29" s="395">
        <v>0</v>
      </c>
      <c r="E29" s="395">
        <v>0</v>
      </c>
      <c r="F29" s="395">
        <v>0</v>
      </c>
      <c r="G29" s="395">
        <v>0</v>
      </c>
      <c r="H29" s="395">
        <v>0</v>
      </c>
      <c r="I29" s="395">
        <v>0</v>
      </c>
      <c r="J29" s="395">
        <v>0</v>
      </c>
      <c r="K29" s="395">
        <v>0</v>
      </c>
      <c r="L29" s="79"/>
      <c r="M29" s="79"/>
      <c r="N29" s="489">
        <f t="shared" si="0"/>
        <v>0</v>
      </c>
    </row>
    <row r="30" spans="1:14">
      <c r="A30" s="4" t="s">
        <v>412</v>
      </c>
      <c r="B30" s="81" t="s">
        <v>56</v>
      </c>
      <c r="C30" s="395">
        <v>0</v>
      </c>
      <c r="D30" s="395">
        <v>0</v>
      </c>
      <c r="E30" s="395">
        <v>0</v>
      </c>
      <c r="F30" s="395">
        <v>0</v>
      </c>
      <c r="G30" s="395">
        <v>0</v>
      </c>
      <c r="H30" s="395">
        <v>0</v>
      </c>
      <c r="I30" s="395">
        <v>0</v>
      </c>
      <c r="J30" s="395">
        <v>0</v>
      </c>
      <c r="K30" s="395">
        <v>0</v>
      </c>
      <c r="L30" s="79"/>
      <c r="M30" s="79"/>
      <c r="N30" s="489">
        <f t="shared" si="0"/>
        <v>0</v>
      </c>
    </row>
    <row r="31" spans="1:14">
      <c r="A31" s="4" t="s">
        <v>57</v>
      </c>
      <c r="B31" s="81" t="s">
        <v>58</v>
      </c>
      <c r="C31" s="395">
        <v>2.1912291766605061E-2</v>
      </c>
      <c r="D31" s="395">
        <v>0.2725824374300776</v>
      </c>
      <c r="E31" s="395">
        <v>7.670769604320328E-2</v>
      </c>
      <c r="F31" s="395">
        <v>0</v>
      </c>
      <c r="G31" s="395">
        <v>0.11698825384647264</v>
      </c>
      <c r="H31" s="395">
        <v>0.42470370848643479</v>
      </c>
      <c r="I31" s="395">
        <v>5.5035555540354691E-2</v>
      </c>
      <c r="J31" s="395">
        <v>2.9306804628992045E-2</v>
      </c>
      <c r="K31" s="395">
        <v>2.7632522578599074E-3</v>
      </c>
      <c r="L31" s="79"/>
      <c r="M31" s="79"/>
      <c r="N31" s="489">
        <f t="shared" si="0"/>
        <v>1</v>
      </c>
    </row>
    <row r="32" spans="1:14">
      <c r="A32" s="4" t="s">
        <v>59</v>
      </c>
      <c r="B32" s="81" t="s">
        <v>60</v>
      </c>
      <c r="C32" s="395">
        <v>0</v>
      </c>
      <c r="D32" s="395">
        <v>0</v>
      </c>
      <c r="E32" s="395">
        <v>0</v>
      </c>
      <c r="F32" s="395">
        <v>0</v>
      </c>
      <c r="G32" s="395">
        <v>0</v>
      </c>
      <c r="H32" s="395">
        <v>0</v>
      </c>
      <c r="I32" s="395">
        <v>0</v>
      </c>
      <c r="J32" s="395">
        <v>0</v>
      </c>
      <c r="K32" s="395">
        <v>0</v>
      </c>
      <c r="L32" s="79"/>
      <c r="M32" s="79"/>
      <c r="N32" s="489">
        <f t="shared" si="0"/>
        <v>0</v>
      </c>
    </row>
    <row r="33" spans="1:14">
      <c r="A33" s="4" t="s">
        <v>61</v>
      </c>
      <c r="B33" s="81" t="s">
        <v>62</v>
      </c>
      <c r="C33" s="395">
        <v>0</v>
      </c>
      <c r="D33" s="395">
        <v>0</v>
      </c>
      <c r="E33" s="395">
        <v>0</v>
      </c>
      <c r="F33" s="395">
        <v>0</v>
      </c>
      <c r="G33" s="395">
        <v>0</v>
      </c>
      <c r="H33" s="395">
        <v>0</v>
      </c>
      <c r="I33" s="395">
        <v>0</v>
      </c>
      <c r="J33" s="395">
        <v>0</v>
      </c>
      <c r="K33" s="395">
        <v>0</v>
      </c>
      <c r="L33" s="79"/>
      <c r="M33" s="79"/>
      <c r="N33" s="489">
        <f t="shared" si="0"/>
        <v>0</v>
      </c>
    </row>
    <row r="34" spans="1:14">
      <c r="A34" s="4" t="s">
        <v>63</v>
      </c>
      <c r="B34" s="81" t="s">
        <v>64</v>
      </c>
      <c r="C34" s="395">
        <v>2.0110007352838823E-2</v>
      </c>
      <c r="D34" s="395">
        <v>0.26237064646274794</v>
      </c>
      <c r="E34" s="395">
        <v>7.4736482545960423E-2</v>
      </c>
      <c r="F34" s="395">
        <v>0</v>
      </c>
      <c r="G34" s="395">
        <v>0.11819677047010066</v>
      </c>
      <c r="H34" s="395">
        <v>0.43707562927178034</v>
      </c>
      <c r="I34" s="395">
        <v>5.4879389842566295E-2</v>
      </c>
      <c r="J34" s="395">
        <v>2.9754207784331375E-2</v>
      </c>
      <c r="K34" s="395">
        <v>2.8768662696739759E-3</v>
      </c>
      <c r="L34" s="79"/>
      <c r="M34" s="79"/>
      <c r="N34" s="489">
        <f t="shared" si="0"/>
        <v>0.99999999999999989</v>
      </c>
    </row>
    <row r="35" spans="1:14">
      <c r="A35" s="4" t="s">
        <v>66</v>
      </c>
      <c r="B35" s="81" t="s">
        <v>67</v>
      </c>
      <c r="C35" s="395">
        <v>1.6182850528858657E-2</v>
      </c>
      <c r="D35" s="395">
        <v>0.27290399052703013</v>
      </c>
      <c r="E35" s="395">
        <v>8.2694236718521649E-2</v>
      </c>
      <c r="F35" s="395">
        <v>0</v>
      </c>
      <c r="G35" s="395">
        <v>0.12216921173573617</v>
      </c>
      <c r="H35" s="395">
        <v>0.41761388366896424</v>
      </c>
      <c r="I35" s="395">
        <v>5.2682447583675011E-2</v>
      </c>
      <c r="J35" s="395">
        <v>3.2239817796205252E-2</v>
      </c>
      <c r="K35" s="395">
        <v>3.5135614410089452E-3</v>
      </c>
      <c r="L35" s="79"/>
      <c r="M35" s="79"/>
      <c r="N35" s="489">
        <f t="shared" si="0"/>
        <v>1</v>
      </c>
    </row>
    <row r="36" spans="1:14">
      <c r="A36" s="4" t="s">
        <v>68</v>
      </c>
      <c r="B36" s="81" t="s">
        <v>69</v>
      </c>
      <c r="C36" s="395">
        <v>1.4812535457587084E-2</v>
      </c>
      <c r="D36" s="395">
        <v>0.25270108277556858</v>
      </c>
      <c r="E36" s="395">
        <v>7.7210309630795879E-2</v>
      </c>
      <c r="F36" s="395">
        <v>0</v>
      </c>
      <c r="G36" s="395">
        <v>0.13633074013219926</v>
      </c>
      <c r="H36" s="395">
        <v>0.41692788828122818</v>
      </c>
      <c r="I36" s="395">
        <v>5.973115973425628E-2</v>
      </c>
      <c r="J36" s="395">
        <v>3.8549332879696474E-2</v>
      </c>
      <c r="K36" s="395">
        <v>3.7369511086680499E-3</v>
      </c>
      <c r="L36" s="79"/>
      <c r="M36" s="79"/>
      <c r="N36" s="489">
        <f t="shared" si="0"/>
        <v>0.99999999999999978</v>
      </c>
    </row>
    <row r="37" spans="1:14">
      <c r="A37" s="4" t="s">
        <v>70</v>
      </c>
      <c r="B37" s="81" t="s">
        <v>71</v>
      </c>
      <c r="C37" s="395">
        <v>1.595785767393304E-2</v>
      </c>
      <c r="D37" s="395">
        <v>0.26436701978580412</v>
      </c>
      <c r="E37" s="395">
        <v>7.986194644168948E-2</v>
      </c>
      <c r="F37" s="395">
        <v>0</v>
      </c>
      <c r="G37" s="395">
        <v>0.12203336514853465</v>
      </c>
      <c r="H37" s="395">
        <v>0.42847181989253341</v>
      </c>
      <c r="I37" s="395">
        <v>5.3415337816364913E-2</v>
      </c>
      <c r="J37" s="395">
        <v>3.212426370592282E-2</v>
      </c>
      <c r="K37" s="395">
        <v>3.7683895352175253E-3</v>
      </c>
      <c r="L37" s="79"/>
      <c r="M37" s="79"/>
      <c r="N37" s="489">
        <f t="shared" si="0"/>
        <v>0.99999999999999989</v>
      </c>
    </row>
    <row r="38" spans="1:14">
      <c r="A38" s="4" t="s">
        <v>72</v>
      </c>
      <c r="B38" s="81" t="s">
        <v>73</v>
      </c>
      <c r="C38" s="395">
        <v>1.4944762709267296E-2</v>
      </c>
      <c r="D38" s="395">
        <v>0.24777822345460704</v>
      </c>
      <c r="E38" s="395">
        <v>7.4704333487039157E-2</v>
      </c>
      <c r="F38" s="395">
        <v>0</v>
      </c>
      <c r="G38" s="395">
        <v>0.13741911395612513</v>
      </c>
      <c r="H38" s="395">
        <v>0.4197172267239036</v>
      </c>
      <c r="I38" s="395">
        <v>6.2758483558639958E-2</v>
      </c>
      <c r="J38" s="395">
        <v>3.877192428265458E-2</v>
      </c>
      <c r="K38" s="395">
        <v>3.9059318277631042E-3</v>
      </c>
      <c r="L38" s="79"/>
      <c r="M38" s="79"/>
      <c r="N38" s="489">
        <f t="shared" si="0"/>
        <v>0.99999999999999989</v>
      </c>
    </row>
    <row r="39" spans="1:14">
      <c r="A39" s="4" t="s">
        <v>74</v>
      </c>
      <c r="B39" s="81" t="s">
        <v>75</v>
      </c>
      <c r="C39" s="395">
        <v>1.5704583932766605E-2</v>
      </c>
      <c r="D39" s="395">
        <v>0.26021982070300487</v>
      </c>
      <c r="E39" s="395">
        <v>7.8572543203026896E-2</v>
      </c>
      <c r="F39" s="395">
        <v>0</v>
      </c>
      <c r="G39" s="395">
        <v>0.12587980235043228</v>
      </c>
      <c r="H39" s="395">
        <v>0.42628317160037593</v>
      </c>
      <c r="I39" s="395">
        <v>5.5751124251933667E-2</v>
      </c>
      <c r="J39" s="395">
        <v>3.3786178850105764E-2</v>
      </c>
      <c r="K39" s="395">
        <v>3.80277510835392E-3</v>
      </c>
      <c r="L39" s="79"/>
      <c r="M39" s="79"/>
      <c r="N39" s="489">
        <f t="shared" si="0"/>
        <v>0.99999999999999989</v>
      </c>
    </row>
    <row r="40" spans="1:14">
      <c r="A40" s="4" t="s">
        <v>76</v>
      </c>
      <c r="B40" s="81" t="s">
        <v>77</v>
      </c>
      <c r="C40" s="395">
        <v>0</v>
      </c>
      <c r="D40" s="395">
        <v>0</v>
      </c>
      <c r="E40" s="395">
        <v>0</v>
      </c>
      <c r="F40" s="395">
        <v>0</v>
      </c>
      <c r="G40" s="395">
        <v>0</v>
      </c>
      <c r="H40" s="395">
        <v>0</v>
      </c>
      <c r="I40" s="395">
        <v>0</v>
      </c>
      <c r="J40" s="395">
        <v>0</v>
      </c>
      <c r="K40" s="395">
        <v>0</v>
      </c>
      <c r="L40" s="79"/>
      <c r="M40" s="79"/>
      <c r="N40" s="489">
        <f t="shared" si="0"/>
        <v>0</v>
      </c>
    </row>
    <row r="41" spans="1:14">
      <c r="A41" s="4" t="s">
        <v>78</v>
      </c>
      <c r="B41" s="81" t="s">
        <v>79</v>
      </c>
      <c r="C41" s="395">
        <v>0</v>
      </c>
      <c r="D41" s="395">
        <v>0</v>
      </c>
      <c r="E41" s="395">
        <v>0</v>
      </c>
      <c r="F41" s="395">
        <v>0</v>
      </c>
      <c r="G41" s="395">
        <v>0</v>
      </c>
      <c r="H41" s="395">
        <v>0</v>
      </c>
      <c r="I41" s="395">
        <v>0</v>
      </c>
      <c r="J41" s="395">
        <v>0</v>
      </c>
      <c r="K41" s="395">
        <v>0</v>
      </c>
      <c r="L41" s="79"/>
      <c r="M41" s="79"/>
      <c r="N41" s="489">
        <f t="shared" si="0"/>
        <v>0</v>
      </c>
    </row>
    <row r="42" spans="1:14">
      <c r="A42" s="4" t="s">
        <v>80</v>
      </c>
      <c r="B42" s="81" t="s">
        <v>81</v>
      </c>
      <c r="C42" s="395">
        <v>0</v>
      </c>
      <c r="D42" s="395">
        <v>0</v>
      </c>
      <c r="E42" s="395">
        <v>0</v>
      </c>
      <c r="F42" s="395">
        <v>0</v>
      </c>
      <c r="G42" s="395">
        <v>0</v>
      </c>
      <c r="H42" s="395">
        <v>0</v>
      </c>
      <c r="I42" s="395">
        <v>0</v>
      </c>
      <c r="J42" s="395">
        <v>0</v>
      </c>
      <c r="K42" s="395">
        <v>0</v>
      </c>
      <c r="L42" s="79"/>
      <c r="M42" s="79"/>
      <c r="N42" s="489">
        <f t="shared" si="0"/>
        <v>0</v>
      </c>
    </row>
    <row r="43" spans="1:14">
      <c r="A43" s="4" t="s">
        <v>82</v>
      </c>
      <c r="B43" s="81" t="s">
        <v>83</v>
      </c>
      <c r="C43" s="395">
        <v>1.5840271761040765E-2</v>
      </c>
      <c r="D43" s="395">
        <v>0.26785326358916473</v>
      </c>
      <c r="E43" s="395">
        <v>8.1323254946590207E-2</v>
      </c>
      <c r="F43" s="395">
        <v>0</v>
      </c>
      <c r="G43" s="395">
        <v>0.12570959383485195</v>
      </c>
      <c r="H43" s="395">
        <v>0.41744238482203022</v>
      </c>
      <c r="I43" s="395">
        <v>5.4444625621320325E-2</v>
      </c>
      <c r="J43" s="395">
        <v>3.3817196567078059E-2</v>
      </c>
      <c r="K43" s="395">
        <v>3.5694088579237213E-3</v>
      </c>
      <c r="L43" s="79"/>
      <c r="M43" s="79"/>
      <c r="N43" s="489">
        <f t="shared" si="0"/>
        <v>0.99999999999999989</v>
      </c>
    </row>
    <row r="44" spans="1:14">
      <c r="A44" s="4" t="s">
        <v>84</v>
      </c>
      <c r="B44" s="81" t="s">
        <v>85</v>
      </c>
      <c r="C44" s="395">
        <v>1.010638631085364E-2</v>
      </c>
      <c r="D44" s="395">
        <v>0.47544134650551262</v>
      </c>
      <c r="E44" s="395">
        <v>9.9051054524639109E-2</v>
      </c>
      <c r="F44" s="395">
        <v>0</v>
      </c>
      <c r="G44" s="395">
        <v>8.1007552745986977E-2</v>
      </c>
      <c r="H44" s="395">
        <v>0.27432642777759736</v>
      </c>
      <c r="I44" s="395">
        <v>3.5877575704432167E-2</v>
      </c>
      <c r="J44" s="395">
        <v>2.1742452833426251E-2</v>
      </c>
      <c r="K44" s="395">
        <v>2.4472035975519526E-3</v>
      </c>
      <c r="L44" s="79"/>
      <c r="M44" s="79"/>
      <c r="N44" s="489">
        <f t="shared" si="0"/>
        <v>1</v>
      </c>
    </row>
    <row r="45" spans="1:14">
      <c r="A45" s="4" t="s">
        <v>86</v>
      </c>
      <c r="B45" s="81" t="s">
        <v>87</v>
      </c>
      <c r="C45" s="395">
        <v>3.3571006545894809E-2</v>
      </c>
      <c r="D45" s="395">
        <v>0.26402310151454222</v>
      </c>
      <c r="E45" s="395">
        <v>6.2515467790798224E-2</v>
      </c>
      <c r="F45" s="395">
        <v>0</v>
      </c>
      <c r="G45" s="395">
        <v>9.1328281377558176E-2</v>
      </c>
      <c r="H45" s="395">
        <v>0.48317341591839369</v>
      </c>
      <c r="I45" s="395">
        <v>4.9108255139340369E-2</v>
      </c>
      <c r="J45" s="395">
        <v>1.6280471713472518E-2</v>
      </c>
      <c r="K45" s="395">
        <v>0</v>
      </c>
      <c r="L45" s="79"/>
      <c r="M45" s="79"/>
      <c r="N45" s="489">
        <f t="shared" si="0"/>
        <v>1</v>
      </c>
    </row>
    <row r="46" spans="1:14">
      <c r="A46" s="4" t="s">
        <v>88</v>
      </c>
      <c r="B46" s="81" t="s">
        <v>89</v>
      </c>
      <c r="C46" s="395">
        <v>0</v>
      </c>
      <c r="D46" s="395">
        <v>0</v>
      </c>
      <c r="E46" s="395">
        <v>0</v>
      </c>
      <c r="F46" s="395">
        <v>0</v>
      </c>
      <c r="G46" s="395">
        <v>0</v>
      </c>
      <c r="H46" s="395">
        <v>0.82036970392609476</v>
      </c>
      <c r="I46" s="395">
        <v>0.10729143523165388</v>
      </c>
      <c r="J46" s="395">
        <v>6.5020529513276457E-2</v>
      </c>
      <c r="K46" s="395">
        <v>7.3183313289749289E-3</v>
      </c>
      <c r="L46" s="79"/>
      <c r="M46" s="79"/>
      <c r="N46" s="489">
        <f t="shared" si="0"/>
        <v>1</v>
      </c>
    </row>
    <row r="47" spans="1:14">
      <c r="A47" s="4" t="s">
        <v>90</v>
      </c>
      <c r="B47" s="81" t="s">
        <v>91</v>
      </c>
      <c r="C47" s="395">
        <v>0</v>
      </c>
      <c r="D47" s="395">
        <v>0</v>
      </c>
      <c r="E47" s="395">
        <v>0</v>
      </c>
      <c r="F47" s="395">
        <v>0</v>
      </c>
      <c r="G47" s="395">
        <v>0</v>
      </c>
      <c r="H47" s="395">
        <v>0.7992276042353641</v>
      </c>
      <c r="I47" s="395">
        <v>0.11950501258079456</v>
      </c>
      <c r="J47" s="395">
        <v>7.382968861653387E-2</v>
      </c>
      <c r="K47" s="395">
        <v>7.4376945673075316E-3</v>
      </c>
      <c r="L47" s="79"/>
      <c r="M47" s="79"/>
      <c r="N47" s="489">
        <f t="shared" si="0"/>
        <v>1</v>
      </c>
    </row>
    <row r="48" spans="1:14">
      <c r="A48" s="4" t="s">
        <v>92</v>
      </c>
      <c r="B48" s="81" t="s">
        <v>93</v>
      </c>
      <c r="C48" s="395">
        <v>0</v>
      </c>
      <c r="D48" s="395">
        <v>0</v>
      </c>
      <c r="E48" s="395">
        <v>0</v>
      </c>
      <c r="F48" s="395">
        <v>0</v>
      </c>
      <c r="G48" s="395">
        <v>0</v>
      </c>
      <c r="H48" s="395">
        <v>0</v>
      </c>
      <c r="I48" s="395">
        <v>0</v>
      </c>
      <c r="J48" s="395">
        <v>0</v>
      </c>
      <c r="K48" s="395">
        <v>0</v>
      </c>
      <c r="L48" s="79"/>
      <c r="M48" s="79"/>
      <c r="N48" s="489">
        <f t="shared" si="0"/>
        <v>0</v>
      </c>
    </row>
    <row r="49" spans="1:19">
      <c r="A49" s="4" t="s">
        <v>94</v>
      </c>
      <c r="B49" s="81" t="s">
        <v>95</v>
      </c>
      <c r="C49" s="395">
        <v>1.49447627092673E-2</v>
      </c>
      <c r="D49" s="395">
        <v>0.24777822345460704</v>
      </c>
      <c r="E49" s="395">
        <v>7.4704333487039171E-2</v>
      </c>
      <c r="F49" s="395">
        <v>0</v>
      </c>
      <c r="G49" s="395">
        <v>0.13741911395612511</v>
      </c>
      <c r="H49" s="395">
        <v>0.41971722672390366</v>
      </c>
      <c r="I49" s="395">
        <v>6.2758483558639958E-2</v>
      </c>
      <c r="J49" s="395">
        <v>3.877192428265458E-2</v>
      </c>
      <c r="K49" s="395">
        <v>3.9059318277631034E-3</v>
      </c>
      <c r="L49" s="79"/>
      <c r="M49" s="79"/>
      <c r="N49" s="489">
        <f t="shared" si="0"/>
        <v>1</v>
      </c>
    </row>
    <row r="50" spans="1:19">
      <c r="A50" s="4" t="s">
        <v>96</v>
      </c>
      <c r="B50" s="81" t="s">
        <v>97</v>
      </c>
      <c r="C50" s="395">
        <v>0</v>
      </c>
      <c r="D50" s="395">
        <v>0</v>
      </c>
      <c r="E50" s="395">
        <v>0</v>
      </c>
      <c r="F50" s="395">
        <v>0</v>
      </c>
      <c r="G50" s="395">
        <v>0</v>
      </c>
      <c r="H50" s="395">
        <v>0</v>
      </c>
      <c r="I50" s="395">
        <v>0</v>
      </c>
      <c r="J50" s="395">
        <v>0</v>
      </c>
      <c r="K50" s="395">
        <v>0</v>
      </c>
      <c r="L50" s="79"/>
      <c r="M50" s="79"/>
      <c r="N50" s="489">
        <f t="shared" si="0"/>
        <v>0</v>
      </c>
    </row>
    <row r="51" spans="1:19">
      <c r="A51" s="4" t="s">
        <v>98</v>
      </c>
      <c r="B51" s="81" t="s">
        <v>99</v>
      </c>
      <c r="C51" s="395">
        <v>0</v>
      </c>
      <c r="D51" s="395">
        <v>0</v>
      </c>
      <c r="E51" s="395">
        <v>0</v>
      </c>
      <c r="F51" s="395">
        <v>0</v>
      </c>
      <c r="G51" s="395">
        <v>0</v>
      </c>
      <c r="H51" s="395">
        <v>0</v>
      </c>
      <c r="I51" s="395">
        <v>0</v>
      </c>
      <c r="J51" s="395">
        <v>0</v>
      </c>
      <c r="K51" s="395">
        <v>0</v>
      </c>
      <c r="L51" s="79"/>
      <c r="M51" s="79"/>
      <c r="N51" s="489">
        <f t="shared" si="0"/>
        <v>0</v>
      </c>
    </row>
    <row r="52" spans="1:19">
      <c r="A52" s="4" t="s">
        <v>100</v>
      </c>
      <c r="B52" s="81" t="s">
        <v>101</v>
      </c>
      <c r="C52" s="395">
        <v>0</v>
      </c>
      <c r="D52" s="395">
        <v>0</v>
      </c>
      <c r="E52" s="395">
        <v>0</v>
      </c>
      <c r="F52" s="395">
        <v>0</v>
      </c>
      <c r="G52" s="395">
        <v>0</v>
      </c>
      <c r="H52" s="395">
        <v>0</v>
      </c>
      <c r="I52" s="395">
        <v>0</v>
      </c>
      <c r="J52" s="395">
        <v>0</v>
      </c>
      <c r="K52" s="395">
        <v>0</v>
      </c>
      <c r="L52" s="79"/>
      <c r="M52" s="79"/>
      <c r="N52" s="489">
        <f t="shared" si="0"/>
        <v>0</v>
      </c>
    </row>
    <row r="53" spans="1:19">
      <c r="A53" s="4" t="s">
        <v>102</v>
      </c>
      <c r="B53" s="81" t="s">
        <v>103</v>
      </c>
      <c r="C53" s="395">
        <v>0</v>
      </c>
      <c r="D53" s="395">
        <v>0</v>
      </c>
      <c r="E53" s="395">
        <v>0</v>
      </c>
      <c r="F53" s="395">
        <v>0</v>
      </c>
      <c r="G53" s="395">
        <v>0</v>
      </c>
      <c r="H53" s="395">
        <v>0</v>
      </c>
      <c r="I53" s="395">
        <v>0</v>
      </c>
      <c r="J53" s="395">
        <v>0</v>
      </c>
      <c r="K53" s="395">
        <v>0</v>
      </c>
      <c r="L53" s="79"/>
      <c r="M53" s="79"/>
      <c r="N53" s="489">
        <f t="shared" si="0"/>
        <v>0</v>
      </c>
    </row>
    <row r="54" spans="1:19">
      <c r="A54" s="4" t="s">
        <v>104</v>
      </c>
      <c r="B54" s="81" t="s">
        <v>105</v>
      </c>
      <c r="C54" s="395">
        <v>0</v>
      </c>
      <c r="D54" s="395">
        <v>0</v>
      </c>
      <c r="E54" s="395">
        <v>0</v>
      </c>
      <c r="F54" s="395">
        <v>0</v>
      </c>
      <c r="G54" s="395">
        <v>0</v>
      </c>
      <c r="H54" s="395">
        <v>0</v>
      </c>
      <c r="I54" s="395">
        <v>0</v>
      </c>
      <c r="J54" s="395">
        <v>0</v>
      </c>
      <c r="K54" s="395">
        <v>0</v>
      </c>
      <c r="L54" s="79"/>
      <c r="M54" s="79"/>
      <c r="N54" s="489">
        <f t="shared" si="0"/>
        <v>0</v>
      </c>
    </row>
    <row r="55" spans="1:19">
      <c r="A55" s="4" t="s">
        <v>106</v>
      </c>
      <c r="B55" s="81" t="s">
        <v>107</v>
      </c>
      <c r="C55" s="395">
        <v>0</v>
      </c>
      <c r="D55" s="395">
        <v>0</v>
      </c>
      <c r="E55" s="395">
        <v>0</v>
      </c>
      <c r="F55" s="395">
        <v>0</v>
      </c>
      <c r="G55" s="395">
        <v>0</v>
      </c>
      <c r="H55" s="395">
        <v>0</v>
      </c>
      <c r="I55" s="395">
        <v>0</v>
      </c>
      <c r="J55" s="395">
        <v>0</v>
      </c>
      <c r="K55" s="395">
        <v>0</v>
      </c>
      <c r="L55" s="79"/>
      <c r="M55" s="79"/>
      <c r="N55" s="489">
        <f t="shared" si="0"/>
        <v>0</v>
      </c>
    </row>
    <row r="56" spans="1:19">
      <c r="A56" s="4" t="s">
        <v>108</v>
      </c>
      <c r="B56" s="81" t="s">
        <v>109</v>
      </c>
      <c r="C56" s="395">
        <v>1.5704583932766612E-2</v>
      </c>
      <c r="D56" s="395">
        <v>0.26021982070300498</v>
      </c>
      <c r="E56" s="395">
        <v>7.8572543203026896E-2</v>
      </c>
      <c r="F56" s="395">
        <v>0</v>
      </c>
      <c r="G56" s="395">
        <v>0.12587980235043233</v>
      </c>
      <c r="H56" s="395">
        <v>0.42628317160037638</v>
      </c>
      <c r="I56" s="395">
        <v>5.5751124251933667E-2</v>
      </c>
      <c r="J56" s="395">
        <v>3.3786178850105777E-2</v>
      </c>
      <c r="K56" s="395">
        <v>3.8027751083539217E-3</v>
      </c>
      <c r="L56" s="79"/>
      <c r="M56" s="79"/>
      <c r="N56" s="489">
        <f t="shared" si="0"/>
        <v>1.0000000000000007</v>
      </c>
    </row>
    <row r="57" spans="1:19">
      <c r="A57" s="4" t="s">
        <v>110</v>
      </c>
      <c r="B57" s="81" t="s">
        <v>111</v>
      </c>
      <c r="C57" s="395">
        <v>1.5704583932766612E-2</v>
      </c>
      <c r="D57" s="395">
        <v>0.26021982070300498</v>
      </c>
      <c r="E57" s="395">
        <v>7.8572543203026896E-2</v>
      </c>
      <c r="F57" s="395">
        <v>0</v>
      </c>
      <c r="G57" s="395">
        <v>0.12587980235043233</v>
      </c>
      <c r="H57" s="395">
        <v>0.42628317160037638</v>
      </c>
      <c r="I57" s="395">
        <v>5.5751124251933667E-2</v>
      </c>
      <c r="J57" s="395">
        <v>3.3786178850105777E-2</v>
      </c>
      <c r="K57" s="395">
        <v>3.8027751083539217E-3</v>
      </c>
      <c r="L57" s="79"/>
      <c r="M57" s="79"/>
      <c r="N57" s="489">
        <f t="shared" si="0"/>
        <v>1.0000000000000007</v>
      </c>
    </row>
    <row r="58" spans="1:19">
      <c r="A58" s="4" t="s">
        <v>112</v>
      </c>
      <c r="B58" s="81" t="s">
        <v>113</v>
      </c>
      <c r="C58" s="395">
        <v>2.5791895215780562E-2</v>
      </c>
      <c r="D58" s="395">
        <v>0.31916676928885807</v>
      </c>
      <c r="E58" s="395">
        <v>7.2263744275987335E-2</v>
      </c>
      <c r="F58" s="395">
        <v>0</v>
      </c>
      <c r="G58" s="395">
        <v>7.0471879439992058E-2</v>
      </c>
      <c r="H58" s="395">
        <v>0.461289372337361</v>
      </c>
      <c r="I58" s="395">
        <v>4.196045094451295E-2</v>
      </c>
      <c r="J58" s="395">
        <v>9.0558884975080432E-3</v>
      </c>
      <c r="K58" s="395">
        <v>0</v>
      </c>
      <c r="L58" s="485">
        <v>0</v>
      </c>
      <c r="M58" s="485">
        <v>0</v>
      </c>
      <c r="N58" s="489">
        <f t="shared" si="0"/>
        <v>1</v>
      </c>
    </row>
    <row r="59" spans="1:19">
      <c r="A59" s="4" t="s">
        <v>114</v>
      </c>
      <c r="B59" s="81" t="s">
        <v>115</v>
      </c>
      <c r="C59" s="395">
        <v>5.2885374790596476E-2</v>
      </c>
      <c r="D59" s="395">
        <v>0.6544402446322618</v>
      </c>
      <c r="E59" s="395">
        <v>0.14817426822783994</v>
      </c>
      <c r="F59" s="395">
        <v>0</v>
      </c>
      <c r="G59" s="395">
        <v>0.14450011234930177</v>
      </c>
      <c r="H59" s="395">
        <v>0</v>
      </c>
      <c r="I59" s="395">
        <v>0</v>
      </c>
      <c r="J59" s="395">
        <v>0</v>
      </c>
      <c r="K59" s="395">
        <v>0</v>
      </c>
      <c r="L59" s="485">
        <v>0</v>
      </c>
      <c r="M59" s="485">
        <v>0</v>
      </c>
      <c r="N59" s="489">
        <f t="shared" si="0"/>
        <v>1</v>
      </c>
    </row>
    <row r="60" spans="1:19">
      <c r="A60" s="4" t="s">
        <v>116</v>
      </c>
      <c r="B60" s="487" t="s">
        <v>117</v>
      </c>
      <c r="C60" s="395">
        <v>0</v>
      </c>
      <c r="D60" s="395">
        <v>0</v>
      </c>
      <c r="E60" s="395">
        <v>0</v>
      </c>
      <c r="F60" s="395">
        <v>0</v>
      </c>
      <c r="G60" s="395">
        <v>0</v>
      </c>
      <c r="H60" s="395">
        <v>0.90041817167170191</v>
      </c>
      <c r="I60" s="395">
        <v>8.190510076253589E-2</v>
      </c>
      <c r="J60" s="395">
        <v>1.7676727565762235E-2</v>
      </c>
      <c r="K60" s="395">
        <v>0</v>
      </c>
      <c r="L60" s="485">
        <v>0</v>
      </c>
      <c r="M60" s="485">
        <v>0</v>
      </c>
      <c r="N60" s="489">
        <f t="shared" si="0"/>
        <v>1</v>
      </c>
      <c r="S60" s="74"/>
    </row>
    <row r="61" spans="1:19">
      <c r="A61" s="4" t="s">
        <v>118</v>
      </c>
      <c r="B61" s="81" t="s">
        <v>119</v>
      </c>
      <c r="C61" s="395">
        <v>0</v>
      </c>
      <c r="D61" s="395">
        <v>0</v>
      </c>
      <c r="E61" s="395">
        <v>1</v>
      </c>
      <c r="F61" s="395">
        <v>0</v>
      </c>
      <c r="G61" s="395">
        <v>0</v>
      </c>
      <c r="H61" s="395">
        <v>0</v>
      </c>
      <c r="I61" s="395">
        <v>0</v>
      </c>
      <c r="J61" s="395">
        <v>0</v>
      </c>
      <c r="K61" s="395">
        <v>0</v>
      </c>
      <c r="L61" s="485">
        <v>0</v>
      </c>
      <c r="M61" s="485">
        <v>0</v>
      </c>
      <c r="N61" s="489">
        <f t="shared" si="0"/>
        <v>1</v>
      </c>
    </row>
    <row r="62" spans="1:19">
      <c r="A62" s="4" t="s">
        <v>120</v>
      </c>
      <c r="B62" s="81" t="s">
        <v>121</v>
      </c>
      <c r="C62" s="395">
        <v>0</v>
      </c>
      <c r="D62" s="395">
        <v>0</v>
      </c>
      <c r="E62" s="395">
        <v>0</v>
      </c>
      <c r="F62" s="395">
        <v>0</v>
      </c>
      <c r="G62" s="395">
        <v>0</v>
      </c>
      <c r="H62" s="395">
        <v>0</v>
      </c>
      <c r="I62" s="395">
        <v>0</v>
      </c>
      <c r="J62" s="395">
        <v>0</v>
      </c>
      <c r="K62" s="395">
        <v>0</v>
      </c>
      <c r="L62" s="79"/>
      <c r="M62" s="79"/>
      <c r="N62" s="489">
        <f t="shared" si="0"/>
        <v>0</v>
      </c>
    </row>
    <row r="63" spans="1:19">
      <c r="A63" s="4" t="s">
        <v>122</v>
      </c>
      <c r="B63" s="81" t="s">
        <v>123</v>
      </c>
      <c r="C63" s="395">
        <v>0</v>
      </c>
      <c r="D63" s="395">
        <v>0</v>
      </c>
      <c r="E63" s="395">
        <v>0</v>
      </c>
      <c r="F63" s="395">
        <v>0</v>
      </c>
      <c r="G63" s="395">
        <v>0</v>
      </c>
      <c r="H63" s="395">
        <v>0</v>
      </c>
      <c r="I63" s="395">
        <v>0</v>
      </c>
      <c r="J63" s="395">
        <v>0</v>
      </c>
      <c r="K63" s="395">
        <v>0</v>
      </c>
      <c r="L63" s="79"/>
      <c r="M63" s="79"/>
      <c r="N63" s="489">
        <f t="shared" si="0"/>
        <v>0</v>
      </c>
    </row>
    <row r="64" spans="1:19">
      <c r="A64" s="4" t="s">
        <v>124</v>
      </c>
      <c r="B64" s="81" t="s">
        <v>125</v>
      </c>
      <c r="C64" s="395">
        <v>3.5776329691810514E-2</v>
      </c>
      <c r="D64" s="395">
        <v>0.31605563016423671</v>
      </c>
      <c r="E64" s="395">
        <v>2.9421306356299678E-2</v>
      </c>
      <c r="F64" s="395">
        <v>0</v>
      </c>
      <c r="G64" s="395">
        <v>0.10690879724576276</v>
      </c>
      <c r="H64" s="395">
        <v>0.35407224293616596</v>
      </c>
      <c r="I64" s="395">
        <v>3.9879579925027449E-2</v>
      </c>
      <c r="J64" s="395">
        <v>2.7599118984873452E-3</v>
      </c>
      <c r="K64" s="395">
        <v>-7.8569067744586307E-5</v>
      </c>
      <c r="L64" s="395">
        <v>0.11552214048197036</v>
      </c>
      <c r="M64" s="395">
        <v>-3.1736963201607849E-4</v>
      </c>
      <c r="N64" s="489">
        <f t="shared" si="0"/>
        <v>1.0000000000000002</v>
      </c>
    </row>
    <row r="65" spans="1:14">
      <c r="A65" s="4" t="s">
        <v>126</v>
      </c>
      <c r="B65" s="81" t="s">
        <v>127</v>
      </c>
      <c r="C65" s="395">
        <v>2.0110007352838823E-2</v>
      </c>
      <c r="D65" s="395">
        <v>0.26237064646274794</v>
      </c>
      <c r="E65" s="395">
        <v>7.4736482545960423E-2</v>
      </c>
      <c r="F65" s="395">
        <v>0</v>
      </c>
      <c r="G65" s="395">
        <v>0.11819677047010066</v>
      </c>
      <c r="H65" s="395">
        <v>0.43707562927178034</v>
      </c>
      <c r="I65" s="395">
        <v>5.4879389842566295E-2</v>
      </c>
      <c r="J65" s="395">
        <v>2.9754207784331375E-2</v>
      </c>
      <c r="K65" s="395">
        <v>2.8768662696739759E-3</v>
      </c>
      <c r="L65" s="79"/>
      <c r="M65" s="395">
        <v>0</v>
      </c>
      <c r="N65" s="489">
        <f t="shared" si="0"/>
        <v>0.99999999999999989</v>
      </c>
    </row>
    <row r="66" spans="1:14">
      <c r="A66" s="4" t="s">
        <v>128</v>
      </c>
      <c r="B66" s="81" t="s">
        <v>128</v>
      </c>
      <c r="C66" s="395">
        <v>3.3571006545894809E-2</v>
      </c>
      <c r="D66" s="395">
        <v>0.26402310151454222</v>
      </c>
      <c r="E66" s="395">
        <v>6.2515467790798224E-2</v>
      </c>
      <c r="F66" s="395">
        <v>0</v>
      </c>
      <c r="G66" s="395">
        <v>9.1328281377558176E-2</v>
      </c>
      <c r="H66" s="395">
        <v>0.48317341591839369</v>
      </c>
      <c r="I66" s="395">
        <v>4.9108255139340369E-2</v>
      </c>
      <c r="J66" s="395">
        <v>1.6280471713472518E-2</v>
      </c>
      <c r="K66" s="395">
        <v>0</v>
      </c>
      <c r="L66" s="79"/>
      <c r="M66" s="79"/>
      <c r="N66" s="489">
        <f t="shared" si="0"/>
        <v>1</v>
      </c>
    </row>
    <row r="67" spans="1:14">
      <c r="A67" s="4" t="s">
        <v>129</v>
      </c>
      <c r="B67" s="81" t="s">
        <v>130</v>
      </c>
      <c r="C67" s="395">
        <v>0</v>
      </c>
      <c r="D67" s="395">
        <v>0</v>
      </c>
      <c r="E67" s="395">
        <v>0</v>
      </c>
      <c r="F67" s="395">
        <v>0</v>
      </c>
      <c r="G67" s="395">
        <v>0</v>
      </c>
      <c r="H67" s="395">
        <v>0</v>
      </c>
      <c r="I67" s="395">
        <v>1</v>
      </c>
      <c r="J67" s="395">
        <v>0</v>
      </c>
      <c r="K67" s="395">
        <v>0</v>
      </c>
      <c r="L67" s="79"/>
      <c r="M67" s="485">
        <v>0</v>
      </c>
      <c r="N67" s="489">
        <f t="shared" si="0"/>
        <v>1</v>
      </c>
    </row>
    <row r="68" spans="1:14">
      <c r="A68" s="5" t="s">
        <v>131</v>
      </c>
      <c r="B68" s="81" t="s">
        <v>132</v>
      </c>
      <c r="C68" s="395">
        <v>0</v>
      </c>
      <c r="D68" s="395">
        <v>0</v>
      </c>
      <c r="E68" s="395">
        <v>0</v>
      </c>
      <c r="F68" s="395">
        <v>0</v>
      </c>
      <c r="G68" s="395">
        <v>0</v>
      </c>
      <c r="H68" s="395">
        <v>0</v>
      </c>
      <c r="I68" s="395">
        <v>0</v>
      </c>
      <c r="J68" s="395">
        <v>0</v>
      </c>
      <c r="K68" s="395">
        <v>0</v>
      </c>
      <c r="L68" s="395"/>
      <c r="M68" s="395"/>
      <c r="N68" s="489">
        <f t="shared" ref="N68:N100" si="1">SUM(C68:M68)</f>
        <v>0</v>
      </c>
    </row>
    <row r="69" spans="1:14">
      <c r="A69" s="4" t="s">
        <v>133</v>
      </c>
      <c r="B69" s="81" t="s">
        <v>134</v>
      </c>
      <c r="C69" s="483">
        <v>4.5920776190047856E-2</v>
      </c>
      <c r="D69" s="483">
        <v>0.43885958378584672</v>
      </c>
      <c r="E69" s="483">
        <v>0.1360231228173335</v>
      </c>
      <c r="F69" s="483">
        <v>0</v>
      </c>
      <c r="G69" s="483">
        <v>4.7215325072351481E-2</v>
      </c>
      <c r="H69" s="483">
        <v>0.29706251501337633</v>
      </c>
      <c r="I69" s="483">
        <v>3.4908348547939054E-2</v>
      </c>
      <c r="J69" s="483">
        <v>1.0328573105187901E-5</v>
      </c>
      <c r="K69" s="483">
        <v>0</v>
      </c>
      <c r="L69" s="395">
        <v>0</v>
      </c>
      <c r="M69" s="395">
        <v>0</v>
      </c>
      <c r="N69" s="489">
        <f t="shared" si="1"/>
        <v>1</v>
      </c>
    </row>
    <row r="70" spans="1:14">
      <c r="A70" s="5" t="s">
        <v>131</v>
      </c>
      <c r="B70" s="81" t="s">
        <v>132</v>
      </c>
      <c r="C70" s="395">
        <v>0</v>
      </c>
      <c r="D70" s="395">
        <v>0</v>
      </c>
      <c r="E70" s="395">
        <v>0</v>
      </c>
      <c r="F70" s="395">
        <v>0</v>
      </c>
      <c r="G70" s="395">
        <v>0</v>
      </c>
      <c r="H70" s="395">
        <v>0</v>
      </c>
      <c r="I70" s="395">
        <v>0</v>
      </c>
      <c r="J70" s="395">
        <v>0</v>
      </c>
      <c r="K70" s="395">
        <v>0</v>
      </c>
      <c r="L70" s="395">
        <v>0</v>
      </c>
      <c r="M70" s="395">
        <v>0</v>
      </c>
      <c r="N70" s="489">
        <f t="shared" si="1"/>
        <v>0</v>
      </c>
    </row>
    <row r="71" spans="1:14">
      <c r="A71" s="5" t="s">
        <v>131</v>
      </c>
      <c r="B71" s="81" t="s">
        <v>132</v>
      </c>
      <c r="C71" s="395">
        <v>0</v>
      </c>
      <c r="D71" s="395">
        <v>0</v>
      </c>
      <c r="E71" s="395">
        <v>0</v>
      </c>
      <c r="F71" s="395">
        <v>0</v>
      </c>
      <c r="G71" s="395">
        <v>0</v>
      </c>
      <c r="H71" s="395">
        <v>0</v>
      </c>
      <c r="I71" s="395">
        <v>0</v>
      </c>
      <c r="J71" s="395">
        <v>0</v>
      </c>
      <c r="K71" s="395">
        <v>0</v>
      </c>
      <c r="L71" s="395">
        <v>0</v>
      </c>
      <c r="M71" s="395">
        <v>0</v>
      </c>
      <c r="N71" s="489">
        <f t="shared" si="1"/>
        <v>0</v>
      </c>
    </row>
    <row r="72" spans="1:14">
      <c r="A72" s="4" t="s">
        <v>136</v>
      </c>
      <c r="B72" s="81" t="s">
        <v>137</v>
      </c>
      <c r="C72" s="485">
        <v>3.2870000000000003E-2</v>
      </c>
      <c r="D72" s="485">
        <v>0.70975999999999995</v>
      </c>
      <c r="E72" s="485">
        <v>0.14180000000000001</v>
      </c>
      <c r="F72" s="485">
        <v>0</v>
      </c>
      <c r="G72" s="485">
        <v>0.10946</v>
      </c>
      <c r="H72" s="79"/>
      <c r="I72" s="79"/>
      <c r="J72" s="79"/>
      <c r="K72" s="79"/>
      <c r="L72" s="485"/>
      <c r="M72" s="485">
        <v>6.11E-3</v>
      </c>
      <c r="N72" s="489">
        <f t="shared" si="1"/>
        <v>0.99999999999999989</v>
      </c>
    </row>
    <row r="73" spans="1:14">
      <c r="A73" s="4" t="s">
        <v>138</v>
      </c>
      <c r="B73" s="81" t="s">
        <v>139</v>
      </c>
      <c r="C73" s="485">
        <v>5.4199999999999998E-2</v>
      </c>
      <c r="D73" s="485">
        <v>0.67689999999999995</v>
      </c>
      <c r="E73" s="485">
        <v>0.1336</v>
      </c>
      <c r="F73" s="485">
        <v>0</v>
      </c>
      <c r="G73" s="485">
        <v>0.11609999999999999</v>
      </c>
      <c r="H73" s="79"/>
      <c r="I73" s="79"/>
      <c r="J73" s="79"/>
      <c r="K73" s="79"/>
      <c r="L73" s="485"/>
      <c r="M73" s="485">
        <v>1.9199999999999998E-2</v>
      </c>
      <c r="N73" s="489">
        <f t="shared" si="1"/>
        <v>1</v>
      </c>
    </row>
    <row r="74" spans="1:14">
      <c r="A74" s="4" t="s">
        <v>140</v>
      </c>
      <c r="B74" s="81" t="s">
        <v>141</v>
      </c>
      <c r="C74" s="485">
        <v>4.7890000000000002E-2</v>
      </c>
      <c r="D74" s="485">
        <v>0.64607999999999999</v>
      </c>
      <c r="E74" s="485">
        <v>0.13125999999999999</v>
      </c>
      <c r="F74" s="485">
        <v>0</v>
      </c>
      <c r="G74" s="485">
        <v>0.155</v>
      </c>
      <c r="H74" s="79"/>
      <c r="I74" s="79"/>
      <c r="J74" s="79"/>
      <c r="K74" s="79"/>
      <c r="L74" s="485"/>
      <c r="M74" s="485">
        <v>1.9769999999999999E-2</v>
      </c>
      <c r="N74" s="489">
        <f t="shared" si="1"/>
        <v>0.99999999999999989</v>
      </c>
    </row>
    <row r="75" spans="1:14">
      <c r="A75" s="4" t="s">
        <v>142</v>
      </c>
      <c r="B75" s="81" t="s">
        <v>143</v>
      </c>
      <c r="C75" s="485">
        <v>4.2700000000000002E-2</v>
      </c>
      <c r="D75" s="485">
        <v>0.61199999999999999</v>
      </c>
      <c r="E75" s="485">
        <v>0.14960000000000001</v>
      </c>
      <c r="F75" s="485">
        <v>0</v>
      </c>
      <c r="G75" s="485">
        <v>0.1671</v>
      </c>
      <c r="H75" s="79"/>
      <c r="I75" s="79"/>
      <c r="J75" s="79"/>
      <c r="K75" s="79"/>
      <c r="L75" s="485"/>
      <c r="M75" s="485">
        <v>2.86E-2</v>
      </c>
      <c r="N75" s="489">
        <f t="shared" si="1"/>
        <v>1</v>
      </c>
    </row>
    <row r="76" spans="1:14">
      <c r="A76" s="4" t="s">
        <v>144</v>
      </c>
      <c r="B76" s="81" t="s">
        <v>145</v>
      </c>
      <c r="C76" s="485">
        <v>4.8806000000000002E-2</v>
      </c>
      <c r="D76" s="485">
        <v>0.563558</v>
      </c>
      <c r="E76" s="485">
        <v>0.15268799999999999</v>
      </c>
      <c r="F76" s="485">
        <v>0</v>
      </c>
      <c r="G76" s="485">
        <v>0.20677599999999999</v>
      </c>
      <c r="H76" s="79"/>
      <c r="I76" s="79"/>
      <c r="J76" s="79"/>
      <c r="K76" s="79"/>
      <c r="L76" s="485"/>
      <c r="M76" s="485">
        <v>2.8171999999999999E-2</v>
      </c>
      <c r="N76" s="489">
        <f t="shared" si="1"/>
        <v>1</v>
      </c>
    </row>
    <row r="77" spans="1:14">
      <c r="A77" s="4" t="s">
        <v>146</v>
      </c>
      <c r="B77" s="81" t="s">
        <v>147</v>
      </c>
      <c r="C77" s="485">
        <v>1.5047E-2</v>
      </c>
      <c r="D77" s="485">
        <v>0.159356</v>
      </c>
      <c r="E77" s="485">
        <v>3.9132E-2</v>
      </c>
      <c r="F77" s="485">
        <v>0</v>
      </c>
      <c r="G77" s="485">
        <v>3.8051000000000001E-2</v>
      </c>
      <c r="H77" s="485">
        <v>0.46935500000000002</v>
      </c>
      <c r="I77" s="485">
        <v>0.13981499999999999</v>
      </c>
      <c r="J77" s="485">
        <v>0.135384</v>
      </c>
      <c r="K77" s="79"/>
      <c r="L77" s="485"/>
      <c r="M77" s="485">
        <v>3.8600000000000001E-3</v>
      </c>
      <c r="N77" s="489">
        <f t="shared" si="1"/>
        <v>1</v>
      </c>
    </row>
    <row r="78" spans="1:14">
      <c r="A78" s="4" t="s">
        <v>148</v>
      </c>
      <c r="B78" s="81" t="s">
        <v>24</v>
      </c>
      <c r="C78" s="485">
        <v>0</v>
      </c>
      <c r="D78" s="485">
        <v>0</v>
      </c>
      <c r="E78" s="485">
        <v>0</v>
      </c>
      <c r="F78" s="485">
        <v>0</v>
      </c>
      <c r="G78" s="485">
        <v>0</v>
      </c>
      <c r="H78" s="485">
        <v>0</v>
      </c>
      <c r="I78" s="485">
        <v>0</v>
      </c>
      <c r="J78" s="485">
        <v>0</v>
      </c>
      <c r="K78" s="485">
        <v>0</v>
      </c>
      <c r="L78" s="485">
        <v>1</v>
      </c>
      <c r="M78" s="485">
        <v>0</v>
      </c>
      <c r="N78" s="489">
        <f t="shared" si="1"/>
        <v>1</v>
      </c>
    </row>
    <row r="79" spans="1:14">
      <c r="A79" s="4" t="s">
        <v>149</v>
      </c>
      <c r="B79" s="81" t="s">
        <v>150</v>
      </c>
      <c r="C79" s="485">
        <v>0</v>
      </c>
      <c r="D79" s="485">
        <v>0</v>
      </c>
      <c r="E79" s="485">
        <v>0</v>
      </c>
      <c r="F79" s="485">
        <v>0</v>
      </c>
      <c r="G79" s="485">
        <v>0</v>
      </c>
      <c r="H79" s="485">
        <v>0</v>
      </c>
      <c r="I79" s="485">
        <v>0</v>
      </c>
      <c r="J79" s="485">
        <v>0</v>
      </c>
      <c r="K79" s="485">
        <v>0</v>
      </c>
      <c r="L79" s="485">
        <v>0</v>
      </c>
      <c r="M79" s="485">
        <v>1</v>
      </c>
      <c r="N79" s="489">
        <f t="shared" si="1"/>
        <v>1</v>
      </c>
    </row>
    <row r="80" spans="1:14">
      <c r="A80" s="4" t="s">
        <v>151</v>
      </c>
      <c r="B80" s="81" t="s">
        <v>152</v>
      </c>
      <c r="C80" s="395">
        <v>1.5704583932766601E-2</v>
      </c>
      <c r="D80" s="395">
        <v>0.26021982070300487</v>
      </c>
      <c r="E80" s="395">
        <v>7.8572543203026909E-2</v>
      </c>
      <c r="F80" s="395">
        <v>0</v>
      </c>
      <c r="G80" s="395">
        <v>0.12587980235043225</v>
      </c>
      <c r="H80" s="395">
        <v>0.42628317160037593</v>
      </c>
      <c r="I80" s="395">
        <v>5.5751124251933688E-2</v>
      </c>
      <c r="J80" s="395">
        <v>3.3786178850105764E-2</v>
      </c>
      <c r="K80" s="395">
        <v>3.8027751083539217E-3</v>
      </c>
      <c r="L80" s="79"/>
      <c r="M80" s="79"/>
      <c r="N80" s="489">
        <f t="shared" si="1"/>
        <v>0.99999999999999989</v>
      </c>
    </row>
    <row r="81" spans="1:19">
      <c r="A81" s="4" t="s">
        <v>153</v>
      </c>
      <c r="B81" s="81" t="s">
        <v>154</v>
      </c>
      <c r="C81" s="395">
        <v>1.5704583932766601E-2</v>
      </c>
      <c r="D81" s="395">
        <v>0.26021982070300487</v>
      </c>
      <c r="E81" s="395">
        <v>7.8572543203026896E-2</v>
      </c>
      <c r="F81" s="395">
        <v>0</v>
      </c>
      <c r="G81" s="395">
        <v>0.1258798023504322</v>
      </c>
      <c r="H81" s="395">
        <v>0.42628317160037599</v>
      </c>
      <c r="I81" s="395">
        <v>5.5751124251933654E-2</v>
      </c>
      <c r="J81" s="395">
        <v>3.3786178850105757E-2</v>
      </c>
      <c r="K81" s="395">
        <v>3.8027751083539196E-3</v>
      </c>
      <c r="L81" s="79"/>
      <c r="M81" s="79"/>
      <c r="N81" s="489">
        <f t="shared" si="1"/>
        <v>0.99999999999999978</v>
      </c>
    </row>
    <row r="82" spans="1:19">
      <c r="A82" s="4" t="s">
        <v>155</v>
      </c>
      <c r="B82" s="81" t="s">
        <v>156</v>
      </c>
      <c r="C82" s="395">
        <v>1.5704583932766601E-2</v>
      </c>
      <c r="D82" s="395">
        <v>0.26021982070300487</v>
      </c>
      <c r="E82" s="395">
        <v>7.8572543203026909E-2</v>
      </c>
      <c r="F82" s="395">
        <v>0</v>
      </c>
      <c r="G82" s="395">
        <v>0.1258798023504322</v>
      </c>
      <c r="H82" s="395">
        <v>0.42628317160037593</v>
      </c>
      <c r="I82" s="395">
        <v>5.5751124251933681E-2</v>
      </c>
      <c r="J82" s="395">
        <v>3.378617885010575E-2</v>
      </c>
      <c r="K82" s="395">
        <v>3.8027751083539204E-3</v>
      </c>
      <c r="L82" s="79"/>
      <c r="M82" s="79"/>
      <c r="N82" s="489">
        <f t="shared" si="1"/>
        <v>0.99999999999999989</v>
      </c>
    </row>
    <row r="83" spans="1:19">
      <c r="A83" s="4" t="s">
        <v>157</v>
      </c>
      <c r="B83" s="81" t="s">
        <v>158</v>
      </c>
      <c r="C83" s="395">
        <v>1.5704583932766612E-2</v>
      </c>
      <c r="D83" s="395">
        <v>0.26021982070300498</v>
      </c>
      <c r="E83" s="395">
        <v>7.8572543203026896E-2</v>
      </c>
      <c r="F83" s="395">
        <v>0</v>
      </c>
      <c r="G83" s="395">
        <v>0.12587980235043233</v>
      </c>
      <c r="H83" s="395">
        <v>0.42628317160037638</v>
      </c>
      <c r="I83" s="395">
        <v>5.5751124251933667E-2</v>
      </c>
      <c r="J83" s="395">
        <v>3.3786178850105777E-2</v>
      </c>
      <c r="K83" s="395">
        <v>3.8027751083539217E-3</v>
      </c>
      <c r="L83" s="79"/>
      <c r="M83" s="79"/>
      <c r="N83" s="489">
        <f t="shared" si="1"/>
        <v>1.0000000000000007</v>
      </c>
    </row>
    <row r="84" spans="1:19">
      <c r="A84" s="4" t="s">
        <v>159</v>
      </c>
      <c r="B84" s="81" t="s">
        <v>160</v>
      </c>
      <c r="C84" s="395">
        <v>1.5704583932766608E-2</v>
      </c>
      <c r="D84" s="395">
        <v>0.26021982070300487</v>
      </c>
      <c r="E84" s="395">
        <v>7.8572543203026896E-2</v>
      </c>
      <c r="F84" s="395">
        <v>0</v>
      </c>
      <c r="G84" s="395">
        <v>0.12587980235043225</v>
      </c>
      <c r="H84" s="395">
        <v>0.42628317160037604</v>
      </c>
      <c r="I84" s="395">
        <v>5.5751124251933667E-2</v>
      </c>
      <c r="J84" s="395">
        <v>3.3786178850105771E-2</v>
      </c>
      <c r="K84" s="395">
        <v>3.80277510835392E-3</v>
      </c>
      <c r="L84" s="79"/>
      <c r="M84" s="79"/>
      <c r="N84" s="489">
        <f t="shared" si="1"/>
        <v>1.0000000000000002</v>
      </c>
    </row>
    <row r="85" spans="1:19">
      <c r="A85" s="4" t="s">
        <v>161</v>
      </c>
      <c r="B85" s="81" t="s">
        <v>162</v>
      </c>
      <c r="C85" s="395">
        <v>1.5704583932766605E-2</v>
      </c>
      <c r="D85" s="395">
        <v>0.26021982070300487</v>
      </c>
      <c r="E85" s="395">
        <v>7.8572543203026951E-2</v>
      </c>
      <c r="F85" s="395">
        <v>0</v>
      </c>
      <c r="G85" s="395">
        <v>0.12587980235043225</v>
      </c>
      <c r="H85" s="395">
        <v>0.42628317160037615</v>
      </c>
      <c r="I85" s="395">
        <v>5.5751124251933695E-2</v>
      </c>
      <c r="J85" s="395">
        <v>3.3786178850105771E-2</v>
      </c>
      <c r="K85" s="395">
        <v>3.8027751083539217E-3</v>
      </c>
      <c r="L85" s="79"/>
      <c r="M85" s="79"/>
      <c r="N85" s="489">
        <f t="shared" si="1"/>
        <v>1.0000000000000002</v>
      </c>
    </row>
    <row r="86" spans="1:19">
      <c r="A86" s="4" t="s">
        <v>163</v>
      </c>
      <c r="B86" s="81" t="s">
        <v>164</v>
      </c>
      <c r="C86" s="395">
        <v>2.794202560696863E-2</v>
      </c>
      <c r="D86" s="395">
        <v>0.29424319092144696</v>
      </c>
      <c r="E86" s="395">
        <v>7.1175190082076845E-2</v>
      </c>
      <c r="F86" s="395">
        <v>0</v>
      </c>
      <c r="G86" s="395">
        <v>0.1187212590683204</v>
      </c>
      <c r="H86" s="395">
        <v>0.39635380603220377</v>
      </c>
      <c r="I86" s="395">
        <v>6.2902650965150478E-2</v>
      </c>
      <c r="J86" s="395">
        <v>2.7147619931931363E-2</v>
      </c>
      <c r="K86" s="395">
        <v>1.5142573919015739E-3</v>
      </c>
      <c r="L86" s="79"/>
      <c r="M86" s="79"/>
      <c r="N86" s="489">
        <f t="shared" si="1"/>
        <v>1</v>
      </c>
    </row>
    <row r="87" spans="1:19">
      <c r="A87" s="4" t="s">
        <v>165</v>
      </c>
      <c r="B87" s="81" t="s">
        <v>166</v>
      </c>
      <c r="C87" s="395">
        <v>1.8388940831057327E-2</v>
      </c>
      <c r="D87" s="395">
        <v>0.26839351488563801</v>
      </c>
      <c r="E87" s="395">
        <v>7.9573503258581937E-2</v>
      </c>
      <c r="F87" s="395">
        <v>0</v>
      </c>
      <c r="G87" s="395">
        <v>0.11854305061588806</v>
      </c>
      <c r="H87" s="395">
        <v>0.41723683526069766</v>
      </c>
      <c r="I87" s="395">
        <v>6.4464476832658962E-2</v>
      </c>
      <c r="J87" s="395">
        <v>3.0192222247665913E-2</v>
      </c>
      <c r="K87" s="395">
        <v>3.2074560678124419E-3</v>
      </c>
      <c r="L87" s="79"/>
      <c r="M87" s="79"/>
      <c r="N87" s="489">
        <f t="shared" si="1"/>
        <v>1.0000000000000004</v>
      </c>
    </row>
    <row r="88" spans="1:19">
      <c r="A88" s="4" t="s">
        <v>167</v>
      </c>
      <c r="B88" s="81" t="s">
        <v>168</v>
      </c>
      <c r="C88" s="395">
        <v>1.5589161273908124E-2</v>
      </c>
      <c r="D88" s="395">
        <v>0.25832984686383936</v>
      </c>
      <c r="E88" s="395">
        <v>7.7984932543265009E-2</v>
      </c>
      <c r="F88" s="395">
        <v>0</v>
      </c>
      <c r="G88" s="395">
        <v>0.12763271209516353</v>
      </c>
      <c r="H88" s="395">
        <v>0.42528575432362453</v>
      </c>
      <c r="I88" s="395">
        <v>5.6815595758838724E-2</v>
      </c>
      <c r="J88" s="395">
        <v>3.4543551737856941E-2</v>
      </c>
      <c r="K88" s="395">
        <v>3.8184454035037328E-3</v>
      </c>
      <c r="L88" s="79"/>
      <c r="M88" s="79"/>
      <c r="N88" s="489">
        <f t="shared" si="1"/>
        <v>1</v>
      </c>
    </row>
    <row r="89" spans="1:19">
      <c r="A89" s="4" t="s">
        <v>169</v>
      </c>
      <c r="B89" s="81" t="s">
        <v>170</v>
      </c>
      <c r="C89" s="395">
        <v>1.5568775299655099E-2</v>
      </c>
      <c r="D89" s="395">
        <v>0.25799603928736203</v>
      </c>
      <c r="E89" s="395">
        <v>7.788114862510559E-2</v>
      </c>
      <c r="F89" s="395">
        <v>0</v>
      </c>
      <c r="G89" s="395">
        <v>0.12794231138249049</v>
      </c>
      <c r="H89" s="395">
        <v>0.42510959027468942</v>
      </c>
      <c r="I89" s="395">
        <v>5.7003602939988941E-2</v>
      </c>
      <c r="J89" s="395">
        <v>3.4677319096383719E-2</v>
      </c>
      <c r="K89" s="395">
        <v>3.8212130943247619E-3</v>
      </c>
      <c r="L89" s="79"/>
      <c r="M89" s="79"/>
      <c r="N89" s="489">
        <f t="shared" si="1"/>
        <v>1</v>
      </c>
    </row>
    <row r="90" spans="1:19">
      <c r="A90" s="4" t="s">
        <v>171</v>
      </c>
      <c r="B90" s="81" t="s">
        <v>172</v>
      </c>
      <c r="C90" s="395">
        <v>3.5889987848182134E-2</v>
      </c>
      <c r="D90" s="395">
        <v>0.31705971025140012</v>
      </c>
      <c r="E90" s="395">
        <v>2.9514775179605695E-2</v>
      </c>
      <c r="F90" s="395">
        <v>0</v>
      </c>
      <c r="G90" s="395">
        <v>0.1072484368035244</v>
      </c>
      <c r="H90" s="395">
        <v>0.35519709835596885</v>
      </c>
      <c r="I90" s="395">
        <v>4.0006273735437824E-2</v>
      </c>
      <c r="J90" s="395">
        <v>2.7686798884078417E-3</v>
      </c>
      <c r="K90" s="395">
        <v>-7.8818674550667659E-5</v>
      </c>
      <c r="L90" s="395">
        <v>0.11271170079113461</v>
      </c>
      <c r="M90" s="395">
        <v>-3.1784417911067753E-4</v>
      </c>
      <c r="N90" s="489">
        <f t="shared" si="1"/>
        <v>1.0000000000000002</v>
      </c>
    </row>
    <row r="91" spans="1:19">
      <c r="A91" s="4" t="s">
        <v>11</v>
      </c>
      <c r="B91" s="81" t="s">
        <v>173</v>
      </c>
      <c r="C91" s="395">
        <v>1.9141955588282758E-2</v>
      </c>
      <c r="D91" s="395">
        <v>0.27398036455512026</v>
      </c>
      <c r="E91" s="395">
        <v>3.2100059840287035E-2</v>
      </c>
      <c r="F91" s="395">
        <v>0</v>
      </c>
      <c r="G91" s="395">
        <v>0.12117948257707835</v>
      </c>
      <c r="H91" s="395">
        <v>0.41769949533400635</v>
      </c>
      <c r="I91" s="395">
        <v>4.9355006141802826E-2</v>
      </c>
      <c r="J91" s="395">
        <v>2.6508898015263672E-2</v>
      </c>
      <c r="K91" s="395">
        <v>3.2247311804357438E-3</v>
      </c>
      <c r="L91" s="395">
        <v>0</v>
      </c>
      <c r="M91" s="395">
        <v>5.6810006767722993E-2</v>
      </c>
      <c r="N91" s="489">
        <f t="shared" si="1"/>
        <v>1</v>
      </c>
    </row>
    <row r="92" spans="1:19">
      <c r="A92" s="4" t="s">
        <v>174</v>
      </c>
      <c r="B92" s="81" t="s">
        <v>175</v>
      </c>
      <c r="C92" s="395">
        <v>2.1508961387296018E-2</v>
      </c>
      <c r="D92" s="395">
        <v>0.27024456448823519</v>
      </c>
      <c r="E92" s="395">
        <v>6.1806493446445981E-2</v>
      </c>
      <c r="F92" s="395">
        <v>0</v>
      </c>
      <c r="G92" s="395">
        <v>0.11613420836546938</v>
      </c>
      <c r="H92" s="395">
        <v>0.43239410988302956</v>
      </c>
      <c r="I92" s="395">
        <v>5.5915571885509628E-2</v>
      </c>
      <c r="J92" s="395">
        <v>2.5242816352429115E-2</v>
      </c>
      <c r="K92" s="395">
        <v>2.8996953054697232E-3</v>
      </c>
      <c r="L92" s="395">
        <v>0</v>
      </c>
      <c r="M92" s="395">
        <v>1.3853578886115403E-2</v>
      </c>
      <c r="N92" s="489">
        <f t="shared" si="1"/>
        <v>1.0000000000000002</v>
      </c>
    </row>
    <row r="93" spans="1:19">
      <c r="A93" s="4" t="s">
        <v>176</v>
      </c>
      <c r="B93" s="81" t="s">
        <v>177</v>
      </c>
      <c r="C93" s="395">
        <v>1.9671729007917346E-2</v>
      </c>
      <c r="D93" s="395">
        <v>0.26300826137413141</v>
      </c>
      <c r="E93" s="395">
        <v>7.5534221799142126E-2</v>
      </c>
      <c r="F93" s="395">
        <v>0</v>
      </c>
      <c r="G93" s="395">
        <v>0.11836665934515983</v>
      </c>
      <c r="H93" s="395">
        <v>0.43902941164823761</v>
      </c>
      <c r="I93" s="395">
        <v>5.3902843930170329E-2</v>
      </c>
      <c r="J93" s="395">
        <v>3.0219990898190177E-2</v>
      </c>
      <c r="K93" s="395">
        <v>0</v>
      </c>
      <c r="L93" s="395">
        <v>0</v>
      </c>
      <c r="M93" s="395">
        <v>2.6688199705119178E-4</v>
      </c>
      <c r="N93" s="489">
        <f t="shared" si="1"/>
        <v>0.99999999999999989</v>
      </c>
    </row>
    <row r="94" spans="1:19">
      <c r="A94" s="4" t="s">
        <v>131</v>
      </c>
      <c r="B94" s="488" t="s">
        <v>132</v>
      </c>
      <c r="C94" s="395">
        <v>0</v>
      </c>
      <c r="D94" s="395">
        <v>0</v>
      </c>
      <c r="E94" s="395">
        <v>0</v>
      </c>
      <c r="F94" s="395">
        <v>0</v>
      </c>
      <c r="G94" s="395">
        <v>0</v>
      </c>
      <c r="H94" s="395">
        <v>0</v>
      </c>
      <c r="I94" s="395">
        <v>0</v>
      </c>
      <c r="J94" s="395">
        <v>0</v>
      </c>
      <c r="K94" s="395">
        <v>0</v>
      </c>
      <c r="L94" s="395">
        <v>0</v>
      </c>
      <c r="M94" s="395">
        <v>0</v>
      </c>
      <c r="N94" s="489">
        <f t="shared" si="1"/>
        <v>0</v>
      </c>
      <c r="S94" s="5"/>
    </row>
    <row r="95" spans="1:19">
      <c r="A95" s="4" t="s">
        <v>131</v>
      </c>
      <c r="B95" s="81" t="s">
        <v>132</v>
      </c>
      <c r="C95" s="395">
        <v>0</v>
      </c>
      <c r="D95" s="395">
        <v>0</v>
      </c>
      <c r="E95" s="395">
        <v>0</v>
      </c>
      <c r="F95" s="395">
        <v>0</v>
      </c>
      <c r="G95" s="395">
        <v>0</v>
      </c>
      <c r="H95" s="395">
        <v>0</v>
      </c>
      <c r="I95" s="395">
        <v>0</v>
      </c>
      <c r="J95" s="395">
        <v>0</v>
      </c>
      <c r="K95" s="395">
        <v>0</v>
      </c>
      <c r="L95" s="395">
        <v>0</v>
      </c>
      <c r="M95" s="395">
        <v>0</v>
      </c>
      <c r="N95" s="489">
        <f t="shared" si="1"/>
        <v>0</v>
      </c>
    </row>
    <row r="96" spans="1:19">
      <c r="A96" s="4" t="s">
        <v>131</v>
      </c>
      <c r="B96" s="81" t="s">
        <v>132</v>
      </c>
      <c r="C96" s="395">
        <v>0</v>
      </c>
      <c r="D96" s="395">
        <v>0</v>
      </c>
      <c r="E96" s="395">
        <v>0</v>
      </c>
      <c r="F96" s="395">
        <v>0</v>
      </c>
      <c r="G96" s="395">
        <v>0</v>
      </c>
      <c r="H96" s="395">
        <v>0</v>
      </c>
      <c r="I96" s="395">
        <v>0</v>
      </c>
      <c r="J96" s="395">
        <v>0</v>
      </c>
      <c r="K96" s="395">
        <v>0</v>
      </c>
      <c r="L96" s="395">
        <v>0</v>
      </c>
      <c r="M96" s="395">
        <v>0</v>
      </c>
      <c r="N96" s="489">
        <f t="shared" si="1"/>
        <v>0</v>
      </c>
    </row>
    <row r="97" spans="1:14">
      <c r="A97" s="4" t="s">
        <v>178</v>
      </c>
      <c r="B97" s="81" t="s">
        <v>179</v>
      </c>
      <c r="C97" s="395">
        <v>2.3632950710593733E-2</v>
      </c>
      <c r="D97" s="395">
        <v>0.28065452499814147</v>
      </c>
      <c r="E97" s="395">
        <v>8.1290219785289095E-2</v>
      </c>
      <c r="F97" s="395">
        <v>0</v>
      </c>
      <c r="G97" s="395">
        <v>0.12193417180629322</v>
      </c>
      <c r="H97" s="395">
        <v>0.4051957912064329</v>
      </c>
      <c r="I97" s="395">
        <v>5.3410115580003581E-2</v>
      </c>
      <c r="J97" s="395">
        <v>3.0982876055851826E-2</v>
      </c>
      <c r="K97" s="395">
        <v>2.8993498573942947E-3</v>
      </c>
      <c r="L97" s="395">
        <v>0</v>
      </c>
      <c r="M97" s="395">
        <v>0</v>
      </c>
      <c r="N97" s="489">
        <f t="shared" si="1"/>
        <v>1</v>
      </c>
    </row>
    <row r="98" spans="1:14">
      <c r="A98" s="4" t="s">
        <v>180</v>
      </c>
      <c r="B98" s="81" t="s">
        <v>181</v>
      </c>
      <c r="C98" s="395">
        <v>1.8625282788803422E-2</v>
      </c>
      <c r="D98" s="395">
        <v>0.2337716377871138</v>
      </c>
      <c r="E98" s="395">
        <v>6.5832926251866833E-2</v>
      </c>
      <c r="F98" s="395">
        <v>0</v>
      </c>
      <c r="G98" s="395">
        <v>0.115428866369217</v>
      </c>
      <c r="H98" s="395">
        <v>0.45160356419096875</v>
      </c>
      <c r="I98" s="395">
        <v>4.7445636004552344E-2</v>
      </c>
      <c r="J98" s="395">
        <v>2.4514336843381071E-2</v>
      </c>
      <c r="K98" s="395">
        <v>2.4456118855064922E-3</v>
      </c>
      <c r="L98" s="395">
        <v>4.033213787859042E-2</v>
      </c>
      <c r="M98" s="395">
        <v>0</v>
      </c>
      <c r="N98" s="489">
        <f t="shared" si="1"/>
        <v>1.0000000000000002</v>
      </c>
    </row>
    <row r="99" spans="1:14">
      <c r="A99" s="4" t="s">
        <v>182</v>
      </c>
      <c r="B99" s="81" t="s">
        <v>183</v>
      </c>
      <c r="C99" s="395">
        <v>1.5764532906096734E-2</v>
      </c>
      <c r="D99" s="395">
        <v>0.26121315558905345</v>
      </c>
      <c r="E99" s="395">
        <v>7.8872477497187399E-2</v>
      </c>
      <c r="F99" s="395">
        <v>0</v>
      </c>
      <c r="G99" s="395">
        <v>0.12636032223852448</v>
      </c>
      <c r="H99" s="395">
        <v>0.42791041868917257</v>
      </c>
      <c r="I99" s="395">
        <v>5.5963942539588564E-2</v>
      </c>
      <c r="J99" s="395">
        <v>3.3915150540376783E-2</v>
      </c>
      <c r="K99" s="395"/>
      <c r="L99" s="395"/>
      <c r="M99" s="395"/>
      <c r="N99" s="489">
        <f t="shared" si="1"/>
        <v>1</v>
      </c>
    </row>
    <row r="100" spans="1:14">
      <c r="A100" s="81" t="s">
        <v>1006</v>
      </c>
      <c r="B100" s="81" t="s">
        <v>411</v>
      </c>
      <c r="C100" s="395">
        <f>C15</f>
        <v>1.5704583932766605E-2</v>
      </c>
      <c r="D100" s="395">
        <f t="shared" ref="D100:M100" si="2">D15</f>
        <v>0.26021982070300487</v>
      </c>
      <c r="E100" s="395">
        <f t="shared" si="2"/>
        <v>7.8572543203026896E-2</v>
      </c>
      <c r="F100" s="395">
        <f t="shared" si="2"/>
        <v>0</v>
      </c>
      <c r="G100" s="395">
        <f t="shared" si="2"/>
        <v>0.12587980235043225</v>
      </c>
      <c r="H100" s="395">
        <f t="shared" si="2"/>
        <v>0.4262831716003761</v>
      </c>
      <c r="I100" s="395">
        <f t="shared" si="2"/>
        <v>5.5751124251933674E-2</v>
      </c>
      <c r="J100" s="395">
        <f t="shared" si="2"/>
        <v>3.3786178850105764E-2</v>
      </c>
      <c r="K100" s="395">
        <f t="shared" si="2"/>
        <v>3.80277510835392E-3</v>
      </c>
      <c r="L100" s="395">
        <f t="shared" si="2"/>
        <v>0</v>
      </c>
      <c r="M100" s="395">
        <f t="shared" si="2"/>
        <v>0</v>
      </c>
      <c r="N100" s="489">
        <f t="shared" si="1"/>
        <v>1.0000000000000002</v>
      </c>
    </row>
    <row r="101" spans="1:14">
      <c r="C101" s="82"/>
      <c r="D101" s="82"/>
      <c r="E101" s="82"/>
      <c r="F101" s="82"/>
      <c r="G101" s="394"/>
      <c r="H101" s="82"/>
      <c r="I101" s="82"/>
      <c r="J101" s="394"/>
      <c r="K101" s="394"/>
      <c r="L101" s="394"/>
      <c r="M101" s="394"/>
    </row>
    <row r="102" spans="1:14">
      <c r="C102" s="82"/>
      <c r="D102" s="82"/>
      <c r="E102" s="82"/>
      <c r="F102" s="82"/>
      <c r="G102" s="394"/>
      <c r="H102" s="82"/>
      <c r="I102" s="82"/>
      <c r="J102" s="394"/>
      <c r="K102" s="394"/>
      <c r="L102" s="394"/>
      <c r="M102" s="394"/>
    </row>
    <row r="103" spans="1:14">
      <c r="C103" s="82"/>
      <c r="D103" s="82"/>
      <c r="E103" s="82"/>
      <c r="F103" s="82"/>
      <c r="G103" s="394"/>
      <c r="H103" s="82"/>
      <c r="I103" s="82"/>
      <c r="J103" s="394"/>
      <c r="K103" s="394"/>
      <c r="L103" s="394"/>
      <c r="M103" s="394"/>
    </row>
    <row r="104" spans="1:14">
      <c r="C104" s="82"/>
      <c r="D104" s="82"/>
      <c r="E104" s="82"/>
      <c r="F104" s="82"/>
      <c r="G104" s="82"/>
      <c r="H104" s="82"/>
      <c r="I104" s="82"/>
      <c r="J104" s="394"/>
      <c r="K104" s="394"/>
      <c r="L104" s="394"/>
      <c r="M104" s="394"/>
    </row>
    <row r="105" spans="1:14">
      <c r="C105" s="82"/>
      <c r="D105" s="82"/>
      <c r="E105" s="82"/>
      <c r="F105" s="82"/>
      <c r="G105" s="82"/>
      <c r="H105" s="82"/>
      <c r="I105" s="82"/>
      <c r="J105" s="394"/>
      <c r="K105" s="394"/>
      <c r="L105" s="394"/>
      <c r="M105" s="394"/>
    </row>
    <row r="106" spans="1:14">
      <c r="C106" s="82"/>
      <c r="D106" s="82"/>
      <c r="E106" s="82"/>
      <c r="F106" s="82"/>
      <c r="G106" s="82"/>
      <c r="H106" s="82"/>
      <c r="I106" s="82"/>
      <c r="J106" s="394"/>
      <c r="K106" s="394"/>
      <c r="L106" s="394"/>
      <c r="M106" s="394"/>
    </row>
    <row r="107" spans="1:14">
      <c r="C107" s="82"/>
      <c r="D107" s="82"/>
      <c r="E107" s="82"/>
      <c r="F107" s="82"/>
      <c r="G107" s="82"/>
      <c r="H107" s="82"/>
      <c r="I107" s="82"/>
      <c r="J107" s="394"/>
      <c r="K107" s="394"/>
      <c r="L107" s="394"/>
      <c r="M107" s="394"/>
    </row>
    <row r="108" spans="1:14">
      <c r="C108" s="82"/>
      <c r="D108" s="82"/>
      <c r="E108" s="82"/>
      <c r="F108" s="82"/>
      <c r="G108" s="82"/>
      <c r="H108" s="82"/>
      <c r="I108" s="82"/>
      <c r="J108" s="394"/>
      <c r="K108" s="394"/>
      <c r="L108" s="394"/>
      <c r="M108" s="394"/>
    </row>
    <row r="109" spans="1:14">
      <c r="C109" s="82"/>
      <c r="D109" s="82"/>
      <c r="E109" s="82"/>
      <c r="F109" s="82"/>
      <c r="G109" s="82"/>
      <c r="H109" s="82"/>
      <c r="I109" s="82"/>
      <c r="J109" s="394"/>
      <c r="K109" s="83"/>
      <c r="L109" s="83"/>
      <c r="M109" s="83"/>
      <c r="N109" s="383" t="s">
        <v>13</v>
      </c>
    </row>
    <row r="110" spans="1:14">
      <c r="J110" s="32"/>
      <c r="K110" s="32"/>
      <c r="L110" s="32"/>
      <c r="M110" s="32"/>
    </row>
    <row r="111" spans="1:14">
      <c r="B111" s="81" t="s">
        <v>13</v>
      </c>
      <c r="J111" s="32"/>
      <c r="K111" s="32"/>
      <c r="L111" s="32"/>
      <c r="M111" s="32"/>
    </row>
    <row r="112" spans="1:14">
      <c r="J112" s="32"/>
      <c r="K112" s="32"/>
      <c r="L112" s="32"/>
      <c r="M112" s="32"/>
    </row>
    <row r="113" spans="10:13">
      <c r="J113" s="32"/>
      <c r="K113" s="32"/>
      <c r="L113" s="32"/>
      <c r="M113" s="32"/>
    </row>
  </sheetData>
  <phoneticPr fontId="2" type="noConversion"/>
  <conditionalFormatting sqref="N1">
    <cfRule type="cellIs" dxfId="2" priority="1" stopIfTrue="1" operator="notEqual">
      <formula>$N$1</formula>
    </cfRule>
  </conditionalFormatting>
  <conditionalFormatting sqref="N101:N109">
    <cfRule type="cellIs" dxfId="1" priority="2" stopIfTrue="1" operator="notEqual">
      <formula>$N$1</formula>
    </cfRule>
    <cfRule type="cellIs" dxfId="0" priority="3" stopIfTrue="1" operator="equal">
      <formula>$N$2</formula>
    </cfRule>
  </conditionalFormatting>
  <pageMargins left="0.75" right="0.75" top="1" bottom="1" header="0.5" footer="0.5"/>
  <pageSetup scale="50"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11">
    <pageSetUpPr fitToPage="1"/>
  </sheetPr>
  <dimension ref="A1:R604"/>
  <sheetViews>
    <sheetView zoomScale="75" zoomScaleNormal="100" workbookViewId="0">
      <pane ySplit="7" topLeftCell="A8" activePane="bottomLeft" state="frozen"/>
      <selection activeCell="E45" sqref="E45"/>
      <selection pane="bottomLeft" activeCell="A10" sqref="A10"/>
    </sheetView>
  </sheetViews>
  <sheetFormatPr defaultRowHeight="12.75"/>
  <cols>
    <col min="1" max="1" width="15.85546875" style="81" customWidth="1"/>
    <col min="2" max="4" width="18" style="81" customWidth="1"/>
    <col min="5" max="5" width="17.140625" style="81" customWidth="1"/>
    <col min="6" max="6" width="22.7109375" style="490" customWidth="1"/>
    <col min="7" max="7" width="12.5703125" style="455" bestFit="1" customWidth="1"/>
    <col min="8" max="8" width="12.7109375" style="491" bestFit="1" customWidth="1"/>
    <col min="9" max="9" width="12.5703125" style="79" customWidth="1"/>
    <col min="10" max="10" width="1.7109375" style="79" customWidth="1"/>
    <col min="11" max="11" width="15.7109375" style="79" customWidth="1"/>
    <col min="12" max="12" width="19.5703125" style="79" customWidth="1"/>
    <col min="13" max="13" width="1.7109375" style="79" customWidth="1"/>
    <col min="14" max="14" width="20.28515625" style="81" customWidth="1"/>
    <col min="15" max="15" width="9.140625" style="81"/>
    <col min="16" max="16" width="14" style="81" bestFit="1" customWidth="1"/>
    <col min="17" max="16384" width="9.140625" style="4"/>
  </cols>
  <sheetData>
    <row r="1" spans="1:18">
      <c r="B1" s="1" t="str">
        <f>+Inputs!C2</f>
        <v>Rocky Mountain Power</v>
      </c>
      <c r="C1" s="1"/>
      <c r="D1" s="1"/>
    </row>
    <row r="2" spans="1:18">
      <c r="B2" s="1" t="str">
        <f>+Inputs!C3</f>
        <v>Utah General Rate Case - June 2015</v>
      </c>
      <c r="C2" s="1"/>
      <c r="D2" s="1"/>
    </row>
    <row r="3" spans="1:18">
      <c r="B3" s="1" t="s">
        <v>197</v>
      </c>
      <c r="C3" s="1"/>
      <c r="D3" s="1"/>
    </row>
    <row r="4" spans="1:18">
      <c r="B4" s="1" t="s">
        <v>775</v>
      </c>
      <c r="C4" s="1"/>
      <c r="D4" s="1"/>
    </row>
    <row r="7" spans="1:18" s="382" customFormat="1" ht="51">
      <c r="A7" s="446" t="s">
        <v>913</v>
      </c>
      <c r="B7" s="72" t="s">
        <v>914</v>
      </c>
      <c r="C7" s="70" t="s">
        <v>837</v>
      </c>
      <c r="D7" s="72" t="s">
        <v>287</v>
      </c>
      <c r="E7" s="70" t="s">
        <v>838</v>
      </c>
      <c r="F7" s="409" t="s">
        <v>839</v>
      </c>
      <c r="G7" s="72" t="s">
        <v>776</v>
      </c>
      <c r="H7" s="381" t="s">
        <v>402</v>
      </c>
      <c r="I7" s="501" t="s">
        <v>658</v>
      </c>
      <c r="J7" s="502"/>
      <c r="K7" s="38" t="s">
        <v>404</v>
      </c>
      <c r="L7" s="38" t="s">
        <v>659</v>
      </c>
      <c r="M7" s="502"/>
      <c r="N7" s="457" t="s">
        <v>928</v>
      </c>
      <c r="O7" s="492"/>
      <c r="P7" s="492"/>
    </row>
    <row r="8" spans="1:18">
      <c r="A8" s="79" t="s">
        <v>779</v>
      </c>
      <c r="B8" s="81" t="s">
        <v>229</v>
      </c>
      <c r="C8" s="493">
        <v>14912207.639310576</v>
      </c>
      <c r="D8" s="494">
        <f>C8/$C$227</f>
        <v>2.1328983295360066E-2</v>
      </c>
      <c r="E8" s="495">
        <v>15141164.767447973</v>
      </c>
      <c r="F8" s="493">
        <f>+E8-C8</f>
        <v>228957.12813739665</v>
      </c>
      <c r="G8" s="455" t="str">
        <f>MID(B8,4,5)</f>
        <v>SG</v>
      </c>
      <c r="H8" s="456">
        <f>VLOOKUP(G8,'Alloc. Factors'!$B$3:$M$100,7,FALSE)</f>
        <v>0.4262831716003761</v>
      </c>
      <c r="I8" s="80">
        <f>F8*H8</f>
        <v>97600.570742923155</v>
      </c>
      <c r="K8" s="506">
        <f t="shared" ref="K8:K71" si="0">F8/$F$223</f>
        <v>3.0034653418374323E-2</v>
      </c>
      <c r="L8" s="206">
        <f>H8*K8</f>
        <v>1.2803267317102685E-2</v>
      </c>
      <c r="N8" s="495">
        <f>E8*H8</f>
        <v>6454423.7387915924</v>
      </c>
      <c r="P8" s="493"/>
      <c r="R8" s="489"/>
    </row>
    <row r="9" spans="1:18">
      <c r="A9" s="79" t="s">
        <v>217</v>
      </c>
      <c r="B9" s="81" t="s">
        <v>217</v>
      </c>
      <c r="C9" s="493">
        <v>2097545.332222919</v>
      </c>
      <c r="D9" s="494">
        <f t="shared" ref="D9:D72" si="1">C9/$C$227</f>
        <v>3.0001265026853847E-3</v>
      </c>
      <c r="E9" s="495">
        <v>2129750.3529026047</v>
      </c>
      <c r="F9" s="493">
        <f t="shared" ref="F9:F72" si="2">+E9-C9</f>
        <v>32205.020679685753</v>
      </c>
      <c r="G9" s="455" t="str">
        <f t="shared" ref="G9:G72" si="3">MID(B9,4,5)</f>
        <v>SE</v>
      </c>
      <c r="H9" s="456">
        <f>VLOOKUP(G9,'Alloc. Factors'!$B$3:$M$100,7,FALSE)</f>
        <v>0.41971722672390366</v>
      </c>
      <c r="I9" s="80">
        <f t="shared" ref="I9:I72" si="4">F9*H9</f>
        <v>13517.001966263671</v>
      </c>
      <c r="K9" s="506">
        <f t="shared" si="0"/>
        <v>4.2246626794929269E-3</v>
      </c>
      <c r="L9" s="206">
        <f t="shared" ref="L9:L72" si="5">H9*K9</f>
        <v>1.773163703680747E-3</v>
      </c>
      <c r="N9" s="495">
        <f t="shared" ref="N9:N72" si="6">E9*H9</f>
        <v>893892.91173453641</v>
      </c>
      <c r="P9" s="493"/>
      <c r="R9" s="489"/>
    </row>
    <row r="10" spans="1:18">
      <c r="A10" s="79" t="s">
        <v>780</v>
      </c>
      <c r="B10" s="81" t="s">
        <v>444</v>
      </c>
      <c r="C10" s="493">
        <v>16681131.907011839</v>
      </c>
      <c r="D10" s="494">
        <f t="shared" si="1"/>
        <v>2.3859081927912473E-2</v>
      </c>
      <c r="E10" s="495">
        <v>16937248.51616114</v>
      </c>
      <c r="F10" s="493">
        <f t="shared" si="2"/>
        <v>256116.60914930142</v>
      </c>
      <c r="G10" s="455" t="str">
        <f t="shared" si="3"/>
        <v>SG</v>
      </c>
      <c r="H10" s="456">
        <f>VLOOKUP(G10,'Alloc. Factors'!$B$3:$M$100,7,FALSE)</f>
        <v>0.4262831716003761</v>
      </c>
      <c r="I10" s="80">
        <f t="shared" si="4"/>
        <v>109178.20044769811</v>
      </c>
      <c r="K10" s="506">
        <f t="shared" si="0"/>
        <v>3.3597440940438116E-2</v>
      </c>
      <c r="L10" s="206">
        <f t="shared" si="5"/>
        <v>1.4322023681746282E-2</v>
      </c>
      <c r="N10" s="495">
        <f t="shared" si="6"/>
        <v>7220064.015652935</v>
      </c>
      <c r="P10" s="493"/>
      <c r="R10" s="489"/>
    </row>
    <row r="11" spans="1:18">
      <c r="A11" s="79" t="s">
        <v>781</v>
      </c>
      <c r="B11" s="81" t="s">
        <v>445</v>
      </c>
      <c r="C11" s="493">
        <v>1564074.194429175</v>
      </c>
      <c r="D11" s="494">
        <f t="shared" si="1"/>
        <v>2.2371008486860057E-3</v>
      </c>
      <c r="E11" s="495">
        <v>1588088.4748370135</v>
      </c>
      <c r="F11" s="493">
        <f t="shared" si="2"/>
        <v>24014.280407838523</v>
      </c>
      <c r="G11" s="455" t="str">
        <f t="shared" si="3"/>
        <v>SG</v>
      </c>
      <c r="H11" s="90">
        <f>VLOOKUP(G11,'Alloc. Factors'!$B$3:$M$100,7,FALSE)</f>
        <v>0.4262831716003761</v>
      </c>
      <c r="I11" s="80">
        <f t="shared" si="4"/>
        <v>10236.883615954179</v>
      </c>
      <c r="K11" s="506">
        <f t="shared" si="0"/>
        <v>3.1501993190107625E-3</v>
      </c>
      <c r="L11" s="206">
        <f t="shared" si="5"/>
        <v>1.3428769568812528E-3</v>
      </c>
      <c r="N11" s="495">
        <f t="shared" si="6"/>
        <v>676975.39183552621</v>
      </c>
      <c r="P11" s="493"/>
      <c r="R11" s="489"/>
    </row>
    <row r="12" spans="1:18">
      <c r="A12" s="79" t="s">
        <v>782</v>
      </c>
      <c r="B12" s="81" t="s">
        <v>446</v>
      </c>
      <c r="C12" s="493">
        <v>43610687.827908158</v>
      </c>
      <c r="D12" s="494">
        <f t="shared" si="1"/>
        <v>6.2376520947076852E-2</v>
      </c>
      <c r="E12" s="495">
        <v>44280271.975519724</v>
      </c>
      <c r="F12" s="493">
        <f t="shared" si="2"/>
        <v>669584.14761156589</v>
      </c>
      <c r="G12" s="84" t="str">
        <f t="shared" si="3"/>
        <v>SG</v>
      </c>
      <c r="H12" s="90">
        <f>VLOOKUP(G12,'Alloc. Factors'!$B$3:$M$100,7,FALSE)</f>
        <v>0.4262831716003761</v>
      </c>
      <c r="I12" s="80">
        <f t="shared" si="4"/>
        <v>285432.45409719268</v>
      </c>
      <c r="K12" s="506">
        <f t="shared" si="0"/>
        <v>8.7836216201500283E-2</v>
      </c>
      <c r="L12" s="206">
        <f t="shared" si="5"/>
        <v>3.7443100823751879E-2</v>
      </c>
      <c r="N12" s="495">
        <f t="shared" si="6"/>
        <v>18875934.777051799</v>
      </c>
      <c r="P12" s="493"/>
      <c r="R12" s="489"/>
    </row>
    <row r="13" spans="1:18">
      <c r="A13" s="79" t="s">
        <v>783</v>
      </c>
      <c r="B13" s="81" t="s">
        <v>447</v>
      </c>
      <c r="C13" s="493">
        <v>2351906.8592348313</v>
      </c>
      <c r="D13" s="494">
        <f t="shared" si="1"/>
        <v>3.3639406938395914E-3</v>
      </c>
      <c r="E13" s="495">
        <v>2388017.2630839255</v>
      </c>
      <c r="F13" s="493">
        <f t="shared" si="2"/>
        <v>36110.403849094175</v>
      </c>
      <c r="G13" s="84" t="str">
        <f t="shared" si="3"/>
        <v>SG</v>
      </c>
      <c r="H13" s="90">
        <f>VLOOKUP(G13,'Alloc. Factors'!$B$3:$M$100,7,FALSE)</f>
        <v>0.4262831716003761</v>
      </c>
      <c r="I13" s="80">
        <f t="shared" si="4"/>
        <v>15393.257480562293</v>
      </c>
      <c r="K13" s="506">
        <f t="shared" si="0"/>
        <v>4.7369718218785032E-3</v>
      </c>
      <c r="L13" s="206">
        <f t="shared" si="5"/>
        <v>2.0192913720119801E-3</v>
      </c>
      <c r="N13" s="495">
        <f t="shared" si="6"/>
        <v>1017971.5727438654</v>
      </c>
      <c r="P13" s="493"/>
      <c r="R13" s="489"/>
    </row>
    <row r="14" spans="1:18">
      <c r="A14" s="79" t="s">
        <v>784</v>
      </c>
      <c r="B14" s="81" t="s">
        <v>448</v>
      </c>
      <c r="C14" s="493">
        <v>7505870.4074307503</v>
      </c>
      <c r="D14" s="494">
        <f t="shared" si="1"/>
        <v>1.0735672974080809E-2</v>
      </c>
      <c r="E14" s="495">
        <v>7621113.0713088047</v>
      </c>
      <c r="F14" s="493">
        <f t="shared" si="2"/>
        <v>115242.66387805436</v>
      </c>
      <c r="G14" s="84" t="str">
        <f t="shared" si="3"/>
        <v>SG</v>
      </c>
      <c r="H14" s="90">
        <f>VLOOKUP(G14,'Alloc. Factors'!$B$3:$M$100,7,FALSE)</f>
        <v>0.4262831716003761</v>
      </c>
      <c r="I14" s="80">
        <f t="shared" si="4"/>
        <v>49126.008261613111</v>
      </c>
      <c r="K14" s="506">
        <f t="shared" si="0"/>
        <v>1.5117561513570637E-2</v>
      </c>
      <c r="L14" s="206">
        <f t="shared" si="5"/>
        <v>6.4443620688686733E-3</v>
      </c>
      <c r="N14" s="495">
        <f t="shared" si="6"/>
        <v>3248752.2511626007</v>
      </c>
      <c r="P14" s="493"/>
      <c r="R14" s="489"/>
    </row>
    <row r="15" spans="1:18">
      <c r="A15" s="79" t="s">
        <v>785</v>
      </c>
      <c r="B15" s="81" t="s">
        <v>230</v>
      </c>
      <c r="C15" s="493">
        <v>26813968.148284979</v>
      </c>
      <c r="D15" s="494">
        <f t="shared" si="1"/>
        <v>3.8352113419440559E-2</v>
      </c>
      <c r="E15" s="495">
        <v>27225660.990129206</v>
      </c>
      <c r="F15" s="493">
        <f t="shared" si="2"/>
        <v>411692.84184422716</v>
      </c>
      <c r="G15" s="84" t="str">
        <f t="shared" si="3"/>
        <v>SG</v>
      </c>
      <c r="H15" s="90">
        <f>VLOOKUP(G15,'Alloc. Factors'!$B$3:$M$100,7,FALSE)</f>
        <v>0.4262831716003761</v>
      </c>
      <c r="I15" s="80">
        <f t="shared" si="4"/>
        <v>175497.73034652919</v>
      </c>
      <c r="K15" s="506">
        <f t="shared" si="0"/>
        <v>5.4005970114181019E-2</v>
      </c>
      <c r="L15" s="206">
        <f t="shared" si="5"/>
        <v>2.3021836225628211E-2</v>
      </c>
      <c r="N15" s="495">
        <f t="shared" si="6"/>
        <v>11605841.115788914</v>
      </c>
      <c r="P15" s="493"/>
      <c r="R15" s="489"/>
    </row>
    <row r="16" spans="1:18">
      <c r="A16" s="79" t="s">
        <v>786</v>
      </c>
      <c r="B16" s="81" t="s">
        <v>449</v>
      </c>
      <c r="C16" s="493">
        <v>9939885.1293837577</v>
      </c>
      <c r="D16" s="494">
        <f t="shared" si="1"/>
        <v>1.4217052834185567E-2</v>
      </c>
      <c r="E16" s="495">
        <v>10092498.854211461</v>
      </c>
      <c r="F16" s="493">
        <f t="shared" si="2"/>
        <v>152613.72482770309</v>
      </c>
      <c r="G16" s="84" t="str">
        <f t="shared" si="3"/>
        <v>SG</v>
      </c>
      <c r="H16" s="90">
        <f>VLOOKUP(G16,'Alloc. Factors'!$B$3:$M$100,7,FALSE)</f>
        <v>0.4262831716003761</v>
      </c>
      <c r="I16" s="80">
        <f t="shared" si="4"/>
        <v>65056.662649300335</v>
      </c>
      <c r="K16" s="506">
        <f t="shared" si="0"/>
        <v>2.0019906649669988E-2</v>
      </c>
      <c r="L16" s="206">
        <f t="shared" si="5"/>
        <v>8.5341493017647829E-3</v>
      </c>
      <c r="N16" s="495">
        <f t="shared" si="6"/>
        <v>4302262.420946423</v>
      </c>
      <c r="P16" s="493"/>
      <c r="R16" s="489"/>
    </row>
    <row r="17" spans="1:18">
      <c r="A17" s="79" t="s">
        <v>787</v>
      </c>
      <c r="B17" s="81" t="s">
        <v>450</v>
      </c>
      <c r="C17" s="493">
        <v>2347288.965893398</v>
      </c>
      <c r="D17" s="494">
        <f t="shared" si="1"/>
        <v>3.3573357046708823E-3</v>
      </c>
      <c r="E17" s="495">
        <v>2383328.4681279846</v>
      </c>
      <c r="F17" s="493">
        <f t="shared" si="2"/>
        <v>36039.502234586515</v>
      </c>
      <c r="G17" s="84" t="str">
        <f t="shared" si="3"/>
        <v>SG</v>
      </c>
      <c r="H17" s="90">
        <f>VLOOKUP(G17,'Alloc. Factors'!$B$3:$M$100,7,FALSE)</f>
        <v>0.4262831716003761</v>
      </c>
      <c r="I17" s="80">
        <f t="shared" si="4"/>
        <v>15363.03331545838</v>
      </c>
      <c r="K17" s="506">
        <f t="shared" si="0"/>
        <v>4.7276709303279117E-3</v>
      </c>
      <c r="L17" s="206">
        <f t="shared" si="5"/>
        <v>2.0153265584630831E-3</v>
      </c>
      <c r="N17" s="495">
        <f t="shared" si="6"/>
        <v>1015972.8183590631</v>
      </c>
      <c r="P17" s="493"/>
      <c r="R17" s="489"/>
    </row>
    <row r="18" spans="1:18">
      <c r="A18" s="79" t="s">
        <v>788</v>
      </c>
      <c r="B18" s="81" t="s">
        <v>231</v>
      </c>
      <c r="C18" s="493">
        <v>2811364.4041058933</v>
      </c>
      <c r="D18" s="494">
        <f t="shared" si="1"/>
        <v>4.0211044442723942E-3</v>
      </c>
      <c r="E18" s="495">
        <v>2854529.1678807056</v>
      </c>
      <c r="F18" s="493">
        <f t="shared" si="2"/>
        <v>43164.763774812222</v>
      </c>
      <c r="G18" s="84" t="str">
        <f t="shared" si="3"/>
        <v>SG-P</v>
      </c>
      <c r="H18" s="90">
        <f>VLOOKUP(G18,'Alloc. Factors'!$B$3:$M$100,7,FALSE)</f>
        <v>0.4262831716003761</v>
      </c>
      <c r="I18" s="80">
        <f t="shared" si="4"/>
        <v>18400.412403307975</v>
      </c>
      <c r="K18" s="506">
        <f t="shared" si="0"/>
        <v>5.662364523914251E-3</v>
      </c>
      <c r="L18" s="206">
        <f t="shared" si="5"/>
        <v>2.4137707080116207E-3</v>
      </c>
      <c r="N18" s="495">
        <f t="shared" si="6"/>
        <v>1216837.7471099696</v>
      </c>
      <c r="P18" s="493"/>
      <c r="R18" s="489"/>
    </row>
    <row r="19" spans="1:18">
      <c r="A19" s="79" t="s">
        <v>789</v>
      </c>
      <c r="B19" s="81" t="s">
        <v>232</v>
      </c>
      <c r="C19" s="493">
        <v>1544939.7964782496</v>
      </c>
      <c r="D19" s="494">
        <f t="shared" si="1"/>
        <v>2.2097328516641423E-3</v>
      </c>
      <c r="E19" s="495">
        <v>1568660.2936375279</v>
      </c>
      <c r="F19" s="493">
        <f t="shared" si="2"/>
        <v>23720.497159278253</v>
      </c>
      <c r="G19" s="84" t="str">
        <f t="shared" si="3"/>
        <v>SG-U</v>
      </c>
      <c r="H19" s="90">
        <f>VLOOKUP(G19,'Alloc. Factors'!$B$3:$M$100,7,FALSE)</f>
        <v>0.4262831716003761</v>
      </c>
      <c r="I19" s="80">
        <f t="shared" si="4"/>
        <v>10111.648760994845</v>
      </c>
      <c r="K19" s="506">
        <f t="shared" si="0"/>
        <v>3.1116607588776326E-3</v>
      </c>
      <c r="L19" s="206">
        <f t="shared" si="5"/>
        <v>1.3264486172387905E-3</v>
      </c>
      <c r="N19" s="495">
        <f t="shared" si="6"/>
        <v>668693.48513538262</v>
      </c>
      <c r="P19" s="493"/>
      <c r="R19" s="489"/>
    </row>
    <row r="20" spans="1:18">
      <c r="A20" s="79" t="s">
        <v>790</v>
      </c>
      <c r="B20" s="81" t="s">
        <v>451</v>
      </c>
      <c r="C20" s="493">
        <v>65079.253017269628</v>
      </c>
      <c r="D20" s="494">
        <f t="shared" si="1"/>
        <v>9.3083085620448668E-5</v>
      </c>
      <c r="E20" s="495">
        <v>66078.45844899134</v>
      </c>
      <c r="F20" s="493">
        <f t="shared" si="2"/>
        <v>999.20543172171165</v>
      </c>
      <c r="G20" s="84" t="str">
        <f t="shared" si="3"/>
        <v>SG-P</v>
      </c>
      <c r="H20" s="90">
        <f>VLOOKUP(G20,'Alloc. Factors'!$B$3:$M$100,7,FALSE)</f>
        <v>0.4262831716003761</v>
      </c>
      <c r="I20" s="80">
        <f t="shared" si="4"/>
        <v>425.94446051465428</v>
      </c>
      <c r="K20" s="506">
        <f t="shared" si="0"/>
        <v>1.3107601881479441E-4</v>
      </c>
      <c r="L20" s="206">
        <f t="shared" si="5"/>
        <v>5.5875501021121132E-5</v>
      </c>
      <c r="N20" s="495">
        <f t="shared" si="6"/>
        <v>28168.134842099698</v>
      </c>
      <c r="P20" s="493"/>
      <c r="R20" s="489"/>
    </row>
    <row r="21" spans="1:18">
      <c r="A21" s="79" t="s">
        <v>791</v>
      </c>
      <c r="B21" s="81" t="s">
        <v>452</v>
      </c>
      <c r="C21" s="493">
        <v>497336.94544584386</v>
      </c>
      <c r="D21" s="494">
        <f t="shared" si="1"/>
        <v>7.1134279096386169E-4</v>
      </c>
      <c r="E21" s="495">
        <v>504972.89322098967</v>
      </c>
      <c r="F21" s="493">
        <f t="shared" si="2"/>
        <v>7635.947775145818</v>
      </c>
      <c r="G21" s="84" t="str">
        <f t="shared" si="3"/>
        <v>SG-P</v>
      </c>
      <c r="H21" s="90">
        <f>VLOOKUP(G21,'Alloc. Factors'!$B$3:$M$100,7,FALSE)</f>
        <v>0.4262831716003761</v>
      </c>
      <c r="I21" s="80">
        <f t="shared" si="4"/>
        <v>3255.0760357639947</v>
      </c>
      <c r="K21" s="506">
        <f t="shared" si="0"/>
        <v>1.0016855418001353E-3</v>
      </c>
      <c r="L21" s="206">
        <f t="shared" si="5"/>
        <v>4.270016897048028E-4</v>
      </c>
      <c r="N21" s="495">
        <f t="shared" si="6"/>
        <v>215261.44649446153</v>
      </c>
      <c r="P21" s="493"/>
      <c r="R21" s="489"/>
    </row>
    <row r="22" spans="1:18">
      <c r="A22" s="79" t="s">
        <v>792</v>
      </c>
      <c r="B22" s="81" t="s">
        <v>453</v>
      </c>
      <c r="C22" s="493">
        <v>71675.143380060035</v>
      </c>
      <c r="D22" s="494">
        <f t="shared" si="1"/>
        <v>1.0251721092025486E-4</v>
      </c>
      <c r="E22" s="495">
        <v>72775.619941550118</v>
      </c>
      <c r="F22" s="493">
        <f t="shared" si="2"/>
        <v>1100.4765614900825</v>
      </c>
      <c r="G22" s="84" t="str">
        <f t="shared" si="3"/>
        <v>SG-U</v>
      </c>
      <c r="H22" s="90">
        <f>VLOOKUP(G22,'Alloc. Factors'!$B$3:$M$100,7,FALSE)</f>
        <v>0.4262831716003761</v>
      </c>
      <c r="I22" s="80">
        <f t="shared" si="4"/>
        <v>469.11463890386869</v>
      </c>
      <c r="K22" s="506">
        <f t="shared" si="0"/>
        <v>1.4436079098425903E-4</v>
      </c>
      <c r="L22" s="206">
        <f t="shared" si="5"/>
        <v>6.1538575835508921E-5</v>
      </c>
      <c r="N22" s="495">
        <f t="shared" si="6"/>
        <v>31023.022083867563</v>
      </c>
      <c r="P22" s="493"/>
      <c r="R22" s="489"/>
    </row>
    <row r="23" spans="1:18">
      <c r="A23" s="79" t="s">
        <v>793</v>
      </c>
      <c r="B23" s="81" t="s">
        <v>454</v>
      </c>
      <c r="C23" s="493">
        <v>4938100.8042014781</v>
      </c>
      <c r="D23" s="494">
        <f t="shared" si="1"/>
        <v>7.0629830345151244E-3</v>
      </c>
      <c r="E23" s="495">
        <v>5013918.7787046293</v>
      </c>
      <c r="F23" s="493">
        <f t="shared" si="2"/>
        <v>75817.974503151141</v>
      </c>
      <c r="G23" s="84" t="str">
        <f t="shared" si="3"/>
        <v>SG-P</v>
      </c>
      <c r="H23" s="90">
        <f>VLOOKUP(G23,'Alloc. Factors'!$B$3:$M$100,7,FALSE)</f>
        <v>0.4262831716003761</v>
      </c>
      <c r="I23" s="80">
        <f t="shared" si="4"/>
        <v>32319.926635519718</v>
      </c>
      <c r="K23" s="506">
        <f t="shared" si="0"/>
        <v>9.9458208862523954E-3</v>
      </c>
      <c r="L23" s="206">
        <f t="shared" si="5"/>
        <v>4.2397360715609343E-3</v>
      </c>
      <c r="N23" s="495">
        <f t="shared" si="6"/>
        <v>2137349.1991328937</v>
      </c>
      <c r="P23" s="493"/>
      <c r="R23" s="489"/>
    </row>
    <row r="24" spans="1:18">
      <c r="A24" s="79" t="s">
        <v>794</v>
      </c>
      <c r="B24" s="81" t="s">
        <v>455</v>
      </c>
      <c r="C24" s="493">
        <v>4284504.7468174268</v>
      </c>
      <c r="D24" s="494">
        <f t="shared" si="1"/>
        <v>6.1281422834308583E-3</v>
      </c>
      <c r="E24" s="495">
        <v>4350287.6225692639</v>
      </c>
      <c r="F24" s="493">
        <f t="shared" si="2"/>
        <v>65782.875751837157</v>
      </c>
      <c r="G24" s="84" t="str">
        <f t="shared" si="3"/>
        <v>SG-U</v>
      </c>
      <c r="H24" s="90">
        <f>VLOOKUP(G24,'Alloc. Factors'!$B$3:$M$100,7,FALSE)</f>
        <v>0.4262831716003761</v>
      </c>
      <c r="I24" s="80">
        <f t="shared" si="4"/>
        <v>28042.132912486617</v>
      </c>
      <c r="K24" s="506">
        <f t="shared" si="0"/>
        <v>8.6294141184578305E-3</v>
      </c>
      <c r="L24" s="206">
        <f t="shared" si="5"/>
        <v>3.6785740194692678E-3</v>
      </c>
      <c r="N24" s="495">
        <f t="shared" si="6"/>
        <v>1854454.4051226857</v>
      </c>
      <c r="P24" s="493"/>
      <c r="R24" s="489"/>
    </row>
    <row r="25" spans="1:18">
      <c r="A25" s="79" t="s">
        <v>795</v>
      </c>
      <c r="B25" s="81" t="s">
        <v>456</v>
      </c>
      <c r="C25" s="493">
        <v>-11508.782630718353</v>
      </c>
      <c r="D25" s="494">
        <f t="shared" si="1"/>
        <v>-1.646105247578691E-5</v>
      </c>
      <c r="E25" s="495">
        <v>-11685.484691420659</v>
      </c>
      <c r="F25" s="493">
        <f t="shared" si="2"/>
        <v>-176.70206070230597</v>
      </c>
      <c r="G25" s="84" t="str">
        <f t="shared" si="3"/>
        <v>SG-P</v>
      </c>
      <c r="H25" s="90">
        <f>VLOOKUP(G25,'Alloc. Factors'!$B$3:$M$100,7,FALSE)</f>
        <v>0.4262831716003761</v>
      </c>
      <c r="I25" s="80">
        <f t="shared" si="4"/>
        <v>-75.325114864501174</v>
      </c>
      <c r="K25" s="506">
        <f t="shared" si="0"/>
        <v>-2.3179820583360355E-5</v>
      </c>
      <c r="L25" s="206">
        <f t="shared" si="5"/>
        <v>-9.8811674354025322E-6</v>
      </c>
      <c r="N25" s="495">
        <f t="shared" si="6"/>
        <v>-4981.3254759464407</v>
      </c>
      <c r="P25" s="493"/>
      <c r="R25" s="489"/>
    </row>
    <row r="26" spans="1:18">
      <c r="A26" s="79" t="s">
        <v>796</v>
      </c>
      <c r="B26" s="81" t="s">
        <v>457</v>
      </c>
      <c r="C26" s="493">
        <v>419570.5759159326</v>
      </c>
      <c r="D26" s="494">
        <f t="shared" si="1"/>
        <v>6.0011327775135923E-4</v>
      </c>
      <c r="E26" s="495">
        <v>426012.52444804861</v>
      </c>
      <c r="F26" s="493">
        <f t="shared" si="2"/>
        <v>6441.9485321160173</v>
      </c>
      <c r="G26" s="455" t="str">
        <f t="shared" si="3"/>
        <v>SG-P</v>
      </c>
      <c r="H26" s="90">
        <f>VLOOKUP(G26,'Alloc. Factors'!$B$3:$M$100,7,FALSE)</f>
        <v>0.4262831716003761</v>
      </c>
      <c r="I26" s="80">
        <f t="shared" si="4"/>
        <v>2746.0942515568031</v>
      </c>
      <c r="K26" s="506">
        <f t="shared" si="0"/>
        <v>8.4505642202588197E-4</v>
      </c>
      <c r="L26" s="206">
        <f t="shared" si="5"/>
        <v>3.6023333176245887E-4</v>
      </c>
      <c r="N26" s="495">
        <f t="shared" si="6"/>
        <v>181601.97006319693</v>
      </c>
      <c r="P26" s="493"/>
      <c r="R26" s="489"/>
    </row>
    <row r="27" spans="1:18">
      <c r="A27" s="79" t="s">
        <v>797</v>
      </c>
      <c r="B27" s="81" t="s">
        <v>458</v>
      </c>
      <c r="C27" s="493">
        <v>132732.65297327071</v>
      </c>
      <c r="D27" s="494">
        <f t="shared" si="1"/>
        <v>1.898479827059732E-4</v>
      </c>
      <c r="E27" s="495">
        <v>134770.58644159941</v>
      </c>
      <c r="F27" s="493">
        <f t="shared" si="2"/>
        <v>2037.9334683287016</v>
      </c>
      <c r="G27" s="455" t="str">
        <f t="shared" si="3"/>
        <v>SG-U</v>
      </c>
      <c r="H27" s="456">
        <f>VLOOKUP(G27,'Alloc. Factors'!$B$3:$M$100,7,FALSE)</f>
        <v>0.4262831716003761</v>
      </c>
      <c r="I27" s="80">
        <f t="shared" si="4"/>
        <v>868.73674238971353</v>
      </c>
      <c r="K27" s="506">
        <f t="shared" si="0"/>
        <v>2.6733662283808402E-4</v>
      </c>
      <c r="L27" s="206">
        <f t="shared" si="5"/>
        <v>1.13961103468352E-4</v>
      </c>
      <c r="N27" s="495">
        <f t="shared" si="6"/>
        <v>57450.433026767641</v>
      </c>
      <c r="P27" s="493"/>
      <c r="R27" s="489"/>
    </row>
    <row r="28" spans="1:18">
      <c r="A28" s="79" t="s">
        <v>798</v>
      </c>
      <c r="B28" s="81" t="s">
        <v>459</v>
      </c>
      <c r="C28" s="493">
        <v>561856.38053039985</v>
      </c>
      <c r="D28" s="494">
        <f t="shared" si="1"/>
        <v>8.0362516701641131E-4</v>
      </c>
      <c r="E28" s="495">
        <v>570482.93847697764</v>
      </c>
      <c r="F28" s="493">
        <f t="shared" si="2"/>
        <v>8626.5579465777846</v>
      </c>
      <c r="G28" s="455" t="str">
        <f t="shared" si="3"/>
        <v>SG-P</v>
      </c>
      <c r="H28" s="456">
        <f>VLOOKUP(G28,'Alloc. Factors'!$B$3:$M$100,7,FALSE)</f>
        <v>0.4262831716003761</v>
      </c>
      <c r="I28" s="80">
        <f t="shared" si="4"/>
        <v>3677.3564814616057</v>
      </c>
      <c r="K28" s="506">
        <f t="shared" si="0"/>
        <v>1.1316340322171752E-3</v>
      </c>
      <c r="L28" s="206">
        <f t="shared" si="5"/>
        <v>4.823965443444596E-4</v>
      </c>
      <c r="N28" s="495">
        <f t="shared" si="6"/>
        <v>243187.27635786825</v>
      </c>
      <c r="P28" s="493"/>
      <c r="R28" s="489"/>
    </row>
    <row r="29" spans="1:18">
      <c r="A29" s="79" t="s">
        <v>799</v>
      </c>
      <c r="B29" s="81" t="s">
        <v>460</v>
      </c>
      <c r="C29" s="493">
        <v>321262.5456667805</v>
      </c>
      <c r="D29" s="494">
        <f t="shared" si="1"/>
        <v>4.5950295460534533E-4</v>
      </c>
      <c r="E29" s="495">
        <v>326195.10505792481</v>
      </c>
      <c r="F29" s="493">
        <f t="shared" si="2"/>
        <v>4932.5593911443138</v>
      </c>
      <c r="G29" s="455" t="str">
        <f t="shared" si="3"/>
        <v>SG-U</v>
      </c>
      <c r="H29" s="456">
        <f>VLOOKUP(G29,'Alloc. Factors'!$B$3:$M$100,7,FALSE)</f>
        <v>0.4262831716003761</v>
      </c>
      <c r="I29" s="80">
        <f t="shared" si="4"/>
        <v>2102.6670613642182</v>
      </c>
      <c r="K29" s="506">
        <f t="shared" si="0"/>
        <v>6.4705437644057033E-4</v>
      </c>
      <c r="L29" s="206">
        <f t="shared" si="5"/>
        <v>2.7582839178698999E-4</v>
      </c>
      <c r="N29" s="495">
        <f t="shared" si="6"/>
        <v>139051.48394461008</v>
      </c>
      <c r="P29" s="493"/>
      <c r="R29" s="489"/>
    </row>
    <row r="30" spans="1:18">
      <c r="A30" s="79" t="s">
        <v>800</v>
      </c>
      <c r="B30" s="81" t="s">
        <v>461</v>
      </c>
      <c r="C30" s="493">
        <v>1443210.2279863548</v>
      </c>
      <c r="D30" s="494">
        <f t="shared" si="1"/>
        <v>2.0642286902757263E-3</v>
      </c>
      <c r="E30" s="495">
        <v>1465368.8028325906</v>
      </c>
      <c r="F30" s="493">
        <f t="shared" si="2"/>
        <v>22158.574846235802</v>
      </c>
      <c r="G30" s="455" t="str">
        <f t="shared" si="3"/>
        <v>SG-P</v>
      </c>
      <c r="H30" s="456">
        <f>VLOOKUP(G30,'Alloc. Factors'!$B$3:$M$100,7,FALSE)</f>
        <v>0.4262831716003761</v>
      </c>
      <c r="I30" s="80">
        <f t="shared" si="4"/>
        <v>9445.8275635977134</v>
      </c>
      <c r="K30" s="506">
        <f t="shared" si="0"/>
        <v>2.9067673986215418E-3</v>
      </c>
      <c r="L30" s="206">
        <f t="shared" si="5"/>
        <v>1.2391060257889656E-3</v>
      </c>
      <c r="N30" s="495">
        <f t="shared" si="6"/>
        <v>624662.06083572295</v>
      </c>
      <c r="P30" s="493"/>
      <c r="R30" s="489"/>
    </row>
    <row r="31" spans="1:18">
      <c r="A31" s="79" t="s">
        <v>801</v>
      </c>
      <c r="B31" s="81" t="s">
        <v>462</v>
      </c>
      <c r="C31" s="493">
        <v>455333.18765441066</v>
      </c>
      <c r="D31" s="494">
        <f t="shared" si="1"/>
        <v>6.512646677278276E-4</v>
      </c>
      <c r="E31" s="495">
        <v>462324.22355684667</v>
      </c>
      <c r="F31" s="493">
        <f t="shared" si="2"/>
        <v>6991.0359024360077</v>
      </c>
      <c r="G31" s="455" t="str">
        <f t="shared" si="3"/>
        <v>SG-U</v>
      </c>
      <c r="H31" s="456">
        <f>VLOOKUP(G31,'Alloc. Factors'!$B$3:$M$100,7,FALSE)</f>
        <v>0.4262831716003761</v>
      </c>
      <c r="I31" s="80">
        <f t="shared" si="4"/>
        <v>2980.1609572625189</v>
      </c>
      <c r="K31" s="506">
        <f t="shared" si="0"/>
        <v>9.1708584080017264E-4</v>
      </c>
      <c r="L31" s="206">
        <f t="shared" si="5"/>
        <v>3.9093826084609517E-4</v>
      </c>
      <c r="N31" s="495">
        <f t="shared" si="6"/>
        <v>197081.03632549391</v>
      </c>
      <c r="P31" s="493"/>
      <c r="R31" s="489"/>
    </row>
    <row r="32" spans="1:18">
      <c r="A32" s="79" t="s">
        <v>802</v>
      </c>
      <c r="B32" s="81" t="s">
        <v>233</v>
      </c>
      <c r="C32" s="493">
        <v>896925.20120419294</v>
      </c>
      <c r="D32" s="494">
        <f t="shared" si="1"/>
        <v>1.2828752855640992E-3</v>
      </c>
      <c r="E32" s="495">
        <v>910696.29554440454</v>
      </c>
      <c r="F32" s="493">
        <f t="shared" si="2"/>
        <v>13771.094340211595</v>
      </c>
      <c r="G32" s="455" t="str">
        <f t="shared" si="3"/>
        <v>SG-P</v>
      </c>
      <c r="H32" s="456">
        <f>VLOOKUP(G32,'Alloc. Factors'!$B$3:$M$100,7,FALSE)</f>
        <v>0.4262831716003761</v>
      </c>
      <c r="I32" s="80">
        <f t="shared" si="4"/>
        <v>5870.3857717533874</v>
      </c>
      <c r="K32" s="506">
        <f t="shared" si="0"/>
        <v>1.8064956049404369E-3</v>
      </c>
      <c r="L32" s="206">
        <f t="shared" si="5"/>
        <v>7.7007867595614945E-4</v>
      </c>
      <c r="N32" s="495">
        <f t="shared" si="6"/>
        <v>388214.50522938225</v>
      </c>
      <c r="P32" s="493"/>
      <c r="R32" s="489"/>
    </row>
    <row r="33" spans="1:18">
      <c r="A33" s="79" t="s">
        <v>803</v>
      </c>
      <c r="B33" s="81" t="s">
        <v>234</v>
      </c>
      <c r="C33" s="493">
        <v>293283.20574559539</v>
      </c>
      <c r="D33" s="494">
        <f t="shared" si="1"/>
        <v>4.1948400581998975E-4</v>
      </c>
      <c r="E33" s="495">
        <v>297786.17956024548</v>
      </c>
      <c r="F33" s="85">
        <f t="shared" si="2"/>
        <v>4502.9738146500895</v>
      </c>
      <c r="G33" s="455" t="str">
        <f t="shared" si="3"/>
        <v>SG-U</v>
      </c>
      <c r="H33" s="456">
        <f>VLOOKUP(G33,'Alloc. Factors'!$B$3:$M$100,7,FALSE)</f>
        <v>0.4262831716003761</v>
      </c>
      <c r="I33" s="80">
        <f t="shared" si="4"/>
        <v>1919.5419593424842</v>
      </c>
      <c r="K33" s="506">
        <f t="shared" si="0"/>
        <v>5.907012329132204E-4</v>
      </c>
      <c r="L33" s="206">
        <f t="shared" si="5"/>
        <v>2.5180599503450007E-4</v>
      </c>
      <c r="N33" s="495">
        <f t="shared" si="6"/>
        <v>126941.23708170053</v>
      </c>
      <c r="P33" s="493"/>
      <c r="R33" s="489"/>
    </row>
    <row r="34" spans="1:18">
      <c r="A34" s="79" t="s">
        <v>804</v>
      </c>
      <c r="B34" s="81" t="s">
        <v>235</v>
      </c>
      <c r="C34" s="493">
        <v>4827420.9919396937</v>
      </c>
      <c r="D34" s="494">
        <f t="shared" si="1"/>
        <v>6.9046773078270049E-3</v>
      </c>
      <c r="E34" s="495">
        <v>4901539.6250326941</v>
      </c>
      <c r="F34" s="493">
        <f t="shared" si="2"/>
        <v>74118.63309300039</v>
      </c>
      <c r="G34" s="455" t="str">
        <f t="shared" si="3"/>
        <v>SG</v>
      </c>
      <c r="H34" s="456">
        <f>VLOOKUP(G34,'Alloc. Factors'!$B$3:$M$100,7,FALSE)</f>
        <v>0.4262831716003761</v>
      </c>
      <c r="I34" s="80">
        <f t="shared" si="4"/>
        <v>31595.5259895688</v>
      </c>
      <c r="K34" s="506">
        <f t="shared" si="0"/>
        <v>9.7229008544168251E-3</v>
      </c>
      <c r="L34" s="206">
        <f t="shared" si="5"/>
        <v>4.1447090133768108E-3</v>
      </c>
      <c r="N34" s="495">
        <f t="shared" si="6"/>
        <v>2089443.857083855</v>
      </c>
      <c r="P34" s="493"/>
      <c r="R34" s="489"/>
    </row>
    <row r="35" spans="1:18">
      <c r="A35" s="79" t="s">
        <v>805</v>
      </c>
      <c r="B35" s="81" t="s">
        <v>805</v>
      </c>
      <c r="C35" s="493">
        <v>3516.1450169182012</v>
      </c>
      <c r="D35" s="494">
        <f t="shared" si="1"/>
        <v>5.0291546459031918E-6</v>
      </c>
      <c r="E35" s="495">
        <v>3570.1307502623376</v>
      </c>
      <c r="F35" s="493">
        <f t="shared" si="2"/>
        <v>53.985733344136406</v>
      </c>
      <c r="G35" s="455" t="str">
        <f t="shared" si="3"/>
        <v>OR</v>
      </c>
      <c r="H35" s="456">
        <f>VLOOKUP(G35,'Alloc. Factors'!$B$3:$M$100,7,FALSE)</f>
        <v>0</v>
      </c>
      <c r="I35" s="80">
        <f t="shared" si="4"/>
        <v>0</v>
      </c>
      <c r="K35" s="506">
        <f t="shared" si="0"/>
        <v>7.0818620224607601E-6</v>
      </c>
      <c r="L35" s="206">
        <f t="shared" si="5"/>
        <v>0</v>
      </c>
      <c r="N35" s="495">
        <f t="shared" si="6"/>
        <v>0</v>
      </c>
      <c r="P35" s="493"/>
      <c r="R35" s="489"/>
    </row>
    <row r="36" spans="1:18">
      <c r="A36" s="79" t="s">
        <v>806</v>
      </c>
      <c r="B36" s="81" t="s">
        <v>463</v>
      </c>
      <c r="C36" s="493">
        <v>3078015.6038846932</v>
      </c>
      <c r="D36" s="494">
        <f t="shared" si="1"/>
        <v>4.4024965978242932E-3</v>
      </c>
      <c r="E36" s="495">
        <v>3125274.4424197581</v>
      </c>
      <c r="F36" s="493">
        <f t="shared" si="2"/>
        <v>47258.838535064831</v>
      </c>
      <c r="G36" s="455" t="str">
        <f t="shared" si="3"/>
        <v>SG</v>
      </c>
      <c r="H36" s="456">
        <f>VLOOKUP(G36,'Alloc. Factors'!$B$3:$M$100,7,FALSE)</f>
        <v>0.4262831716003761</v>
      </c>
      <c r="I36" s="80">
        <f t="shared" si="4"/>
        <v>20145.647576877509</v>
      </c>
      <c r="K36" s="506">
        <f t="shared" si="0"/>
        <v>6.1994262764503436E-3</v>
      </c>
      <c r="L36" s="206">
        <f t="shared" si="5"/>
        <v>2.6427110952279625E-3</v>
      </c>
      <c r="N36" s="495">
        <f t="shared" si="6"/>
        <v>1332251.9014362914</v>
      </c>
      <c r="P36" s="493"/>
      <c r="R36" s="489"/>
    </row>
    <row r="37" spans="1:18">
      <c r="A37" s="79" t="s">
        <v>807</v>
      </c>
      <c r="B37" s="81" t="s">
        <v>464</v>
      </c>
      <c r="C37" s="493">
        <v>750830.09114388889</v>
      </c>
      <c r="D37" s="494">
        <f t="shared" si="1"/>
        <v>1.0739149332554536E-3</v>
      </c>
      <c r="E37" s="495">
        <v>762358.08924755477</v>
      </c>
      <c r="F37" s="493">
        <f t="shared" si="2"/>
        <v>11527.998103665886</v>
      </c>
      <c r="G37" s="455" t="str">
        <f t="shared" si="3"/>
        <v>SG</v>
      </c>
      <c r="H37" s="456">
        <f>VLOOKUP(G37,'Alloc. Factors'!$B$3:$M$100,7,FALSE)</f>
        <v>0.4262831716003761</v>
      </c>
      <c r="I37" s="80">
        <f t="shared" si="4"/>
        <v>4914.1915938338152</v>
      </c>
      <c r="K37" s="506">
        <f t="shared" si="0"/>
        <v>1.5122456787783599E-3</v>
      </c>
      <c r="L37" s="206">
        <f t="shared" si="5"/>
        <v>6.4464488418860286E-4</v>
      </c>
      <c r="N37" s="495">
        <f t="shared" si="6"/>
        <v>324980.4241796502</v>
      </c>
      <c r="P37" s="493"/>
      <c r="R37" s="489"/>
    </row>
    <row r="38" spans="1:18">
      <c r="A38" s="79" t="s">
        <v>808</v>
      </c>
      <c r="B38" s="81" t="s">
        <v>236</v>
      </c>
      <c r="C38" s="493">
        <v>1111863.4881465556</v>
      </c>
      <c r="D38" s="494">
        <f t="shared" si="1"/>
        <v>1.5903022771010082E-3</v>
      </c>
      <c r="E38" s="495">
        <v>1128934.6742032589</v>
      </c>
      <c r="F38" s="493">
        <f t="shared" si="2"/>
        <v>17071.186056703329</v>
      </c>
      <c r="G38" s="455" t="str">
        <f t="shared" si="3"/>
        <v>SG</v>
      </c>
      <c r="H38" s="456">
        <f>VLOOKUP(G38,'Alloc. Factors'!$B$3:$M$100,7,FALSE)</f>
        <v>0.4262831716003761</v>
      </c>
      <c r="I38" s="80">
        <f t="shared" si="4"/>
        <v>7277.1593352316131</v>
      </c>
      <c r="K38" s="506">
        <f t="shared" si="0"/>
        <v>2.2394024629186575E-3</v>
      </c>
      <c r="L38" s="206">
        <f t="shared" si="5"/>
        <v>9.5461958438265899E-4</v>
      </c>
      <c r="N38" s="495">
        <f t="shared" si="6"/>
        <v>481245.85344900249</v>
      </c>
      <c r="P38" s="493"/>
      <c r="R38" s="489"/>
    </row>
    <row r="39" spans="1:18">
      <c r="A39" s="79" t="s">
        <v>809</v>
      </c>
      <c r="B39" s="81" t="s">
        <v>465</v>
      </c>
      <c r="C39" s="493">
        <v>164328.19884886473</v>
      </c>
      <c r="D39" s="494">
        <f t="shared" si="1"/>
        <v>2.3503920364980143E-4</v>
      </c>
      <c r="E39" s="495">
        <v>166851.23992973359</v>
      </c>
      <c r="F39" s="493">
        <f t="shared" si="2"/>
        <v>2523.0410808688612</v>
      </c>
      <c r="G39" s="455" t="str">
        <f t="shared" si="3"/>
        <v>SG</v>
      </c>
      <c r="H39" s="456">
        <f>VLOOKUP(G39,'Alloc. Factors'!$B$3:$M$100,7,FALSE)</f>
        <v>0.4262831716003761</v>
      </c>
      <c r="I39" s="80">
        <f t="shared" si="4"/>
        <v>1075.5299540308192</v>
      </c>
      <c r="K39" s="506">
        <f t="shared" si="0"/>
        <v>3.3097316096113063E-4</v>
      </c>
      <c r="L39" s="206">
        <f t="shared" si="5"/>
        <v>1.4108828876911256E-4</v>
      </c>
      <c r="N39" s="495">
        <f t="shared" si="6"/>
        <v>71125.875742702148</v>
      </c>
      <c r="P39" s="493"/>
      <c r="R39" s="489"/>
    </row>
    <row r="40" spans="1:18">
      <c r="A40" s="79" t="s">
        <v>466</v>
      </c>
      <c r="B40" s="81" t="s">
        <v>466</v>
      </c>
      <c r="C40" s="493">
        <v>985129.6670976216</v>
      </c>
      <c r="D40" s="494">
        <f t="shared" si="1"/>
        <v>1.4090344448999515E-3</v>
      </c>
      <c r="E40" s="495">
        <v>1000255.0237770065</v>
      </c>
      <c r="F40" s="493">
        <f t="shared" si="2"/>
        <v>15125.356679384946</v>
      </c>
      <c r="G40" s="455" t="str">
        <f t="shared" si="3"/>
        <v>SG</v>
      </c>
      <c r="H40" s="456">
        <f>VLOOKUP(G40,'Alloc. Factors'!$B$3:$M$100,7,FALSE)</f>
        <v>0.4262831716003761</v>
      </c>
      <c r="I40" s="80">
        <f t="shared" si="4"/>
        <v>6447.685016875148</v>
      </c>
      <c r="K40" s="506">
        <f t="shared" si="0"/>
        <v>1.9841480778095919E-3</v>
      </c>
      <c r="L40" s="206">
        <f t="shared" si="5"/>
        <v>8.4580893553346263E-4</v>
      </c>
      <c r="N40" s="495">
        <f t="shared" si="6"/>
        <v>426391.88394487195</v>
      </c>
      <c r="P40" s="493"/>
      <c r="R40" s="489"/>
    </row>
    <row r="41" spans="1:18">
      <c r="A41" s="79" t="s">
        <v>443</v>
      </c>
      <c r="B41" s="81" t="s">
        <v>443</v>
      </c>
      <c r="C41" s="493">
        <v>0</v>
      </c>
      <c r="D41" s="494">
        <f t="shared" si="1"/>
        <v>0</v>
      </c>
      <c r="E41" s="495">
        <v>0</v>
      </c>
      <c r="F41" s="493">
        <f t="shared" si="2"/>
        <v>0</v>
      </c>
      <c r="G41" s="84" t="str">
        <f t="shared" si="3"/>
        <v>SE</v>
      </c>
      <c r="H41" s="456">
        <f>VLOOKUP(G41,'Alloc. Factors'!$B$3:$M$100,7,FALSE)</f>
        <v>0.41971722672390366</v>
      </c>
      <c r="I41" s="80">
        <f>F41*H41</f>
        <v>0</v>
      </c>
      <c r="K41" s="506">
        <f t="shared" si="0"/>
        <v>0</v>
      </c>
      <c r="L41" s="206">
        <f t="shared" si="5"/>
        <v>0</v>
      </c>
      <c r="N41" s="495">
        <f t="shared" si="6"/>
        <v>0</v>
      </c>
      <c r="P41" s="493"/>
      <c r="R41" s="489"/>
    </row>
    <row r="42" spans="1:18">
      <c r="A42" s="79" t="s">
        <v>218</v>
      </c>
      <c r="B42" s="81" t="s">
        <v>218</v>
      </c>
      <c r="C42" s="493">
        <v>36222347.551526152</v>
      </c>
      <c r="D42" s="494">
        <f t="shared" si="1"/>
        <v>5.1808951734858368E-2</v>
      </c>
      <c r="E42" s="495">
        <v>36778493.554209866</v>
      </c>
      <c r="F42" s="493">
        <f t="shared" si="2"/>
        <v>556146.00268371403</v>
      </c>
      <c r="G42" s="84" t="str">
        <f t="shared" si="3"/>
        <v>SG</v>
      </c>
      <c r="H42" s="456">
        <f>VLOOKUP(G42,'Alloc. Factors'!$B$3:$M$100,7,FALSE)</f>
        <v>0.4262831716003761</v>
      </c>
      <c r="I42" s="80">
        <f>F42*H42</f>
        <v>237075.6818968849</v>
      </c>
      <c r="K42" s="506">
        <f t="shared" si="0"/>
        <v>7.2955371935814126E-2</v>
      </c>
      <c r="L42" s="206">
        <f t="shared" si="5"/>
        <v>3.1099647334083914E-2</v>
      </c>
      <c r="N42" s="495">
        <f t="shared" si="6"/>
        <v>15678052.878972569</v>
      </c>
      <c r="P42" s="493"/>
      <c r="R42" s="489"/>
    </row>
    <row r="43" spans="1:18">
      <c r="A43" s="79" t="s">
        <v>810</v>
      </c>
      <c r="B43" s="81" t="s">
        <v>237</v>
      </c>
      <c r="C43" s="493">
        <v>5921740.9894928373</v>
      </c>
      <c r="D43" s="494">
        <f t="shared" si="1"/>
        <v>8.4698870683228393E-3</v>
      </c>
      <c r="E43" s="495">
        <v>6012661.4516619435</v>
      </c>
      <c r="F43" s="493">
        <f t="shared" si="2"/>
        <v>90920.462169106118</v>
      </c>
      <c r="G43" s="84" t="str">
        <f t="shared" si="3"/>
        <v>SG</v>
      </c>
      <c r="H43" s="90">
        <f>VLOOKUP(G43,'Alloc. Factors'!$B$3:$M$100,7,FALSE)</f>
        <v>0.4262831716003761</v>
      </c>
      <c r="I43" s="80">
        <f>F43*H43</f>
        <v>38757.862976818564</v>
      </c>
      <c r="K43" s="506">
        <f t="shared" si="0"/>
        <v>1.1926969001152001E-2</v>
      </c>
      <c r="L43" s="206">
        <f t="shared" si="5"/>
        <v>5.0842661733904448E-3</v>
      </c>
      <c r="N43" s="495">
        <f t="shared" si="6"/>
        <v>2563096.3933737748</v>
      </c>
      <c r="P43" s="493"/>
      <c r="R43" s="489"/>
    </row>
    <row r="44" spans="1:18">
      <c r="A44" s="79" t="s">
        <v>811</v>
      </c>
      <c r="B44" s="81" t="s">
        <v>467</v>
      </c>
      <c r="C44" s="493">
        <v>8151569.2452225927</v>
      </c>
      <c r="D44" s="494">
        <f t="shared" si="1"/>
        <v>1.1659218304068738E-2</v>
      </c>
      <c r="E44" s="495">
        <v>8276725.7565415017</v>
      </c>
      <c r="F44" s="493">
        <f t="shared" si="2"/>
        <v>125156.511318909</v>
      </c>
      <c r="G44" s="84" t="str">
        <f t="shared" si="3"/>
        <v>SG</v>
      </c>
      <c r="H44" s="456">
        <f>VLOOKUP(G44,'Alloc. Factors'!$B$3:$M$100,7,FALSE)</f>
        <v>0.4262831716003761</v>
      </c>
      <c r="I44" s="80">
        <f>F44*H44</f>
        <v>53352.114591462901</v>
      </c>
      <c r="K44" s="506">
        <f t="shared" si="0"/>
        <v>1.641806250408805E-2</v>
      </c>
      <c r="L44" s="206">
        <f t="shared" si="5"/>
        <v>6.9987437557758663E-3</v>
      </c>
      <c r="N44" s="495">
        <f t="shared" si="6"/>
        <v>3528228.9059650335</v>
      </c>
      <c r="P44" s="493"/>
      <c r="R44" s="489"/>
    </row>
    <row r="45" spans="1:18">
      <c r="A45" s="79" t="s">
        <v>812</v>
      </c>
      <c r="B45" s="81" t="s">
        <v>468</v>
      </c>
      <c r="C45" s="493">
        <v>1474913.8908635441</v>
      </c>
      <c r="D45" s="494">
        <f t="shared" si="1"/>
        <v>2.1095745513490878E-3</v>
      </c>
      <c r="E45" s="495">
        <v>1497559.2333151789</v>
      </c>
      <c r="F45" s="493">
        <f t="shared" si="2"/>
        <v>22645.342451634817</v>
      </c>
      <c r="G45" s="84" t="str">
        <f t="shared" si="3"/>
        <v>SG</v>
      </c>
      <c r="H45" s="456">
        <f>VLOOKUP(G45,'Alloc. Factors'!$B$3:$M$100,7,FALSE)</f>
        <v>0.4262831716003761</v>
      </c>
      <c r="I45" s="80">
        <f>F45*H45</f>
        <v>9653.3284022595253</v>
      </c>
      <c r="K45" s="506">
        <f t="shared" si="0"/>
        <v>2.9706216950236087E-3</v>
      </c>
      <c r="L45" s="206">
        <f t="shared" si="5"/>
        <v>1.2663260377795491E-3</v>
      </c>
      <c r="N45" s="495">
        <f t="shared" si="6"/>
        <v>638384.29963702208</v>
      </c>
      <c r="P45" s="493"/>
      <c r="R45" s="489"/>
    </row>
    <row r="46" spans="1:18">
      <c r="A46" s="79" t="s">
        <v>813</v>
      </c>
      <c r="B46" s="81" t="s">
        <v>469</v>
      </c>
      <c r="C46" s="493">
        <v>158791.88084173194</v>
      </c>
      <c r="D46" s="494">
        <f t="shared" si="1"/>
        <v>2.2712058843546849E-4</v>
      </c>
      <c r="E46" s="495">
        <v>161229.91911805113</v>
      </c>
      <c r="F46" s="493">
        <f t="shared" si="2"/>
        <v>2438.0382763191883</v>
      </c>
      <c r="G46" s="84" t="str">
        <f t="shared" si="3"/>
        <v>SG</v>
      </c>
      <c r="H46" s="90">
        <f>VLOOKUP(G46,'Alloc. Factors'!$B$3:$M$100,7,FALSE)</f>
        <v>0.4262831716003761</v>
      </c>
      <c r="I46" s="80">
        <f t="shared" si="4"/>
        <v>1039.2946889124578</v>
      </c>
      <c r="K46" s="506">
        <f t="shared" si="0"/>
        <v>3.198224717687541E-4</v>
      </c>
      <c r="L46" s="206">
        <f t="shared" si="5"/>
        <v>1.3633493761465624E-4</v>
      </c>
      <c r="N46" s="495">
        <f t="shared" si="6"/>
        <v>68729.601278514951</v>
      </c>
      <c r="P46" s="493"/>
      <c r="R46" s="489"/>
    </row>
    <row r="47" spans="1:18">
      <c r="A47" s="79" t="s">
        <v>814</v>
      </c>
      <c r="B47" s="81" t="s">
        <v>470</v>
      </c>
      <c r="C47" s="493">
        <v>394437.6542065611</v>
      </c>
      <c r="D47" s="494">
        <f t="shared" si="1"/>
        <v>5.6416557099534198E-4</v>
      </c>
      <c r="E47" s="495">
        <v>400493.7201305842</v>
      </c>
      <c r="F47" s="493">
        <f t="shared" si="2"/>
        <v>6056.0659240231034</v>
      </c>
      <c r="G47" s="84" t="str">
        <f t="shared" si="3"/>
        <v>SG</v>
      </c>
      <c r="H47" s="90">
        <f>VLOOKUP(G47,'Alloc. Factors'!$B$3:$M$100,7,FALSE)</f>
        <v>0.4262831716003761</v>
      </c>
      <c r="I47" s="80">
        <f t="shared" si="4"/>
        <v>2581.5989895135308</v>
      </c>
      <c r="K47" s="506">
        <f t="shared" si="0"/>
        <v>7.9443624484016012E-4</v>
      </c>
      <c r="L47" s="206">
        <f t="shared" si="5"/>
        <v>3.3865480208475639E-4</v>
      </c>
      <c r="N47" s="495">
        <f t="shared" si="6"/>
        <v>170723.73322329883</v>
      </c>
      <c r="P47" s="493"/>
      <c r="R47" s="489"/>
    </row>
    <row r="48" spans="1:18">
      <c r="A48" s="79" t="s">
        <v>815</v>
      </c>
      <c r="B48" s="81" t="s">
        <v>471</v>
      </c>
      <c r="C48" s="493">
        <v>146052.26537114216</v>
      </c>
      <c r="D48" s="494">
        <f t="shared" si="1"/>
        <v>2.088990713982981E-4</v>
      </c>
      <c r="E48" s="495">
        <v>148294.70378443156</v>
      </c>
      <c r="F48" s="493">
        <f t="shared" si="2"/>
        <v>2242.4384132894047</v>
      </c>
      <c r="G48" s="84" t="str">
        <f t="shared" si="3"/>
        <v>SG</v>
      </c>
      <c r="H48" s="90">
        <f>VLOOKUP(G48,'Alloc. Factors'!$B$3:$M$100,7,FALSE)</f>
        <v>0.4262831716003761</v>
      </c>
      <c r="I48" s="80">
        <f t="shared" si="4"/>
        <v>955.91375893552242</v>
      </c>
      <c r="K48" s="506">
        <f t="shared" si="0"/>
        <v>2.9416363274254305E-4</v>
      </c>
      <c r="L48" s="206">
        <f t="shared" si="5"/>
        <v>1.2539700633497949E-4</v>
      </c>
      <c r="N48" s="495">
        <f t="shared" si="6"/>
        <v>63215.536660765785</v>
      </c>
      <c r="P48" s="493"/>
      <c r="R48" s="489"/>
    </row>
    <row r="49" spans="1:18">
      <c r="A49" s="79" t="s">
        <v>816</v>
      </c>
      <c r="B49" s="81" t="s">
        <v>472</v>
      </c>
      <c r="C49" s="493">
        <v>1971045.7698593098</v>
      </c>
      <c r="D49" s="494">
        <f t="shared" si="1"/>
        <v>2.8191937315099618E-3</v>
      </c>
      <c r="E49" s="495">
        <v>2001308.5578924315</v>
      </c>
      <c r="F49" s="493">
        <f t="shared" si="2"/>
        <v>30262.788033121731</v>
      </c>
      <c r="G49" s="84" t="str">
        <f t="shared" si="3"/>
        <v>SG</v>
      </c>
      <c r="H49" s="90">
        <f>VLOOKUP(G49,'Alloc. Factors'!$B$3:$M$100,7,FALSE)</f>
        <v>0.4262831716003761</v>
      </c>
      <c r="I49" s="80">
        <f t="shared" si="4"/>
        <v>12900.51726422904</v>
      </c>
      <c r="K49" s="506">
        <f t="shared" si="0"/>
        <v>3.9698801144251294E-3</v>
      </c>
      <c r="L49" s="206">
        <f t="shared" si="5"/>
        <v>1.6922930860504082E-3</v>
      </c>
      <c r="N49" s="495">
        <f t="shared" si="6"/>
        <v>853124.15940936061</v>
      </c>
      <c r="P49" s="493"/>
      <c r="R49" s="489"/>
    </row>
    <row r="50" spans="1:18">
      <c r="A50" s="79" t="s">
        <v>817</v>
      </c>
      <c r="B50" s="81" t="s">
        <v>473</v>
      </c>
      <c r="C50" s="493">
        <v>2269092.225011541</v>
      </c>
      <c r="D50" s="494">
        <f t="shared" si="1"/>
        <v>3.2454906297924965E-3</v>
      </c>
      <c r="E50" s="495">
        <v>2303931.1202230053</v>
      </c>
      <c r="F50" s="493">
        <f t="shared" si="2"/>
        <v>34838.89521146426</v>
      </c>
      <c r="G50" s="84" t="str">
        <f t="shared" si="3"/>
        <v>SG</v>
      </c>
      <c r="H50" s="90">
        <f>VLOOKUP(G50,'Alloc. Factors'!$B$3:$M$100,7,FALSE)</f>
        <v>0.4262831716003761</v>
      </c>
      <c r="I50" s="80">
        <f t="shared" si="4"/>
        <v>14851.23474579614</v>
      </c>
      <c r="K50" s="506">
        <f t="shared" si="0"/>
        <v>4.5701750003060097E-3</v>
      </c>
      <c r="L50" s="206">
        <f t="shared" si="5"/>
        <v>1.9481886938991957E-3</v>
      </c>
      <c r="N50" s="495">
        <f t="shared" si="6"/>
        <v>982127.06507747015</v>
      </c>
      <c r="P50" s="493"/>
      <c r="R50" s="489"/>
    </row>
    <row r="51" spans="1:18">
      <c r="A51" s="79" t="s">
        <v>818</v>
      </c>
      <c r="B51" s="81" t="s">
        <v>474</v>
      </c>
      <c r="C51" s="493">
        <v>7639807.208834745</v>
      </c>
      <c r="D51" s="494">
        <f t="shared" si="1"/>
        <v>1.0927243254543442E-2</v>
      </c>
      <c r="E51" s="495">
        <v>7757106.2942798194</v>
      </c>
      <c r="F51" s="493">
        <f t="shared" si="2"/>
        <v>117299.08544507436</v>
      </c>
      <c r="G51" s="84" t="str">
        <f t="shared" si="3"/>
        <v>SG</v>
      </c>
      <c r="H51" s="90">
        <f>VLOOKUP(G51,'Alloc. Factors'!$B$3:$M$100,7,FALSE)</f>
        <v>0.4262831716003761</v>
      </c>
      <c r="I51" s="80">
        <f t="shared" si="4"/>
        <v>50002.626169349816</v>
      </c>
      <c r="K51" s="506">
        <f t="shared" si="0"/>
        <v>1.5387323409825956E-2</v>
      </c>
      <c r="L51" s="206">
        <f t="shared" si="5"/>
        <v>6.5593570255813218E-3</v>
      </c>
      <c r="N51" s="495">
        <f t="shared" si="6"/>
        <v>3306723.8735668417</v>
      </c>
      <c r="P51" s="493"/>
      <c r="R51" s="489"/>
    </row>
    <row r="52" spans="1:18">
      <c r="A52" s="79" t="s">
        <v>819</v>
      </c>
      <c r="B52" s="81" t="s">
        <v>238</v>
      </c>
      <c r="C52" s="493">
        <v>-3747553.0920162373</v>
      </c>
      <c r="D52" s="494">
        <f t="shared" si="1"/>
        <v>-5.3601384336534556E-3</v>
      </c>
      <c r="E52" s="495">
        <v>-3805091.788783615</v>
      </c>
      <c r="F52" s="493">
        <f t="shared" si="2"/>
        <v>-57538.696767377667</v>
      </c>
      <c r="G52" s="84" t="str">
        <f t="shared" si="3"/>
        <v>SG</v>
      </c>
      <c r="H52" s="90">
        <f>VLOOKUP(G52,'Alloc. Factors'!$B$3:$M$100,7,FALSE)</f>
        <v>0.4262831716003761</v>
      </c>
      <c r="I52" s="80">
        <f t="shared" si="4"/>
        <v>-24527.778147750061</v>
      </c>
      <c r="K52" s="506">
        <f t="shared" si="0"/>
        <v>-7.5479406542698314E-3</v>
      </c>
      <c r="L52" s="206">
        <f t="shared" si="5"/>
        <v>-3.2175600811535617E-3</v>
      </c>
      <c r="N52" s="495">
        <f t="shared" si="6"/>
        <v>-1622046.5959532277</v>
      </c>
      <c r="P52" s="493"/>
      <c r="R52" s="489"/>
    </row>
    <row r="53" spans="1:18">
      <c r="A53" s="79" t="s">
        <v>820</v>
      </c>
      <c r="B53" s="81" t="s">
        <v>475</v>
      </c>
      <c r="C53" s="493">
        <v>57081.298319956513</v>
      </c>
      <c r="D53" s="494">
        <f t="shared" si="1"/>
        <v>8.1643582747222538E-5</v>
      </c>
      <c r="E53" s="495">
        <v>57957.705787569772</v>
      </c>
      <c r="F53" s="493">
        <f t="shared" si="2"/>
        <v>876.40746761325863</v>
      </c>
      <c r="G53" s="455" t="str">
        <f t="shared" si="3"/>
        <v>SG</v>
      </c>
      <c r="H53" s="456">
        <f>VLOOKUP(G53,'Alloc. Factors'!$B$3:$M$100,7,FALSE)</f>
        <v>0.4262831716003761</v>
      </c>
      <c r="I53" s="80">
        <f t="shared" si="4"/>
        <v>373.59775490843379</v>
      </c>
      <c r="K53" s="506">
        <f t="shared" si="0"/>
        <v>1.1496735112454422E-4</v>
      </c>
      <c r="L53" s="206">
        <f t="shared" si="5"/>
        <v>4.9008647067864773E-5</v>
      </c>
      <c r="N53" s="495">
        <f t="shared" si="6"/>
        <v>24706.394641806717</v>
      </c>
      <c r="P53" s="493"/>
      <c r="R53" s="489"/>
    </row>
    <row r="54" spans="1:18">
      <c r="A54" s="79" t="s">
        <v>821</v>
      </c>
      <c r="B54" s="81" t="s">
        <v>476</v>
      </c>
      <c r="C54" s="493">
        <v>24512.028876499091</v>
      </c>
      <c r="D54" s="494">
        <f t="shared" si="1"/>
        <v>3.505964154254518E-5</v>
      </c>
      <c r="E54" s="495">
        <v>24888.378500386414</v>
      </c>
      <c r="F54" s="493">
        <f t="shared" si="2"/>
        <v>376.34962388732311</v>
      </c>
      <c r="G54" s="455" t="str">
        <f t="shared" si="3"/>
        <v>SG</v>
      </c>
      <c r="H54" s="456">
        <f>VLOOKUP(G54,'Alloc. Factors'!$B$3:$M$100,7,FALSE)</f>
        <v>0.4262831716003761</v>
      </c>
      <c r="I54" s="80">
        <f t="shared" si="4"/>
        <v>160.43151130129675</v>
      </c>
      <c r="K54" s="506">
        <f t="shared" si="0"/>
        <v>4.9369637929805166E-5</v>
      </c>
      <c r="L54" s="206">
        <f t="shared" si="5"/>
        <v>2.1045445837479571E-5</v>
      </c>
      <c r="N54" s="495">
        <f t="shared" si="6"/>
        <v>10609.496923135333</v>
      </c>
      <c r="P54" s="493"/>
      <c r="R54" s="489"/>
    </row>
    <row r="55" spans="1:18">
      <c r="A55" s="79" t="s">
        <v>477</v>
      </c>
      <c r="B55" s="81" t="s">
        <v>477</v>
      </c>
      <c r="C55" s="493">
        <v>-823.06712204450491</v>
      </c>
      <c r="D55" s="494">
        <f t="shared" si="1"/>
        <v>-1.1772358138824134E-6</v>
      </c>
      <c r="E55" s="495">
        <v>-835.70422374572127</v>
      </c>
      <c r="F55" s="493">
        <f t="shared" si="2"/>
        <v>-12.637101701216352</v>
      </c>
      <c r="G55" s="455" t="str">
        <f t="shared" si="3"/>
        <v>CA</v>
      </c>
      <c r="H55" s="456">
        <f>VLOOKUP(G55,'Alloc. Factors'!$B$3:$M$100,7,FALSE)</f>
        <v>0</v>
      </c>
      <c r="I55" s="80">
        <f t="shared" si="4"/>
        <v>0</v>
      </c>
      <c r="K55" s="506">
        <f t="shared" si="0"/>
        <v>-1.6577381665139249E-6</v>
      </c>
      <c r="L55" s="206">
        <f t="shared" si="5"/>
        <v>0</v>
      </c>
      <c r="N55" s="495">
        <f t="shared" si="6"/>
        <v>0</v>
      </c>
      <c r="P55" s="493"/>
      <c r="R55" s="489"/>
    </row>
    <row r="56" spans="1:18">
      <c r="A56" s="79" t="s">
        <v>822</v>
      </c>
      <c r="B56" s="81" t="s">
        <v>822</v>
      </c>
      <c r="C56" s="493">
        <v>82134.968746279512</v>
      </c>
      <c r="D56" s="494">
        <f t="shared" si="1"/>
        <v>1.1747793611297307E-4</v>
      </c>
      <c r="E56" s="495">
        <v>83396.042023869173</v>
      </c>
      <c r="F56" s="493">
        <f t="shared" si="2"/>
        <v>1261.0732775896613</v>
      </c>
      <c r="G56" s="455" t="str">
        <f t="shared" si="3"/>
        <v>ID</v>
      </c>
      <c r="H56" s="456">
        <f>VLOOKUP(G56,'Alloc. Factors'!$B$3:$M$100,7,FALSE)</f>
        <v>0</v>
      </c>
      <c r="I56" s="80">
        <f t="shared" si="4"/>
        <v>0</v>
      </c>
      <c r="K56" s="506">
        <f t="shared" si="0"/>
        <v>1.6542790842855783E-4</v>
      </c>
      <c r="L56" s="206">
        <f t="shared" si="5"/>
        <v>0</v>
      </c>
      <c r="N56" s="495">
        <f t="shared" si="6"/>
        <v>0</v>
      </c>
      <c r="P56" s="493"/>
      <c r="R56" s="489"/>
    </row>
    <row r="57" spans="1:18">
      <c r="A57" s="79" t="s">
        <v>478</v>
      </c>
      <c r="B57" s="81" t="s">
        <v>478</v>
      </c>
      <c r="C57" s="493">
        <v>350024.15674199467</v>
      </c>
      <c r="D57" s="494">
        <f t="shared" si="1"/>
        <v>5.0064078858733292E-4</v>
      </c>
      <c r="E57" s="495">
        <v>355398.31244346843</v>
      </c>
      <c r="F57" s="493">
        <f t="shared" si="2"/>
        <v>5374.1557014737627</v>
      </c>
      <c r="G57" s="455" t="str">
        <f t="shared" si="3"/>
        <v>OR</v>
      </c>
      <c r="H57" s="456">
        <f>VLOOKUP(G57,'Alloc. Factors'!$B$3:$M$100,7,FALSE)</f>
        <v>0</v>
      </c>
      <c r="I57" s="80">
        <f t="shared" si="4"/>
        <v>0</v>
      </c>
      <c r="K57" s="506">
        <f t="shared" si="0"/>
        <v>7.049830910408803E-4</v>
      </c>
      <c r="L57" s="206">
        <f t="shared" si="5"/>
        <v>0</v>
      </c>
      <c r="N57" s="495">
        <f t="shared" si="6"/>
        <v>0</v>
      </c>
      <c r="P57" s="493"/>
      <c r="R57" s="489"/>
    </row>
    <row r="58" spans="1:18">
      <c r="A58" s="79" t="s">
        <v>219</v>
      </c>
      <c r="B58" s="81" t="s">
        <v>219</v>
      </c>
      <c r="C58" s="493">
        <v>11233261.177249212</v>
      </c>
      <c r="D58" s="494">
        <f t="shared" si="1"/>
        <v>1.606697316702882E-2</v>
      </c>
      <c r="E58" s="495">
        <v>11405732.972235512</v>
      </c>
      <c r="F58" s="493">
        <f t="shared" si="2"/>
        <v>172471.79498630017</v>
      </c>
      <c r="G58" s="455" t="str">
        <f t="shared" si="3"/>
        <v>SNPD</v>
      </c>
      <c r="H58" s="456">
        <f>VLOOKUP(G58,'Alloc. Factors'!$B$3:$M$100,7,FALSE)</f>
        <v>0.48317341591839369</v>
      </c>
      <c r="I58" s="80">
        <f t="shared" si="4"/>
        <v>83333.786333107535</v>
      </c>
      <c r="K58" s="506">
        <f t="shared" si="0"/>
        <v>2.2624893267135369E-2</v>
      </c>
      <c r="L58" s="206">
        <f t="shared" si="5"/>
        <v>1.0931746964670863E-2</v>
      </c>
      <c r="N58" s="495">
        <f t="shared" si="6"/>
        <v>5510946.9612480858</v>
      </c>
      <c r="P58" s="493"/>
      <c r="R58" s="489"/>
    </row>
    <row r="59" spans="1:18">
      <c r="A59" s="79" t="s">
        <v>823</v>
      </c>
      <c r="B59" s="81" t="s">
        <v>823</v>
      </c>
      <c r="C59" s="493">
        <v>446921.88335928833</v>
      </c>
      <c r="D59" s="494">
        <f t="shared" si="1"/>
        <v>6.3923394946382496E-4</v>
      </c>
      <c r="E59" s="495">
        <v>453783.77486393414</v>
      </c>
      <c r="F59" s="493">
        <f t="shared" si="2"/>
        <v>6861.8915046458133</v>
      </c>
      <c r="G59" s="455" t="str">
        <f t="shared" si="3"/>
        <v>UT</v>
      </c>
      <c r="H59" s="456">
        <f>VLOOKUP(G59,'Alloc. Factors'!$B$3:$M$100,7,FALSE)</f>
        <v>1</v>
      </c>
      <c r="I59" s="80">
        <f t="shared" si="4"/>
        <v>6861.8915046458133</v>
      </c>
      <c r="K59" s="506">
        <f t="shared" si="0"/>
        <v>9.0014464634989328E-4</v>
      </c>
      <c r="L59" s="206">
        <f t="shared" si="5"/>
        <v>9.0014464634989328E-4</v>
      </c>
      <c r="N59" s="495">
        <f t="shared" si="6"/>
        <v>453783.77486393414</v>
      </c>
      <c r="P59" s="493"/>
      <c r="R59" s="489"/>
    </row>
    <row r="60" spans="1:18">
      <c r="A60" s="79" t="s">
        <v>479</v>
      </c>
      <c r="B60" s="81" t="s">
        <v>479</v>
      </c>
      <c r="C60" s="493">
        <v>104001.23677557417</v>
      </c>
      <c r="D60" s="494">
        <f t="shared" si="1"/>
        <v>1.4875333656402619E-4</v>
      </c>
      <c r="E60" s="495">
        <v>105598.03753578501</v>
      </c>
      <c r="F60" s="493">
        <f t="shared" si="2"/>
        <v>1596.800760210841</v>
      </c>
      <c r="G60" s="455" t="str">
        <f t="shared" si="3"/>
        <v>WA</v>
      </c>
      <c r="H60" s="456">
        <f>VLOOKUP(G60,'Alloc. Factors'!$B$3:$M$100,7,FALSE)</f>
        <v>0</v>
      </c>
      <c r="I60" s="80">
        <f t="shared" si="4"/>
        <v>0</v>
      </c>
      <c r="K60" s="506">
        <f t="shared" si="0"/>
        <v>2.0946872369201344E-4</v>
      </c>
      <c r="L60" s="206">
        <f t="shared" si="5"/>
        <v>0</v>
      </c>
      <c r="N60" s="495">
        <f t="shared" si="6"/>
        <v>0</v>
      </c>
      <c r="P60" s="493"/>
      <c r="R60" s="489"/>
    </row>
    <row r="61" spans="1:18">
      <c r="A61" s="79" t="s">
        <v>824</v>
      </c>
      <c r="B61" s="81" t="s">
        <v>824</v>
      </c>
      <c r="C61" s="493">
        <v>156799.98264149821</v>
      </c>
      <c r="D61" s="494">
        <f t="shared" si="1"/>
        <v>2.2427156939908876E-4</v>
      </c>
      <c r="E61" s="495">
        <v>159207.43796843133</v>
      </c>
      <c r="F61" s="493">
        <f t="shared" si="2"/>
        <v>2407.4553269331227</v>
      </c>
      <c r="G61" s="455" t="str">
        <f t="shared" si="3"/>
        <v>WYP</v>
      </c>
      <c r="H61" s="456">
        <f>VLOOKUP(G61,'Alloc. Factors'!$B$3:$M$100,7,FALSE)</f>
        <v>0</v>
      </c>
      <c r="I61" s="80">
        <f t="shared" si="4"/>
        <v>0</v>
      </c>
      <c r="K61" s="506">
        <f t="shared" si="0"/>
        <v>3.1581059280785557E-4</v>
      </c>
      <c r="L61" s="206">
        <f t="shared" si="5"/>
        <v>0</v>
      </c>
      <c r="N61" s="495">
        <f t="shared" si="6"/>
        <v>0</v>
      </c>
      <c r="P61" s="493"/>
      <c r="R61" s="489"/>
    </row>
    <row r="62" spans="1:18">
      <c r="A62" s="79" t="s">
        <v>825</v>
      </c>
      <c r="B62" s="81" t="s">
        <v>825</v>
      </c>
      <c r="C62" s="493">
        <v>-578.94444342945792</v>
      </c>
      <c r="D62" s="494">
        <f t="shared" si="1"/>
        <v>-8.2806628378059035E-7</v>
      </c>
      <c r="E62" s="495">
        <v>-587.83336586970643</v>
      </c>
      <c r="F62" s="493">
        <f t="shared" si="2"/>
        <v>-8.888922440248507</v>
      </c>
      <c r="G62" s="455" t="str">
        <f t="shared" si="3"/>
        <v>WYU</v>
      </c>
      <c r="H62" s="456">
        <f>VLOOKUP(G62,'Alloc. Factors'!$B$3:$M$100,7,FALSE)</f>
        <v>0</v>
      </c>
      <c r="I62" s="80">
        <f t="shared" si="4"/>
        <v>0</v>
      </c>
      <c r="K62" s="506">
        <f t="shared" si="0"/>
        <v>-1.166051072214107E-6</v>
      </c>
      <c r="L62" s="206">
        <f t="shared" si="5"/>
        <v>0</v>
      </c>
      <c r="N62" s="495">
        <f t="shared" si="6"/>
        <v>0</v>
      </c>
      <c r="P62" s="493"/>
      <c r="R62" s="489"/>
    </row>
    <row r="63" spans="1:18">
      <c r="A63" s="79" t="s">
        <v>480</v>
      </c>
      <c r="B63" s="81" t="s">
        <v>480</v>
      </c>
      <c r="C63" s="493">
        <v>0</v>
      </c>
      <c r="D63" s="494">
        <f t="shared" si="1"/>
        <v>0</v>
      </c>
      <c r="E63" s="495">
        <v>0</v>
      </c>
      <c r="F63" s="493">
        <f t="shared" si="2"/>
        <v>0</v>
      </c>
      <c r="G63" s="455" t="str">
        <f t="shared" si="3"/>
        <v>OR</v>
      </c>
      <c r="H63" s="456">
        <f>VLOOKUP(G63,'Alloc. Factors'!$B$3:$M$100,7,FALSE)</f>
        <v>0</v>
      </c>
      <c r="I63" s="80">
        <f t="shared" si="4"/>
        <v>0</v>
      </c>
      <c r="K63" s="506">
        <f t="shared" si="0"/>
        <v>0</v>
      </c>
      <c r="L63" s="206">
        <f t="shared" si="5"/>
        <v>0</v>
      </c>
      <c r="N63" s="495">
        <f t="shared" si="6"/>
        <v>0</v>
      </c>
      <c r="P63" s="493"/>
      <c r="R63" s="489"/>
    </row>
    <row r="64" spans="1:18">
      <c r="A64" s="79" t="s">
        <v>481</v>
      </c>
      <c r="B64" s="81" t="s">
        <v>481</v>
      </c>
      <c r="C64" s="493">
        <v>12208790.599659203</v>
      </c>
      <c r="D64" s="494">
        <f t="shared" si="1"/>
        <v>1.7462276348018922E-2</v>
      </c>
      <c r="E64" s="495">
        <v>12396240.352327619</v>
      </c>
      <c r="F64" s="493">
        <f t="shared" si="2"/>
        <v>187449.75266841613</v>
      </c>
      <c r="G64" s="455" t="str">
        <f t="shared" si="3"/>
        <v>SNPD</v>
      </c>
      <c r="H64" s="456">
        <f>VLOOKUP(G64,'Alloc. Factors'!$B$3:$M$100,7,FALSE)</f>
        <v>0.48317341591839369</v>
      </c>
      <c r="I64" s="80">
        <f t="shared" si="4"/>
        <v>90570.737309856646</v>
      </c>
      <c r="K64" s="506">
        <f t="shared" si="0"/>
        <v>2.4589705507562634E-2</v>
      </c>
      <c r="L64" s="206">
        <f t="shared" si="5"/>
        <v>1.1881092006516377E-2</v>
      </c>
      <c r="N64" s="495">
        <f t="shared" si="6"/>
        <v>5989533.7955795676</v>
      </c>
      <c r="P64" s="493"/>
      <c r="R64" s="489"/>
    </row>
    <row r="65" spans="1:18">
      <c r="A65" s="79" t="s">
        <v>482</v>
      </c>
      <c r="B65" s="81" t="s">
        <v>482</v>
      </c>
      <c r="C65" s="493">
        <v>56828.845545581316</v>
      </c>
      <c r="D65" s="494">
        <f t="shared" si="1"/>
        <v>8.1282498651711325E-5</v>
      </c>
      <c r="E65" s="495">
        <v>57701.376936384935</v>
      </c>
      <c r="F65" s="493">
        <f t="shared" si="2"/>
        <v>872.53139080361871</v>
      </c>
      <c r="G65" s="455" t="str">
        <f t="shared" si="3"/>
        <v>CA</v>
      </c>
      <c r="H65" s="456">
        <f>VLOOKUP(G65,'Alloc. Factors'!$B$3:$M$100,7,FALSE)</f>
        <v>0</v>
      </c>
      <c r="I65" s="80">
        <f t="shared" si="4"/>
        <v>0</v>
      </c>
      <c r="K65" s="506">
        <f t="shared" si="0"/>
        <v>1.1445888639777374E-4</v>
      </c>
      <c r="L65" s="206">
        <f t="shared" si="5"/>
        <v>0</v>
      </c>
      <c r="N65" s="495">
        <f t="shared" si="6"/>
        <v>0</v>
      </c>
      <c r="P65" s="493"/>
      <c r="R65" s="489"/>
    </row>
    <row r="66" spans="1:18">
      <c r="A66" s="79" t="s">
        <v>618</v>
      </c>
      <c r="B66" s="81" t="s">
        <v>618</v>
      </c>
      <c r="C66" s="493">
        <v>201003.69623388292</v>
      </c>
      <c r="D66" s="494">
        <f t="shared" si="1"/>
        <v>2.8749629719321187E-4</v>
      </c>
      <c r="E66" s="495">
        <v>204089.84083083674</v>
      </c>
      <c r="F66" s="493">
        <f t="shared" si="2"/>
        <v>3086.1445969538181</v>
      </c>
      <c r="G66" s="455" t="str">
        <f t="shared" si="3"/>
        <v>ID</v>
      </c>
      <c r="H66" s="456">
        <f>VLOOKUP(G66,'Alloc. Factors'!$B$3:$M$100,7,FALSE)</f>
        <v>0</v>
      </c>
      <c r="I66" s="80">
        <f t="shared" si="4"/>
        <v>0</v>
      </c>
      <c r="K66" s="506">
        <f t="shared" si="0"/>
        <v>4.0484122124764165E-4</v>
      </c>
      <c r="L66" s="206">
        <f t="shared" si="5"/>
        <v>0</v>
      </c>
      <c r="N66" s="495">
        <f t="shared" si="6"/>
        <v>0</v>
      </c>
      <c r="P66" s="493"/>
      <c r="R66" s="489"/>
    </row>
    <row r="67" spans="1:18">
      <c r="A67" s="79" t="s">
        <v>483</v>
      </c>
      <c r="B67" s="81" t="s">
        <v>483</v>
      </c>
      <c r="C67" s="493">
        <v>484099.31481142889</v>
      </c>
      <c r="D67" s="494">
        <f t="shared" si="1"/>
        <v>6.9240896107758214E-4</v>
      </c>
      <c r="E67" s="495">
        <v>491532.01636262797</v>
      </c>
      <c r="F67" s="493">
        <f t="shared" si="2"/>
        <v>7432.7015511990758</v>
      </c>
      <c r="G67" s="455" t="str">
        <f t="shared" si="3"/>
        <v>OR</v>
      </c>
      <c r="H67" s="456">
        <f>VLOOKUP(G67,'Alloc. Factors'!$B$3:$M$100,7,FALSE)</f>
        <v>0</v>
      </c>
      <c r="I67" s="80">
        <f t="shared" si="4"/>
        <v>0</v>
      </c>
      <c r="K67" s="506">
        <f t="shared" si="0"/>
        <v>9.750236512335727E-4</v>
      </c>
      <c r="L67" s="206">
        <f t="shared" si="5"/>
        <v>0</v>
      </c>
      <c r="N67" s="495">
        <f t="shared" si="6"/>
        <v>0</v>
      </c>
      <c r="P67" s="493"/>
      <c r="R67" s="489"/>
    </row>
    <row r="68" spans="1:18">
      <c r="A68" s="79" t="s">
        <v>484</v>
      </c>
      <c r="B68" s="81" t="s">
        <v>484</v>
      </c>
      <c r="C68" s="493">
        <v>30492.96805427449</v>
      </c>
      <c r="D68" s="494">
        <f t="shared" si="1"/>
        <v>4.3614199988811142E-5</v>
      </c>
      <c r="E68" s="495">
        <v>30961.147049830299</v>
      </c>
      <c r="F68" s="493">
        <f t="shared" si="2"/>
        <v>468.1789955558088</v>
      </c>
      <c r="G68" s="455" t="str">
        <f t="shared" si="3"/>
        <v>SNPD</v>
      </c>
      <c r="H68" s="456">
        <f>VLOOKUP(G68,'Alloc. Factors'!$B$3:$M$100,7,FALSE)</f>
        <v>0.48317341591839369</v>
      </c>
      <c r="I68" s="80">
        <f t="shared" si="4"/>
        <v>226.21164454394258</v>
      </c>
      <c r="K68" s="506">
        <f t="shared" si="0"/>
        <v>6.1415837906749946E-5</v>
      </c>
      <c r="L68" s="206">
        <f t="shared" si="5"/>
        <v>2.967450019289474E-5</v>
      </c>
      <c r="N68" s="495">
        <f t="shared" si="6"/>
        <v>14959.603180818203</v>
      </c>
      <c r="P68" s="493"/>
      <c r="R68" s="489"/>
    </row>
    <row r="69" spans="1:18">
      <c r="A69" s="79" t="s">
        <v>485</v>
      </c>
      <c r="B69" s="81" t="s">
        <v>485</v>
      </c>
      <c r="C69" s="493">
        <v>946088.2926027152</v>
      </c>
      <c r="D69" s="494">
        <f t="shared" si="1"/>
        <v>1.3531934289638125E-3</v>
      </c>
      <c r="E69" s="495">
        <v>960614.22086753557</v>
      </c>
      <c r="F69" s="493">
        <f t="shared" si="2"/>
        <v>14525.928264820366</v>
      </c>
      <c r="G69" s="455" t="str">
        <f t="shared" si="3"/>
        <v>UT</v>
      </c>
      <c r="H69" s="456">
        <f>VLOOKUP(G69,'Alloc. Factors'!$B$3:$M$100,7,FALSE)</f>
        <v>1</v>
      </c>
      <c r="I69" s="80">
        <f t="shared" si="4"/>
        <v>14525.928264820366</v>
      </c>
      <c r="K69" s="506">
        <f t="shared" si="0"/>
        <v>1.9055149082418427E-3</v>
      </c>
      <c r="L69" s="206">
        <f t="shared" si="5"/>
        <v>1.9055149082418427E-3</v>
      </c>
      <c r="N69" s="495">
        <f t="shared" si="6"/>
        <v>960614.22086753557</v>
      </c>
      <c r="P69" s="493"/>
      <c r="R69" s="489"/>
    </row>
    <row r="70" spans="1:18">
      <c r="A70" s="79" t="s">
        <v>486</v>
      </c>
      <c r="B70" s="81" t="s">
        <v>486</v>
      </c>
      <c r="C70" s="493">
        <v>175652.1077048234</v>
      </c>
      <c r="D70" s="494">
        <f t="shared" si="1"/>
        <v>2.5123583051209268E-4</v>
      </c>
      <c r="E70" s="495">
        <v>178349.01235530322</v>
      </c>
      <c r="F70" s="493">
        <f t="shared" si="2"/>
        <v>2696.9046504798171</v>
      </c>
      <c r="G70" s="455" t="str">
        <f t="shared" si="3"/>
        <v>WA</v>
      </c>
      <c r="H70" s="456">
        <f>VLOOKUP(G70,'Alloc. Factors'!$B$3:$M$100,7,FALSE)</f>
        <v>0</v>
      </c>
      <c r="I70" s="80">
        <f t="shared" si="4"/>
        <v>0</v>
      </c>
      <c r="K70" s="506">
        <f t="shared" si="0"/>
        <v>3.5378062757214084E-4</v>
      </c>
      <c r="L70" s="206">
        <f t="shared" si="5"/>
        <v>0</v>
      </c>
      <c r="N70" s="495">
        <f t="shared" si="6"/>
        <v>0</v>
      </c>
      <c r="P70" s="493"/>
      <c r="R70" s="489"/>
    </row>
    <row r="71" spans="1:18">
      <c r="A71" s="79" t="s">
        <v>487</v>
      </c>
      <c r="B71" s="81" t="s">
        <v>487</v>
      </c>
      <c r="C71" s="493">
        <v>337674.93983612582</v>
      </c>
      <c r="D71" s="494">
        <f t="shared" si="1"/>
        <v>4.8297765999718998E-4</v>
      </c>
      <c r="E71" s="495">
        <v>342859.48972564319</v>
      </c>
      <c r="F71" s="493">
        <f t="shared" si="2"/>
        <v>5184.549889517366</v>
      </c>
      <c r="G71" s="455" t="str">
        <f t="shared" si="3"/>
        <v>WYP</v>
      </c>
      <c r="H71" s="456">
        <f>VLOOKUP(G71,'Alloc. Factors'!$B$3:$M$100,7,FALSE)</f>
        <v>0</v>
      </c>
      <c r="I71" s="80">
        <f t="shared" si="4"/>
        <v>0</v>
      </c>
      <c r="K71" s="506">
        <f t="shared" si="0"/>
        <v>6.801105531358694E-4</v>
      </c>
      <c r="L71" s="206">
        <f t="shared" si="5"/>
        <v>0</v>
      </c>
      <c r="N71" s="495">
        <f t="shared" si="6"/>
        <v>0</v>
      </c>
      <c r="P71" s="493"/>
      <c r="R71" s="489"/>
    </row>
    <row r="72" spans="1:18">
      <c r="A72" s="79" t="s">
        <v>488</v>
      </c>
      <c r="B72" s="81" t="s">
        <v>488</v>
      </c>
      <c r="C72" s="493">
        <v>173528.97362167051</v>
      </c>
      <c r="D72" s="494">
        <f t="shared" si="1"/>
        <v>2.4819910432850585E-4</v>
      </c>
      <c r="E72" s="495">
        <v>176193.2803702107</v>
      </c>
      <c r="F72" s="493">
        <f t="shared" si="2"/>
        <v>2664.3067485401989</v>
      </c>
      <c r="G72" s="455" t="str">
        <f t="shared" si="3"/>
        <v>CA</v>
      </c>
      <c r="H72" s="456">
        <f>VLOOKUP(G72,'Alloc. Factors'!$B$3:$M$100,7,FALSE)</f>
        <v>0</v>
      </c>
      <c r="I72" s="80">
        <f t="shared" si="4"/>
        <v>0</v>
      </c>
      <c r="K72" s="506">
        <f t="shared" ref="K72:K135" si="7">F72/$F$223</f>
        <v>3.4950442663056084E-4</v>
      </c>
      <c r="L72" s="206">
        <f t="shared" si="5"/>
        <v>0</v>
      </c>
      <c r="N72" s="495">
        <f t="shared" si="6"/>
        <v>0</v>
      </c>
      <c r="P72" s="493"/>
      <c r="R72" s="489"/>
    </row>
    <row r="73" spans="1:18">
      <c r="A73" s="79" t="s">
        <v>619</v>
      </c>
      <c r="B73" s="81" t="s">
        <v>619</v>
      </c>
      <c r="C73" s="493">
        <v>180651.20252425113</v>
      </c>
      <c r="D73" s="494">
        <f t="shared" ref="D73:D136" si="8">C73/$C$227</f>
        <v>2.5838605350217604E-4</v>
      </c>
      <c r="E73" s="495">
        <v>183424.8616312693</v>
      </c>
      <c r="F73" s="493">
        <f t="shared" ref="F73:F136" si="9">+E73-C73</f>
        <v>2773.6591070181748</v>
      </c>
      <c r="G73" s="455" t="str">
        <f t="shared" ref="G73:G136" si="10">MID(B73,4,5)</f>
        <v>ID</v>
      </c>
      <c r="H73" s="456">
        <f>VLOOKUP(G73,'Alloc. Factors'!$B$3:$M$100,7,FALSE)</f>
        <v>0</v>
      </c>
      <c r="I73" s="80">
        <f t="shared" ref="I73:I136" si="11">F73*H73</f>
        <v>0</v>
      </c>
      <c r="K73" s="506">
        <f t="shared" si="7"/>
        <v>3.6384929640634214E-4</v>
      </c>
      <c r="L73" s="206">
        <f t="shared" ref="L73:L136" si="12">H73*K73</f>
        <v>0</v>
      </c>
      <c r="N73" s="495">
        <f t="shared" ref="N73:N136" si="13">E73*H73</f>
        <v>0</v>
      </c>
      <c r="P73" s="493"/>
      <c r="R73" s="489"/>
    </row>
    <row r="74" spans="1:18">
      <c r="A74" s="79" t="s">
        <v>489</v>
      </c>
      <c r="B74" s="81" t="s">
        <v>489</v>
      </c>
      <c r="C74" s="493">
        <v>1696674.2110097241</v>
      </c>
      <c r="D74" s="494">
        <f t="shared" si="8"/>
        <v>2.4267591210906511E-3</v>
      </c>
      <c r="E74" s="495">
        <v>1722724.3884303712</v>
      </c>
      <c r="F74" s="493">
        <f t="shared" si="9"/>
        <v>26050.177420647116</v>
      </c>
      <c r="G74" s="455" t="str">
        <f t="shared" si="10"/>
        <v>OR</v>
      </c>
      <c r="H74" s="456">
        <f>VLOOKUP(G74,'Alloc. Factors'!$B$3:$M$100,7,FALSE)</f>
        <v>0</v>
      </c>
      <c r="I74" s="80">
        <f t="shared" si="11"/>
        <v>0</v>
      </c>
      <c r="K74" s="506">
        <f t="shared" si="7"/>
        <v>3.4172687991036264E-3</v>
      </c>
      <c r="L74" s="206">
        <f t="shared" si="12"/>
        <v>0</v>
      </c>
      <c r="N74" s="495">
        <f t="shared" si="13"/>
        <v>0</v>
      </c>
      <c r="P74" s="493"/>
      <c r="R74" s="489"/>
    </row>
    <row r="75" spans="1:18">
      <c r="A75" s="79" t="s">
        <v>490</v>
      </c>
      <c r="B75" s="81" t="s">
        <v>490</v>
      </c>
      <c r="C75" s="493">
        <v>16066.541081675994</v>
      </c>
      <c r="D75" s="494">
        <f t="shared" si="8"/>
        <v>2.2980030498095084E-5</v>
      </c>
      <c r="E75" s="495">
        <v>16313.221465569315</v>
      </c>
      <c r="F75" s="493">
        <f t="shared" si="9"/>
        <v>246.68038389332105</v>
      </c>
      <c r="G75" s="455" t="str">
        <f t="shared" si="10"/>
        <v>SNPD</v>
      </c>
      <c r="H75" s="456">
        <f>VLOOKUP(G75,'Alloc. Factors'!$B$3:$M$100,7,FALSE)</f>
        <v>0.48317341591839369</v>
      </c>
      <c r="I75" s="80">
        <f t="shared" si="11"/>
        <v>119.18940372579664</v>
      </c>
      <c r="K75" s="506">
        <f t="shared" si="7"/>
        <v>3.2359594547767585E-5</v>
      </c>
      <c r="L75" s="206">
        <f t="shared" si="12"/>
        <v>1.5635295835379091E-5</v>
      </c>
      <c r="N75" s="495">
        <f t="shared" si="13"/>
        <v>7882.1149401523908</v>
      </c>
      <c r="P75" s="493"/>
      <c r="R75" s="489"/>
    </row>
    <row r="76" spans="1:18">
      <c r="A76" s="79" t="s">
        <v>491</v>
      </c>
      <c r="B76" s="81" t="s">
        <v>491</v>
      </c>
      <c r="C76" s="493">
        <v>1677238.604112078</v>
      </c>
      <c r="D76" s="494">
        <f t="shared" si="8"/>
        <v>2.3989603038476366E-3</v>
      </c>
      <c r="E76" s="495">
        <v>1702990.3736211318</v>
      </c>
      <c r="F76" s="493">
        <f t="shared" si="9"/>
        <v>25751.769509053789</v>
      </c>
      <c r="G76" s="455" t="str">
        <f t="shared" si="10"/>
        <v>UT</v>
      </c>
      <c r="H76" s="456">
        <f>VLOOKUP(G76,'Alloc. Factors'!$B$3:$M$100,7,FALSE)</f>
        <v>1</v>
      </c>
      <c r="I76" s="80">
        <f t="shared" si="11"/>
        <v>25751.769509053789</v>
      </c>
      <c r="K76" s="506">
        <f t="shared" si="7"/>
        <v>3.3781235745154316E-3</v>
      </c>
      <c r="L76" s="206">
        <f t="shared" si="12"/>
        <v>3.3781235745154316E-3</v>
      </c>
      <c r="N76" s="495">
        <f t="shared" si="13"/>
        <v>1702990.3736211318</v>
      </c>
      <c r="P76" s="493"/>
      <c r="R76" s="489"/>
    </row>
    <row r="77" spans="1:18">
      <c r="A77" s="79" t="s">
        <v>492</v>
      </c>
      <c r="B77" s="81" t="s">
        <v>492</v>
      </c>
      <c r="C77" s="493">
        <v>258693.72504181904</v>
      </c>
      <c r="D77" s="494">
        <f t="shared" si="8"/>
        <v>3.7001054930901715E-4</v>
      </c>
      <c r="E77" s="495">
        <v>262665.62335395109</v>
      </c>
      <c r="F77" s="493">
        <f t="shared" si="9"/>
        <v>3971.8983121320489</v>
      </c>
      <c r="G77" s="455" t="str">
        <f t="shared" si="10"/>
        <v>WA</v>
      </c>
      <c r="H77" s="456">
        <f>VLOOKUP(G77,'Alloc. Factors'!$B$3:$M$100,7,FALSE)</f>
        <v>0</v>
      </c>
      <c r="I77" s="80">
        <f t="shared" si="11"/>
        <v>0</v>
      </c>
      <c r="K77" s="506">
        <f t="shared" si="7"/>
        <v>5.2103461546881228E-4</v>
      </c>
      <c r="L77" s="206">
        <f t="shared" si="12"/>
        <v>0</v>
      </c>
      <c r="N77" s="495">
        <f t="shared" si="13"/>
        <v>0</v>
      </c>
      <c r="P77" s="493"/>
      <c r="R77" s="489"/>
    </row>
    <row r="78" spans="1:18">
      <c r="A78" s="79" t="s">
        <v>493</v>
      </c>
      <c r="B78" s="81" t="s">
        <v>493</v>
      </c>
      <c r="C78" s="493">
        <v>315392.64498379326</v>
      </c>
      <c r="D78" s="494">
        <f t="shared" si="8"/>
        <v>4.5110721491065277E-4</v>
      </c>
      <c r="E78" s="495">
        <v>320235.07985177269</v>
      </c>
      <c r="F78" s="493">
        <f t="shared" si="9"/>
        <v>4842.4348679794348</v>
      </c>
      <c r="G78" s="455" t="str">
        <f t="shared" si="10"/>
        <v>WYP</v>
      </c>
      <c r="H78" s="456">
        <f>VLOOKUP(G78,'Alloc. Factors'!$B$3:$M$100,7,FALSE)</f>
        <v>0</v>
      </c>
      <c r="I78" s="80">
        <f t="shared" si="11"/>
        <v>0</v>
      </c>
      <c r="K78" s="506">
        <f t="shared" si="7"/>
        <v>6.3523181891736002E-4</v>
      </c>
      <c r="L78" s="206">
        <f t="shared" si="12"/>
        <v>0</v>
      </c>
      <c r="N78" s="495">
        <f t="shared" si="13"/>
        <v>0</v>
      </c>
      <c r="P78" s="493"/>
      <c r="R78" s="489"/>
    </row>
    <row r="79" spans="1:18">
      <c r="A79" s="79" t="s">
        <v>494</v>
      </c>
      <c r="B79" s="81" t="s">
        <v>494</v>
      </c>
      <c r="C79" s="493">
        <v>56377.449561387912</v>
      </c>
      <c r="D79" s="494">
        <f t="shared" si="8"/>
        <v>8.0636865380010251E-5</v>
      </c>
      <c r="E79" s="495">
        <v>57243.050366815209</v>
      </c>
      <c r="F79" s="493">
        <f t="shared" si="9"/>
        <v>865.60080542729702</v>
      </c>
      <c r="G79" s="455" t="str">
        <f t="shared" si="10"/>
        <v>WYU</v>
      </c>
      <c r="H79" s="456">
        <f>VLOOKUP(G79,'Alloc. Factors'!$B$3:$M$100,7,FALSE)</f>
        <v>0</v>
      </c>
      <c r="I79" s="80">
        <f t="shared" si="11"/>
        <v>0</v>
      </c>
      <c r="K79" s="506">
        <f t="shared" si="7"/>
        <v>1.1354973047213092E-4</v>
      </c>
      <c r="L79" s="206">
        <f t="shared" si="12"/>
        <v>0</v>
      </c>
      <c r="N79" s="495">
        <f t="shared" si="13"/>
        <v>0</v>
      </c>
      <c r="P79" s="493"/>
      <c r="R79" s="489"/>
    </row>
    <row r="80" spans="1:18">
      <c r="A80" s="79" t="s">
        <v>495</v>
      </c>
      <c r="B80" s="81" t="s">
        <v>495</v>
      </c>
      <c r="C80" s="493">
        <v>223830.26431524538</v>
      </c>
      <c r="D80" s="494">
        <f t="shared" si="8"/>
        <v>3.2014521820302475E-4</v>
      </c>
      <c r="E80" s="495">
        <v>227266.88052576259</v>
      </c>
      <c r="F80" s="493">
        <f t="shared" si="9"/>
        <v>3436.6162105172116</v>
      </c>
      <c r="G80" s="455" t="str">
        <f t="shared" si="10"/>
        <v>SNPD</v>
      </c>
      <c r="H80" s="456">
        <f>VLOOKUP(G80,'Alloc. Factors'!$B$3:$M$100,7,FALSE)</f>
        <v>0.48317341591839369</v>
      </c>
      <c r="I80" s="80">
        <f t="shared" si="11"/>
        <v>1660.4815936361267</v>
      </c>
      <c r="K80" s="506">
        <f t="shared" si="7"/>
        <v>4.508161753012151E-4</v>
      </c>
      <c r="L80" s="206">
        <f t="shared" si="12"/>
        <v>2.1782239137155349E-4</v>
      </c>
      <c r="N80" s="495">
        <f t="shared" si="13"/>
        <v>109809.31498875018</v>
      </c>
      <c r="P80" s="493"/>
      <c r="R80" s="489"/>
    </row>
    <row r="81" spans="1:18">
      <c r="A81" s="79" t="s">
        <v>496</v>
      </c>
      <c r="B81" s="81" t="s">
        <v>496</v>
      </c>
      <c r="C81" s="493">
        <v>209156.0034760469</v>
      </c>
      <c r="D81" s="494">
        <f t="shared" si="8"/>
        <v>2.991565710569144E-4</v>
      </c>
      <c r="E81" s="495">
        <v>212367.31591528177</v>
      </c>
      <c r="F81" s="493">
        <f t="shared" si="9"/>
        <v>3211.3124392348691</v>
      </c>
      <c r="G81" s="455" t="str">
        <f t="shared" si="10"/>
        <v>CA</v>
      </c>
      <c r="H81" s="456">
        <f>VLOOKUP(G81,'Alloc. Factors'!$B$3:$M$100,7,FALSE)</f>
        <v>0</v>
      </c>
      <c r="I81" s="80">
        <f t="shared" si="11"/>
        <v>0</v>
      </c>
      <c r="K81" s="506">
        <f t="shared" si="7"/>
        <v>4.2126077015018171E-4</v>
      </c>
      <c r="L81" s="206">
        <f t="shared" si="12"/>
        <v>0</v>
      </c>
      <c r="N81" s="495">
        <f t="shared" si="13"/>
        <v>0</v>
      </c>
      <c r="P81" s="493"/>
      <c r="R81" s="489"/>
    </row>
    <row r="82" spans="1:18">
      <c r="A82" s="79" t="s">
        <v>620</v>
      </c>
      <c r="B82" s="81" t="s">
        <v>620</v>
      </c>
      <c r="C82" s="493">
        <v>274328.73558498651</v>
      </c>
      <c r="D82" s="494">
        <f t="shared" si="8"/>
        <v>3.9237336015259086E-4</v>
      </c>
      <c r="E82" s="495">
        <v>278540.68870315043</v>
      </c>
      <c r="F82" s="493">
        <f t="shared" si="9"/>
        <v>4211.9531181639177</v>
      </c>
      <c r="G82" s="455" t="str">
        <f t="shared" si="10"/>
        <v>ID</v>
      </c>
      <c r="H82" s="456">
        <f>VLOOKUP(G82,'Alloc. Factors'!$B$3:$M$100,7,FALSE)</f>
        <v>0</v>
      </c>
      <c r="I82" s="80">
        <f t="shared" si="11"/>
        <v>0</v>
      </c>
      <c r="K82" s="506">
        <f t="shared" si="7"/>
        <v>5.5252506505313605E-4</v>
      </c>
      <c r="L82" s="206">
        <f t="shared" si="12"/>
        <v>0</v>
      </c>
      <c r="N82" s="495">
        <f t="shared" si="13"/>
        <v>0</v>
      </c>
      <c r="P82" s="493"/>
      <c r="R82" s="489"/>
    </row>
    <row r="83" spans="1:18">
      <c r="A83" s="79" t="s">
        <v>497</v>
      </c>
      <c r="B83" s="81" t="s">
        <v>497</v>
      </c>
      <c r="C83" s="493">
        <v>2431610.214778157</v>
      </c>
      <c r="D83" s="494">
        <f t="shared" si="8"/>
        <v>3.4779406849935724E-3</v>
      </c>
      <c r="E83" s="495">
        <v>2468944.3577160235</v>
      </c>
      <c r="F83" s="493">
        <f t="shared" si="9"/>
        <v>37334.142937866505</v>
      </c>
      <c r="G83" s="455" t="str">
        <f t="shared" si="10"/>
        <v>OR</v>
      </c>
      <c r="H83" s="456">
        <f>VLOOKUP(G83,'Alloc. Factors'!$B$3:$M$100,7,FALSE)</f>
        <v>0</v>
      </c>
      <c r="I83" s="80">
        <f t="shared" si="11"/>
        <v>0</v>
      </c>
      <c r="K83" s="506">
        <f t="shared" si="7"/>
        <v>4.8975022220665151E-3</v>
      </c>
      <c r="L83" s="206">
        <f t="shared" si="12"/>
        <v>0</v>
      </c>
      <c r="N83" s="495">
        <f t="shared" si="13"/>
        <v>0</v>
      </c>
      <c r="P83" s="493"/>
      <c r="R83" s="489"/>
    </row>
    <row r="84" spans="1:18">
      <c r="A84" s="79" t="s">
        <v>498</v>
      </c>
      <c r="B84" s="81" t="s">
        <v>498</v>
      </c>
      <c r="C84" s="493">
        <v>341746.84108642174</v>
      </c>
      <c r="D84" s="494">
        <f t="shared" si="8"/>
        <v>4.8880171474807547E-4</v>
      </c>
      <c r="E84" s="495">
        <v>346993.90960757813</v>
      </c>
      <c r="F84" s="493">
        <f t="shared" si="9"/>
        <v>5247.0685211563832</v>
      </c>
      <c r="G84" s="455" t="str">
        <f t="shared" si="10"/>
        <v>SNPD</v>
      </c>
      <c r="H84" s="456">
        <f>VLOOKUP(G84,'Alloc. Factors'!$B$3:$M$100,7,FALSE)</f>
        <v>0.48317341591839369</v>
      </c>
      <c r="I84" s="80">
        <f t="shared" si="11"/>
        <v>2535.244020925004</v>
      </c>
      <c r="K84" s="506">
        <f t="shared" si="7"/>
        <v>6.8831176289397785E-4</v>
      </c>
      <c r="L84" s="206">
        <f t="shared" si="12"/>
        <v>3.3257394569429475E-4</v>
      </c>
      <c r="N84" s="495">
        <f t="shared" si="13"/>
        <v>167658.23260797185</v>
      </c>
      <c r="P84" s="493"/>
      <c r="R84" s="489"/>
    </row>
    <row r="85" spans="1:18">
      <c r="A85" s="79" t="s">
        <v>499</v>
      </c>
      <c r="B85" s="81" t="s">
        <v>499</v>
      </c>
      <c r="C85" s="493">
        <v>1480441.4880056605</v>
      </c>
      <c r="D85" s="494">
        <f t="shared" si="8"/>
        <v>2.1174806930793631E-3</v>
      </c>
      <c r="E85" s="495">
        <v>1503171.6993645537</v>
      </c>
      <c r="F85" s="493">
        <f t="shared" si="9"/>
        <v>22730.211358893197</v>
      </c>
      <c r="G85" s="455" t="str">
        <f t="shared" si="10"/>
        <v>UT</v>
      </c>
      <c r="H85" s="456">
        <f>VLOOKUP(G85,'Alloc. Factors'!$B$3:$M$100,7,FALSE)</f>
        <v>1</v>
      </c>
      <c r="I85" s="80">
        <f t="shared" si="11"/>
        <v>22730.211358893197</v>
      </c>
      <c r="K85" s="506">
        <f t="shared" si="7"/>
        <v>2.9817548195357748E-3</v>
      </c>
      <c r="L85" s="206">
        <f t="shared" si="12"/>
        <v>2.9817548195357748E-3</v>
      </c>
      <c r="N85" s="495">
        <f t="shared" si="13"/>
        <v>1503171.6993645537</v>
      </c>
      <c r="P85" s="493"/>
      <c r="R85" s="489"/>
    </row>
    <row r="86" spans="1:18">
      <c r="A86" s="79" t="s">
        <v>500</v>
      </c>
      <c r="B86" s="81" t="s">
        <v>500</v>
      </c>
      <c r="C86" s="493">
        <v>527557.72674326866</v>
      </c>
      <c r="D86" s="494">
        <f t="shared" si="8"/>
        <v>7.5456768127227637E-4</v>
      </c>
      <c r="E86" s="495">
        <v>535657.67444808863</v>
      </c>
      <c r="F86" s="493">
        <f t="shared" si="9"/>
        <v>8099.9477048199624</v>
      </c>
      <c r="G86" s="455" t="str">
        <f t="shared" si="10"/>
        <v>WA</v>
      </c>
      <c r="H86" s="456">
        <f>VLOOKUP(G86,'Alloc. Factors'!$B$3:$M$100,7,FALSE)</f>
        <v>0</v>
      </c>
      <c r="I86" s="80">
        <f t="shared" si="11"/>
        <v>0</v>
      </c>
      <c r="K86" s="506">
        <f t="shared" si="7"/>
        <v>1.0625531687977537E-3</v>
      </c>
      <c r="L86" s="206">
        <f t="shared" si="12"/>
        <v>0</v>
      </c>
      <c r="N86" s="495">
        <f t="shared" si="13"/>
        <v>0</v>
      </c>
      <c r="P86" s="493"/>
      <c r="R86" s="489"/>
    </row>
    <row r="87" spans="1:18">
      <c r="A87" s="79" t="s">
        <v>501</v>
      </c>
      <c r="B87" s="81" t="s">
        <v>501</v>
      </c>
      <c r="C87" s="493">
        <v>481003.02063480945</v>
      </c>
      <c r="D87" s="494">
        <f t="shared" si="8"/>
        <v>6.8798032057256777E-4</v>
      </c>
      <c r="E87" s="495">
        <v>488388.18270428362</v>
      </c>
      <c r="F87" s="493">
        <f t="shared" si="9"/>
        <v>7385.1620694741723</v>
      </c>
      <c r="G87" s="455" t="str">
        <f t="shared" si="10"/>
        <v>WYP</v>
      </c>
      <c r="H87" s="456">
        <f>VLOOKUP(G87,'Alloc. Factors'!$B$3:$M$100,7,FALSE)</f>
        <v>0</v>
      </c>
      <c r="I87" s="80">
        <f t="shared" si="11"/>
        <v>0</v>
      </c>
      <c r="K87" s="506">
        <f t="shared" si="7"/>
        <v>9.6878741011318368E-4</v>
      </c>
      <c r="L87" s="206">
        <f t="shared" si="12"/>
        <v>0</v>
      </c>
      <c r="N87" s="495">
        <f t="shared" si="13"/>
        <v>0</v>
      </c>
      <c r="P87" s="493"/>
      <c r="R87" s="489"/>
    </row>
    <row r="88" spans="1:18">
      <c r="A88" s="79" t="s">
        <v>502</v>
      </c>
      <c r="B88" s="81" t="s">
        <v>502</v>
      </c>
      <c r="C88" s="493">
        <v>74911.672138885595</v>
      </c>
      <c r="D88" s="494">
        <f t="shared" si="8"/>
        <v>1.0714642944387343E-4</v>
      </c>
      <c r="E88" s="495">
        <v>76061.841297721316</v>
      </c>
      <c r="F88" s="493">
        <f t="shared" si="9"/>
        <v>1150.1691588357207</v>
      </c>
      <c r="G88" s="455" t="str">
        <f t="shared" si="10"/>
        <v>WYU</v>
      </c>
      <c r="H88" s="456">
        <f>VLOOKUP(G88,'Alloc. Factors'!$B$3:$M$100,7,FALSE)</f>
        <v>0</v>
      </c>
      <c r="I88" s="80">
        <f t="shared" si="11"/>
        <v>0</v>
      </c>
      <c r="K88" s="506">
        <f t="shared" si="7"/>
        <v>1.5087947835108967E-4</v>
      </c>
      <c r="L88" s="206">
        <f t="shared" si="12"/>
        <v>0</v>
      </c>
      <c r="N88" s="495">
        <f t="shared" si="13"/>
        <v>0</v>
      </c>
      <c r="P88" s="493"/>
      <c r="R88" s="489"/>
    </row>
    <row r="89" spans="1:18">
      <c r="A89" s="79" t="s">
        <v>503</v>
      </c>
      <c r="B89" s="81" t="s">
        <v>503</v>
      </c>
      <c r="C89" s="493">
        <v>423369.60826883733</v>
      </c>
      <c r="D89" s="494">
        <f t="shared" si="8"/>
        <v>6.0554704715382068E-4</v>
      </c>
      <c r="E89" s="495">
        <v>429869.88589334936</v>
      </c>
      <c r="F89" s="493">
        <f t="shared" si="9"/>
        <v>6500.2776245120331</v>
      </c>
      <c r="G89" s="455" t="str">
        <f t="shared" si="10"/>
        <v>CA</v>
      </c>
      <c r="H89" s="456">
        <f>VLOOKUP(G89,'Alloc. Factors'!$B$3:$M$100,7,FALSE)</f>
        <v>0</v>
      </c>
      <c r="I89" s="80">
        <f t="shared" si="11"/>
        <v>0</v>
      </c>
      <c r="K89" s="506">
        <f t="shared" si="7"/>
        <v>8.527080469766953E-4</v>
      </c>
      <c r="L89" s="206">
        <f t="shared" si="12"/>
        <v>0</v>
      </c>
      <c r="N89" s="495">
        <f t="shared" si="13"/>
        <v>0</v>
      </c>
      <c r="P89" s="493"/>
      <c r="R89" s="489"/>
    </row>
    <row r="90" spans="1:18">
      <c r="A90" s="79" t="s">
        <v>616</v>
      </c>
      <c r="B90" s="81" t="s">
        <v>616</v>
      </c>
      <c r="C90" s="493">
        <v>596073.13621340634</v>
      </c>
      <c r="D90" s="494">
        <f t="shared" si="8"/>
        <v>8.5256551361273883E-4</v>
      </c>
      <c r="E90" s="495">
        <v>605225.04696520581</v>
      </c>
      <c r="F90" s="493">
        <f t="shared" si="9"/>
        <v>9151.9107517994707</v>
      </c>
      <c r="G90" s="455" t="str">
        <f t="shared" si="10"/>
        <v>ID</v>
      </c>
      <c r="H90" s="456">
        <f>VLOOKUP(G90,'Alloc. Factors'!$B$3:$M$100,7,FALSE)</f>
        <v>0</v>
      </c>
      <c r="I90" s="80">
        <f t="shared" si="11"/>
        <v>0</v>
      </c>
      <c r="K90" s="506">
        <f t="shared" si="7"/>
        <v>1.200549944796823E-3</v>
      </c>
      <c r="L90" s="206">
        <f t="shared" si="12"/>
        <v>0</v>
      </c>
      <c r="N90" s="495">
        <f t="shared" si="13"/>
        <v>0</v>
      </c>
      <c r="P90" s="493"/>
      <c r="R90" s="489"/>
    </row>
    <row r="91" spans="1:18">
      <c r="A91" s="79" t="s">
        <v>504</v>
      </c>
      <c r="B91" s="81" t="s">
        <v>504</v>
      </c>
      <c r="C91" s="493">
        <v>3601508.7360632662</v>
      </c>
      <c r="D91" s="494">
        <f t="shared" si="8"/>
        <v>5.1512506751239242E-3</v>
      </c>
      <c r="E91" s="495">
        <v>3656805.1158559578</v>
      </c>
      <c r="F91" s="493">
        <f t="shared" si="9"/>
        <v>55296.379792691674</v>
      </c>
      <c r="G91" s="455" t="str">
        <f t="shared" si="10"/>
        <v>OR</v>
      </c>
      <c r="H91" s="456">
        <f>VLOOKUP(G91,'Alloc. Factors'!$B$3:$M$100,7,FALSE)</f>
        <v>0</v>
      </c>
      <c r="I91" s="80">
        <f t="shared" si="11"/>
        <v>0</v>
      </c>
      <c r="K91" s="506">
        <f t="shared" si="7"/>
        <v>7.2537929518737016E-3</v>
      </c>
      <c r="L91" s="206">
        <f t="shared" si="12"/>
        <v>0</v>
      </c>
      <c r="N91" s="495">
        <f t="shared" si="13"/>
        <v>0</v>
      </c>
      <c r="P91" s="493"/>
      <c r="R91" s="489"/>
    </row>
    <row r="92" spans="1:18">
      <c r="A92" s="79" t="s">
        <v>505</v>
      </c>
      <c r="B92" s="81" t="s">
        <v>505</v>
      </c>
      <c r="C92" s="493">
        <v>3758184.6291383132</v>
      </c>
      <c r="D92" s="494">
        <f t="shared" si="8"/>
        <v>5.3753447587775094E-3</v>
      </c>
      <c r="E92" s="495">
        <v>3815886.5590275754</v>
      </c>
      <c r="F92" s="493">
        <f t="shared" si="9"/>
        <v>57701.929889262188</v>
      </c>
      <c r="G92" s="455" t="str">
        <f t="shared" si="10"/>
        <v>UT</v>
      </c>
      <c r="H92" s="456">
        <f>VLOOKUP(G92,'Alloc. Factors'!$B$3:$M$100,7,FALSE)</f>
        <v>1</v>
      </c>
      <c r="I92" s="80">
        <f t="shared" si="11"/>
        <v>57701.929889262188</v>
      </c>
      <c r="K92" s="506">
        <f t="shared" si="7"/>
        <v>7.5693536160853676E-3</v>
      </c>
      <c r="L92" s="206">
        <f t="shared" si="12"/>
        <v>7.5693536160853676E-3</v>
      </c>
      <c r="N92" s="495">
        <f t="shared" si="13"/>
        <v>3815886.5590275754</v>
      </c>
      <c r="P92" s="493"/>
      <c r="R92" s="489"/>
    </row>
    <row r="93" spans="1:18">
      <c r="A93" s="79" t="s">
        <v>506</v>
      </c>
      <c r="B93" s="81" t="s">
        <v>506</v>
      </c>
      <c r="C93" s="493">
        <v>775550.9119475357</v>
      </c>
      <c r="D93" s="494">
        <f t="shared" si="8"/>
        <v>1.1092732106293963E-3</v>
      </c>
      <c r="E93" s="495">
        <v>787458.46539762011</v>
      </c>
      <c r="F93" s="493">
        <f t="shared" si="9"/>
        <v>11907.553450084408</v>
      </c>
      <c r="G93" s="455" t="str">
        <f t="shared" si="10"/>
        <v>WA</v>
      </c>
      <c r="H93" s="456">
        <f>VLOOKUP(G93,'Alloc. Factors'!$B$3:$M$100,7,FALSE)</f>
        <v>0</v>
      </c>
      <c r="I93" s="80">
        <f t="shared" si="11"/>
        <v>0</v>
      </c>
      <c r="K93" s="506">
        <f t="shared" si="7"/>
        <v>1.5620358441927789E-3</v>
      </c>
      <c r="L93" s="206">
        <f t="shared" si="12"/>
        <v>0</v>
      </c>
      <c r="N93" s="495">
        <f t="shared" si="13"/>
        <v>0</v>
      </c>
      <c r="P93" s="493"/>
      <c r="R93" s="489"/>
    </row>
    <row r="94" spans="1:18">
      <c r="A94" s="79" t="s">
        <v>507</v>
      </c>
      <c r="B94" s="81" t="s">
        <v>507</v>
      </c>
      <c r="C94" s="493">
        <v>648101.4249591023</v>
      </c>
      <c r="D94" s="494">
        <f t="shared" si="8"/>
        <v>9.2698175890547287E-4</v>
      </c>
      <c r="E94" s="495">
        <v>658052.16093257559</v>
      </c>
      <c r="F94" s="493">
        <f t="shared" si="9"/>
        <v>9950.7359734732891</v>
      </c>
      <c r="G94" s="455" t="str">
        <f t="shared" si="10"/>
        <v>WYP</v>
      </c>
      <c r="H94" s="456">
        <f>VLOOKUP(G94,'Alloc. Factors'!$B$3:$M$100,7,FALSE)</f>
        <v>0</v>
      </c>
      <c r="I94" s="80">
        <f t="shared" si="11"/>
        <v>0</v>
      </c>
      <c r="K94" s="506">
        <f t="shared" si="7"/>
        <v>1.3053400374661867E-3</v>
      </c>
      <c r="L94" s="206">
        <f t="shared" si="12"/>
        <v>0</v>
      </c>
      <c r="N94" s="495">
        <f t="shared" si="13"/>
        <v>0</v>
      </c>
      <c r="P94" s="493"/>
      <c r="R94" s="489"/>
    </row>
    <row r="95" spans="1:18">
      <c r="A95" s="79" t="s">
        <v>508</v>
      </c>
      <c r="B95" s="81" t="s">
        <v>508</v>
      </c>
      <c r="C95" s="493">
        <v>72452.800792648661</v>
      </c>
      <c r="D95" s="494">
        <f t="shared" si="8"/>
        <v>1.0362949706619686E-4</v>
      </c>
      <c r="E95" s="495">
        <v>73565.217250106376</v>
      </c>
      <c r="F95" s="493">
        <f t="shared" si="9"/>
        <v>1112.4164574577153</v>
      </c>
      <c r="G95" s="455" t="str">
        <f t="shared" si="10"/>
        <v>WYU</v>
      </c>
      <c r="H95" s="456">
        <f>VLOOKUP(G95,'Alloc. Factors'!$B$3:$M$100,7,FALSE)</f>
        <v>0</v>
      </c>
      <c r="I95" s="80">
        <f t="shared" si="11"/>
        <v>0</v>
      </c>
      <c r="K95" s="506">
        <f t="shared" si="7"/>
        <v>1.4592706952800498E-4</v>
      </c>
      <c r="L95" s="206">
        <f t="shared" si="12"/>
        <v>0</v>
      </c>
      <c r="N95" s="495">
        <f t="shared" si="13"/>
        <v>0</v>
      </c>
      <c r="P95" s="493"/>
      <c r="R95" s="489"/>
    </row>
    <row r="96" spans="1:18">
      <c r="A96" s="79" t="s">
        <v>509</v>
      </c>
      <c r="B96" s="81" t="s">
        <v>509</v>
      </c>
      <c r="C96" s="493">
        <v>3898.4650318488675</v>
      </c>
      <c r="D96" s="494">
        <f t="shared" si="8"/>
        <v>5.5759883146110794E-6</v>
      </c>
      <c r="E96" s="495">
        <v>3958.3207808717834</v>
      </c>
      <c r="F96" s="493">
        <f t="shared" si="9"/>
        <v>59.855749022915916</v>
      </c>
      <c r="G96" s="455" t="str">
        <f t="shared" si="10"/>
        <v>CA</v>
      </c>
      <c r="H96" s="456">
        <f>VLOOKUP(G96,'Alloc. Factors'!$B$3:$M$100,7,FALSE)</f>
        <v>0</v>
      </c>
      <c r="I96" s="80">
        <f t="shared" si="11"/>
        <v>0</v>
      </c>
      <c r="K96" s="506">
        <f t="shared" si="7"/>
        <v>7.851892149527895E-6</v>
      </c>
      <c r="L96" s="206">
        <f t="shared" si="12"/>
        <v>0</v>
      </c>
      <c r="N96" s="495">
        <f t="shared" si="13"/>
        <v>0</v>
      </c>
      <c r="P96" s="493"/>
      <c r="R96" s="489"/>
    </row>
    <row r="97" spans="1:18">
      <c r="A97" s="79" t="s">
        <v>617</v>
      </c>
      <c r="B97" s="81" t="s">
        <v>617</v>
      </c>
      <c r="C97" s="493">
        <v>21716.514528037467</v>
      </c>
      <c r="D97" s="494">
        <f t="shared" si="8"/>
        <v>3.1061207488884567E-5</v>
      </c>
      <c r="E97" s="495">
        <v>22049.942744687716</v>
      </c>
      <c r="F97" s="493">
        <f t="shared" si="9"/>
        <v>333.42821665024894</v>
      </c>
      <c r="G97" s="455" t="str">
        <f t="shared" si="10"/>
        <v>ID</v>
      </c>
      <c r="H97" s="456">
        <f>VLOOKUP(G97,'Alloc. Factors'!$B$3:$M$100,7,FALSE)</f>
        <v>0</v>
      </c>
      <c r="I97" s="80">
        <f t="shared" si="11"/>
        <v>0</v>
      </c>
      <c r="K97" s="506">
        <f t="shared" si="7"/>
        <v>4.3739196977467482E-5</v>
      </c>
      <c r="L97" s="206">
        <f t="shared" si="12"/>
        <v>0</v>
      </c>
      <c r="N97" s="495">
        <f t="shared" si="13"/>
        <v>0</v>
      </c>
      <c r="P97" s="493"/>
      <c r="R97" s="489"/>
    </row>
    <row r="98" spans="1:18">
      <c r="A98" s="79" t="s">
        <v>510</v>
      </c>
      <c r="B98" s="81" t="s">
        <v>510</v>
      </c>
      <c r="C98" s="493">
        <v>77722.200306491228</v>
      </c>
      <c r="D98" s="494">
        <f t="shared" si="8"/>
        <v>1.1116633781612372E-4</v>
      </c>
      <c r="E98" s="495">
        <v>78915.521389801768</v>
      </c>
      <c r="F98" s="493">
        <f t="shared" si="9"/>
        <v>1193.3210833105404</v>
      </c>
      <c r="G98" s="455" t="str">
        <f t="shared" si="10"/>
        <v>OR</v>
      </c>
      <c r="H98" s="456">
        <f>VLOOKUP(G98,'Alloc. Factors'!$B$3:$M$100,7,FALSE)</f>
        <v>0</v>
      </c>
      <c r="I98" s="80">
        <f t="shared" si="11"/>
        <v>0</v>
      </c>
      <c r="K98" s="506">
        <f t="shared" si="7"/>
        <v>1.5654015861241488E-4</v>
      </c>
      <c r="L98" s="206">
        <f t="shared" si="12"/>
        <v>0</v>
      </c>
      <c r="N98" s="495">
        <f t="shared" si="13"/>
        <v>0</v>
      </c>
      <c r="P98" s="493"/>
      <c r="R98" s="489"/>
    </row>
    <row r="99" spans="1:18">
      <c r="A99" s="79" t="s">
        <v>511</v>
      </c>
      <c r="B99" s="81" t="s">
        <v>511</v>
      </c>
      <c r="C99" s="493">
        <v>3563474.061923014</v>
      </c>
      <c r="D99" s="494">
        <f t="shared" si="8"/>
        <v>5.0968495462633415E-3</v>
      </c>
      <c r="E99" s="495">
        <v>3618186.4698470575</v>
      </c>
      <c r="F99" s="493">
        <f t="shared" si="9"/>
        <v>54712.40792404348</v>
      </c>
      <c r="G99" s="455" t="str">
        <f t="shared" si="10"/>
        <v>SNPD</v>
      </c>
      <c r="H99" s="456">
        <f>VLOOKUP(G99,'Alloc. Factors'!$B$3:$M$100,7,FALSE)</f>
        <v>0.48317341591839369</v>
      </c>
      <c r="I99" s="80">
        <f t="shared" si="11"/>
        <v>26435.581029780678</v>
      </c>
      <c r="K99" s="506">
        <f t="shared" si="7"/>
        <v>7.1771873758708291E-3</v>
      </c>
      <c r="L99" s="206">
        <f t="shared" si="12"/>
        <v>3.4678261410858806E-3</v>
      </c>
      <c r="N99" s="495">
        <f t="shared" si="13"/>
        <v>1748211.516065717</v>
      </c>
      <c r="P99" s="493"/>
      <c r="R99" s="489"/>
    </row>
    <row r="100" spans="1:18">
      <c r="A100" s="79" t="s">
        <v>512</v>
      </c>
      <c r="B100" s="81" t="s">
        <v>512</v>
      </c>
      <c r="C100" s="493">
        <v>218620.76671802838</v>
      </c>
      <c r="D100" s="494">
        <f t="shared" si="8"/>
        <v>3.1269405537617741E-4</v>
      </c>
      <c r="E100" s="495">
        <v>221977.3980170055</v>
      </c>
      <c r="F100" s="493">
        <f t="shared" si="9"/>
        <v>3356.631298977125</v>
      </c>
      <c r="G100" s="455" t="str">
        <f t="shared" si="10"/>
        <v>UT</v>
      </c>
      <c r="H100" s="456">
        <f>VLOOKUP(G100,'Alloc. Factors'!$B$3:$M$100,7,FALSE)</f>
        <v>1</v>
      </c>
      <c r="I100" s="80">
        <f t="shared" si="11"/>
        <v>3356.631298977125</v>
      </c>
      <c r="K100" s="506">
        <f t="shared" si="7"/>
        <v>4.4032373457072077E-4</v>
      </c>
      <c r="L100" s="206">
        <f t="shared" si="12"/>
        <v>4.4032373457072077E-4</v>
      </c>
      <c r="N100" s="495">
        <f t="shared" si="13"/>
        <v>221977.3980170055</v>
      </c>
      <c r="P100" s="493"/>
      <c r="R100" s="489"/>
    </row>
    <row r="101" spans="1:18">
      <c r="A101" s="79" t="s">
        <v>513</v>
      </c>
      <c r="B101" s="81" t="s">
        <v>513</v>
      </c>
      <c r="C101" s="493">
        <v>9606.8858072802777</v>
      </c>
      <c r="D101" s="494">
        <f t="shared" si="8"/>
        <v>1.374076272675787E-5</v>
      </c>
      <c r="E101" s="495">
        <v>9754.3867701142754</v>
      </c>
      <c r="F101" s="493">
        <f t="shared" si="9"/>
        <v>147.50096283399762</v>
      </c>
      <c r="G101" s="455" t="str">
        <f t="shared" si="10"/>
        <v>WA</v>
      </c>
      <c r="H101" s="456">
        <f>VLOOKUP(G101,'Alloc. Factors'!$B$3:$M$100,7,FALSE)</f>
        <v>0</v>
      </c>
      <c r="I101" s="80">
        <f t="shared" si="11"/>
        <v>0</v>
      </c>
      <c r="K101" s="506">
        <f t="shared" si="7"/>
        <v>1.9349213250688196E-5</v>
      </c>
      <c r="L101" s="206">
        <f t="shared" si="12"/>
        <v>0</v>
      </c>
      <c r="N101" s="495">
        <f t="shared" si="13"/>
        <v>0</v>
      </c>
      <c r="P101" s="493"/>
      <c r="R101" s="489"/>
    </row>
    <row r="102" spans="1:18">
      <c r="A102" s="79" t="s">
        <v>514</v>
      </c>
      <c r="B102" s="81" t="s">
        <v>514</v>
      </c>
      <c r="C102" s="493">
        <v>133677.36598841139</v>
      </c>
      <c r="D102" s="494">
        <f t="shared" si="8"/>
        <v>1.9119920907072197E-4</v>
      </c>
      <c r="E102" s="495">
        <v>135729.8042694474</v>
      </c>
      <c r="F102" s="493">
        <f t="shared" si="9"/>
        <v>2052.4382810360112</v>
      </c>
      <c r="G102" s="455" t="str">
        <f t="shared" si="10"/>
        <v>WYP</v>
      </c>
      <c r="H102" s="456">
        <f>VLOOKUP(G102,'Alloc. Factors'!$B$3:$M$100,7,FALSE)</f>
        <v>0</v>
      </c>
      <c r="I102" s="80">
        <f t="shared" si="11"/>
        <v>0</v>
      </c>
      <c r="K102" s="506">
        <f t="shared" si="7"/>
        <v>2.6923936780220254E-4</v>
      </c>
      <c r="L102" s="206">
        <f t="shared" si="12"/>
        <v>0</v>
      </c>
      <c r="N102" s="495">
        <f t="shared" si="13"/>
        <v>0</v>
      </c>
      <c r="P102" s="493"/>
      <c r="R102" s="489"/>
    </row>
    <row r="103" spans="1:18">
      <c r="A103" s="79" t="s">
        <v>515</v>
      </c>
      <c r="B103" s="81" t="s">
        <v>515</v>
      </c>
      <c r="C103" s="493">
        <v>-73944.207198626013</v>
      </c>
      <c r="D103" s="494">
        <f t="shared" si="8"/>
        <v>-1.0576266092020785E-4</v>
      </c>
      <c r="E103" s="495">
        <v>-75079.52221918435</v>
      </c>
      <c r="F103" s="493">
        <f t="shared" si="9"/>
        <v>-1135.315020558337</v>
      </c>
      <c r="G103" s="455" t="str">
        <f t="shared" si="10"/>
        <v>WYU</v>
      </c>
      <c r="H103" s="456">
        <f>VLOOKUP(G103,'Alloc. Factors'!$B$3:$M$100,7,FALSE)</f>
        <v>0</v>
      </c>
      <c r="I103" s="80">
        <f t="shared" si="11"/>
        <v>0</v>
      </c>
      <c r="K103" s="506">
        <f t="shared" si="7"/>
        <v>-1.4893090877118954E-4</v>
      </c>
      <c r="L103" s="206">
        <f t="shared" si="12"/>
        <v>0</v>
      </c>
      <c r="N103" s="495">
        <f t="shared" si="13"/>
        <v>0</v>
      </c>
      <c r="P103" s="493"/>
      <c r="R103" s="489"/>
    </row>
    <row r="104" spans="1:18">
      <c r="A104" s="79" t="s">
        <v>516</v>
      </c>
      <c r="B104" s="81" t="s">
        <v>516</v>
      </c>
      <c r="C104" s="493">
        <v>6790.2939090310592</v>
      </c>
      <c r="D104" s="494">
        <f t="shared" si="8"/>
        <v>9.7121813791351198E-6</v>
      </c>
      <c r="E104" s="495">
        <v>6894.5498468656597</v>
      </c>
      <c r="F104" s="493">
        <f t="shared" si="9"/>
        <v>104.25593783460045</v>
      </c>
      <c r="G104" s="455" t="str">
        <f t="shared" si="10"/>
        <v>CA</v>
      </c>
      <c r="H104" s="456">
        <f>VLOOKUP(G104,'Alloc. Factors'!$B$3:$M$100,7,FALSE)</f>
        <v>0</v>
      </c>
      <c r="I104" s="80">
        <f t="shared" si="11"/>
        <v>0</v>
      </c>
      <c r="K104" s="506">
        <f t="shared" si="7"/>
        <v>1.3676320039229016E-5</v>
      </c>
      <c r="L104" s="206">
        <f t="shared" si="12"/>
        <v>0</v>
      </c>
      <c r="N104" s="495">
        <f t="shared" si="13"/>
        <v>0</v>
      </c>
      <c r="P104" s="493"/>
      <c r="R104" s="489"/>
    </row>
    <row r="105" spans="1:18">
      <c r="A105" s="79" t="s">
        <v>826</v>
      </c>
      <c r="B105" s="81" t="s">
        <v>826</v>
      </c>
      <c r="C105" s="493">
        <v>1974.8834587347396</v>
      </c>
      <c r="D105" s="494">
        <f t="shared" si="8"/>
        <v>2.8246827914732265E-6</v>
      </c>
      <c r="E105" s="495">
        <v>2005.2051693797814</v>
      </c>
      <c r="F105" s="493">
        <f t="shared" si="9"/>
        <v>30.321710645041776</v>
      </c>
      <c r="G105" s="455" t="str">
        <f t="shared" si="10"/>
        <v>ID</v>
      </c>
      <c r="H105" s="456">
        <f>VLOOKUP(G105,'Alloc. Factors'!$B$3:$M$100,7,FALSE)</f>
        <v>0</v>
      </c>
      <c r="I105" s="80">
        <f t="shared" si="11"/>
        <v>0</v>
      </c>
      <c r="K105" s="506">
        <f t="shared" si="7"/>
        <v>3.9776095974157693E-6</v>
      </c>
      <c r="L105" s="206">
        <f t="shared" si="12"/>
        <v>0</v>
      </c>
      <c r="N105" s="495">
        <f t="shared" si="13"/>
        <v>0</v>
      </c>
      <c r="P105" s="493"/>
      <c r="R105" s="489"/>
    </row>
    <row r="106" spans="1:18">
      <c r="A106" s="79" t="s">
        <v>517</v>
      </c>
      <c r="B106" s="81" t="s">
        <v>517</v>
      </c>
      <c r="C106" s="493">
        <v>23785.388540933687</v>
      </c>
      <c r="D106" s="494">
        <f t="shared" si="8"/>
        <v>3.4020325302195015E-5</v>
      </c>
      <c r="E106" s="495">
        <v>24150.581568263082</v>
      </c>
      <c r="F106" s="493">
        <f t="shared" si="9"/>
        <v>365.19302732939468</v>
      </c>
      <c r="G106" s="455" t="str">
        <f t="shared" si="10"/>
        <v>OR</v>
      </c>
      <c r="H106" s="456">
        <f>VLOOKUP(G106,'Alloc. Factors'!$B$3:$M$100,7,FALSE)</f>
        <v>0</v>
      </c>
      <c r="I106" s="80">
        <f t="shared" si="11"/>
        <v>0</v>
      </c>
      <c r="K106" s="506">
        <f t="shared" si="7"/>
        <v>4.7906112798825515E-5</v>
      </c>
      <c r="L106" s="206">
        <f t="shared" si="12"/>
        <v>0</v>
      </c>
      <c r="N106" s="495">
        <f t="shared" si="13"/>
        <v>0</v>
      </c>
      <c r="P106" s="493"/>
      <c r="R106" s="489"/>
    </row>
    <row r="107" spans="1:18">
      <c r="A107" s="79" t="s">
        <v>518</v>
      </c>
      <c r="B107" s="81" t="s">
        <v>518</v>
      </c>
      <c r="C107" s="493">
        <v>71412.403622204787</v>
      </c>
      <c r="D107" s="494">
        <f t="shared" si="8"/>
        <v>1.0214141331591164E-4</v>
      </c>
      <c r="E107" s="495">
        <v>72508.846163926573</v>
      </c>
      <c r="F107" s="493">
        <f t="shared" si="9"/>
        <v>1096.4425417217863</v>
      </c>
      <c r="G107" s="455" t="str">
        <f t="shared" si="10"/>
        <v>UT</v>
      </c>
      <c r="H107" s="456">
        <f>VLOOKUP(G107,'Alloc. Factors'!$B$3:$M$100,7,FALSE)</f>
        <v>1</v>
      </c>
      <c r="I107" s="80">
        <f t="shared" si="11"/>
        <v>1096.4425417217863</v>
      </c>
      <c r="K107" s="506">
        <f t="shared" si="7"/>
        <v>1.4383160726061037E-4</v>
      </c>
      <c r="L107" s="206">
        <f t="shared" si="12"/>
        <v>1.4383160726061037E-4</v>
      </c>
      <c r="N107" s="495">
        <f t="shared" si="13"/>
        <v>72508.846163926573</v>
      </c>
      <c r="P107" s="493"/>
      <c r="R107" s="489"/>
    </row>
    <row r="108" spans="1:18">
      <c r="A108" s="79" t="s">
        <v>519</v>
      </c>
      <c r="B108" s="81" t="s">
        <v>519</v>
      </c>
      <c r="C108" s="493">
        <v>5125.1343313844372</v>
      </c>
      <c r="D108" s="494">
        <f t="shared" si="8"/>
        <v>7.3304977495356862E-6</v>
      </c>
      <c r="E108" s="495">
        <v>5203.8239571068434</v>
      </c>
      <c r="F108" s="493">
        <f t="shared" si="9"/>
        <v>78.689625722406163</v>
      </c>
      <c r="G108" s="455" t="str">
        <f t="shared" si="10"/>
        <v>WA</v>
      </c>
      <c r="H108" s="456">
        <f>VLOOKUP(G108,'Alloc. Factors'!$B$3:$M$100,7,FALSE)</f>
        <v>0</v>
      </c>
      <c r="I108" s="80">
        <f t="shared" si="11"/>
        <v>0</v>
      </c>
      <c r="K108" s="506">
        <f t="shared" si="7"/>
        <v>1.0322524812487087E-5</v>
      </c>
      <c r="L108" s="206">
        <f t="shared" si="12"/>
        <v>0</v>
      </c>
      <c r="N108" s="495">
        <f t="shared" si="13"/>
        <v>0</v>
      </c>
      <c r="P108" s="493"/>
      <c r="R108" s="489"/>
    </row>
    <row r="109" spans="1:18">
      <c r="A109" s="79" t="s">
        <v>520</v>
      </c>
      <c r="B109" s="81" t="s">
        <v>520</v>
      </c>
      <c r="C109" s="493">
        <v>80951.797555383819</v>
      </c>
      <c r="D109" s="494">
        <f t="shared" si="8"/>
        <v>1.1578564217658497E-4</v>
      </c>
      <c r="E109" s="495">
        <v>82194.704811917807</v>
      </c>
      <c r="F109" s="493">
        <f t="shared" si="9"/>
        <v>1242.9072565339884</v>
      </c>
      <c r="G109" s="455" t="str">
        <f t="shared" si="10"/>
        <v>WYP</v>
      </c>
      <c r="H109" s="456">
        <f>VLOOKUP(G109,'Alloc. Factors'!$B$3:$M$100,7,FALSE)</f>
        <v>0</v>
      </c>
      <c r="I109" s="80">
        <f t="shared" si="11"/>
        <v>0</v>
      </c>
      <c r="K109" s="506">
        <f t="shared" si="7"/>
        <v>1.6304488523623945E-4</v>
      </c>
      <c r="L109" s="206">
        <f t="shared" si="12"/>
        <v>0</v>
      </c>
      <c r="N109" s="495">
        <f t="shared" si="13"/>
        <v>0</v>
      </c>
      <c r="P109" s="493"/>
      <c r="R109" s="489"/>
    </row>
    <row r="110" spans="1:18">
      <c r="A110" s="79" t="s">
        <v>521</v>
      </c>
      <c r="B110" s="81" t="s">
        <v>521</v>
      </c>
      <c r="C110" s="493">
        <v>2831.7128155032769</v>
      </c>
      <c r="D110" s="494">
        <f t="shared" si="8"/>
        <v>4.0502088490177919E-6</v>
      </c>
      <c r="E110" s="495">
        <v>2875.1900020895459</v>
      </c>
      <c r="F110" s="493">
        <f t="shared" si="9"/>
        <v>43.477186586268999</v>
      </c>
      <c r="G110" s="455" t="str">
        <f t="shared" si="10"/>
        <v>WYU</v>
      </c>
      <c r="H110" s="456">
        <f>VLOOKUP(G110,'Alloc. Factors'!$B$3:$M$100,7,FALSE)</f>
        <v>0</v>
      </c>
      <c r="I110" s="80">
        <f t="shared" si="11"/>
        <v>0</v>
      </c>
      <c r="K110" s="506">
        <f t="shared" si="7"/>
        <v>5.7033482265769924E-6</v>
      </c>
      <c r="L110" s="206">
        <f t="shared" si="12"/>
        <v>0</v>
      </c>
      <c r="N110" s="495">
        <f t="shared" si="13"/>
        <v>0</v>
      </c>
      <c r="P110" s="493"/>
      <c r="R110" s="489"/>
    </row>
    <row r="111" spans="1:18">
      <c r="A111" s="79" t="s">
        <v>522</v>
      </c>
      <c r="B111" s="81" t="s">
        <v>522</v>
      </c>
      <c r="C111" s="493">
        <v>28408.49585325097</v>
      </c>
      <c r="D111" s="494">
        <f t="shared" si="8"/>
        <v>4.0632772031888688E-5</v>
      </c>
      <c r="E111" s="495">
        <v>28844.670548680857</v>
      </c>
      <c r="F111" s="493">
        <f t="shared" si="9"/>
        <v>436.17469542988692</v>
      </c>
      <c r="G111" s="455" t="str">
        <f t="shared" si="10"/>
        <v>CA</v>
      </c>
      <c r="H111" s="456">
        <f>VLOOKUP(G111,'Alloc. Factors'!$B$3:$M$100,7,FALSE)</f>
        <v>0</v>
      </c>
      <c r="I111" s="80">
        <f t="shared" si="11"/>
        <v>0</v>
      </c>
      <c r="K111" s="506">
        <f t="shared" si="7"/>
        <v>5.7217505799776362E-5</v>
      </c>
      <c r="L111" s="206">
        <f t="shared" si="12"/>
        <v>0</v>
      </c>
      <c r="N111" s="495">
        <f t="shared" si="13"/>
        <v>0</v>
      </c>
      <c r="P111" s="493"/>
      <c r="R111" s="489"/>
    </row>
    <row r="112" spans="1:18">
      <c r="A112" s="79" t="s">
        <v>614</v>
      </c>
      <c r="B112" s="81" t="s">
        <v>614</v>
      </c>
      <c r="C112" s="493">
        <v>60445.163969748108</v>
      </c>
      <c r="D112" s="494">
        <f t="shared" si="8"/>
        <v>8.6454931676076209E-5</v>
      </c>
      <c r="E112" s="495">
        <v>61373.219123421346</v>
      </c>
      <c r="F112" s="493">
        <f t="shared" si="9"/>
        <v>928.05515367323824</v>
      </c>
      <c r="G112" s="455" t="str">
        <f t="shared" si="10"/>
        <v>ID</v>
      </c>
      <c r="H112" s="456">
        <f>VLOOKUP(G112,'Alloc. Factors'!$B$3:$M$100,7,FALSE)</f>
        <v>0</v>
      </c>
      <c r="I112" s="80">
        <f t="shared" si="11"/>
        <v>0</v>
      </c>
      <c r="K112" s="506">
        <f t="shared" si="7"/>
        <v>1.2174250751863388E-4</v>
      </c>
      <c r="L112" s="206">
        <f t="shared" si="12"/>
        <v>0</v>
      </c>
      <c r="N112" s="495">
        <f t="shared" si="13"/>
        <v>0</v>
      </c>
      <c r="P112" s="493"/>
      <c r="R112" s="489"/>
    </row>
    <row r="113" spans="1:18">
      <c r="A113" s="79" t="s">
        <v>523</v>
      </c>
      <c r="B113" s="81" t="s">
        <v>523</v>
      </c>
      <c r="C113" s="493">
        <v>461515.1356350882</v>
      </c>
      <c r="D113" s="494">
        <f t="shared" si="8"/>
        <v>6.6010672977537244E-4</v>
      </c>
      <c r="E113" s="495">
        <v>468601.08713219571</v>
      </c>
      <c r="F113" s="493">
        <f t="shared" si="9"/>
        <v>7085.9514971075114</v>
      </c>
      <c r="G113" s="455" t="str">
        <f t="shared" si="10"/>
        <v>OR</v>
      </c>
      <c r="H113" s="456">
        <f>VLOOKUP(G113,'Alloc. Factors'!$B$3:$M$100,7,FALSE)</f>
        <v>0</v>
      </c>
      <c r="I113" s="80">
        <f t="shared" si="11"/>
        <v>0</v>
      </c>
      <c r="K113" s="506">
        <f t="shared" si="7"/>
        <v>9.2953689228369215E-4</v>
      </c>
      <c r="L113" s="206">
        <f t="shared" si="12"/>
        <v>0</v>
      </c>
      <c r="N113" s="495">
        <f t="shared" si="13"/>
        <v>0</v>
      </c>
      <c r="P113" s="493"/>
      <c r="R113" s="489"/>
    </row>
    <row r="114" spans="1:18">
      <c r="A114" s="79" t="s">
        <v>524</v>
      </c>
      <c r="B114" s="81" t="s">
        <v>524</v>
      </c>
      <c r="C114" s="493">
        <v>4026872.6548559</v>
      </c>
      <c r="D114" s="494">
        <f t="shared" si="8"/>
        <v>5.7596501916690433E-3</v>
      </c>
      <c r="E114" s="495">
        <v>4088699.9322605114</v>
      </c>
      <c r="F114" s="493">
        <f t="shared" si="9"/>
        <v>61827.277404611465</v>
      </c>
      <c r="G114" s="455" t="str">
        <f t="shared" si="10"/>
        <v>SNPD</v>
      </c>
      <c r="H114" s="456">
        <f>VLOOKUP(G114,'Alloc. Factors'!$B$3:$M$100,7,FALSE)</f>
        <v>0.48317341591839369</v>
      </c>
      <c r="I114" s="80">
        <f t="shared" si="11"/>
        <v>29873.296820520238</v>
      </c>
      <c r="K114" s="506">
        <f t="shared" si="7"/>
        <v>8.110517736468259E-3</v>
      </c>
      <c r="L114" s="206">
        <f t="shared" si="12"/>
        <v>3.918786559596087E-3</v>
      </c>
      <c r="N114" s="495">
        <f t="shared" si="13"/>
        <v>1975551.1129356162</v>
      </c>
      <c r="P114" s="493"/>
      <c r="R114" s="489"/>
    </row>
    <row r="115" spans="1:18">
      <c r="A115" s="79" t="s">
        <v>525</v>
      </c>
      <c r="B115" s="81" t="s">
        <v>525</v>
      </c>
      <c r="C115" s="493">
        <v>673473.17992923502</v>
      </c>
      <c r="D115" s="494">
        <f t="shared" si="8"/>
        <v>9.6327106971853967E-4</v>
      </c>
      <c r="E115" s="495">
        <v>683813.46547808126</v>
      </c>
      <c r="F115" s="493">
        <f t="shared" si="9"/>
        <v>10340.285548846237</v>
      </c>
      <c r="G115" s="455" t="str">
        <f t="shared" si="10"/>
        <v>UT</v>
      </c>
      <c r="H115" s="456">
        <f>VLOOKUP(G115,'Alloc. Factors'!$B$3:$M$100,7,FALSE)</f>
        <v>1</v>
      </c>
      <c r="I115" s="80">
        <f t="shared" si="11"/>
        <v>10340.285548846237</v>
      </c>
      <c r="K115" s="506">
        <f t="shared" si="7"/>
        <v>1.3564412483382075E-3</v>
      </c>
      <c r="L115" s="206">
        <f t="shared" si="12"/>
        <v>1.3564412483382075E-3</v>
      </c>
      <c r="N115" s="495">
        <f t="shared" si="13"/>
        <v>683813.46547808126</v>
      </c>
      <c r="P115" s="493"/>
      <c r="R115" s="489"/>
    </row>
    <row r="116" spans="1:18">
      <c r="A116" s="79" t="s">
        <v>526</v>
      </c>
      <c r="B116" s="81" t="s">
        <v>526</v>
      </c>
      <c r="C116" s="493">
        <v>112864.13583399419</v>
      </c>
      <c r="D116" s="494">
        <f t="shared" si="8"/>
        <v>1.6142997241418543E-4</v>
      </c>
      <c r="E116" s="495">
        <v>114597.01462936048</v>
      </c>
      <c r="F116" s="493">
        <f t="shared" si="9"/>
        <v>1732.8787953662832</v>
      </c>
      <c r="G116" s="455" t="str">
        <f t="shared" si="10"/>
        <v>WA</v>
      </c>
      <c r="H116" s="456">
        <f>VLOOKUP(G116,'Alloc. Factors'!$B$3:$M$100,7,FALSE)</f>
        <v>0</v>
      </c>
      <c r="I116" s="80">
        <f t="shared" si="11"/>
        <v>0</v>
      </c>
      <c r="K116" s="506">
        <f t="shared" si="7"/>
        <v>2.2731947442860734E-4</v>
      </c>
      <c r="L116" s="206">
        <f t="shared" si="12"/>
        <v>0</v>
      </c>
      <c r="N116" s="495">
        <f t="shared" si="13"/>
        <v>0</v>
      </c>
      <c r="P116" s="493"/>
      <c r="R116" s="489"/>
    </row>
    <row r="117" spans="1:18">
      <c r="A117" s="79" t="s">
        <v>527</v>
      </c>
      <c r="B117" s="81" t="s">
        <v>527</v>
      </c>
      <c r="C117" s="493">
        <v>131654.87541072356</v>
      </c>
      <c r="D117" s="494">
        <f t="shared" si="8"/>
        <v>1.8830643364873751E-4</v>
      </c>
      <c r="E117" s="495">
        <v>133676.26103707872</v>
      </c>
      <c r="F117" s="493">
        <f t="shared" si="9"/>
        <v>2021.385626355157</v>
      </c>
      <c r="G117" s="455" t="str">
        <f t="shared" si="10"/>
        <v>WYP</v>
      </c>
      <c r="H117" s="456">
        <f>VLOOKUP(G117,'Alloc. Factors'!$B$3:$M$100,7,FALSE)</f>
        <v>0</v>
      </c>
      <c r="I117" s="80">
        <f t="shared" si="11"/>
        <v>0</v>
      </c>
      <c r="K117" s="506">
        <f t="shared" si="7"/>
        <v>2.6516587278308163E-4</v>
      </c>
      <c r="L117" s="206">
        <f t="shared" si="12"/>
        <v>0</v>
      </c>
      <c r="N117" s="495">
        <f t="shared" si="13"/>
        <v>0</v>
      </c>
      <c r="P117" s="493"/>
      <c r="R117" s="489"/>
    </row>
    <row r="118" spans="1:18">
      <c r="A118" s="79" t="s">
        <v>528</v>
      </c>
      <c r="B118" s="81" t="s">
        <v>528</v>
      </c>
      <c r="C118" s="493">
        <v>175674.444327139</v>
      </c>
      <c r="D118" s="494">
        <f t="shared" si="8"/>
        <v>2.5126777866194195E-4</v>
      </c>
      <c r="E118" s="495">
        <v>178371.69192676633</v>
      </c>
      <c r="F118" s="493">
        <f t="shared" si="9"/>
        <v>2697.2475996273279</v>
      </c>
      <c r="G118" s="455" t="str">
        <f t="shared" si="10"/>
        <v>CA</v>
      </c>
      <c r="H118" s="456">
        <f>VLOOKUP(G118,'Alloc. Factors'!$B$3:$M$100,7,FALSE)</f>
        <v>0</v>
      </c>
      <c r="I118" s="80">
        <f t="shared" si="11"/>
        <v>0</v>
      </c>
      <c r="K118" s="506">
        <f t="shared" si="7"/>
        <v>3.538256157272134E-4</v>
      </c>
      <c r="L118" s="206">
        <f t="shared" si="12"/>
        <v>0</v>
      </c>
      <c r="N118" s="495">
        <f t="shared" si="13"/>
        <v>0</v>
      </c>
      <c r="P118" s="493"/>
      <c r="R118" s="489"/>
    </row>
    <row r="119" spans="1:18">
      <c r="A119" s="79" t="s">
        <v>615</v>
      </c>
      <c r="B119" s="81" t="s">
        <v>615</v>
      </c>
      <c r="C119" s="493">
        <v>554080.13467028784</v>
      </c>
      <c r="D119" s="494">
        <f t="shared" si="8"/>
        <v>7.9250277507668843E-4</v>
      </c>
      <c r="E119" s="495">
        <v>562587.29869727406</v>
      </c>
      <c r="F119" s="493">
        <f t="shared" si="9"/>
        <v>8507.1640269862255</v>
      </c>
      <c r="G119" s="455" t="str">
        <f t="shared" si="10"/>
        <v>ID</v>
      </c>
      <c r="H119" s="456">
        <f>VLOOKUP(G119,'Alloc. Factors'!$B$3:$M$100,7,FALSE)</f>
        <v>0</v>
      </c>
      <c r="I119" s="80">
        <f t="shared" si="11"/>
        <v>0</v>
      </c>
      <c r="K119" s="506">
        <f t="shared" si="7"/>
        <v>1.1159719079392983E-3</v>
      </c>
      <c r="L119" s="206">
        <f t="shared" si="12"/>
        <v>0</v>
      </c>
      <c r="N119" s="495">
        <f t="shared" si="13"/>
        <v>0</v>
      </c>
      <c r="P119" s="493"/>
      <c r="R119" s="489"/>
    </row>
    <row r="120" spans="1:18">
      <c r="A120" s="79" t="s">
        <v>910</v>
      </c>
      <c r="B120" s="81" t="s">
        <v>910</v>
      </c>
      <c r="C120" s="493">
        <v>3.637978807091713E-12</v>
      </c>
      <c r="D120" s="494">
        <f t="shared" si="8"/>
        <v>5.2034139466234284E-21</v>
      </c>
      <c r="E120" s="495">
        <v>3.6938351363518216E-12</v>
      </c>
      <c r="F120" s="493">
        <f t="shared" si="9"/>
        <v>5.5856329260108619E-14</v>
      </c>
      <c r="G120" s="455" t="str">
        <f t="shared" si="10"/>
        <v>MT</v>
      </c>
      <c r="H120" s="456">
        <f>VLOOKUP(G120,'Alloc. Factors'!$B$3:$M$100,7,FALSE)</f>
        <v>0</v>
      </c>
      <c r="I120" s="80">
        <f t="shared" si="11"/>
        <v>0</v>
      </c>
      <c r="K120" s="506">
        <f t="shared" si="7"/>
        <v>7.327247263265915E-21</v>
      </c>
      <c r="L120" s="206">
        <f t="shared" si="12"/>
        <v>0</v>
      </c>
      <c r="N120" s="495">
        <f t="shared" si="13"/>
        <v>0</v>
      </c>
      <c r="P120" s="493"/>
      <c r="R120" s="489"/>
    </row>
    <row r="121" spans="1:18">
      <c r="A121" s="79" t="s">
        <v>529</v>
      </c>
      <c r="B121" s="81" t="s">
        <v>529</v>
      </c>
      <c r="C121" s="493">
        <v>1207401.9838025705</v>
      </c>
      <c r="D121" s="494">
        <f t="shared" si="8"/>
        <v>1.7269513251292304E-3</v>
      </c>
      <c r="E121" s="495">
        <v>1225940.0364776212</v>
      </c>
      <c r="F121" s="493">
        <f t="shared" si="9"/>
        <v>18538.052675050683</v>
      </c>
      <c r="G121" s="455" t="str">
        <f t="shared" si="10"/>
        <v>OR</v>
      </c>
      <c r="H121" s="456">
        <f>VLOOKUP(G121,'Alloc. Factors'!$B$3:$M$100,7,FALSE)</f>
        <v>0</v>
      </c>
      <c r="I121" s="80">
        <f t="shared" si="11"/>
        <v>0</v>
      </c>
      <c r="K121" s="506">
        <f t="shared" si="7"/>
        <v>2.4318263933350418E-3</v>
      </c>
      <c r="L121" s="206">
        <f t="shared" si="12"/>
        <v>0</v>
      </c>
      <c r="N121" s="495">
        <f t="shared" si="13"/>
        <v>0</v>
      </c>
      <c r="P121" s="493"/>
      <c r="R121" s="489"/>
    </row>
    <row r="122" spans="1:18">
      <c r="A122" s="79" t="s">
        <v>530</v>
      </c>
      <c r="B122" s="81" t="s">
        <v>530</v>
      </c>
      <c r="C122" s="493">
        <v>1739716.0138071561</v>
      </c>
      <c r="D122" s="494">
        <f t="shared" si="8"/>
        <v>2.4883219637678506E-3</v>
      </c>
      <c r="E122" s="495">
        <v>1766427.0409018903</v>
      </c>
      <c r="F122" s="493">
        <f t="shared" si="9"/>
        <v>26711.027094734134</v>
      </c>
      <c r="G122" s="455" t="str">
        <f t="shared" si="10"/>
        <v>SNPD</v>
      </c>
      <c r="H122" s="456">
        <f>VLOOKUP(G122,'Alloc. Factors'!$B$3:$M$100,7,FALSE)</f>
        <v>0.48317341591839369</v>
      </c>
      <c r="I122" s="80">
        <f t="shared" si="11"/>
        <v>12906.058204051458</v>
      </c>
      <c r="K122" s="506">
        <f t="shared" si="7"/>
        <v>3.5039592248803605E-3</v>
      </c>
      <c r="L122" s="206">
        <f t="shared" si="12"/>
        <v>1.6930199479242107E-3</v>
      </c>
      <c r="N122" s="495">
        <f t="shared" si="13"/>
        <v>853490.58732318645</v>
      </c>
      <c r="P122" s="493"/>
      <c r="R122" s="489"/>
    </row>
    <row r="123" spans="1:18">
      <c r="A123" s="79" t="s">
        <v>531</v>
      </c>
      <c r="B123" s="81" t="s">
        <v>531</v>
      </c>
      <c r="C123" s="493">
        <v>2406454.6051893183</v>
      </c>
      <c r="D123" s="494">
        <f t="shared" si="8"/>
        <v>3.4419605276833605E-3</v>
      </c>
      <c r="E123" s="495">
        <v>2443402.5171768577</v>
      </c>
      <c r="F123" s="493">
        <f t="shared" si="9"/>
        <v>36947.911987539381</v>
      </c>
      <c r="G123" s="455" t="str">
        <f t="shared" si="10"/>
        <v>UT</v>
      </c>
      <c r="H123" s="456">
        <f>VLOOKUP(G123,'Alloc. Factors'!$B$3:$M$100,7,FALSE)</f>
        <v>1</v>
      </c>
      <c r="I123" s="80">
        <f t="shared" si="11"/>
        <v>36947.911987539381</v>
      </c>
      <c r="K123" s="506">
        <f t="shared" si="7"/>
        <v>4.8468363492592563E-3</v>
      </c>
      <c r="L123" s="206">
        <f t="shared" si="12"/>
        <v>4.8468363492592563E-3</v>
      </c>
      <c r="N123" s="495">
        <f t="shared" si="13"/>
        <v>2443402.5171768577</v>
      </c>
      <c r="P123" s="493"/>
      <c r="R123" s="489"/>
    </row>
    <row r="124" spans="1:18">
      <c r="A124" s="79" t="s">
        <v>532</v>
      </c>
      <c r="B124" s="81" t="s">
        <v>532</v>
      </c>
      <c r="C124" s="493">
        <v>214598.59724276827</v>
      </c>
      <c r="D124" s="494">
        <f t="shared" si="8"/>
        <v>3.0694113215890814E-4</v>
      </c>
      <c r="E124" s="495">
        <v>217893.47347541238</v>
      </c>
      <c r="F124" s="493">
        <f t="shared" si="9"/>
        <v>3294.8762326441065</v>
      </c>
      <c r="G124" s="455" t="str">
        <f t="shared" si="10"/>
        <v>WA</v>
      </c>
      <c r="H124" s="456">
        <f>VLOOKUP(G124,'Alloc. Factors'!$B$3:$M$100,7,FALSE)</f>
        <v>0</v>
      </c>
      <c r="I124" s="80">
        <f t="shared" si="11"/>
        <v>0</v>
      </c>
      <c r="K124" s="506">
        <f t="shared" si="7"/>
        <v>4.3222268950071158E-4</v>
      </c>
      <c r="L124" s="206">
        <f t="shared" si="12"/>
        <v>0</v>
      </c>
      <c r="N124" s="495">
        <f t="shared" si="13"/>
        <v>0</v>
      </c>
      <c r="P124" s="493"/>
      <c r="R124" s="489"/>
    </row>
    <row r="125" spans="1:18">
      <c r="A125" s="79" t="s">
        <v>533</v>
      </c>
      <c r="B125" s="81" t="s">
        <v>533</v>
      </c>
      <c r="C125" s="493">
        <v>870810.5497292513</v>
      </c>
      <c r="D125" s="494">
        <f t="shared" si="8"/>
        <v>1.2455234072543541E-3</v>
      </c>
      <c r="E125" s="495">
        <v>884180.68830565969</v>
      </c>
      <c r="F125" s="493">
        <f t="shared" si="9"/>
        <v>13370.138576408383</v>
      </c>
      <c r="G125" s="455" t="str">
        <f t="shared" si="10"/>
        <v>WYP</v>
      </c>
      <c r="H125" s="456">
        <f>VLOOKUP(G125,'Alloc. Factors'!$B$3:$M$100,7,FALSE)</f>
        <v>0</v>
      </c>
      <c r="I125" s="80">
        <f t="shared" si="11"/>
        <v>0</v>
      </c>
      <c r="K125" s="506">
        <f t="shared" si="7"/>
        <v>1.7538981274131055E-3</v>
      </c>
      <c r="L125" s="206">
        <f t="shared" si="12"/>
        <v>0</v>
      </c>
      <c r="N125" s="495">
        <f t="shared" si="13"/>
        <v>0</v>
      </c>
      <c r="P125" s="493"/>
      <c r="R125" s="489"/>
    </row>
    <row r="126" spans="1:18">
      <c r="A126" s="79" t="s">
        <v>534</v>
      </c>
      <c r="B126" s="81" t="s">
        <v>534</v>
      </c>
      <c r="C126" s="493">
        <v>-1490.9238360154359</v>
      </c>
      <c r="D126" s="494">
        <f t="shared" si="8"/>
        <v>-2.1324736324887681E-6</v>
      </c>
      <c r="E126" s="495">
        <v>-1513.8149898956851</v>
      </c>
      <c r="F126" s="493">
        <f t="shared" si="9"/>
        <v>-22.891153880249249</v>
      </c>
      <c r="G126" s="455" t="str">
        <f t="shared" si="10"/>
        <v>WYU</v>
      </c>
      <c r="H126" s="456">
        <f>VLOOKUP(G126,'Alloc. Factors'!$B$3:$M$100,7,FALSE)</f>
        <v>0</v>
      </c>
      <c r="I126" s="80">
        <f t="shared" si="11"/>
        <v>0</v>
      </c>
      <c r="K126" s="506">
        <f t="shared" si="7"/>
        <v>-3.0028672998002354E-6</v>
      </c>
      <c r="L126" s="206">
        <f t="shared" si="12"/>
        <v>0</v>
      </c>
      <c r="N126" s="495">
        <f t="shared" si="13"/>
        <v>0</v>
      </c>
      <c r="P126" s="493"/>
      <c r="R126" s="489"/>
    </row>
    <row r="127" spans="1:18">
      <c r="A127" s="79" t="s">
        <v>535</v>
      </c>
      <c r="B127" s="81" t="s">
        <v>535</v>
      </c>
      <c r="C127" s="493">
        <v>2540283.9636196895</v>
      </c>
      <c r="D127" s="494">
        <f t="shared" si="8"/>
        <v>3.633377132081052E-3</v>
      </c>
      <c r="E127" s="495">
        <v>2579286.6475301944</v>
      </c>
      <c r="F127" s="493">
        <f t="shared" si="9"/>
        <v>39002.683910504915</v>
      </c>
      <c r="G127" s="455" t="str">
        <f t="shared" si="10"/>
        <v>CA</v>
      </c>
      <c r="H127" s="456">
        <f>VLOOKUP(G127,'Alloc. Factors'!$B$3:$M$100,7,FALSE)</f>
        <v>0</v>
      </c>
      <c r="I127" s="80">
        <f t="shared" si="11"/>
        <v>0</v>
      </c>
      <c r="K127" s="506">
        <f t="shared" si="7"/>
        <v>5.1163818447943054E-3</v>
      </c>
      <c r="L127" s="206">
        <f t="shared" si="12"/>
        <v>0</v>
      </c>
      <c r="N127" s="495">
        <f t="shared" si="13"/>
        <v>0</v>
      </c>
      <c r="P127" s="493"/>
      <c r="R127" s="489"/>
    </row>
    <row r="128" spans="1:18">
      <c r="A128" s="79" t="s">
        <v>612</v>
      </c>
      <c r="B128" s="81" t="s">
        <v>612</v>
      </c>
      <c r="C128" s="493">
        <v>1717579.6550175056</v>
      </c>
      <c r="D128" s="494">
        <f t="shared" si="8"/>
        <v>2.4566602515475947E-3</v>
      </c>
      <c r="E128" s="495">
        <v>1743950.8077449773</v>
      </c>
      <c r="F128" s="493">
        <f t="shared" si="9"/>
        <v>26371.152727471665</v>
      </c>
      <c r="G128" s="455" t="str">
        <f t="shared" si="10"/>
        <v>ID</v>
      </c>
      <c r="H128" s="456">
        <f>VLOOKUP(G128,'Alloc. Factors'!$B$3:$M$100,7,FALSE)</f>
        <v>0</v>
      </c>
      <c r="I128" s="80">
        <f t="shared" si="11"/>
        <v>0</v>
      </c>
      <c r="K128" s="506">
        <f t="shared" si="7"/>
        <v>3.4593744202509463E-3</v>
      </c>
      <c r="L128" s="206">
        <f t="shared" si="12"/>
        <v>0</v>
      </c>
      <c r="N128" s="495">
        <f t="shared" si="13"/>
        <v>0</v>
      </c>
      <c r="P128" s="493"/>
      <c r="R128" s="489"/>
    </row>
    <row r="129" spans="1:18">
      <c r="A129" s="79" t="s">
        <v>536</v>
      </c>
      <c r="B129" s="81" t="s">
        <v>536</v>
      </c>
      <c r="C129" s="493">
        <v>7277161.4326157812</v>
      </c>
      <c r="D129" s="494">
        <f t="shared" si="8"/>
        <v>1.0408549719005684E-2</v>
      </c>
      <c r="E129" s="495">
        <v>7388892.5741680032</v>
      </c>
      <c r="F129" s="493">
        <f t="shared" si="9"/>
        <v>111731.14155222196</v>
      </c>
      <c r="G129" s="455" t="str">
        <f t="shared" si="10"/>
        <v>OR</v>
      </c>
      <c r="H129" s="456">
        <f>VLOOKUP(G129,'Alloc. Factors'!$B$3:$M$100,7,FALSE)</f>
        <v>0</v>
      </c>
      <c r="I129" s="80">
        <f t="shared" si="11"/>
        <v>0</v>
      </c>
      <c r="K129" s="506">
        <f t="shared" si="7"/>
        <v>1.465691913529985E-2</v>
      </c>
      <c r="L129" s="206">
        <f t="shared" si="12"/>
        <v>0</v>
      </c>
      <c r="N129" s="495">
        <f t="shared" si="13"/>
        <v>0</v>
      </c>
      <c r="P129" s="493"/>
      <c r="R129" s="489"/>
    </row>
    <row r="130" spans="1:18">
      <c r="A130" s="79" t="s">
        <v>220</v>
      </c>
      <c r="B130" s="81" t="s">
        <v>220</v>
      </c>
      <c r="C130" s="493">
        <v>403905.68180402718</v>
      </c>
      <c r="D130" s="494">
        <f t="shared" si="8"/>
        <v>5.7770772433379282E-4</v>
      </c>
      <c r="E130" s="495">
        <v>410107.11670763232</v>
      </c>
      <c r="F130" s="493">
        <f t="shared" si="9"/>
        <v>6201.4349036051426</v>
      </c>
      <c r="G130" s="455" t="str">
        <f t="shared" si="10"/>
        <v>SNPD</v>
      </c>
      <c r="H130" s="456">
        <f>VLOOKUP(G130,'Alloc. Factors'!$B$3:$M$100,7,FALSE)</f>
        <v>0.48317341591839369</v>
      </c>
      <c r="I130" s="80">
        <f t="shared" si="11"/>
        <v>2996.3684859704513</v>
      </c>
      <c r="K130" s="506">
        <f t="shared" si="7"/>
        <v>8.1350578399383606E-4</v>
      </c>
      <c r="L130" s="206">
        <f t="shared" si="12"/>
        <v>3.9306436852167269E-4</v>
      </c>
      <c r="N130" s="495">
        <f t="shared" si="13"/>
        <v>198152.85647207004</v>
      </c>
      <c r="P130" s="493"/>
      <c r="R130" s="489"/>
    </row>
    <row r="131" spans="1:18">
      <c r="A131" s="79" t="s">
        <v>537</v>
      </c>
      <c r="B131" s="81" t="s">
        <v>537</v>
      </c>
      <c r="C131" s="493">
        <v>8362156.1439023642</v>
      </c>
      <c r="D131" s="494">
        <f t="shared" si="8"/>
        <v>1.1960421489593198E-2</v>
      </c>
      <c r="E131" s="495">
        <v>8490545.9371545259</v>
      </c>
      <c r="F131" s="493">
        <f t="shared" si="9"/>
        <v>128389.7932521617</v>
      </c>
      <c r="G131" s="455" t="str">
        <f t="shared" si="10"/>
        <v>UT</v>
      </c>
      <c r="H131" s="456">
        <f>VLOOKUP(G131,'Alloc. Factors'!$B$3:$M$100,7,FALSE)</f>
        <v>1</v>
      </c>
      <c r="I131" s="80">
        <f t="shared" si="11"/>
        <v>128389.7932521617</v>
      </c>
      <c r="K131" s="506">
        <f t="shared" si="7"/>
        <v>1.6842205237966423E-2</v>
      </c>
      <c r="L131" s="206">
        <f t="shared" si="12"/>
        <v>1.6842205237966423E-2</v>
      </c>
      <c r="N131" s="495">
        <f t="shared" si="13"/>
        <v>8490545.9371545259</v>
      </c>
      <c r="P131" s="493"/>
      <c r="R131" s="489"/>
    </row>
    <row r="132" spans="1:18">
      <c r="A132" s="79" t="s">
        <v>538</v>
      </c>
      <c r="B132" s="81" t="s">
        <v>538</v>
      </c>
      <c r="C132" s="493">
        <v>1015502.1059330025</v>
      </c>
      <c r="D132" s="494">
        <f t="shared" si="8"/>
        <v>1.4524762515209552E-3</v>
      </c>
      <c r="E132" s="495">
        <v>1031093.7910419854</v>
      </c>
      <c r="F132" s="493">
        <f t="shared" si="9"/>
        <v>15591.685108982841</v>
      </c>
      <c r="G132" s="455" t="str">
        <f t="shared" si="10"/>
        <v>WA</v>
      </c>
      <c r="H132" s="456">
        <f>VLOOKUP(G132,'Alloc. Factors'!$B$3:$M$100,7,FALSE)</f>
        <v>0</v>
      </c>
      <c r="I132" s="80">
        <f t="shared" si="11"/>
        <v>0</v>
      </c>
      <c r="K132" s="506">
        <f t="shared" si="7"/>
        <v>2.0453211580104521E-3</v>
      </c>
      <c r="L132" s="206">
        <f t="shared" si="12"/>
        <v>0</v>
      </c>
      <c r="N132" s="495">
        <f t="shared" si="13"/>
        <v>0</v>
      </c>
      <c r="P132" s="493"/>
      <c r="R132" s="489"/>
    </row>
    <row r="133" spans="1:18">
      <c r="A133" s="79" t="s">
        <v>539</v>
      </c>
      <c r="B133" s="81" t="s">
        <v>539</v>
      </c>
      <c r="C133" s="493">
        <v>1452878.3434900288</v>
      </c>
      <c r="D133" s="494">
        <f t="shared" si="8"/>
        <v>2.0780570300536596E-3</v>
      </c>
      <c r="E133" s="495">
        <v>1475185.359399705</v>
      </c>
      <c r="F133" s="493">
        <f t="shared" si="9"/>
        <v>22307.015909676207</v>
      </c>
      <c r="G133" s="455" t="str">
        <f t="shared" si="10"/>
        <v>WYP</v>
      </c>
      <c r="H133" s="456">
        <f>VLOOKUP(G133,'Alloc. Factors'!$B$3:$M$100,7,FALSE)</f>
        <v>0</v>
      </c>
      <c r="I133" s="80">
        <f t="shared" si="11"/>
        <v>0</v>
      </c>
      <c r="K133" s="506">
        <f t="shared" si="7"/>
        <v>2.9262399345052555E-3</v>
      </c>
      <c r="L133" s="206">
        <f t="shared" si="12"/>
        <v>0</v>
      </c>
      <c r="N133" s="495">
        <f t="shared" si="13"/>
        <v>0</v>
      </c>
      <c r="P133" s="493"/>
      <c r="R133" s="489"/>
    </row>
    <row r="134" spans="1:18">
      <c r="A134" s="79" t="s">
        <v>540</v>
      </c>
      <c r="B134" s="81" t="s">
        <v>540</v>
      </c>
      <c r="C134" s="493">
        <v>-29300.607551026216</v>
      </c>
      <c r="D134" s="494">
        <f t="shared" si="8"/>
        <v>-4.1908762546484506E-5</v>
      </c>
      <c r="E134" s="495">
        <v>-29750.479435848902</v>
      </c>
      <c r="F134" s="493">
        <f t="shared" si="9"/>
        <v>-449.87188482268539</v>
      </c>
      <c r="G134" s="455" t="str">
        <f t="shared" si="10"/>
        <v>WYU</v>
      </c>
      <c r="H134" s="456">
        <f>VLOOKUP(G134,'Alloc. Factors'!$B$3:$M$100,7,FALSE)</f>
        <v>0</v>
      </c>
      <c r="I134" s="80">
        <f t="shared" si="11"/>
        <v>0</v>
      </c>
      <c r="K134" s="506">
        <f t="shared" si="7"/>
        <v>-5.901430653520339E-5</v>
      </c>
      <c r="L134" s="206">
        <f t="shared" si="12"/>
        <v>0</v>
      </c>
      <c r="N134" s="495">
        <f t="shared" si="13"/>
        <v>0</v>
      </c>
      <c r="P134" s="493"/>
      <c r="R134" s="489"/>
    </row>
    <row r="135" spans="1:18">
      <c r="A135" s="79" t="s">
        <v>541</v>
      </c>
      <c r="B135" s="81" t="s">
        <v>541</v>
      </c>
      <c r="C135" s="493">
        <v>293715.23595399514</v>
      </c>
      <c r="D135" s="494">
        <f t="shared" si="8"/>
        <v>4.2010194015412267E-4</v>
      </c>
      <c r="E135" s="495">
        <v>298224.84301827376</v>
      </c>
      <c r="F135" s="493">
        <f t="shared" si="9"/>
        <v>4509.6070642786217</v>
      </c>
      <c r="G135" s="455" t="str">
        <f t="shared" si="10"/>
        <v>CA</v>
      </c>
      <c r="H135" s="456">
        <f>VLOOKUP(G135,'Alloc. Factors'!$B$3:$M$100,7,FALSE)</f>
        <v>0</v>
      </c>
      <c r="I135" s="80">
        <f t="shared" si="11"/>
        <v>0</v>
      </c>
      <c r="K135" s="506">
        <f t="shared" si="7"/>
        <v>5.9157138426099134E-4</v>
      </c>
      <c r="L135" s="206">
        <f t="shared" si="12"/>
        <v>0</v>
      </c>
      <c r="N135" s="495">
        <f t="shared" si="13"/>
        <v>0</v>
      </c>
      <c r="P135" s="493"/>
      <c r="R135" s="489"/>
    </row>
    <row r="136" spans="1:18">
      <c r="A136" s="79" t="s">
        <v>613</v>
      </c>
      <c r="B136" s="81" t="s">
        <v>613</v>
      </c>
      <c r="C136" s="493">
        <v>381425.81633533339</v>
      </c>
      <c r="D136" s="494">
        <f t="shared" si="8"/>
        <v>5.4555469329633881E-4</v>
      </c>
      <c r="E136" s="495">
        <v>387282.10278318211</v>
      </c>
      <c r="F136" s="493">
        <f t="shared" si="9"/>
        <v>5856.2864478487172</v>
      </c>
      <c r="G136" s="455" t="str">
        <f t="shared" si="10"/>
        <v>ID</v>
      </c>
      <c r="H136" s="456">
        <f>VLOOKUP(G136,'Alloc. Factors'!$B$3:$M$100,7,FALSE)</f>
        <v>0</v>
      </c>
      <c r="I136" s="80">
        <f t="shared" si="11"/>
        <v>0</v>
      </c>
      <c r="K136" s="506">
        <f t="shared" ref="K136:K199" si="14">F136/$F$223</f>
        <v>7.682291231147282E-4</v>
      </c>
      <c r="L136" s="206">
        <f t="shared" si="12"/>
        <v>0</v>
      </c>
      <c r="N136" s="495">
        <f t="shared" si="13"/>
        <v>0</v>
      </c>
      <c r="P136" s="493"/>
      <c r="R136" s="489"/>
    </row>
    <row r="137" spans="1:18">
      <c r="A137" s="79" t="s">
        <v>542</v>
      </c>
      <c r="B137" s="81" t="s">
        <v>542</v>
      </c>
      <c r="C137" s="493">
        <v>3400002.5111027593</v>
      </c>
      <c r="D137" s="494">
        <f t="shared" ref="D137:D200" si="15">C137/$C$227</f>
        <v>4.8630356093167784E-3</v>
      </c>
      <c r="E137" s="495">
        <v>3452205.0306378226</v>
      </c>
      <c r="F137" s="493">
        <f t="shared" ref="F137:F200" si="16">+E137-C137</f>
        <v>52202.5195350633</v>
      </c>
      <c r="G137" s="455" t="str">
        <f t="shared" ref="G137:G200" si="17">MID(B137,4,5)</f>
        <v>OR</v>
      </c>
      <c r="H137" s="456">
        <f>VLOOKUP(G137,'Alloc. Factors'!$B$3:$M$100,7,FALSE)</f>
        <v>0</v>
      </c>
      <c r="I137" s="80">
        <f t="shared" ref="I137:I200" si="18">F137*H137</f>
        <v>0</v>
      </c>
      <c r="K137" s="506">
        <f t="shared" si="14"/>
        <v>6.847939588326149E-3</v>
      </c>
      <c r="L137" s="206">
        <f t="shared" ref="L137:L200" si="19">H137*K137</f>
        <v>0</v>
      </c>
      <c r="N137" s="495">
        <f t="shared" ref="N137:N200" si="20">E137*H137</f>
        <v>0</v>
      </c>
      <c r="P137" s="493"/>
      <c r="R137" s="489"/>
    </row>
    <row r="138" spans="1:18">
      <c r="A138" s="79" t="s">
        <v>827</v>
      </c>
      <c r="B138" s="81" t="s">
        <v>827</v>
      </c>
      <c r="C138" s="493">
        <v>41807.313516058857</v>
      </c>
      <c r="D138" s="494">
        <f t="shared" si="15"/>
        <v>5.9797148294612E-5</v>
      </c>
      <c r="E138" s="495">
        <v>42449.209248018982</v>
      </c>
      <c r="F138" s="493">
        <f t="shared" si="16"/>
        <v>641.89573196012498</v>
      </c>
      <c r="G138" s="455" t="str">
        <f t="shared" si="17"/>
        <v>SNPD</v>
      </c>
      <c r="H138" s="456">
        <f>VLOOKUP(G138,'Alloc. Factors'!$B$3:$M$100,7,FALSE)</f>
        <v>0.48317341591839369</v>
      </c>
      <c r="I138" s="80">
        <f t="shared" si="18"/>
        <v>310.14695347461122</v>
      </c>
      <c r="K138" s="506">
        <f t="shared" si="14"/>
        <v>8.4204042900934292E-5</v>
      </c>
      <c r="L138" s="206">
        <f t="shared" si="19"/>
        <v>4.0685155042583387E-5</v>
      </c>
      <c r="N138" s="495">
        <f t="shared" si="20"/>
        <v>20510.329435399999</v>
      </c>
      <c r="P138" s="493"/>
      <c r="R138" s="489"/>
    </row>
    <row r="139" spans="1:18">
      <c r="A139" s="79" t="s">
        <v>543</v>
      </c>
      <c r="B139" s="81" t="s">
        <v>543</v>
      </c>
      <c r="C139" s="493">
        <v>6965887.0098593812</v>
      </c>
      <c r="D139" s="494">
        <f t="shared" si="15"/>
        <v>9.9633328119031871E-3</v>
      </c>
      <c r="E139" s="495">
        <v>7072838.9463723004</v>
      </c>
      <c r="F139" s="493">
        <f t="shared" si="16"/>
        <v>106951.93651291914</v>
      </c>
      <c r="G139" s="455" t="str">
        <f t="shared" si="17"/>
        <v>UT</v>
      </c>
      <c r="H139" s="456">
        <f>VLOOKUP(G139,'Alloc. Factors'!$B$3:$M$100,7,FALSE)</f>
        <v>1</v>
      </c>
      <c r="I139" s="80">
        <f t="shared" si="18"/>
        <v>106951.93651291914</v>
      </c>
      <c r="K139" s="506">
        <f t="shared" si="14"/>
        <v>1.4029981821146132E-2</v>
      </c>
      <c r="L139" s="206">
        <f t="shared" si="19"/>
        <v>1.4029981821146132E-2</v>
      </c>
      <c r="N139" s="495">
        <f t="shared" si="20"/>
        <v>7072838.9463723004</v>
      </c>
      <c r="P139" s="493"/>
      <c r="R139" s="489"/>
    </row>
    <row r="140" spans="1:18">
      <c r="A140" s="79" t="s">
        <v>544</v>
      </c>
      <c r="B140" s="81" t="s">
        <v>544</v>
      </c>
      <c r="C140" s="493">
        <v>601214.29392496299</v>
      </c>
      <c r="D140" s="494">
        <f t="shared" si="15"/>
        <v>8.5991892965957121E-4</v>
      </c>
      <c r="E140" s="495">
        <v>610445.14032019034</v>
      </c>
      <c r="F140" s="493">
        <f t="shared" si="16"/>
        <v>9230.8463952273596</v>
      </c>
      <c r="G140" s="455" t="str">
        <f t="shared" si="17"/>
        <v>WA</v>
      </c>
      <c r="H140" s="456">
        <f>VLOOKUP(G140,'Alloc. Factors'!$B$3:$M$100,7,FALSE)</f>
        <v>0</v>
      </c>
      <c r="I140" s="80">
        <f t="shared" si="18"/>
        <v>0</v>
      </c>
      <c r="K140" s="506">
        <f t="shared" si="14"/>
        <v>1.2109047422735381E-3</v>
      </c>
      <c r="L140" s="206">
        <f t="shared" si="19"/>
        <v>0</v>
      </c>
      <c r="N140" s="495">
        <f t="shared" si="20"/>
        <v>0</v>
      </c>
      <c r="P140" s="493"/>
      <c r="R140" s="489"/>
    </row>
    <row r="141" spans="1:18">
      <c r="A141" s="79" t="s">
        <v>545</v>
      </c>
      <c r="B141" s="81" t="s">
        <v>545</v>
      </c>
      <c r="C141" s="493">
        <v>706167.41760932095</v>
      </c>
      <c r="D141" s="494">
        <f t="shared" si="15"/>
        <v>1.0100337534337809E-3</v>
      </c>
      <c r="E141" s="495">
        <v>717009.67972306837</v>
      </c>
      <c r="F141" s="493">
        <f t="shared" si="16"/>
        <v>10842.26211374742</v>
      </c>
      <c r="G141" s="455" t="str">
        <f t="shared" si="17"/>
        <v>WYP</v>
      </c>
      <c r="H141" s="456">
        <f>VLOOKUP(G141,'Alloc. Factors'!$B$3:$M$100,7,FALSE)</f>
        <v>0</v>
      </c>
      <c r="I141" s="80">
        <f t="shared" si="18"/>
        <v>0</v>
      </c>
      <c r="K141" s="506">
        <f t="shared" si="14"/>
        <v>1.4222906598573178E-3</v>
      </c>
      <c r="L141" s="206">
        <f t="shared" si="19"/>
        <v>0</v>
      </c>
      <c r="N141" s="495">
        <f t="shared" si="20"/>
        <v>0</v>
      </c>
      <c r="P141" s="493"/>
      <c r="R141" s="489"/>
    </row>
    <row r="142" spans="1:18">
      <c r="A142" s="79" t="s">
        <v>546</v>
      </c>
      <c r="B142" s="81" t="s">
        <v>546</v>
      </c>
      <c r="C142" s="493">
        <v>68251.083325055544</v>
      </c>
      <c r="D142" s="494">
        <f t="shared" si="15"/>
        <v>9.7619765720861367E-5</v>
      </c>
      <c r="E142" s="495">
        <v>69298.98799539941</v>
      </c>
      <c r="F142" s="493">
        <f t="shared" si="16"/>
        <v>1047.9046703438653</v>
      </c>
      <c r="G142" s="455" t="str">
        <f t="shared" si="17"/>
        <v>WYU</v>
      </c>
      <c r="H142" s="456">
        <f>VLOOKUP(G142,'Alloc. Factors'!$B$3:$M$100,7,FALSE)</f>
        <v>0</v>
      </c>
      <c r="I142" s="80">
        <f t="shared" si="18"/>
        <v>0</v>
      </c>
      <c r="K142" s="506">
        <f t="shared" si="14"/>
        <v>1.374643971354613E-4</v>
      </c>
      <c r="L142" s="206">
        <f t="shared" si="19"/>
        <v>0</v>
      </c>
      <c r="N142" s="495">
        <f t="shared" si="20"/>
        <v>0</v>
      </c>
      <c r="P142" s="493"/>
      <c r="R142" s="489"/>
    </row>
    <row r="143" spans="1:18">
      <c r="A143" s="79" t="s">
        <v>911</v>
      </c>
      <c r="B143" s="81" t="s">
        <v>911</v>
      </c>
      <c r="C143" s="493">
        <v>0</v>
      </c>
      <c r="D143" s="494">
        <f t="shared" si="15"/>
        <v>0</v>
      </c>
      <c r="E143" s="495">
        <v>0</v>
      </c>
      <c r="F143" s="493">
        <f t="shared" si="16"/>
        <v>0</v>
      </c>
      <c r="G143" s="455" t="str">
        <f t="shared" si="17"/>
        <v>OR</v>
      </c>
      <c r="H143" s="456">
        <f>VLOOKUP(G143,'Alloc. Factors'!$B$3:$M$100,7,FALSE)</f>
        <v>0</v>
      </c>
      <c r="I143" s="80">
        <f t="shared" si="18"/>
        <v>0</v>
      </c>
      <c r="K143" s="506">
        <f t="shared" si="14"/>
        <v>0</v>
      </c>
      <c r="L143" s="206">
        <f t="shared" si="19"/>
        <v>0</v>
      </c>
      <c r="N143" s="495">
        <f t="shared" si="20"/>
        <v>0</v>
      </c>
      <c r="P143" s="493"/>
      <c r="R143" s="489"/>
    </row>
    <row r="144" spans="1:18">
      <c r="A144" s="79" t="s">
        <v>547</v>
      </c>
      <c r="B144" s="81" t="s">
        <v>547</v>
      </c>
      <c r="C144" s="493">
        <v>763656.57814216684</v>
      </c>
      <c r="D144" s="494">
        <f t="shared" si="15"/>
        <v>1.0922607029457334E-3</v>
      </c>
      <c r="E144" s="495">
        <v>775381.50990570721</v>
      </c>
      <c r="F144" s="493">
        <f t="shared" si="16"/>
        <v>11724.931763540371</v>
      </c>
      <c r="G144" s="455" t="str">
        <f t="shared" si="17"/>
        <v>SNPD</v>
      </c>
      <c r="H144" s="456">
        <f>VLOOKUP(G144,'Alloc. Factors'!$B$3:$M$100,7,FALSE)</f>
        <v>0.48317341591839369</v>
      </c>
      <c r="I144" s="80">
        <f t="shared" si="18"/>
        <v>5665.1753315998767</v>
      </c>
      <c r="K144" s="506">
        <f t="shared" si="14"/>
        <v>1.5380794856087491E-3</v>
      </c>
      <c r="L144" s="206">
        <f t="shared" si="19"/>
        <v>7.4315911901558511E-4</v>
      </c>
      <c r="N144" s="495">
        <f t="shared" si="20"/>
        <v>374643.73278110236</v>
      </c>
      <c r="P144" s="493"/>
      <c r="R144" s="489"/>
    </row>
    <row r="145" spans="1:18">
      <c r="A145" s="79" t="s">
        <v>828</v>
      </c>
      <c r="B145" s="81" t="s">
        <v>828</v>
      </c>
      <c r="C145" s="493">
        <v>25263.613076298643</v>
      </c>
      <c r="D145" s="494">
        <f t="shared" si="15"/>
        <v>3.6134635080076306E-5</v>
      </c>
      <c r="E145" s="495">
        <v>25651.502276625735</v>
      </c>
      <c r="F145" s="493">
        <f t="shared" si="16"/>
        <v>387.88920032709211</v>
      </c>
      <c r="G145" s="455" t="str">
        <f t="shared" si="17"/>
        <v>WYP</v>
      </c>
      <c r="H145" s="456">
        <f>VLOOKUP(G145,'Alloc. Factors'!$B$3:$M$100,7,FALSE)</f>
        <v>0</v>
      </c>
      <c r="I145" s="80">
        <f t="shared" si="18"/>
        <v>0</v>
      </c>
      <c r="K145" s="506">
        <f t="shared" si="14"/>
        <v>5.0883402457613683E-5</v>
      </c>
      <c r="L145" s="206">
        <f t="shared" si="19"/>
        <v>0</v>
      </c>
      <c r="N145" s="495">
        <f t="shared" si="20"/>
        <v>0</v>
      </c>
      <c r="P145" s="493"/>
      <c r="R145" s="489"/>
    </row>
    <row r="146" spans="1:18">
      <c r="A146" s="79" t="s">
        <v>548</v>
      </c>
      <c r="B146" s="81" t="s">
        <v>548</v>
      </c>
      <c r="C146" s="493">
        <v>76209.533759235113</v>
      </c>
      <c r="D146" s="494">
        <f t="shared" si="15"/>
        <v>1.0900276550689538E-4</v>
      </c>
      <c r="E146" s="495">
        <v>77379.629858233049</v>
      </c>
      <c r="F146" s="493">
        <f t="shared" si="16"/>
        <v>1170.0960989979358</v>
      </c>
      <c r="G146" s="455" t="str">
        <f t="shared" si="17"/>
        <v>CA</v>
      </c>
      <c r="H146" s="456">
        <f>VLOOKUP(G146,'Alloc. Factors'!$B$3:$M$100,7,FALSE)</f>
        <v>0</v>
      </c>
      <c r="I146" s="80">
        <f t="shared" si="18"/>
        <v>0</v>
      </c>
      <c r="K146" s="506">
        <f t="shared" si="14"/>
        <v>1.5349349935288024E-4</v>
      </c>
      <c r="L146" s="206">
        <f t="shared" si="19"/>
        <v>0</v>
      </c>
      <c r="N146" s="495">
        <f t="shared" si="20"/>
        <v>0</v>
      </c>
      <c r="P146" s="493"/>
      <c r="R146" s="489"/>
    </row>
    <row r="147" spans="1:18">
      <c r="A147" s="79" t="s">
        <v>611</v>
      </c>
      <c r="B147" s="81" t="s">
        <v>611</v>
      </c>
      <c r="C147" s="493">
        <v>137211.60802298784</v>
      </c>
      <c r="D147" s="494">
        <f t="shared" si="15"/>
        <v>1.9625424794494768E-4</v>
      </c>
      <c r="E147" s="495">
        <v>139318.30989302095</v>
      </c>
      <c r="F147" s="493">
        <f t="shared" si="16"/>
        <v>2106.70187003311</v>
      </c>
      <c r="G147" s="455" t="str">
        <f t="shared" si="17"/>
        <v>ID</v>
      </c>
      <c r="H147" s="456">
        <f>VLOOKUP(G147,'Alloc. Factors'!$B$3:$M$100,7,FALSE)</f>
        <v>0</v>
      </c>
      <c r="I147" s="80">
        <f t="shared" si="18"/>
        <v>0</v>
      </c>
      <c r="K147" s="506">
        <f t="shared" si="14"/>
        <v>2.7635767899881634E-4</v>
      </c>
      <c r="L147" s="206">
        <f t="shared" si="19"/>
        <v>0</v>
      </c>
      <c r="N147" s="495">
        <f t="shared" si="20"/>
        <v>0</v>
      </c>
      <c r="P147" s="493"/>
      <c r="R147" s="489"/>
    </row>
    <row r="148" spans="1:18">
      <c r="A148" s="79" t="s">
        <v>549</v>
      </c>
      <c r="B148" s="81" t="s">
        <v>549</v>
      </c>
      <c r="C148" s="493">
        <v>807596.34123365348</v>
      </c>
      <c r="D148" s="494">
        <f t="shared" si="15"/>
        <v>1.1551079014054597E-3</v>
      </c>
      <c r="E148" s="495">
        <v>819995.90965809603</v>
      </c>
      <c r="F148" s="493">
        <f t="shared" si="16"/>
        <v>12399.56842444255</v>
      </c>
      <c r="G148" s="455" t="str">
        <f t="shared" si="17"/>
        <v>OR</v>
      </c>
      <c r="H148" s="456">
        <f>VLOOKUP(G148,'Alloc. Factors'!$B$3:$M$100,7,FALSE)</f>
        <v>0</v>
      </c>
      <c r="I148" s="80">
        <f t="shared" si="18"/>
        <v>0</v>
      </c>
      <c r="K148" s="506">
        <f t="shared" si="14"/>
        <v>1.6265784917692684E-3</v>
      </c>
      <c r="L148" s="206">
        <f t="shared" si="19"/>
        <v>0</v>
      </c>
      <c r="N148" s="495">
        <f t="shared" si="20"/>
        <v>0</v>
      </c>
      <c r="P148" s="493"/>
      <c r="R148" s="489"/>
    </row>
    <row r="149" spans="1:18">
      <c r="A149" s="79" t="s">
        <v>550</v>
      </c>
      <c r="B149" s="81" t="s">
        <v>550</v>
      </c>
      <c r="C149" s="493">
        <v>343152.18991253211</v>
      </c>
      <c r="D149" s="494">
        <f t="shared" si="15"/>
        <v>4.9081179014142263E-4</v>
      </c>
      <c r="E149" s="495">
        <v>348420.83569703141</v>
      </c>
      <c r="F149" s="493">
        <f t="shared" si="16"/>
        <v>5268.6457844992983</v>
      </c>
      <c r="G149" s="455" t="str">
        <f t="shared" si="17"/>
        <v>UT</v>
      </c>
      <c r="H149" s="456">
        <f>VLOOKUP(G149,'Alloc. Factors'!$B$3:$M$100,7,FALSE)</f>
        <v>1</v>
      </c>
      <c r="I149" s="80">
        <f t="shared" si="18"/>
        <v>5268.6457844992983</v>
      </c>
      <c r="K149" s="506">
        <f t="shared" si="14"/>
        <v>6.9114227370398651E-4</v>
      </c>
      <c r="L149" s="206">
        <f t="shared" si="19"/>
        <v>6.9114227370398651E-4</v>
      </c>
      <c r="N149" s="495">
        <f t="shared" si="20"/>
        <v>348420.83569703141</v>
      </c>
      <c r="P149" s="493"/>
      <c r="R149" s="489"/>
    </row>
    <row r="150" spans="1:18">
      <c r="A150" s="79" t="s">
        <v>551</v>
      </c>
      <c r="B150" s="81" t="s">
        <v>551</v>
      </c>
      <c r="C150" s="493">
        <v>150242.49945482798</v>
      </c>
      <c r="D150" s="494">
        <f t="shared" si="15"/>
        <v>2.1489237801904169E-4</v>
      </c>
      <c r="E150" s="495">
        <v>152549.27334313418</v>
      </c>
      <c r="F150" s="493">
        <f t="shared" si="16"/>
        <v>2306.7738883061975</v>
      </c>
      <c r="G150" s="455" t="str">
        <f t="shared" si="17"/>
        <v>WA</v>
      </c>
      <c r="H150" s="456">
        <f>VLOOKUP(G150,'Alloc. Factors'!$B$3:$M$100,7,FALSE)</f>
        <v>0</v>
      </c>
      <c r="I150" s="80">
        <f t="shared" si="18"/>
        <v>0</v>
      </c>
      <c r="K150" s="506">
        <f t="shared" si="14"/>
        <v>3.0260317647003198E-4</v>
      </c>
      <c r="L150" s="206">
        <f t="shared" si="19"/>
        <v>0</v>
      </c>
      <c r="N150" s="495">
        <f t="shared" si="20"/>
        <v>0</v>
      </c>
      <c r="P150" s="493"/>
      <c r="R150" s="489"/>
    </row>
    <row r="151" spans="1:18">
      <c r="A151" s="79" t="s">
        <v>552</v>
      </c>
      <c r="B151" s="81" t="s">
        <v>552</v>
      </c>
      <c r="C151" s="493">
        <v>263899.57210001606</v>
      </c>
      <c r="D151" s="494">
        <f t="shared" si="15"/>
        <v>3.7745649075700098E-4</v>
      </c>
      <c r="E151" s="495">
        <v>267951.39927451353</v>
      </c>
      <c r="F151" s="493">
        <f t="shared" si="16"/>
        <v>4051.8271744974772</v>
      </c>
      <c r="G151" s="455" t="str">
        <f t="shared" si="17"/>
        <v>WYP</v>
      </c>
      <c r="H151" s="456">
        <f>VLOOKUP(G151,'Alloc. Factors'!$B$3:$M$100,7,FALSE)</f>
        <v>0</v>
      </c>
      <c r="I151" s="80">
        <f t="shared" si="18"/>
        <v>0</v>
      </c>
      <c r="K151" s="506">
        <f t="shared" si="14"/>
        <v>5.3151970365453573E-4</v>
      </c>
      <c r="L151" s="206">
        <f t="shared" si="19"/>
        <v>0</v>
      </c>
      <c r="N151" s="495">
        <f t="shared" si="20"/>
        <v>0</v>
      </c>
      <c r="P151" s="493"/>
      <c r="R151" s="489"/>
    </row>
    <row r="152" spans="1:18">
      <c r="A152" s="79" t="s">
        <v>553</v>
      </c>
      <c r="B152" s="81" t="s">
        <v>553</v>
      </c>
      <c r="C152" s="493">
        <v>44836.179284484824</v>
      </c>
      <c r="D152" s="494">
        <f t="shared" si="15"/>
        <v>6.4129345709054125E-5</v>
      </c>
      <c r="E152" s="495">
        <v>45524.57922458274</v>
      </c>
      <c r="F152" s="493">
        <f t="shared" si="16"/>
        <v>688.39994009791553</v>
      </c>
      <c r="G152" s="455" t="str">
        <f t="shared" si="17"/>
        <v>WYU</v>
      </c>
      <c r="H152" s="456">
        <f>VLOOKUP(G152,'Alloc. Factors'!$B$3:$M$100,7,FALSE)</f>
        <v>0</v>
      </c>
      <c r="I152" s="80">
        <f t="shared" si="18"/>
        <v>0</v>
      </c>
      <c r="K152" s="506">
        <f t="shared" si="14"/>
        <v>9.0304476572849944E-5</v>
      </c>
      <c r="L152" s="206">
        <f t="shared" si="19"/>
        <v>0</v>
      </c>
      <c r="N152" s="495">
        <f t="shared" si="20"/>
        <v>0</v>
      </c>
      <c r="P152" s="493"/>
      <c r="R152" s="489"/>
    </row>
    <row r="153" spans="1:18">
      <c r="A153" s="79" t="s">
        <v>554</v>
      </c>
      <c r="B153" s="81" t="s">
        <v>554</v>
      </c>
      <c r="C153" s="493">
        <v>39589.04641513442</v>
      </c>
      <c r="D153" s="494">
        <f t="shared" si="15"/>
        <v>5.6624353019448335E-5</v>
      </c>
      <c r="E153" s="495">
        <v>40196.883604110575</v>
      </c>
      <c r="F153" s="493">
        <f t="shared" si="16"/>
        <v>607.83718897615472</v>
      </c>
      <c r="G153" s="455" t="str">
        <f t="shared" si="17"/>
        <v>CA</v>
      </c>
      <c r="H153" s="456">
        <f>VLOOKUP(G153,'Alloc. Factors'!$B$3:$M$100,7,FALSE)</f>
        <v>0</v>
      </c>
      <c r="I153" s="80">
        <f t="shared" si="18"/>
        <v>0</v>
      </c>
      <c r="K153" s="506">
        <f t="shared" si="14"/>
        <v>7.9736234701294E-5</v>
      </c>
      <c r="L153" s="206">
        <f t="shared" si="19"/>
        <v>0</v>
      </c>
      <c r="N153" s="495">
        <f t="shared" si="20"/>
        <v>0</v>
      </c>
      <c r="P153" s="493"/>
      <c r="R153" s="489"/>
    </row>
    <row r="154" spans="1:18">
      <c r="A154" s="79" t="s">
        <v>610</v>
      </c>
      <c r="B154" s="81" t="s">
        <v>610</v>
      </c>
      <c r="C154" s="493">
        <v>306671.23710454977</v>
      </c>
      <c r="D154" s="494">
        <f t="shared" si="15"/>
        <v>4.3863295439418602E-4</v>
      </c>
      <c r="E154" s="495">
        <v>311379.7663463708</v>
      </c>
      <c r="F154" s="493">
        <f t="shared" si="16"/>
        <v>4708.5292418210302</v>
      </c>
      <c r="G154" s="455" t="str">
        <f t="shared" si="17"/>
        <v>ID</v>
      </c>
      <c r="H154" s="456">
        <f>VLOOKUP(G154,'Alloc. Factors'!$B$3:$M$100,7,FALSE)</f>
        <v>0</v>
      </c>
      <c r="I154" s="80">
        <f t="shared" si="18"/>
        <v>0</v>
      </c>
      <c r="K154" s="506">
        <f t="shared" si="14"/>
        <v>6.1766604533714377E-4</v>
      </c>
      <c r="L154" s="206">
        <f t="shared" si="19"/>
        <v>0</v>
      </c>
      <c r="N154" s="495">
        <f t="shared" si="20"/>
        <v>0</v>
      </c>
      <c r="P154" s="493"/>
      <c r="R154" s="489"/>
    </row>
    <row r="155" spans="1:18">
      <c r="A155" s="79" t="s">
        <v>555</v>
      </c>
      <c r="B155" s="81" t="s">
        <v>555</v>
      </c>
      <c r="C155" s="493">
        <v>904767.20915542077</v>
      </c>
      <c r="D155" s="494">
        <f t="shared" si="15"/>
        <v>1.2940917372551884E-3</v>
      </c>
      <c r="E155" s="495">
        <v>918658.70710472716</v>
      </c>
      <c r="F155" s="493">
        <f t="shared" si="16"/>
        <v>13891.497949306387</v>
      </c>
      <c r="G155" s="455" t="str">
        <f t="shared" si="17"/>
        <v>OR</v>
      </c>
      <c r="H155" s="456">
        <f>VLOOKUP(G155,'Alloc. Factors'!$B$3:$M$100,7,FALSE)</f>
        <v>0</v>
      </c>
      <c r="I155" s="80">
        <f t="shared" si="18"/>
        <v>0</v>
      </c>
      <c r="K155" s="506">
        <f t="shared" si="14"/>
        <v>1.8222901805402558E-3</v>
      </c>
      <c r="L155" s="206">
        <f t="shared" si="19"/>
        <v>0</v>
      </c>
      <c r="N155" s="495">
        <f t="shared" si="20"/>
        <v>0</v>
      </c>
      <c r="P155" s="493"/>
      <c r="R155" s="489"/>
    </row>
    <row r="156" spans="1:18">
      <c r="A156" s="79" t="s">
        <v>556</v>
      </c>
      <c r="B156" s="81" t="s">
        <v>556</v>
      </c>
      <c r="C156" s="493">
        <v>1697024.5603051274</v>
      </c>
      <c r="D156" s="494">
        <f t="shared" si="15"/>
        <v>2.4272602269262149E-3</v>
      </c>
      <c r="E156" s="495">
        <v>1723080.1168735481</v>
      </c>
      <c r="F156" s="493">
        <f t="shared" si="16"/>
        <v>26055.556568420725</v>
      </c>
      <c r="G156" s="455" t="str">
        <f t="shared" si="17"/>
        <v>SNPD</v>
      </c>
      <c r="H156" s="456">
        <f>VLOOKUP(G156,'Alloc. Factors'!$B$3:$M$100,7,FALSE)</f>
        <v>0.48317341591839369</v>
      </c>
      <c r="I156" s="80">
        <f t="shared" si="18"/>
        <v>12589.352270818781</v>
      </c>
      <c r="K156" s="506">
        <f t="shared" si="14"/>
        <v>3.4179744370559403E-3</v>
      </c>
      <c r="L156" s="206">
        <f t="shared" si="19"/>
        <v>1.6514743842740674E-3</v>
      </c>
      <c r="N156" s="495">
        <f t="shared" si="20"/>
        <v>832546.50597085722</v>
      </c>
      <c r="P156" s="493"/>
      <c r="R156" s="489"/>
    </row>
    <row r="157" spans="1:18">
      <c r="A157" s="79" t="s">
        <v>557</v>
      </c>
      <c r="B157" s="81" t="s">
        <v>557</v>
      </c>
      <c r="C157" s="493">
        <v>2214203.3209439334</v>
      </c>
      <c r="D157" s="494">
        <f t="shared" si="15"/>
        <v>3.1669828362936698E-3</v>
      </c>
      <c r="E157" s="495">
        <v>2248199.469987567</v>
      </c>
      <c r="F157" s="493">
        <f t="shared" si="16"/>
        <v>33996.149043633603</v>
      </c>
      <c r="G157" s="455" t="str">
        <f t="shared" si="17"/>
        <v>UT</v>
      </c>
      <c r="H157" s="456">
        <f>VLOOKUP(G157,'Alloc. Factors'!$B$3:$M$100,7,FALSE)</f>
        <v>1</v>
      </c>
      <c r="I157" s="80">
        <f t="shared" si="18"/>
        <v>33996.149043633603</v>
      </c>
      <c r="K157" s="506">
        <f t="shared" si="14"/>
        <v>4.4596233469184491E-3</v>
      </c>
      <c r="L157" s="206">
        <f t="shared" si="19"/>
        <v>4.4596233469184491E-3</v>
      </c>
      <c r="N157" s="495">
        <f t="shared" si="20"/>
        <v>2248199.469987567</v>
      </c>
      <c r="P157" s="493"/>
      <c r="R157" s="489"/>
    </row>
    <row r="158" spans="1:18">
      <c r="A158" s="79" t="s">
        <v>558</v>
      </c>
      <c r="B158" s="81" t="s">
        <v>558</v>
      </c>
      <c r="C158" s="493">
        <v>280436.5439059679</v>
      </c>
      <c r="D158" s="494">
        <f t="shared" si="15"/>
        <v>4.0110937998281743E-4</v>
      </c>
      <c r="E158" s="495">
        <v>284742.27430286951</v>
      </c>
      <c r="F158" s="493">
        <f t="shared" si="16"/>
        <v>4305.7303969016066</v>
      </c>
      <c r="G158" s="455" t="str">
        <f t="shared" si="17"/>
        <v>WA</v>
      </c>
      <c r="H158" s="456">
        <f>VLOOKUP(G158,'Alloc. Factors'!$B$3:$M$100,7,FALSE)</f>
        <v>0</v>
      </c>
      <c r="I158" s="80">
        <f t="shared" si="18"/>
        <v>0</v>
      </c>
      <c r="K158" s="506">
        <f t="shared" si="14"/>
        <v>5.6482679196733182E-4</v>
      </c>
      <c r="L158" s="206">
        <f t="shared" si="19"/>
        <v>0</v>
      </c>
      <c r="N158" s="495">
        <f t="shared" si="20"/>
        <v>0</v>
      </c>
      <c r="P158" s="493"/>
      <c r="R158" s="489"/>
    </row>
    <row r="159" spans="1:18">
      <c r="A159" s="79" t="s">
        <v>559</v>
      </c>
      <c r="B159" s="81" t="s">
        <v>559</v>
      </c>
      <c r="C159" s="493">
        <v>306889.51592086651</v>
      </c>
      <c r="D159" s="494">
        <f t="shared" si="15"/>
        <v>4.3894515935669455E-4</v>
      </c>
      <c r="E159" s="495">
        <v>311601.39654379257</v>
      </c>
      <c r="F159" s="493">
        <f t="shared" si="16"/>
        <v>4711.8806229260517</v>
      </c>
      <c r="G159" s="455" t="str">
        <f t="shared" si="17"/>
        <v>WYP</v>
      </c>
      <c r="H159" s="456">
        <f>VLOOKUP(G159,'Alloc. Factors'!$B$3:$M$100,7,FALSE)</f>
        <v>0</v>
      </c>
      <c r="I159" s="80">
        <f t="shared" si="18"/>
        <v>0</v>
      </c>
      <c r="K159" s="506">
        <f t="shared" si="14"/>
        <v>6.1810568034995626E-4</v>
      </c>
      <c r="L159" s="206">
        <f t="shared" si="19"/>
        <v>0</v>
      </c>
      <c r="N159" s="495">
        <f t="shared" si="20"/>
        <v>0</v>
      </c>
      <c r="P159" s="493"/>
      <c r="R159" s="489"/>
    </row>
    <row r="160" spans="1:18">
      <c r="A160" s="79" t="s">
        <v>560</v>
      </c>
      <c r="B160" s="81" t="s">
        <v>560</v>
      </c>
      <c r="C160" s="493">
        <v>92748.873679619719</v>
      </c>
      <c r="D160" s="494">
        <f t="shared" si="15"/>
        <v>1.3265904185515541E-4</v>
      </c>
      <c r="E160" s="495">
        <v>94172.90936027134</v>
      </c>
      <c r="F160" s="493">
        <f t="shared" si="16"/>
        <v>1424.0356806516211</v>
      </c>
      <c r="G160" s="455" t="str">
        <f t="shared" si="17"/>
        <v>WYU</v>
      </c>
      <c r="H160" s="456">
        <f>VLOOKUP(G160,'Alloc. Factors'!$B$3:$M$100,7,FALSE)</f>
        <v>0</v>
      </c>
      <c r="I160" s="80">
        <f t="shared" si="18"/>
        <v>0</v>
      </c>
      <c r="K160" s="506">
        <f t="shared" si="14"/>
        <v>1.8680535728114037E-4</v>
      </c>
      <c r="L160" s="206">
        <f t="shared" si="19"/>
        <v>0</v>
      </c>
      <c r="N160" s="495">
        <f t="shared" si="20"/>
        <v>0</v>
      </c>
      <c r="P160" s="493"/>
      <c r="R160" s="489"/>
    </row>
    <row r="161" spans="1:18">
      <c r="A161" s="79" t="s">
        <v>561</v>
      </c>
      <c r="B161" s="81" t="s">
        <v>561</v>
      </c>
      <c r="C161" s="493">
        <v>15177.037464187961</v>
      </c>
      <c r="D161" s="494">
        <f t="shared" si="15"/>
        <v>2.1707770329952618E-5</v>
      </c>
      <c r="E161" s="495">
        <v>15410.060702294832</v>
      </c>
      <c r="F161" s="493">
        <f t="shared" si="16"/>
        <v>233.02323810687085</v>
      </c>
      <c r="G161" s="455" t="str">
        <f t="shared" si="17"/>
        <v>CA</v>
      </c>
      <c r="H161" s="456">
        <f>VLOOKUP(G161,'Alloc. Factors'!$B$3:$M$100,7,FALSE)</f>
        <v>0</v>
      </c>
      <c r="I161" s="80">
        <f t="shared" si="18"/>
        <v>0</v>
      </c>
      <c r="K161" s="506">
        <f t="shared" si="14"/>
        <v>3.0568046742651466E-5</v>
      </c>
      <c r="L161" s="206">
        <f t="shared" si="19"/>
        <v>0</v>
      </c>
      <c r="N161" s="495">
        <f t="shared" si="20"/>
        <v>0</v>
      </c>
      <c r="P161" s="493"/>
      <c r="R161" s="489"/>
    </row>
    <row r="162" spans="1:18">
      <c r="A162" s="79" t="s">
        <v>562</v>
      </c>
      <c r="B162" s="81" t="s">
        <v>562</v>
      </c>
      <c r="C162" s="493">
        <v>66614.514183460851</v>
      </c>
      <c r="D162" s="494">
        <f t="shared" si="15"/>
        <v>9.5278975093003078E-5</v>
      </c>
      <c r="E162" s="495">
        <v>67637.291509837873</v>
      </c>
      <c r="F162" s="493">
        <f t="shared" si="16"/>
        <v>1022.7773263770214</v>
      </c>
      <c r="G162" s="455" t="str">
        <f t="shared" si="17"/>
        <v>OR</v>
      </c>
      <c r="H162" s="456">
        <f>VLOOKUP(G162,'Alloc. Factors'!$B$3:$M$100,7,FALSE)</f>
        <v>0</v>
      </c>
      <c r="I162" s="80">
        <f t="shared" si="18"/>
        <v>0</v>
      </c>
      <c r="K162" s="506">
        <f t="shared" si="14"/>
        <v>1.3416818585997942E-4</v>
      </c>
      <c r="L162" s="206">
        <f t="shared" si="19"/>
        <v>0</v>
      </c>
      <c r="N162" s="495">
        <f t="shared" si="20"/>
        <v>0</v>
      </c>
      <c r="P162" s="493"/>
      <c r="R162" s="489"/>
    </row>
    <row r="163" spans="1:18">
      <c r="A163" s="79" t="s">
        <v>563</v>
      </c>
      <c r="B163" s="81" t="s">
        <v>563</v>
      </c>
      <c r="C163" s="493">
        <v>1446626.2975144712</v>
      </c>
      <c r="D163" s="494">
        <f t="shared" si="15"/>
        <v>2.0691147065962684E-3</v>
      </c>
      <c r="E163" s="495">
        <v>1468837.3215679333</v>
      </c>
      <c r="F163" s="493">
        <f t="shared" si="16"/>
        <v>22211.024053462083</v>
      </c>
      <c r="G163" s="455" t="str">
        <f t="shared" si="17"/>
        <v>SNPD</v>
      </c>
      <c r="H163" s="456">
        <f>VLOOKUP(G163,'Alloc. Factors'!$B$3:$M$100,7,FALSE)</f>
        <v>0.48317341591839369</v>
      </c>
      <c r="I163" s="80">
        <f t="shared" si="18"/>
        <v>10731.776362956882</v>
      </c>
      <c r="K163" s="506">
        <f t="shared" si="14"/>
        <v>2.913647698762992E-3</v>
      </c>
      <c r="L163" s="206">
        <f t="shared" si="19"/>
        <v>1.4077971113940818E-3</v>
      </c>
      <c r="N163" s="495">
        <f t="shared" si="20"/>
        <v>709703.14609040238</v>
      </c>
      <c r="P163" s="493"/>
      <c r="R163" s="489"/>
    </row>
    <row r="164" spans="1:18">
      <c r="A164" s="79" t="s">
        <v>564</v>
      </c>
      <c r="B164" s="81" t="s">
        <v>564</v>
      </c>
      <c r="C164" s="493">
        <v>2889.9575005225543</v>
      </c>
      <c r="D164" s="494">
        <f t="shared" si="15"/>
        <v>4.1335164278731723E-6</v>
      </c>
      <c r="E164" s="495">
        <v>2934.3289568329201</v>
      </c>
      <c r="F164" s="493">
        <f t="shared" si="16"/>
        <v>44.371456310365829</v>
      </c>
      <c r="G164" s="455" t="str">
        <f t="shared" si="17"/>
        <v>UT</v>
      </c>
      <c r="H164" s="456">
        <f>VLOOKUP(G164,'Alloc. Factors'!$B$3:$M$100,7,FALSE)</f>
        <v>1</v>
      </c>
      <c r="I164" s="80">
        <f t="shared" si="18"/>
        <v>44.371456310365829</v>
      </c>
      <c r="K164" s="506">
        <f t="shared" si="14"/>
        <v>5.8206587529811999E-6</v>
      </c>
      <c r="L164" s="206">
        <f t="shared" si="19"/>
        <v>5.8206587529811999E-6</v>
      </c>
      <c r="N164" s="495">
        <f t="shared" si="20"/>
        <v>2934.3289568329201</v>
      </c>
      <c r="P164" s="493"/>
      <c r="R164" s="489"/>
    </row>
    <row r="165" spans="1:18">
      <c r="A165" s="79" t="s">
        <v>565</v>
      </c>
      <c r="B165" s="81" t="s">
        <v>565</v>
      </c>
      <c r="C165" s="493">
        <v>16151.042020256074</v>
      </c>
      <c r="D165" s="494">
        <f t="shared" si="15"/>
        <v>2.3100892489224125E-5</v>
      </c>
      <c r="E165" s="495">
        <v>16399.019803749117</v>
      </c>
      <c r="F165" s="493">
        <f t="shared" si="16"/>
        <v>247.97778349304281</v>
      </c>
      <c r="G165" s="455" t="str">
        <f t="shared" si="17"/>
        <v>WA</v>
      </c>
      <c r="H165" s="456">
        <f>VLOOKUP(G165,'Alloc. Factors'!$B$3:$M$100,7,FALSE)</f>
        <v>0</v>
      </c>
      <c r="I165" s="80">
        <f t="shared" si="18"/>
        <v>0</v>
      </c>
      <c r="K165" s="506">
        <f t="shared" si="14"/>
        <v>3.252978775223247E-5</v>
      </c>
      <c r="L165" s="206">
        <f t="shared" si="19"/>
        <v>0</v>
      </c>
      <c r="N165" s="495">
        <f t="shared" si="20"/>
        <v>0</v>
      </c>
      <c r="P165" s="493"/>
      <c r="R165" s="489"/>
    </row>
    <row r="166" spans="1:18">
      <c r="A166" s="79" t="s">
        <v>829</v>
      </c>
      <c r="B166" s="81" t="s">
        <v>829</v>
      </c>
      <c r="C166" s="493">
        <v>0</v>
      </c>
      <c r="D166" s="494">
        <f t="shared" si="15"/>
        <v>0</v>
      </c>
      <c r="E166" s="495">
        <v>0</v>
      </c>
      <c r="F166" s="493">
        <f t="shared" si="16"/>
        <v>0</v>
      </c>
      <c r="G166" s="455" t="str">
        <f t="shared" si="17"/>
        <v>WYU</v>
      </c>
      <c r="H166" s="456">
        <f>VLOOKUP(G166,'Alloc. Factors'!$B$3:$M$100,7,FALSE)</f>
        <v>0</v>
      </c>
      <c r="I166" s="80">
        <f t="shared" si="18"/>
        <v>0</v>
      </c>
      <c r="K166" s="506">
        <f t="shared" si="14"/>
        <v>0</v>
      </c>
      <c r="L166" s="206">
        <f t="shared" si="19"/>
        <v>0</v>
      </c>
      <c r="N166" s="495">
        <f t="shared" si="20"/>
        <v>0</v>
      </c>
      <c r="P166" s="493"/>
      <c r="R166" s="489"/>
    </row>
    <row r="167" spans="1:18">
      <c r="A167" s="79" t="s">
        <v>566</v>
      </c>
      <c r="B167" s="81" t="s">
        <v>566</v>
      </c>
      <c r="C167" s="493">
        <v>1985348.3370296806</v>
      </c>
      <c r="D167" s="494">
        <f t="shared" si="15"/>
        <v>2.8396507438877552E-3</v>
      </c>
      <c r="E167" s="495">
        <v>2015830.7219718264</v>
      </c>
      <c r="F167" s="493">
        <f t="shared" si="16"/>
        <v>30482.384942145785</v>
      </c>
      <c r="G167" s="455" t="str">
        <f t="shared" si="17"/>
        <v>CN</v>
      </c>
      <c r="H167" s="456">
        <f>VLOOKUP(G167,'Alloc. Factors'!$B$3:$M$100,7,FALSE)</f>
        <v>0.461289372337361</v>
      </c>
      <c r="I167" s="80">
        <f t="shared" si="18"/>
        <v>14061.200217308253</v>
      </c>
      <c r="K167" s="506">
        <f t="shared" si="14"/>
        <v>3.9986868919556625E-3</v>
      </c>
      <c r="L167" s="206">
        <f t="shared" si="19"/>
        <v>1.8445517665638604E-3</v>
      </c>
      <c r="N167" s="495">
        <f t="shared" si="20"/>
        <v>929881.28847675305</v>
      </c>
      <c r="P167" s="493"/>
      <c r="R167" s="489"/>
    </row>
    <row r="168" spans="1:18">
      <c r="A168" s="79" t="s">
        <v>567</v>
      </c>
      <c r="B168" s="81" t="s">
        <v>567</v>
      </c>
      <c r="C168" s="493">
        <v>-93042.943659868339</v>
      </c>
      <c r="D168" s="494">
        <f t="shared" si="15"/>
        <v>-1.3307965118732802E-4</v>
      </c>
      <c r="E168" s="495">
        <v>-94471.49439421139</v>
      </c>
      <c r="F168" s="493">
        <f t="shared" si="16"/>
        <v>-1428.5507343430509</v>
      </c>
      <c r="G168" s="455" t="str">
        <f t="shared" si="17"/>
        <v>OR</v>
      </c>
      <c r="H168" s="456">
        <f>VLOOKUP(G168,'Alloc. Factors'!$B$3:$M$100,7,FALSE)</f>
        <v>0</v>
      </c>
      <c r="I168" s="80">
        <f t="shared" si="18"/>
        <v>0</v>
      </c>
      <c r="K168" s="506">
        <f t="shared" si="14"/>
        <v>-1.8739764315531531E-4</v>
      </c>
      <c r="L168" s="206">
        <f t="shared" si="19"/>
        <v>0</v>
      </c>
      <c r="N168" s="495">
        <f t="shared" si="20"/>
        <v>0</v>
      </c>
      <c r="P168" s="493"/>
      <c r="R168" s="489"/>
    </row>
    <row r="169" spans="1:18">
      <c r="A169" s="79" t="s">
        <v>568</v>
      </c>
      <c r="B169" s="81" t="s">
        <v>568</v>
      </c>
      <c r="C169" s="493">
        <v>730328.73379819398</v>
      </c>
      <c r="D169" s="494">
        <f t="shared" si="15"/>
        <v>1.0445917693795816E-3</v>
      </c>
      <c r="E169" s="495">
        <v>741541.96080865071</v>
      </c>
      <c r="F169" s="493">
        <f t="shared" si="16"/>
        <v>11213.227010456729</v>
      </c>
      <c r="G169" s="455" t="str">
        <f t="shared" si="17"/>
        <v>CA</v>
      </c>
      <c r="H169" s="456">
        <f>VLOOKUP(G169,'Alloc. Factors'!$B$3:$M$100,7,FALSE)</f>
        <v>0</v>
      </c>
      <c r="I169" s="80">
        <f t="shared" si="18"/>
        <v>0</v>
      </c>
      <c r="K169" s="506">
        <f t="shared" si="14"/>
        <v>1.4709539279271417E-3</v>
      </c>
      <c r="L169" s="206">
        <f t="shared" si="19"/>
        <v>0</v>
      </c>
      <c r="N169" s="495">
        <f t="shared" si="20"/>
        <v>0</v>
      </c>
      <c r="P169" s="493"/>
      <c r="R169" s="489"/>
    </row>
    <row r="170" spans="1:18">
      <c r="A170" s="79" t="s">
        <v>569</v>
      </c>
      <c r="B170" s="81" t="s">
        <v>569</v>
      </c>
      <c r="C170" s="493">
        <v>1814848.9435429047</v>
      </c>
      <c r="D170" s="494">
        <f t="shared" si="15"/>
        <v>2.5957848587345764E-3</v>
      </c>
      <c r="E170" s="495">
        <v>1842713.5369127959</v>
      </c>
      <c r="F170" s="493">
        <f t="shared" si="16"/>
        <v>27864.593369891169</v>
      </c>
      <c r="G170" s="455" t="str">
        <f t="shared" si="17"/>
        <v>CN</v>
      </c>
      <c r="H170" s="456">
        <f>VLOOKUP(G170,'Alloc. Factors'!$B$3:$M$100,7,FALSE)</f>
        <v>0.461289372337361</v>
      </c>
      <c r="I170" s="80">
        <f t="shared" si="18"/>
        <v>12853.640786032887</v>
      </c>
      <c r="K170" s="506">
        <f t="shared" si="14"/>
        <v>3.6552843378013919E-3</v>
      </c>
      <c r="L170" s="206">
        <f t="shared" si="19"/>
        <v>1.6861438178989903E-3</v>
      </c>
      <c r="N170" s="495">
        <f t="shared" si="20"/>
        <v>850024.17084006208</v>
      </c>
      <c r="P170" s="493"/>
      <c r="R170" s="489"/>
    </row>
    <row r="171" spans="1:18">
      <c r="A171" s="79" t="s">
        <v>608</v>
      </c>
      <c r="B171" s="81" t="s">
        <v>608</v>
      </c>
      <c r="C171" s="493">
        <v>1318465.2889875155</v>
      </c>
      <c r="D171" s="494">
        <f t="shared" si="15"/>
        <v>1.8858055631008448E-3</v>
      </c>
      <c r="E171" s="495">
        <v>1338708.5710968424</v>
      </c>
      <c r="F171" s="493">
        <f t="shared" si="16"/>
        <v>20243.282109326916</v>
      </c>
      <c r="G171" s="455" t="str">
        <f t="shared" si="17"/>
        <v>ID</v>
      </c>
      <c r="H171" s="456">
        <f>VLOOKUP(G171,'Alloc. Factors'!$B$3:$M$100,7,FALSE)</f>
        <v>0</v>
      </c>
      <c r="I171" s="80">
        <f t="shared" si="18"/>
        <v>0</v>
      </c>
      <c r="K171" s="506">
        <f t="shared" si="14"/>
        <v>2.6555188176502287E-3</v>
      </c>
      <c r="L171" s="206">
        <f t="shared" si="19"/>
        <v>0</v>
      </c>
      <c r="N171" s="495">
        <f t="shared" si="20"/>
        <v>0</v>
      </c>
      <c r="P171" s="493"/>
      <c r="R171" s="489"/>
    </row>
    <row r="172" spans="1:18">
      <c r="A172" s="79" t="s">
        <v>570</v>
      </c>
      <c r="B172" s="81" t="s">
        <v>570</v>
      </c>
      <c r="C172" s="493">
        <v>7697229.1724113002</v>
      </c>
      <c r="D172" s="494">
        <f t="shared" si="15"/>
        <v>1.1009374092011297E-2</v>
      </c>
      <c r="E172" s="495">
        <v>7815409.8957862174</v>
      </c>
      <c r="F172" s="493">
        <f t="shared" si="16"/>
        <v>118180.72337491717</v>
      </c>
      <c r="G172" s="455" t="str">
        <f t="shared" si="17"/>
        <v>OR</v>
      </c>
      <c r="H172" s="456">
        <f>VLOOKUP(G172,'Alloc. Factors'!$B$3:$M$100,7,FALSE)</f>
        <v>0</v>
      </c>
      <c r="I172" s="80">
        <f t="shared" si="18"/>
        <v>0</v>
      </c>
      <c r="K172" s="506">
        <f t="shared" si="14"/>
        <v>1.5502976894295901E-2</v>
      </c>
      <c r="L172" s="206">
        <f t="shared" si="19"/>
        <v>0</v>
      </c>
      <c r="N172" s="495">
        <f t="shared" si="20"/>
        <v>0</v>
      </c>
      <c r="P172" s="493"/>
      <c r="R172" s="489"/>
    </row>
    <row r="173" spans="1:18">
      <c r="A173" s="79" t="s">
        <v>571</v>
      </c>
      <c r="B173" s="81" t="s">
        <v>571</v>
      </c>
      <c r="C173" s="493">
        <v>3245087.5086165806</v>
      </c>
      <c r="D173" s="494">
        <f t="shared" si="15"/>
        <v>4.6414601336965148E-3</v>
      </c>
      <c r="E173" s="495">
        <v>3294911.5141896242</v>
      </c>
      <c r="F173" s="493">
        <f t="shared" si="16"/>
        <v>49824.0055730436</v>
      </c>
      <c r="G173" s="455" t="str">
        <f t="shared" si="17"/>
        <v>UT</v>
      </c>
      <c r="H173" s="456">
        <f>VLOOKUP(G173,'Alloc. Factors'!$B$3:$M$100,7,FALSE)</f>
        <v>1</v>
      </c>
      <c r="I173" s="80">
        <f t="shared" si="18"/>
        <v>49824.0055730436</v>
      </c>
      <c r="K173" s="506">
        <f t="shared" si="14"/>
        <v>6.5359255310168856E-3</v>
      </c>
      <c r="L173" s="206">
        <f t="shared" si="19"/>
        <v>6.5359255310168856E-3</v>
      </c>
      <c r="N173" s="495">
        <f t="shared" si="20"/>
        <v>3294911.5141896242</v>
      </c>
      <c r="P173" s="493"/>
      <c r="R173" s="489"/>
    </row>
    <row r="174" spans="1:18">
      <c r="A174" s="79" t="s">
        <v>572</v>
      </c>
      <c r="B174" s="81" t="s">
        <v>572</v>
      </c>
      <c r="C174" s="493">
        <v>687715.6410232716</v>
      </c>
      <c r="D174" s="494">
        <f t="shared" si="15"/>
        <v>9.8364211216290078E-4</v>
      </c>
      <c r="E174" s="495">
        <v>698274.60063222842</v>
      </c>
      <c r="F174" s="493">
        <f t="shared" si="16"/>
        <v>10558.959608956822</v>
      </c>
      <c r="G174" s="455" t="str">
        <f t="shared" si="17"/>
        <v>WA</v>
      </c>
      <c r="H174" s="456">
        <f>VLOOKUP(G174,'Alloc. Factors'!$B$3:$M$100,7,FALSE)</f>
        <v>0</v>
      </c>
      <c r="I174" s="80">
        <f t="shared" si="18"/>
        <v>0</v>
      </c>
      <c r="K174" s="506">
        <f t="shared" si="14"/>
        <v>1.3851269663171159E-3</v>
      </c>
      <c r="L174" s="206">
        <f t="shared" si="19"/>
        <v>0</v>
      </c>
      <c r="N174" s="495">
        <f t="shared" si="20"/>
        <v>0</v>
      </c>
      <c r="P174" s="493"/>
      <c r="R174" s="489"/>
    </row>
    <row r="175" spans="1:18">
      <c r="A175" s="79" t="s">
        <v>573</v>
      </c>
      <c r="B175" s="81" t="s">
        <v>573</v>
      </c>
      <c r="C175" s="493">
        <v>1120287.8851329526</v>
      </c>
      <c r="D175" s="494">
        <f t="shared" si="15"/>
        <v>1.6023517218876186E-3</v>
      </c>
      <c r="E175" s="495">
        <v>1137488.4166083189</v>
      </c>
      <c r="F175" s="493">
        <f t="shared" si="16"/>
        <v>17200.531475366326</v>
      </c>
      <c r="G175" s="455" t="str">
        <f t="shared" si="17"/>
        <v>WYP</v>
      </c>
      <c r="H175" s="456">
        <f>VLOOKUP(G175,'Alloc. Factors'!$B$3:$M$100,7,FALSE)</f>
        <v>0</v>
      </c>
      <c r="I175" s="80">
        <f t="shared" si="18"/>
        <v>0</v>
      </c>
      <c r="K175" s="506">
        <f t="shared" si="14"/>
        <v>2.256370027337383E-3</v>
      </c>
      <c r="L175" s="206">
        <f t="shared" si="19"/>
        <v>0</v>
      </c>
      <c r="N175" s="495">
        <f t="shared" si="20"/>
        <v>0</v>
      </c>
      <c r="P175" s="493"/>
      <c r="R175" s="489"/>
    </row>
    <row r="176" spans="1:18">
      <c r="A176" s="79" t="s">
        <v>574</v>
      </c>
      <c r="B176" s="81" t="s">
        <v>574</v>
      </c>
      <c r="C176" s="493">
        <v>118132.01578897798</v>
      </c>
      <c r="D176" s="494">
        <f t="shared" si="15"/>
        <v>1.6896463973370553E-4</v>
      </c>
      <c r="E176" s="495">
        <v>119945.77587939049</v>
      </c>
      <c r="F176" s="493">
        <f t="shared" si="16"/>
        <v>1813.7600904125138</v>
      </c>
      <c r="G176" s="455" t="str">
        <f t="shared" si="17"/>
        <v>WYU</v>
      </c>
      <c r="H176" s="456">
        <f>VLOOKUP(G176,'Alloc. Factors'!$B$3:$M$100,7,FALSE)</f>
        <v>0</v>
      </c>
      <c r="I176" s="80">
        <f t="shared" si="18"/>
        <v>0</v>
      </c>
      <c r="K176" s="506">
        <f t="shared" si="14"/>
        <v>2.3792950297196432E-4</v>
      </c>
      <c r="L176" s="206">
        <f t="shared" si="19"/>
        <v>0</v>
      </c>
      <c r="N176" s="495">
        <f t="shared" si="20"/>
        <v>0</v>
      </c>
      <c r="P176" s="493"/>
      <c r="R176" s="489"/>
    </row>
    <row r="177" spans="1:18">
      <c r="A177" s="79" t="s">
        <v>575</v>
      </c>
      <c r="B177" s="81" t="s">
        <v>575</v>
      </c>
      <c r="C177" s="493">
        <v>205388.80261445552</v>
      </c>
      <c r="D177" s="494">
        <f t="shared" si="15"/>
        <v>2.9376833034899037E-4</v>
      </c>
      <c r="E177" s="495">
        <v>208542.27469153548</v>
      </c>
      <c r="F177" s="493">
        <f t="shared" si="16"/>
        <v>3153.4720770799613</v>
      </c>
      <c r="G177" s="455" t="str">
        <f t="shared" si="17"/>
        <v>CA</v>
      </c>
      <c r="H177" s="456">
        <f>VLOOKUP(G177,'Alloc. Factors'!$B$3:$M$100,7,FALSE)</f>
        <v>0</v>
      </c>
      <c r="I177" s="80">
        <f t="shared" si="18"/>
        <v>0</v>
      </c>
      <c r="K177" s="506">
        <f t="shared" si="14"/>
        <v>4.1367325695481434E-4</v>
      </c>
      <c r="L177" s="206">
        <f t="shared" si="19"/>
        <v>0</v>
      </c>
      <c r="N177" s="495">
        <f t="shared" si="20"/>
        <v>0</v>
      </c>
      <c r="P177" s="493"/>
      <c r="R177" s="489"/>
    </row>
    <row r="178" spans="1:18">
      <c r="A178" s="79" t="s">
        <v>221</v>
      </c>
      <c r="B178" s="81" t="s">
        <v>221</v>
      </c>
      <c r="C178" s="493">
        <v>31636374.2407014</v>
      </c>
      <c r="D178" s="494">
        <f t="shared" si="15"/>
        <v>4.5249617898753709E-2</v>
      </c>
      <c r="E178" s="495">
        <v>32122108.718521867</v>
      </c>
      <c r="F178" s="493">
        <f t="shared" si="16"/>
        <v>485734.4778204672</v>
      </c>
      <c r="G178" s="455" t="str">
        <f t="shared" si="17"/>
        <v>CN</v>
      </c>
      <c r="H178" s="456">
        <f>VLOOKUP(G178,'Alloc. Factors'!$B$3:$M$100,7,FALSE)</f>
        <v>0.461289372337361</v>
      </c>
      <c r="I178" s="80">
        <f t="shared" si="18"/>
        <v>224064.15239641911</v>
      </c>
      <c r="K178" s="506">
        <f t="shared" si="14"/>
        <v>6.3718770467534935E-2</v>
      </c>
      <c r="L178" s="206">
        <f t="shared" si="19"/>
        <v>2.9392791635077565E-2</v>
      </c>
      <c r="N178" s="495">
        <f t="shared" si="20"/>
        <v>14817587.368919423</v>
      </c>
      <c r="P178" s="493"/>
      <c r="R178" s="489"/>
    </row>
    <row r="179" spans="1:18">
      <c r="A179" s="79" t="s">
        <v>609</v>
      </c>
      <c r="B179" s="81" t="s">
        <v>609</v>
      </c>
      <c r="C179" s="493">
        <v>294679.88938328606</v>
      </c>
      <c r="D179" s="494">
        <f t="shared" si="15"/>
        <v>4.2148168736371214E-4</v>
      </c>
      <c r="E179" s="495">
        <v>299204.30741882802</v>
      </c>
      <c r="F179" s="493">
        <f t="shared" si="16"/>
        <v>4524.4180355419521</v>
      </c>
      <c r="G179" s="455" t="str">
        <f t="shared" si="17"/>
        <v>ID</v>
      </c>
      <c r="H179" s="456">
        <f>VLOOKUP(G179,'Alloc. Factors'!$B$3:$M$100,7,FALSE)</f>
        <v>0</v>
      </c>
      <c r="I179" s="80">
        <f t="shared" si="18"/>
        <v>0</v>
      </c>
      <c r="K179" s="506">
        <f t="shared" si="14"/>
        <v>5.9351429118117548E-4</v>
      </c>
      <c r="L179" s="206">
        <f t="shared" si="19"/>
        <v>0</v>
      </c>
      <c r="N179" s="495">
        <f t="shared" si="20"/>
        <v>0</v>
      </c>
      <c r="P179" s="493"/>
      <c r="R179" s="489"/>
    </row>
    <row r="180" spans="1:18">
      <c r="A180" s="79" t="s">
        <v>576</v>
      </c>
      <c r="B180" s="81" t="s">
        <v>576</v>
      </c>
      <c r="C180" s="493">
        <v>1583995.1449845948</v>
      </c>
      <c r="D180" s="494">
        <f t="shared" si="15"/>
        <v>2.2655938546782346E-3</v>
      </c>
      <c r="E180" s="495">
        <v>1608315.2851108103</v>
      </c>
      <c r="F180" s="493">
        <f t="shared" si="16"/>
        <v>24320.140126215527</v>
      </c>
      <c r="G180" s="455" t="str">
        <f t="shared" si="17"/>
        <v>OR</v>
      </c>
      <c r="H180" s="456">
        <f>VLOOKUP(G180,'Alloc. Factors'!$B$3:$M$100,7,FALSE)</f>
        <v>0</v>
      </c>
      <c r="I180" s="80">
        <f t="shared" si="18"/>
        <v>0</v>
      </c>
      <c r="K180" s="506">
        <f t="shared" si="14"/>
        <v>3.190322073479373E-3</v>
      </c>
      <c r="L180" s="206">
        <f t="shared" si="19"/>
        <v>0</v>
      </c>
      <c r="N180" s="495">
        <f t="shared" si="20"/>
        <v>0</v>
      </c>
      <c r="P180" s="493"/>
      <c r="R180" s="489"/>
    </row>
    <row r="181" spans="1:18">
      <c r="A181" s="79" t="s">
        <v>577</v>
      </c>
      <c r="B181" s="81" t="s">
        <v>577</v>
      </c>
      <c r="C181" s="493">
        <v>2649037.8894915152</v>
      </c>
      <c r="D181" s="494">
        <f t="shared" si="15"/>
        <v>3.7889282566583543E-3</v>
      </c>
      <c r="E181" s="495">
        <v>2689710.3453863938</v>
      </c>
      <c r="F181" s="493">
        <f t="shared" si="16"/>
        <v>40672.4558948786</v>
      </c>
      <c r="G181" s="455" t="str">
        <f t="shared" si="17"/>
        <v>UT</v>
      </c>
      <c r="H181" s="456">
        <f>VLOOKUP(G181,'Alloc. Factors'!$B$3:$M$100,7,FALSE)</f>
        <v>1</v>
      </c>
      <c r="I181" s="80">
        <f t="shared" si="18"/>
        <v>40672.4558948786</v>
      </c>
      <c r="K181" s="506">
        <f t="shared" si="14"/>
        <v>5.3354229519498742E-3</v>
      </c>
      <c r="L181" s="206">
        <f t="shared" si="19"/>
        <v>5.3354229519498742E-3</v>
      </c>
      <c r="N181" s="495">
        <f t="shared" si="20"/>
        <v>2689710.3453863938</v>
      </c>
      <c r="P181" s="493"/>
      <c r="R181" s="489"/>
    </row>
    <row r="182" spans="1:18">
      <c r="A182" s="79" t="s">
        <v>578</v>
      </c>
      <c r="B182" s="81" t="s">
        <v>578</v>
      </c>
      <c r="C182" s="493">
        <v>428679.45928119007</v>
      </c>
      <c r="D182" s="494">
        <f t="shared" si="15"/>
        <v>6.1314174582504689E-4</v>
      </c>
      <c r="E182" s="495">
        <v>435261.26261054951</v>
      </c>
      <c r="F182" s="493">
        <f t="shared" si="16"/>
        <v>6581.803329359449</v>
      </c>
      <c r="G182" s="455" t="str">
        <f t="shared" si="17"/>
        <v>WA</v>
      </c>
      <c r="H182" s="456">
        <f>VLOOKUP(G182,'Alloc. Factors'!$B$3:$M$100,7,FALSE)</f>
        <v>0</v>
      </c>
      <c r="I182" s="80">
        <f t="shared" si="18"/>
        <v>0</v>
      </c>
      <c r="K182" s="506">
        <f t="shared" si="14"/>
        <v>8.6340260935918386E-4</v>
      </c>
      <c r="L182" s="206">
        <f t="shared" si="19"/>
        <v>0</v>
      </c>
      <c r="N182" s="495">
        <f t="shared" si="20"/>
        <v>0</v>
      </c>
      <c r="P182" s="493"/>
      <c r="R182" s="489"/>
    </row>
    <row r="183" spans="1:18">
      <c r="A183" s="79" t="s">
        <v>579</v>
      </c>
      <c r="B183" s="81" t="s">
        <v>579</v>
      </c>
      <c r="C183" s="493">
        <v>392364.01810586976</v>
      </c>
      <c r="D183" s="494">
        <f t="shared" si="15"/>
        <v>5.6119964195102605E-4</v>
      </c>
      <c r="E183" s="495">
        <v>398388.24610368506</v>
      </c>
      <c r="F183" s="493">
        <f t="shared" si="16"/>
        <v>6024.2279978152947</v>
      </c>
      <c r="G183" s="455" t="str">
        <f t="shared" si="17"/>
        <v>WYP</v>
      </c>
      <c r="H183" s="456">
        <f>VLOOKUP(G183,'Alloc. Factors'!$B$3:$M$100,7,FALSE)</f>
        <v>0</v>
      </c>
      <c r="I183" s="80">
        <f t="shared" si="18"/>
        <v>0</v>
      </c>
      <c r="K183" s="506">
        <f t="shared" si="14"/>
        <v>7.9025973770543805E-4</v>
      </c>
      <c r="L183" s="206">
        <f t="shared" si="19"/>
        <v>0</v>
      </c>
      <c r="N183" s="495">
        <f t="shared" si="20"/>
        <v>0</v>
      </c>
      <c r="P183" s="493"/>
      <c r="R183" s="489"/>
    </row>
    <row r="184" spans="1:18">
      <c r="A184" s="79" t="s">
        <v>580</v>
      </c>
      <c r="B184" s="81" t="s">
        <v>580</v>
      </c>
      <c r="C184" s="493">
        <v>84762.28186367068</v>
      </c>
      <c r="D184" s="494">
        <f t="shared" si="15"/>
        <v>1.2123579135130767E-4</v>
      </c>
      <c r="E184" s="495">
        <v>86063.69404215453</v>
      </c>
      <c r="F184" s="493">
        <f t="shared" si="16"/>
        <v>1301.4121784838499</v>
      </c>
      <c r="G184" s="455" t="str">
        <f t="shared" si="17"/>
        <v>WYU</v>
      </c>
      <c r="H184" s="456">
        <f>VLOOKUP(G184,'Alloc. Factors'!$B$3:$M$100,7,FALSE)</f>
        <v>0</v>
      </c>
      <c r="I184" s="80">
        <f t="shared" si="18"/>
        <v>0</v>
      </c>
      <c r="K184" s="506">
        <f t="shared" si="14"/>
        <v>1.7071957555196812E-4</v>
      </c>
      <c r="L184" s="206">
        <f t="shared" si="19"/>
        <v>0</v>
      </c>
      <c r="N184" s="495">
        <f t="shared" si="20"/>
        <v>0</v>
      </c>
      <c r="P184" s="493"/>
      <c r="R184" s="489"/>
    </row>
    <row r="185" spans="1:18">
      <c r="A185" s="79" t="s">
        <v>581</v>
      </c>
      <c r="B185" s="81" t="s">
        <v>581</v>
      </c>
      <c r="C185" s="493">
        <v>90456.957928447489</v>
      </c>
      <c r="D185" s="494">
        <f t="shared" si="15"/>
        <v>1.29380906655223E-4</v>
      </c>
      <c r="E185" s="495">
        <v>91845.804288978732</v>
      </c>
      <c r="F185" s="493">
        <f t="shared" si="16"/>
        <v>1388.8463605312427</v>
      </c>
      <c r="G185" s="455" t="str">
        <f t="shared" si="17"/>
        <v>CN</v>
      </c>
      <c r="H185" s="456">
        <f>VLOOKUP(G185,'Alloc. Factors'!$B$3:$M$100,7,FALSE)</f>
        <v>0.461289372337361</v>
      </c>
      <c r="I185" s="80">
        <f t="shared" si="18"/>
        <v>640.66006592248516</v>
      </c>
      <c r="K185" s="506">
        <f t="shared" si="14"/>
        <v>1.8218921345350837E-4</v>
      </c>
      <c r="L185" s="206">
        <f t="shared" si="19"/>
        <v>8.4041947920606366E-5</v>
      </c>
      <c r="N185" s="495">
        <f t="shared" si="20"/>
        <v>42367.493412283096</v>
      </c>
      <c r="P185" s="493"/>
      <c r="R185" s="489"/>
    </row>
    <row r="186" spans="1:18">
      <c r="A186" s="79" t="s">
        <v>830</v>
      </c>
      <c r="B186" s="81" t="s">
        <v>830</v>
      </c>
      <c r="C186" s="493">
        <v>127.82672041518052</v>
      </c>
      <c r="D186" s="494">
        <f t="shared" si="15"/>
        <v>1.8283101002757327E-7</v>
      </c>
      <c r="E186" s="495">
        <v>129.78932980966954</v>
      </c>
      <c r="F186" s="493">
        <f t="shared" si="16"/>
        <v>1.9626093944890215</v>
      </c>
      <c r="G186" s="455" t="str">
        <f t="shared" si="17"/>
        <v>OR</v>
      </c>
      <c r="H186" s="456">
        <f>VLOOKUP(G186,'Alloc. Factors'!$B$3:$M$100,7,FALSE)</f>
        <v>0</v>
      </c>
      <c r="I186" s="80">
        <f t="shared" si="18"/>
        <v>0</v>
      </c>
      <c r="K186" s="506">
        <f t="shared" si="14"/>
        <v>2.5745559196457827E-7</v>
      </c>
      <c r="L186" s="206">
        <f t="shared" si="19"/>
        <v>0</v>
      </c>
      <c r="N186" s="495">
        <f t="shared" si="20"/>
        <v>0</v>
      </c>
      <c r="P186" s="493"/>
      <c r="R186" s="489"/>
    </row>
    <row r="187" spans="1:18">
      <c r="A187" s="79" t="s">
        <v>582</v>
      </c>
      <c r="B187" s="81" t="s">
        <v>582</v>
      </c>
      <c r="C187" s="493">
        <v>296537.72139935824</v>
      </c>
      <c r="D187" s="494">
        <f t="shared" si="15"/>
        <v>4.2413895106301378E-4</v>
      </c>
      <c r="E187" s="495">
        <v>301090.66397621896</v>
      </c>
      <c r="F187" s="493">
        <f t="shared" si="16"/>
        <v>4552.942576860718</v>
      </c>
      <c r="G187" s="455" t="str">
        <f t="shared" si="17"/>
        <v>CN</v>
      </c>
      <c r="H187" s="456">
        <f>VLOOKUP(G187,'Alloc. Factors'!$B$3:$M$100,7,FALSE)</f>
        <v>0.461289372337361</v>
      </c>
      <c r="I187" s="80">
        <f t="shared" si="18"/>
        <v>2100.2240235681274</v>
      </c>
      <c r="K187" s="506">
        <f t="shared" si="14"/>
        <v>5.972561476562143E-4</v>
      </c>
      <c r="L187" s="206">
        <f t="shared" si="19"/>
        <v>2.7550791347696532E-4</v>
      </c>
      <c r="N187" s="495">
        <f t="shared" si="20"/>
        <v>138889.92340222932</v>
      </c>
      <c r="P187" s="493"/>
      <c r="R187" s="489"/>
    </row>
    <row r="188" spans="1:18">
      <c r="A188" s="79" t="s">
        <v>831</v>
      </c>
      <c r="B188" s="81" t="s">
        <v>831</v>
      </c>
      <c r="C188" s="493">
        <v>0</v>
      </c>
      <c r="D188" s="494">
        <f t="shared" si="15"/>
        <v>0</v>
      </c>
      <c r="E188" s="495">
        <v>0</v>
      </c>
      <c r="F188" s="493">
        <f t="shared" si="16"/>
        <v>0</v>
      </c>
      <c r="G188" s="455" t="str">
        <f t="shared" si="17"/>
        <v>OR</v>
      </c>
      <c r="H188" s="456">
        <f>VLOOKUP(G188,'Alloc. Factors'!$B$3:$M$100,7,FALSE)</f>
        <v>0</v>
      </c>
      <c r="I188" s="80">
        <f t="shared" si="18"/>
        <v>0</v>
      </c>
      <c r="K188" s="506">
        <f t="shared" si="14"/>
        <v>0</v>
      </c>
      <c r="L188" s="206">
        <f t="shared" si="19"/>
        <v>0</v>
      </c>
      <c r="N188" s="495">
        <f t="shared" si="20"/>
        <v>0</v>
      </c>
      <c r="P188" s="493"/>
      <c r="R188" s="489"/>
    </row>
    <row r="189" spans="1:18">
      <c r="A189" s="79" t="s">
        <v>583</v>
      </c>
      <c r="B189" s="81" t="s">
        <v>583</v>
      </c>
      <c r="C189" s="493">
        <v>50314.161862173554</v>
      </c>
      <c r="D189" s="494">
        <f t="shared" si="15"/>
        <v>7.1964523552460152E-5</v>
      </c>
      <c r="E189" s="495">
        <v>51086.668943837016</v>
      </c>
      <c r="F189" s="493">
        <f t="shared" si="16"/>
        <v>772.50708166346158</v>
      </c>
      <c r="G189" s="455" t="str">
        <f t="shared" si="17"/>
        <v>CA</v>
      </c>
      <c r="H189" s="456">
        <f>VLOOKUP(G189,'Alloc. Factors'!$B$3:$M$100,7,FALSE)</f>
        <v>0</v>
      </c>
      <c r="I189" s="80">
        <f t="shared" si="18"/>
        <v>0</v>
      </c>
      <c r="K189" s="506">
        <f t="shared" si="14"/>
        <v>1.0133767247062254E-4</v>
      </c>
      <c r="L189" s="206">
        <f t="shared" si="19"/>
        <v>0</v>
      </c>
      <c r="N189" s="495">
        <f t="shared" si="20"/>
        <v>0</v>
      </c>
      <c r="P189" s="493"/>
      <c r="R189" s="489"/>
    </row>
    <row r="190" spans="1:18">
      <c r="A190" s="79" t="s">
        <v>222</v>
      </c>
      <c r="B190" s="81" t="s">
        <v>222</v>
      </c>
      <c r="C190" s="493">
        <v>1419338.3656231677</v>
      </c>
      <c r="D190" s="494">
        <f t="shared" si="15"/>
        <v>2.0300846811599112E-3</v>
      </c>
      <c r="E190" s="495">
        <v>1441130.4197514679</v>
      </c>
      <c r="F190" s="493">
        <f t="shared" si="16"/>
        <v>21792.054128300166</v>
      </c>
      <c r="G190" s="455" t="str">
        <f t="shared" si="17"/>
        <v>CN</v>
      </c>
      <c r="H190" s="456">
        <f>VLOOKUP(G190,'Alloc. Factors'!$B$3:$M$100,7,FALSE)</f>
        <v>0.461289372337361</v>
      </c>
      <c r="I190" s="80">
        <f t="shared" si="18"/>
        <v>10052.44297078538</v>
      </c>
      <c r="K190" s="506">
        <f t="shared" si="14"/>
        <v>2.8586871190364287E-3</v>
      </c>
      <c r="L190" s="206">
        <f t="shared" si="19"/>
        <v>1.318681986849213E-3</v>
      </c>
      <c r="N190" s="495">
        <f t="shared" si="20"/>
        <v>664778.14678343222</v>
      </c>
      <c r="P190" s="493"/>
      <c r="R190" s="489"/>
    </row>
    <row r="191" spans="1:18">
      <c r="A191" s="79" t="s">
        <v>607</v>
      </c>
      <c r="B191" s="81" t="s">
        <v>607</v>
      </c>
      <c r="C191" s="493">
        <v>461980.20045599865</v>
      </c>
      <c r="D191" s="494">
        <f t="shared" si="15"/>
        <v>6.6077191363254396E-4</v>
      </c>
      <c r="E191" s="495">
        <v>469073.29240530275</v>
      </c>
      <c r="F191" s="493">
        <f t="shared" si="16"/>
        <v>7093.0919493041001</v>
      </c>
      <c r="G191" s="455" t="str">
        <f t="shared" si="17"/>
        <v>ID</v>
      </c>
      <c r="H191" s="456">
        <f>VLOOKUP(G191,'Alloc. Factors'!$B$3:$M$100,7,FALSE)</f>
        <v>0</v>
      </c>
      <c r="I191" s="80">
        <f t="shared" si="18"/>
        <v>0</v>
      </c>
      <c r="K191" s="506">
        <f t="shared" si="14"/>
        <v>9.3047357859138511E-4</v>
      </c>
      <c r="L191" s="206">
        <f t="shared" si="19"/>
        <v>0</v>
      </c>
      <c r="N191" s="495">
        <f t="shared" si="20"/>
        <v>0</v>
      </c>
      <c r="P191" s="493"/>
      <c r="R191" s="489"/>
    </row>
    <row r="192" spans="1:18">
      <c r="A192" s="79" t="s">
        <v>584</v>
      </c>
      <c r="B192" s="81" t="s">
        <v>584</v>
      </c>
      <c r="C192" s="493">
        <v>1810067.1625597486</v>
      </c>
      <c r="D192" s="494">
        <f t="shared" si="15"/>
        <v>2.5889454604926324E-3</v>
      </c>
      <c r="E192" s="495">
        <v>1837858.3380382203</v>
      </c>
      <c r="F192" s="493">
        <f t="shared" si="16"/>
        <v>27791.175478471676</v>
      </c>
      <c r="G192" s="455" t="str">
        <f t="shared" si="17"/>
        <v>OR</v>
      </c>
      <c r="H192" s="456">
        <f>VLOOKUP(G192,'Alloc. Factors'!$B$3:$M$100,7,FALSE)</f>
        <v>0</v>
      </c>
      <c r="I192" s="80">
        <f t="shared" si="18"/>
        <v>0</v>
      </c>
      <c r="K192" s="506">
        <f t="shared" si="14"/>
        <v>3.6456533604152276E-3</v>
      </c>
      <c r="L192" s="206">
        <f t="shared" si="19"/>
        <v>0</v>
      </c>
      <c r="N192" s="495">
        <f t="shared" si="20"/>
        <v>0</v>
      </c>
      <c r="P192" s="493"/>
      <c r="R192" s="489"/>
    </row>
    <row r="193" spans="1:18">
      <c r="A193" s="79" t="s">
        <v>223</v>
      </c>
      <c r="B193" s="81" t="s">
        <v>223</v>
      </c>
      <c r="C193" s="493">
        <v>56179.195894836448</v>
      </c>
      <c r="D193" s="494">
        <f t="shared" si="15"/>
        <v>8.0353302459992092E-5</v>
      </c>
      <c r="E193" s="495">
        <v>57041.75277871744</v>
      </c>
      <c r="F193" s="493">
        <f t="shared" si="16"/>
        <v>862.55688388099225</v>
      </c>
      <c r="G193" s="455" t="str">
        <f t="shared" si="17"/>
        <v>OTHER</v>
      </c>
      <c r="H193" s="456">
        <f>VLOOKUP(G193,'Alloc. Factors'!$B$3:$M$100,7,FALSE)</f>
        <v>0</v>
      </c>
      <c r="I193" s="80">
        <f t="shared" si="18"/>
        <v>0</v>
      </c>
      <c r="K193" s="506">
        <f t="shared" si="14"/>
        <v>1.1315042808124348E-4</v>
      </c>
      <c r="L193" s="206">
        <f t="shared" si="19"/>
        <v>0</v>
      </c>
      <c r="N193" s="495">
        <f t="shared" si="20"/>
        <v>0</v>
      </c>
      <c r="P193" s="493"/>
      <c r="R193" s="489"/>
    </row>
    <row r="194" spans="1:18">
      <c r="A194" s="79" t="s">
        <v>585</v>
      </c>
      <c r="B194" s="81" t="s">
        <v>585</v>
      </c>
      <c r="C194" s="493">
        <v>2605043.7547976864</v>
      </c>
      <c r="D194" s="494">
        <f t="shared" si="15"/>
        <v>3.7260032903036152E-3</v>
      </c>
      <c r="E194" s="495">
        <v>2645040.7392279753</v>
      </c>
      <c r="F194" s="493">
        <f t="shared" si="16"/>
        <v>39996.984430288896</v>
      </c>
      <c r="G194" s="455" t="str">
        <f t="shared" si="17"/>
        <v>UT</v>
      </c>
      <c r="H194" s="456">
        <f>VLOOKUP(G194,'Alloc. Factors'!$B$3:$M$100,7,FALSE)</f>
        <v>1</v>
      </c>
      <c r="I194" s="80">
        <f t="shared" si="18"/>
        <v>39996.984430288896</v>
      </c>
      <c r="K194" s="506">
        <f t="shared" si="14"/>
        <v>5.2468144360325233E-3</v>
      </c>
      <c r="L194" s="206">
        <f t="shared" si="19"/>
        <v>5.2468144360325233E-3</v>
      </c>
      <c r="N194" s="495">
        <f t="shared" si="20"/>
        <v>2645040.7392279753</v>
      </c>
      <c r="P194" s="493"/>
      <c r="R194" s="489"/>
    </row>
    <row r="195" spans="1:18">
      <c r="A195" s="79" t="s">
        <v>586</v>
      </c>
      <c r="B195" s="81" t="s">
        <v>586</v>
      </c>
      <c r="C195" s="493">
        <v>574581.9194305127</v>
      </c>
      <c r="D195" s="494">
        <f t="shared" si="15"/>
        <v>8.2182655028507337E-4</v>
      </c>
      <c r="E195" s="495">
        <v>583403.86111309018</v>
      </c>
      <c r="F195" s="493">
        <f t="shared" si="16"/>
        <v>8821.9416825774824</v>
      </c>
      <c r="G195" s="455" t="str">
        <f t="shared" si="17"/>
        <v>WA</v>
      </c>
      <c r="H195" s="456">
        <f>VLOOKUP(G195,'Alloc. Factors'!$B$3:$M$100,7,FALSE)</f>
        <v>0</v>
      </c>
      <c r="I195" s="80">
        <f t="shared" si="18"/>
        <v>0</v>
      </c>
      <c r="K195" s="506">
        <f t="shared" si="14"/>
        <v>1.1572645196454439E-3</v>
      </c>
      <c r="L195" s="206">
        <f t="shared" si="19"/>
        <v>0</v>
      </c>
      <c r="N195" s="495">
        <f t="shared" si="20"/>
        <v>0</v>
      </c>
      <c r="P195" s="493"/>
      <c r="R195" s="489"/>
    </row>
    <row r="196" spans="1:18">
      <c r="A196" s="79" t="s">
        <v>587</v>
      </c>
      <c r="B196" s="81" t="s">
        <v>587</v>
      </c>
      <c r="C196" s="493">
        <v>1092768.6350823266</v>
      </c>
      <c r="D196" s="494">
        <f t="shared" si="15"/>
        <v>1.5629908412703624E-3</v>
      </c>
      <c r="E196" s="495">
        <v>1109546.6450496449</v>
      </c>
      <c r="F196" s="493">
        <f t="shared" si="16"/>
        <v>16778.00996731827</v>
      </c>
      <c r="G196" s="455" t="str">
        <f t="shared" si="17"/>
        <v>WYP</v>
      </c>
      <c r="H196" s="456">
        <f>VLOOKUP(G196,'Alloc. Factors'!$B$3:$M$100,7,FALSE)</f>
        <v>0</v>
      </c>
      <c r="I196" s="80">
        <f t="shared" si="18"/>
        <v>0</v>
      </c>
      <c r="K196" s="506">
        <f t="shared" si="14"/>
        <v>2.2009435500782134E-3</v>
      </c>
      <c r="L196" s="206">
        <f t="shared" si="19"/>
        <v>0</v>
      </c>
      <c r="N196" s="495">
        <f t="shared" si="20"/>
        <v>0</v>
      </c>
      <c r="P196" s="493"/>
      <c r="R196" s="489"/>
    </row>
    <row r="197" spans="1:18">
      <c r="A197" s="79" t="s">
        <v>588</v>
      </c>
      <c r="B197" s="81" t="s">
        <v>588</v>
      </c>
      <c r="C197" s="493">
        <v>656031.68121630745</v>
      </c>
      <c r="D197" s="494">
        <f t="shared" si="15"/>
        <v>9.38324432460525E-4</v>
      </c>
      <c r="E197" s="495">
        <v>666104.17573432089</v>
      </c>
      <c r="F197" s="493">
        <f t="shared" si="16"/>
        <v>10072.494518013438</v>
      </c>
      <c r="G197" s="455" t="str">
        <f t="shared" si="17"/>
        <v>CN</v>
      </c>
      <c r="H197" s="456">
        <f>VLOOKUP(G197,'Alloc. Factors'!$B$3:$M$100,7,FALSE)</f>
        <v>0.461289372337361</v>
      </c>
      <c r="I197" s="80">
        <f t="shared" si="18"/>
        <v>4646.3346740859288</v>
      </c>
      <c r="K197" s="506">
        <f t="shared" si="14"/>
        <v>1.3213123538371124E-3</v>
      </c>
      <c r="L197" s="206">
        <f t="shared" si="19"/>
        <v>6.0950734636312266E-4</v>
      </c>
      <c r="N197" s="495">
        <f t="shared" si="20"/>
        <v>307266.77713578008</v>
      </c>
      <c r="P197" s="493"/>
      <c r="R197" s="489"/>
    </row>
    <row r="198" spans="1:18">
      <c r="A198" s="79" t="s">
        <v>832</v>
      </c>
      <c r="B198" s="81" t="s">
        <v>832</v>
      </c>
      <c r="C198" s="493">
        <v>62.368127613315202</v>
      </c>
      <c r="D198" s="494">
        <f t="shared" si="15"/>
        <v>8.9205353372398797E-8</v>
      </c>
      <c r="E198" s="495">
        <v>63.325707317879427</v>
      </c>
      <c r="F198" s="493">
        <f t="shared" si="16"/>
        <v>0.9575797045642247</v>
      </c>
      <c r="G198" s="455" t="str">
        <f t="shared" si="17"/>
        <v>UT</v>
      </c>
      <c r="H198" s="456">
        <f>VLOOKUP(G198,'Alloc. Factors'!$B$3:$M$100,7,FALSE)</f>
        <v>1</v>
      </c>
      <c r="I198" s="80">
        <f t="shared" si="18"/>
        <v>0.9575797045642247</v>
      </c>
      <c r="K198" s="506">
        <f t="shared" si="14"/>
        <v>1.2561554549983964E-7</v>
      </c>
      <c r="L198" s="206">
        <f t="shared" si="19"/>
        <v>1.2561554549983964E-7</v>
      </c>
      <c r="N198" s="495">
        <f t="shared" si="20"/>
        <v>63.325707317879427</v>
      </c>
      <c r="P198" s="493"/>
      <c r="R198" s="489"/>
    </row>
    <row r="199" spans="1:18">
      <c r="A199" s="79" t="s">
        <v>833</v>
      </c>
      <c r="B199" s="81" t="s">
        <v>833</v>
      </c>
      <c r="C199" s="493">
        <v>0</v>
      </c>
      <c r="D199" s="494">
        <f t="shared" si="15"/>
        <v>0</v>
      </c>
      <c r="E199" s="495">
        <v>0</v>
      </c>
      <c r="F199" s="493">
        <f t="shared" si="16"/>
        <v>0</v>
      </c>
      <c r="G199" s="455" t="str">
        <f t="shared" si="17"/>
        <v>WA</v>
      </c>
      <c r="H199" s="456">
        <f>VLOOKUP(G199,'Alloc. Factors'!$B$3:$M$100,7,FALSE)</f>
        <v>0</v>
      </c>
      <c r="I199" s="80">
        <f t="shared" si="18"/>
        <v>0</v>
      </c>
      <c r="K199" s="506">
        <f t="shared" si="14"/>
        <v>0</v>
      </c>
      <c r="L199" s="206">
        <f t="shared" si="19"/>
        <v>0</v>
      </c>
      <c r="N199" s="495">
        <f t="shared" si="20"/>
        <v>0</v>
      </c>
      <c r="P199" s="493"/>
      <c r="R199" s="489"/>
    </row>
    <row r="200" spans="1:18">
      <c r="A200" s="79" t="s">
        <v>589</v>
      </c>
      <c r="B200" s="81" t="s">
        <v>589</v>
      </c>
      <c r="C200" s="493">
        <v>979.39805284922568</v>
      </c>
      <c r="D200" s="494">
        <f t="shared" si="15"/>
        <v>1.4008364967814436E-6</v>
      </c>
      <c r="E200" s="495">
        <v>994.43540820984913</v>
      </c>
      <c r="F200" s="493">
        <f t="shared" si="16"/>
        <v>15.037355360623451</v>
      </c>
      <c r="G200" s="455" t="str">
        <f t="shared" si="17"/>
        <v>CN</v>
      </c>
      <c r="H200" s="456">
        <f>VLOOKUP(G200,'Alloc. Factors'!$B$3:$M$100,7,FALSE)</f>
        <v>0.461289372337361</v>
      </c>
      <c r="I200" s="80">
        <f t="shared" si="18"/>
        <v>6.9365722159158425</v>
      </c>
      <c r="K200" s="506">
        <f t="shared" ref="K200:K221" si="21">F200/$F$223</f>
        <v>1.9726040427718389E-6</v>
      </c>
      <c r="L200" s="206">
        <f t="shared" si="19"/>
        <v>9.0994128076036241E-7</v>
      </c>
      <c r="N200" s="495">
        <f t="shared" si="20"/>
        <v>458.72248528316868</v>
      </c>
      <c r="P200" s="493"/>
      <c r="R200" s="489"/>
    </row>
    <row r="201" spans="1:18">
      <c r="A201" s="79" t="s">
        <v>590</v>
      </c>
      <c r="B201" s="81" t="s">
        <v>590</v>
      </c>
      <c r="C201" s="493">
        <v>3.637978807091713E-11</v>
      </c>
      <c r="D201" s="494">
        <f t="shared" ref="D201:D221" si="22">C201/$C$227</f>
        <v>5.2034139466234286E-20</v>
      </c>
      <c r="E201" s="495">
        <v>3.6938351363518209E-11</v>
      </c>
      <c r="F201" s="493">
        <f t="shared" ref="F201:F221" si="23">+E201-C201</f>
        <v>5.5856329260107973E-13</v>
      </c>
      <c r="G201" s="455" t="str">
        <f t="shared" ref="G201:G209" si="24">MID(B201,4,5)</f>
        <v>CA</v>
      </c>
      <c r="H201" s="456">
        <f>VLOOKUP(G201,'Alloc. Factors'!$B$3:$M$100,7,FALSE)</f>
        <v>0</v>
      </c>
      <c r="I201" s="80">
        <f t="shared" ref="I201:I209" si="25">F201*H201</f>
        <v>0</v>
      </c>
      <c r="K201" s="506">
        <f t="shared" si="21"/>
        <v>7.327247263265831E-20</v>
      </c>
      <c r="L201" s="206">
        <f t="shared" ref="L201:L209" si="26">H201*K201</f>
        <v>0</v>
      </c>
      <c r="N201" s="495">
        <f t="shared" ref="N201:N221" si="27">E201*H201</f>
        <v>0</v>
      </c>
      <c r="P201" s="493"/>
      <c r="R201" s="489"/>
    </row>
    <row r="202" spans="1:18">
      <c r="A202" s="79" t="s">
        <v>591</v>
      </c>
      <c r="B202" s="81" t="s">
        <v>591</v>
      </c>
      <c r="C202" s="493">
        <v>0.56999999994877726</v>
      </c>
      <c r="D202" s="494">
        <f t="shared" si="22"/>
        <v>8.1527301465504388E-10</v>
      </c>
      <c r="E202" s="495">
        <v>0.57875159234764906</v>
      </c>
      <c r="F202" s="493">
        <f t="shared" si="23"/>
        <v>8.7515923988717992E-3</v>
      </c>
      <c r="G202" s="455" t="str">
        <f t="shared" si="24"/>
        <v>OR</v>
      </c>
      <c r="H202" s="456">
        <f>VLOOKUP(G202,'Alloc. Factors'!$B$3:$M$100,7,FALSE)</f>
        <v>0</v>
      </c>
      <c r="I202" s="80">
        <f t="shared" si="25"/>
        <v>0</v>
      </c>
      <c r="K202" s="506">
        <f t="shared" si="21"/>
        <v>1.1480360829878043E-9</v>
      </c>
      <c r="L202" s="206">
        <f t="shared" si="26"/>
        <v>0</v>
      </c>
      <c r="N202" s="495">
        <f t="shared" si="27"/>
        <v>0</v>
      </c>
      <c r="P202" s="493"/>
      <c r="R202" s="489"/>
    </row>
    <row r="203" spans="1:18">
      <c r="A203" s="79" t="s">
        <v>224</v>
      </c>
      <c r="B203" s="81" t="s">
        <v>224</v>
      </c>
      <c r="C203" s="493">
        <v>77330786.868211582</v>
      </c>
      <c r="D203" s="494">
        <f t="shared" si="22"/>
        <v>0.11060649779185808</v>
      </c>
      <c r="E203" s="495">
        <v>78518098.318414092</v>
      </c>
      <c r="F203" s="493">
        <f t="shared" si="23"/>
        <v>1187311.4502025098</v>
      </c>
      <c r="G203" s="455" t="str">
        <f t="shared" si="24"/>
        <v>SO</v>
      </c>
      <c r="H203" s="456">
        <f>VLOOKUP(G203,'Alloc. Factors'!$B$3:$M$100,7,FALSE)</f>
        <v>0.4247028503779125</v>
      </c>
      <c r="I203" s="80">
        <f t="shared" si="25"/>
        <v>504254.55718733883</v>
      </c>
      <c r="K203" s="506">
        <f t="shared" si="21"/>
        <v>0.15575181343600714</v>
      </c>
      <c r="L203" s="206">
        <f t="shared" si="26"/>
        <v>6.6148239117801086E-2</v>
      </c>
      <c r="N203" s="495">
        <f t="shared" si="27"/>
        <v>33346860.162083644</v>
      </c>
      <c r="P203" s="493"/>
      <c r="R203" s="489"/>
    </row>
    <row r="204" spans="1:18">
      <c r="A204" s="79" t="s">
        <v>592</v>
      </c>
      <c r="B204" s="81" t="s">
        <v>592</v>
      </c>
      <c r="C204" s="493">
        <v>-5.8207660913467407E-11</v>
      </c>
      <c r="D204" s="494">
        <f t="shared" si="22"/>
        <v>-8.3254623145974855E-20</v>
      </c>
      <c r="E204" s="495">
        <v>-5.9101362181629145E-11</v>
      </c>
      <c r="F204" s="493">
        <f t="shared" si="23"/>
        <v>-8.9370126816173791E-13</v>
      </c>
      <c r="G204" s="455" t="str">
        <f t="shared" si="24"/>
        <v>UT</v>
      </c>
      <c r="H204" s="456">
        <f>VLOOKUP(G204,'Alloc. Factors'!$B$3:$M$100,7,FALSE)</f>
        <v>1</v>
      </c>
      <c r="I204" s="80">
        <f t="shared" si="25"/>
        <v>-8.9370126816173791E-13</v>
      </c>
      <c r="K204" s="506">
        <f t="shared" si="21"/>
        <v>-1.1723595621225464E-19</v>
      </c>
      <c r="L204" s="206">
        <f t="shared" si="26"/>
        <v>-1.1723595621225464E-19</v>
      </c>
      <c r="N204" s="495">
        <f t="shared" si="27"/>
        <v>-5.9101362181629145E-11</v>
      </c>
      <c r="P204" s="493"/>
      <c r="R204" s="489"/>
    </row>
    <row r="205" spans="1:18">
      <c r="A205" s="79" t="s">
        <v>593</v>
      </c>
      <c r="B205" s="81" t="s">
        <v>593</v>
      </c>
      <c r="C205" s="493">
        <v>0.45000000001164153</v>
      </c>
      <c r="D205" s="494">
        <f t="shared" si="22"/>
        <v>6.4363659059163087E-10</v>
      </c>
      <c r="E205" s="495">
        <v>0.45690915190628734</v>
      </c>
      <c r="F205" s="493">
        <f t="shared" si="23"/>
        <v>6.9091518946458041E-3</v>
      </c>
      <c r="G205" s="455" t="str">
        <f t="shared" si="24"/>
        <v>WA</v>
      </c>
      <c r="H205" s="456">
        <f>VLOOKUP(G205,'Alloc. Factors'!$B$3:$M$100,7,FALSE)</f>
        <v>0</v>
      </c>
      <c r="I205" s="80">
        <f t="shared" si="25"/>
        <v>0</v>
      </c>
      <c r="K205" s="506">
        <f t="shared" si="21"/>
        <v>9.0634427614790119E-10</v>
      </c>
      <c r="L205" s="206">
        <f t="shared" si="26"/>
        <v>0</v>
      </c>
      <c r="N205" s="495">
        <f t="shared" si="27"/>
        <v>0</v>
      </c>
      <c r="P205" s="493"/>
      <c r="R205" s="489"/>
    </row>
    <row r="206" spans="1:18">
      <c r="A206" s="79" t="s">
        <v>594</v>
      </c>
      <c r="B206" s="81" t="s">
        <v>594</v>
      </c>
      <c r="C206" s="493">
        <v>-275430.72463149892</v>
      </c>
      <c r="D206" s="494">
        <f t="shared" si="22"/>
        <v>-3.9394953898092027E-4</v>
      </c>
      <c r="E206" s="495">
        <v>-279659.5973267926</v>
      </c>
      <c r="F206" s="493">
        <f t="shared" si="23"/>
        <v>-4228.872695293685</v>
      </c>
      <c r="G206" s="455" t="str">
        <f t="shared" si="24"/>
        <v>SO</v>
      </c>
      <c r="H206" s="456">
        <f>VLOOKUP(G206,'Alloc. Factors'!$B$3:$M$100,7,FALSE)</f>
        <v>0.4247028503779125</v>
      </c>
      <c r="I206" s="80">
        <f t="shared" si="25"/>
        <v>-1796.0142875765534</v>
      </c>
      <c r="K206" s="506">
        <f t="shared" si="21"/>
        <v>-5.5474457941904424E-4</v>
      </c>
      <c r="L206" s="206">
        <f t="shared" si="26"/>
        <v>-2.3560160411096435E-4</v>
      </c>
      <c r="N206" s="495">
        <f t="shared" si="27"/>
        <v>-118772.22812022806</v>
      </c>
      <c r="P206" s="493"/>
      <c r="R206" s="489"/>
    </row>
    <row r="207" spans="1:18">
      <c r="A207" s="79" t="s">
        <v>595</v>
      </c>
      <c r="B207" s="81" t="s">
        <v>595</v>
      </c>
      <c r="C207" s="493">
        <v>22290191.252337992</v>
      </c>
      <c r="D207" s="494">
        <f t="shared" si="22"/>
        <v>3.1881739335375706E-2</v>
      </c>
      <c r="E207" s="495">
        <v>22632427.512602713</v>
      </c>
      <c r="F207" s="493">
        <f t="shared" si="23"/>
        <v>342236.26026472077</v>
      </c>
      <c r="G207" s="455" t="str">
        <f t="shared" si="24"/>
        <v>SO</v>
      </c>
      <c r="H207" s="456">
        <f>VLOOKUP(G207,'Alloc. Factors'!$B$3:$M$100,7,FALSE)</f>
        <v>0.4247028503779125</v>
      </c>
      <c r="I207" s="80">
        <f t="shared" si="25"/>
        <v>145348.71523710401</v>
      </c>
      <c r="K207" s="506">
        <f t="shared" si="21"/>
        <v>4.4894638345057629E-2</v>
      </c>
      <c r="L207" s="206">
        <f t="shared" si="26"/>
        <v>1.9066880871831504E-2</v>
      </c>
      <c r="N207" s="495">
        <f t="shared" si="27"/>
        <v>9612056.4755738601</v>
      </c>
      <c r="P207" s="493"/>
      <c r="R207" s="489"/>
    </row>
    <row r="208" spans="1:18">
      <c r="A208" s="79" t="s">
        <v>596</v>
      </c>
      <c r="B208" s="81" t="s">
        <v>596</v>
      </c>
      <c r="C208" s="493">
        <v>67690.933178376057</v>
      </c>
      <c r="D208" s="494">
        <f t="shared" si="22"/>
        <v>9.681858098615279E-5</v>
      </c>
      <c r="E208" s="495">
        <v>68730.237487726321</v>
      </c>
      <c r="F208" s="493">
        <f t="shared" si="23"/>
        <v>1039.3043093502638</v>
      </c>
      <c r="G208" s="455" t="str">
        <f t="shared" si="24"/>
        <v>CA</v>
      </c>
      <c r="H208" s="456">
        <f>VLOOKUP(G208,'Alloc. Factors'!$B$3:$M$100,7,FALSE)</f>
        <v>0</v>
      </c>
      <c r="I208" s="80">
        <f t="shared" si="25"/>
        <v>0</v>
      </c>
      <c r="K208" s="506">
        <f t="shared" si="21"/>
        <v>1.3633619962609737E-4</v>
      </c>
      <c r="L208" s="206">
        <f t="shared" si="26"/>
        <v>0</v>
      </c>
      <c r="N208" s="495">
        <f t="shared" si="27"/>
        <v>0</v>
      </c>
      <c r="P208" s="493"/>
      <c r="R208" s="489"/>
    </row>
    <row r="209" spans="1:18">
      <c r="A209" s="79" t="s">
        <v>606</v>
      </c>
      <c r="B209" s="81" t="s">
        <v>606</v>
      </c>
      <c r="C209" s="493">
        <v>180637.19071610653</v>
      </c>
      <c r="D209" s="494">
        <f t="shared" si="22"/>
        <v>2.5836601236346052E-4</v>
      </c>
      <c r="E209" s="495">
        <v>183410.63469043409</v>
      </c>
      <c r="F209" s="493">
        <f t="shared" si="23"/>
        <v>2773.443974327558</v>
      </c>
      <c r="G209" s="455" t="str">
        <f t="shared" si="24"/>
        <v>ID</v>
      </c>
      <c r="H209" s="456">
        <f>VLOOKUP(G209,'Alloc. Factors'!$B$3:$M$100,7,FALSE)</f>
        <v>0</v>
      </c>
      <c r="I209" s="80">
        <f t="shared" si="25"/>
        <v>0</v>
      </c>
      <c r="K209" s="506">
        <f t="shared" si="21"/>
        <v>3.6382107524610049E-4</v>
      </c>
      <c r="L209" s="206">
        <f t="shared" si="26"/>
        <v>0</v>
      </c>
      <c r="N209" s="495">
        <f t="shared" si="27"/>
        <v>0</v>
      </c>
      <c r="P209" s="493"/>
      <c r="R209" s="489"/>
    </row>
    <row r="210" spans="1:18">
      <c r="A210" s="79" t="s">
        <v>597</v>
      </c>
      <c r="B210" s="81" t="s">
        <v>597</v>
      </c>
      <c r="C210" s="493">
        <v>832634.96844422584</v>
      </c>
      <c r="D210" s="494">
        <f t="shared" si="22"/>
        <v>1.1909207384065501E-3</v>
      </c>
      <c r="E210" s="495">
        <v>845418.97171006131</v>
      </c>
      <c r="F210" s="493">
        <f t="shared" si="23"/>
        <v>12784.003265835461</v>
      </c>
      <c r="G210" s="455" t="str">
        <f t="shared" ref="G210:G221" si="28">MID(B210,4,5)</f>
        <v>OR</v>
      </c>
      <c r="H210" s="456">
        <f>VLOOKUP(G210,'Alloc. Factors'!$B$3:$M$100,7,FALSE)</f>
        <v>0</v>
      </c>
      <c r="I210" s="80">
        <f t="shared" ref="I210:I221" si="29">F210*H210</f>
        <v>0</v>
      </c>
      <c r="K210" s="506">
        <f t="shared" si="21"/>
        <v>1.6770087505566464E-3</v>
      </c>
      <c r="L210" s="206">
        <f t="shared" ref="L210:L221" si="30">H210*K210</f>
        <v>0</v>
      </c>
      <c r="N210" s="495">
        <f t="shared" si="27"/>
        <v>0</v>
      </c>
      <c r="P210" s="493"/>
      <c r="R210" s="489"/>
    </row>
    <row r="211" spans="1:18">
      <c r="A211" s="79" t="s">
        <v>598</v>
      </c>
      <c r="B211" s="81" t="s">
        <v>598</v>
      </c>
      <c r="C211" s="493">
        <v>576293.20904663741</v>
      </c>
      <c r="D211" s="494">
        <f t="shared" si="22"/>
        <v>8.2427421387175977E-4</v>
      </c>
      <c r="E211" s="495">
        <v>585141.42530675535</v>
      </c>
      <c r="F211" s="493">
        <f t="shared" si="23"/>
        <v>8848.2162601179443</v>
      </c>
      <c r="G211" s="455" t="str">
        <f t="shared" si="28"/>
        <v>SO</v>
      </c>
      <c r="H211" s="456">
        <f>VLOOKUP(G211,'Alloc. Factors'!$B$3:$M$100,7,FALSE)</f>
        <v>0.4247028503779125</v>
      </c>
      <c r="I211" s="80">
        <f t="shared" si="29"/>
        <v>3757.8626664322837</v>
      </c>
      <c r="K211" s="506">
        <f t="shared" si="21"/>
        <v>1.1607112253084729E-3</v>
      </c>
      <c r="L211" s="206">
        <f t="shared" si="30"/>
        <v>4.9295736585414779E-4</v>
      </c>
      <c r="N211" s="495">
        <f t="shared" si="27"/>
        <v>248511.23120197339</v>
      </c>
      <c r="P211" s="493"/>
      <c r="R211" s="489"/>
    </row>
    <row r="212" spans="1:18">
      <c r="A212" s="79" t="s">
        <v>599</v>
      </c>
      <c r="B212" s="81" t="s">
        <v>599</v>
      </c>
      <c r="C212" s="493">
        <v>801899.64018294541</v>
      </c>
      <c r="D212" s="494">
        <f t="shared" si="22"/>
        <v>1.1469598897570093E-3</v>
      </c>
      <c r="E212" s="495">
        <v>814211.74333437311</v>
      </c>
      <c r="F212" s="493">
        <f t="shared" si="23"/>
        <v>12312.103151427698</v>
      </c>
      <c r="G212" s="455" t="str">
        <f t="shared" si="28"/>
        <v>UT</v>
      </c>
      <c r="H212" s="456">
        <f>VLOOKUP(G212,'Alloc. Factors'!$B$3:$M$100,7,FALSE)</f>
        <v>1</v>
      </c>
      <c r="I212" s="80">
        <f t="shared" si="29"/>
        <v>12312.103151427698</v>
      </c>
      <c r="K212" s="506">
        <f t="shared" si="21"/>
        <v>1.6151047753468291E-3</v>
      </c>
      <c r="L212" s="206">
        <f t="shared" si="30"/>
        <v>1.6151047753468291E-3</v>
      </c>
      <c r="N212" s="495">
        <f t="shared" si="27"/>
        <v>814211.74333437311</v>
      </c>
      <c r="P212" s="493"/>
      <c r="R212" s="489"/>
    </row>
    <row r="213" spans="1:18">
      <c r="A213" s="79" t="s">
        <v>600</v>
      </c>
      <c r="B213" s="81" t="s">
        <v>600</v>
      </c>
      <c r="C213" s="493">
        <v>706379.11031681555</v>
      </c>
      <c r="D213" s="494">
        <f t="shared" si="22"/>
        <v>1.0103365382615618E-3</v>
      </c>
      <c r="E213" s="495">
        <v>717224.62269072083</v>
      </c>
      <c r="F213" s="493">
        <f t="shared" si="23"/>
        <v>10845.51237390528</v>
      </c>
      <c r="G213" s="455" t="str">
        <f t="shared" si="28"/>
        <v>WA</v>
      </c>
      <c r="H213" s="456">
        <f>VLOOKUP(G213,'Alloc. Factors'!$B$3:$M$100,7,FALSE)</f>
        <v>0</v>
      </c>
      <c r="I213" s="80">
        <f t="shared" si="29"/>
        <v>0</v>
      </c>
      <c r="K213" s="506">
        <f t="shared" si="21"/>
        <v>1.422717029798953E-3</v>
      </c>
      <c r="L213" s="206">
        <f t="shared" si="30"/>
        <v>0</v>
      </c>
      <c r="N213" s="495">
        <f t="shared" si="27"/>
        <v>0</v>
      </c>
      <c r="P213" s="493"/>
      <c r="R213" s="489"/>
    </row>
    <row r="214" spans="1:18">
      <c r="A214" s="79" t="s">
        <v>601</v>
      </c>
      <c r="B214" s="81" t="s">
        <v>601</v>
      </c>
      <c r="C214" s="493">
        <v>157283.81534042046</v>
      </c>
      <c r="D214" s="494">
        <f t="shared" si="22"/>
        <v>2.2496359701851769E-4</v>
      </c>
      <c r="E214" s="495">
        <v>159698.69927537217</v>
      </c>
      <c r="F214" s="493">
        <f t="shared" si="23"/>
        <v>2414.8839349517075</v>
      </c>
      <c r="G214" s="455" t="str">
        <f t="shared" si="28"/>
        <v>WYP</v>
      </c>
      <c r="H214" s="456">
        <f>VLOOKUP(G214,'Alloc. Factors'!$B$3:$M$100,7,FALSE)</f>
        <v>0</v>
      </c>
      <c r="I214" s="80">
        <f t="shared" si="29"/>
        <v>0</v>
      </c>
      <c r="K214" s="506">
        <f t="shared" si="21"/>
        <v>3.1678507946845545E-4</v>
      </c>
      <c r="L214" s="206">
        <f t="shared" si="30"/>
        <v>0</v>
      </c>
      <c r="N214" s="495">
        <f t="shared" si="27"/>
        <v>0</v>
      </c>
      <c r="P214" s="493"/>
      <c r="R214" s="489"/>
    </row>
    <row r="215" spans="1:18">
      <c r="A215" s="79" t="s">
        <v>602</v>
      </c>
      <c r="B215" s="81" t="s">
        <v>602</v>
      </c>
      <c r="C215" s="493">
        <v>-862904.52760672465</v>
      </c>
      <c r="D215" s="494">
        <f t="shared" si="22"/>
        <v>-1.2342153958677909E-3</v>
      </c>
      <c r="E215" s="495">
        <v>-876153.27972152061</v>
      </c>
      <c r="F215" s="493">
        <f t="shared" si="23"/>
        <v>-13248.752114795963</v>
      </c>
      <c r="G215" s="455" t="str">
        <f t="shared" si="28"/>
        <v>SO</v>
      </c>
      <c r="H215" s="456">
        <f>VLOOKUP(G215,'Alloc. Factors'!$B$3:$M$100,7,FALSE)</f>
        <v>0.4247028503779125</v>
      </c>
      <c r="I215" s="80">
        <f t="shared" si="29"/>
        <v>-5626.7827871042418</v>
      </c>
      <c r="K215" s="506">
        <f t="shared" si="21"/>
        <v>-1.737974620973839E-3</v>
      </c>
      <c r="L215" s="206">
        <f t="shared" si="30"/>
        <v>-7.3812277541206151E-4</v>
      </c>
      <c r="N215" s="495">
        <f t="shared" si="27"/>
        <v>-372104.79526568629</v>
      </c>
      <c r="P215" s="493"/>
      <c r="R215" s="489"/>
    </row>
    <row r="216" spans="1:18">
      <c r="A216" s="79" t="s">
        <v>603</v>
      </c>
      <c r="B216" s="81" t="s">
        <v>603</v>
      </c>
      <c r="C216" s="493">
        <v>-37430.2311596039</v>
      </c>
      <c r="D216" s="494">
        <f t="shared" si="22"/>
        <v>-5.353659192889074E-5</v>
      </c>
      <c r="E216" s="495">
        <v>-38004.92260966327</v>
      </c>
      <c r="F216" s="493">
        <f t="shared" si="23"/>
        <v>-574.69145005937025</v>
      </c>
      <c r="G216" s="455" t="str">
        <f t="shared" si="28"/>
        <v>CA</v>
      </c>
      <c r="H216" s="456">
        <f>VLOOKUP(G216,'Alloc. Factors'!$B$3:$M$100,7,FALSE)</f>
        <v>0</v>
      </c>
      <c r="I216" s="80">
        <f t="shared" si="29"/>
        <v>0</v>
      </c>
      <c r="K216" s="506">
        <f t="shared" si="21"/>
        <v>-7.5388168367826832E-5</v>
      </c>
      <c r="L216" s="206">
        <f t="shared" si="30"/>
        <v>0</v>
      </c>
      <c r="N216" s="495">
        <f t="shared" si="27"/>
        <v>0</v>
      </c>
      <c r="P216" s="493"/>
      <c r="R216" s="489"/>
    </row>
    <row r="217" spans="1:18">
      <c r="A217" s="79" t="s">
        <v>834</v>
      </c>
      <c r="B217" s="81" t="s">
        <v>834</v>
      </c>
      <c r="C217" s="493">
        <v>-3839.9072744703822</v>
      </c>
      <c r="D217" s="494">
        <f t="shared" si="22"/>
        <v>-5.4922329472537345E-6</v>
      </c>
      <c r="E217" s="495">
        <v>-3898.8639469592376</v>
      </c>
      <c r="F217" s="493">
        <f t="shared" si="23"/>
        <v>-58.956672488855475</v>
      </c>
      <c r="G217" s="455" t="str">
        <f t="shared" si="28"/>
        <v>ID</v>
      </c>
      <c r="H217" s="456">
        <f>VLOOKUP(G217,'Alloc. Factors'!$B$3:$M$100,7,FALSE)</f>
        <v>0</v>
      </c>
      <c r="I217" s="80">
        <f t="shared" si="29"/>
        <v>0</v>
      </c>
      <c r="K217" s="506">
        <f t="shared" si="21"/>
        <v>-7.7339510645886493E-6</v>
      </c>
      <c r="L217" s="206">
        <f t="shared" si="30"/>
        <v>0</v>
      </c>
      <c r="N217" s="495">
        <f t="shared" si="27"/>
        <v>0</v>
      </c>
      <c r="P217" s="493"/>
      <c r="R217" s="489"/>
    </row>
    <row r="218" spans="1:18">
      <c r="A218" s="79" t="s">
        <v>604</v>
      </c>
      <c r="B218" s="81" t="s">
        <v>604</v>
      </c>
      <c r="C218" s="493">
        <v>3140.0966114261723</v>
      </c>
      <c r="D218" s="494">
        <f t="shared" si="22"/>
        <v>4.4912912823430873E-6</v>
      </c>
      <c r="E218" s="495">
        <v>3188.3086213187162</v>
      </c>
      <c r="F218" s="493">
        <f t="shared" si="23"/>
        <v>48.212009892543847</v>
      </c>
      <c r="G218" s="455" t="str">
        <f t="shared" si="28"/>
        <v>OR</v>
      </c>
      <c r="H218" s="456">
        <f>VLOOKUP(G218,'Alloc. Factors'!$B$3:$M$100,7,FALSE)</f>
        <v>0</v>
      </c>
      <c r="I218" s="80">
        <f t="shared" si="29"/>
        <v>0</v>
      </c>
      <c r="K218" s="506">
        <f t="shared" si="21"/>
        <v>6.3244635338753407E-6</v>
      </c>
      <c r="L218" s="206">
        <f t="shared" si="30"/>
        <v>0</v>
      </c>
      <c r="N218" s="495">
        <f t="shared" si="27"/>
        <v>0</v>
      </c>
      <c r="P218" s="493"/>
      <c r="R218" s="489"/>
    </row>
    <row r="219" spans="1:18">
      <c r="A219" s="79" t="s">
        <v>225</v>
      </c>
      <c r="B219" s="81" t="s">
        <v>225</v>
      </c>
      <c r="C219" s="493">
        <v>2472645.1128317788</v>
      </c>
      <c r="D219" s="494">
        <f t="shared" si="22"/>
        <v>3.5366330447220728E-3</v>
      </c>
      <c r="E219" s="495">
        <v>2510609.2920888155</v>
      </c>
      <c r="F219" s="493">
        <f t="shared" si="23"/>
        <v>37964.179257036652</v>
      </c>
      <c r="G219" s="455" t="str">
        <f t="shared" si="28"/>
        <v>SO</v>
      </c>
      <c r="H219" s="456">
        <f>VLOOKUP(G219,'Alloc. Factors'!$B$3:$M$100,7,FALSE)</f>
        <v>0.4247028503779125</v>
      </c>
      <c r="I219" s="80">
        <f t="shared" si="29"/>
        <v>16123.495142721487</v>
      </c>
      <c r="K219" s="506">
        <f t="shared" si="21"/>
        <v>4.980150544227107E-3</v>
      </c>
      <c r="L219" s="206">
        <f t="shared" si="30"/>
        <v>2.1150841314443647E-3</v>
      </c>
      <c r="N219" s="495">
        <f t="shared" si="27"/>
        <v>1066262.9225353929</v>
      </c>
      <c r="P219" s="493"/>
      <c r="R219" s="489"/>
    </row>
    <row r="220" spans="1:18">
      <c r="A220" s="79" t="s">
        <v>605</v>
      </c>
      <c r="B220" s="81" t="s">
        <v>605</v>
      </c>
      <c r="C220" s="493">
        <v>-822.64669483088699</v>
      </c>
      <c r="D220" s="494">
        <f t="shared" si="22"/>
        <v>-1.176634475352729E-6</v>
      </c>
      <c r="E220" s="495">
        <v>-835.27734143103783</v>
      </c>
      <c r="F220" s="493">
        <f t="shared" si="23"/>
        <v>-12.63064660015084</v>
      </c>
      <c r="G220" s="455" t="str">
        <f t="shared" si="28"/>
        <v>WA</v>
      </c>
      <c r="H220" s="456">
        <f>VLOOKUP(G220,'Alloc. Factors'!$B$3:$M$100,7,FALSE)</f>
        <v>0</v>
      </c>
      <c r="I220" s="80">
        <f t="shared" si="29"/>
        <v>0</v>
      </c>
      <c r="K220" s="506">
        <f t="shared" si="21"/>
        <v>-1.6568913847392737E-6</v>
      </c>
      <c r="L220" s="206">
        <f t="shared" si="30"/>
        <v>0</v>
      </c>
      <c r="N220" s="495">
        <f t="shared" si="27"/>
        <v>0</v>
      </c>
      <c r="P220" s="493"/>
      <c r="R220" s="489"/>
    </row>
    <row r="221" spans="1:18">
      <c r="A221" s="79" t="s">
        <v>835</v>
      </c>
      <c r="B221" s="81" t="s">
        <v>835</v>
      </c>
      <c r="C221" s="493">
        <v>-25848.932331547254</v>
      </c>
      <c r="D221" s="494">
        <f t="shared" si="22"/>
        <v>-3.6971819279734314E-5</v>
      </c>
      <c r="E221" s="495">
        <v>-26245.808331077165</v>
      </c>
      <c r="F221" s="493">
        <f t="shared" si="23"/>
        <v>-396.8759995299115</v>
      </c>
      <c r="G221" s="455" t="str">
        <f t="shared" si="28"/>
        <v>WYU</v>
      </c>
      <c r="H221" s="456">
        <f>VLOOKUP(G221,'Alloc. Factors'!$B$3:$M$100,7,FALSE)</f>
        <v>0</v>
      </c>
      <c r="I221" s="80">
        <f t="shared" si="29"/>
        <v>0</v>
      </c>
      <c r="K221" s="506">
        <f t="shared" si="21"/>
        <v>-5.2062293028058067E-5</v>
      </c>
      <c r="L221" s="206">
        <f t="shared" si="30"/>
        <v>0</v>
      </c>
      <c r="N221" s="495">
        <f t="shared" si="27"/>
        <v>0</v>
      </c>
      <c r="P221" s="493"/>
      <c r="R221" s="489"/>
    </row>
    <row r="222" spans="1:18">
      <c r="F222" s="496"/>
      <c r="K222" s="506" t="s">
        <v>13</v>
      </c>
      <c r="L222" s="206" t="s">
        <v>13</v>
      </c>
      <c r="P222" s="493"/>
    </row>
    <row r="223" spans="1:18">
      <c r="B223" s="44" t="s">
        <v>239</v>
      </c>
      <c r="C223" s="45">
        <f>SUM(C8:C222)</f>
        <v>496500073.81765556</v>
      </c>
      <c r="D223" s="397">
        <f>SUM(D8:D222)</f>
        <v>0.71014581051604808</v>
      </c>
      <c r="E223" s="45">
        <f>SUM(E8:E222)</f>
        <v>504123172.54125619</v>
      </c>
      <c r="F223" s="479">
        <f>SUM(F8:F222)</f>
        <v>7623098.7236006316</v>
      </c>
      <c r="G223" s="49" t="s">
        <v>288</v>
      </c>
      <c r="H223" s="497"/>
      <c r="I223" s="479">
        <f>SUM(I8:I222)</f>
        <v>3234804.9037267389</v>
      </c>
      <c r="K223" s="509">
        <f>SUM(K8:K222)</f>
        <v>1.0000000000000007</v>
      </c>
      <c r="L223" s="510">
        <f>SUM(L8:L222)</f>
        <v>0.42434251752663105</v>
      </c>
      <c r="N223" s="498">
        <f>SUM(N8:N222)</f>
        <v>213920896.17966864</v>
      </c>
      <c r="P223" s="493"/>
    </row>
    <row r="224" spans="1:18">
      <c r="D224" s="389"/>
      <c r="F224" s="496"/>
      <c r="G224" s="435"/>
      <c r="I224" s="483">
        <f>+I223/F223</f>
        <v>0.42434251752663094</v>
      </c>
      <c r="K224" s="238" t="s">
        <v>912</v>
      </c>
      <c r="L224" s="508">
        <f>I223/F223</f>
        <v>0.42434251752663094</v>
      </c>
      <c r="N224" s="380" t="s">
        <v>13</v>
      </c>
      <c r="P224" s="493"/>
    </row>
    <row r="225" spans="1:16">
      <c r="B225" s="79" t="s">
        <v>240</v>
      </c>
      <c r="C225" s="85">
        <v>202652222.04234427</v>
      </c>
      <c r="D225" s="499">
        <f t="shared" ref="D225" si="31">C225/$C$227</f>
        <v>0.2898541894839517</v>
      </c>
      <c r="E225" s="80">
        <v>205763677.56199276</v>
      </c>
      <c r="F225" s="493">
        <f t="shared" ref="F225" si="32">+E225-C225</f>
        <v>3111455.5196484923</v>
      </c>
      <c r="G225" s="49" t="s">
        <v>288</v>
      </c>
      <c r="H225" s="497"/>
      <c r="K225" s="238" t="s">
        <v>289</v>
      </c>
      <c r="L225" s="508">
        <f>+L224-L223</f>
        <v>0</v>
      </c>
      <c r="P225" s="493"/>
    </row>
    <row r="226" spans="1:16">
      <c r="D226" s="389"/>
      <c r="F226" s="496"/>
      <c r="G226" s="435"/>
      <c r="K226" s="97"/>
      <c r="L226" s="97"/>
      <c r="P226" s="493"/>
    </row>
    <row r="227" spans="1:16">
      <c r="B227" s="44" t="s">
        <v>65</v>
      </c>
      <c r="C227" s="45">
        <f>+C225+C223</f>
        <v>699152295.8599999</v>
      </c>
      <c r="D227" s="71">
        <f>+D225+D223</f>
        <v>0.99999999999999978</v>
      </c>
      <c r="E227" s="45">
        <f>+E225+E223</f>
        <v>709886850.10324895</v>
      </c>
      <c r="F227" s="45">
        <f>+F225+F223</f>
        <v>10734554.243249124</v>
      </c>
      <c r="G227" s="435" t="s">
        <v>288</v>
      </c>
      <c r="I227" s="79" t="s">
        <v>13</v>
      </c>
      <c r="K227" s="97"/>
      <c r="L227" s="508"/>
      <c r="P227" s="493"/>
    </row>
    <row r="228" spans="1:16">
      <c r="I228" s="504"/>
      <c r="K228" s="97"/>
      <c r="L228" s="507"/>
      <c r="P228" s="493"/>
    </row>
    <row r="229" spans="1:16">
      <c r="C229" s="500"/>
      <c r="D229" s="500"/>
      <c r="E229" s="500"/>
      <c r="F229" s="500"/>
      <c r="I229" s="504"/>
      <c r="K229" s="97"/>
      <c r="L229" s="97"/>
      <c r="M229" s="503" t="s">
        <v>13</v>
      </c>
      <c r="P229" s="493"/>
    </row>
    <row r="230" spans="1:16">
      <c r="C230" s="500"/>
      <c r="D230" s="500"/>
      <c r="E230" s="500"/>
      <c r="F230" s="500"/>
      <c r="K230" s="97"/>
      <c r="L230" s="97"/>
      <c r="P230" s="493"/>
    </row>
    <row r="231" spans="1:16" s="32" customFormat="1">
      <c r="A231" s="81"/>
      <c r="B231" s="81"/>
      <c r="C231" s="500"/>
      <c r="D231" s="500"/>
      <c r="E231" s="500"/>
      <c r="F231" s="500"/>
      <c r="G231" s="455"/>
      <c r="H231" s="491"/>
      <c r="I231" s="79"/>
      <c r="J231" s="79"/>
      <c r="K231" s="79"/>
      <c r="L231" s="505"/>
      <c r="M231" s="79"/>
      <c r="N231" s="79"/>
      <c r="O231" s="79"/>
      <c r="P231" s="85"/>
    </row>
    <row r="232" spans="1:16">
      <c r="C232" s="500"/>
      <c r="D232" s="500"/>
      <c r="E232" s="500"/>
      <c r="F232" s="500"/>
      <c r="P232" s="493"/>
    </row>
    <row r="233" spans="1:16">
      <c r="C233" s="500"/>
      <c r="D233" s="500"/>
      <c r="E233" s="500"/>
      <c r="F233" s="500"/>
      <c r="P233" s="493"/>
    </row>
    <row r="234" spans="1:16">
      <c r="C234" s="500"/>
      <c r="D234" s="500"/>
      <c r="E234" s="500"/>
      <c r="F234" s="500"/>
      <c r="P234" s="493"/>
    </row>
    <row r="235" spans="1:16">
      <c r="C235" s="500"/>
      <c r="D235" s="500"/>
      <c r="E235" s="500"/>
      <c r="F235" s="500"/>
      <c r="P235" s="493"/>
    </row>
    <row r="236" spans="1:16">
      <c r="C236" s="500"/>
      <c r="D236" s="500"/>
      <c r="E236" s="500"/>
      <c r="F236" s="500"/>
      <c r="P236" s="493"/>
    </row>
    <row r="237" spans="1:16">
      <c r="C237" s="500"/>
      <c r="D237" s="500"/>
      <c r="E237" s="500"/>
      <c r="F237" s="500"/>
      <c r="P237" s="493"/>
    </row>
    <row r="238" spans="1:16">
      <c r="C238" s="500"/>
      <c r="D238" s="500"/>
      <c r="E238" s="500"/>
      <c r="F238" s="500"/>
      <c r="P238" s="493"/>
    </row>
    <row r="239" spans="1:16">
      <c r="C239" s="500"/>
      <c r="D239" s="500"/>
      <c r="E239" s="500"/>
      <c r="F239" s="500"/>
      <c r="P239" s="493"/>
    </row>
    <row r="240" spans="1:16">
      <c r="C240" s="500"/>
      <c r="D240" s="500"/>
      <c r="E240" s="500"/>
      <c r="F240" s="500"/>
      <c r="P240" s="493"/>
    </row>
    <row r="241" spans="3:16">
      <c r="C241" s="500"/>
      <c r="D241" s="500"/>
      <c r="E241" s="500"/>
      <c r="F241" s="500"/>
      <c r="P241" s="493"/>
    </row>
    <row r="242" spans="3:16">
      <c r="C242" s="500"/>
      <c r="D242" s="500"/>
      <c r="E242" s="500"/>
      <c r="F242" s="500"/>
      <c r="P242" s="493"/>
    </row>
    <row r="243" spans="3:16">
      <c r="C243" s="500"/>
      <c r="D243" s="500"/>
      <c r="E243" s="500"/>
      <c r="F243" s="500"/>
      <c r="P243" s="493"/>
    </row>
    <row r="244" spans="3:16">
      <c r="C244" s="500"/>
      <c r="D244" s="500"/>
      <c r="E244" s="500"/>
      <c r="F244" s="500"/>
      <c r="P244" s="493"/>
    </row>
    <row r="245" spans="3:16">
      <c r="P245" s="493"/>
    </row>
    <row r="246" spans="3:16">
      <c r="P246" s="493"/>
    </row>
    <row r="247" spans="3:16">
      <c r="P247" s="493"/>
    </row>
    <row r="248" spans="3:16">
      <c r="P248" s="493"/>
    </row>
    <row r="249" spans="3:16">
      <c r="P249" s="493"/>
    </row>
    <row r="250" spans="3:16">
      <c r="P250" s="493"/>
    </row>
    <row r="251" spans="3:16">
      <c r="P251" s="493"/>
    </row>
    <row r="252" spans="3:16">
      <c r="P252" s="493"/>
    </row>
    <row r="253" spans="3:16">
      <c r="P253" s="493"/>
    </row>
    <row r="254" spans="3:16">
      <c r="P254" s="493"/>
    </row>
    <row r="255" spans="3:16">
      <c r="P255" s="493"/>
    </row>
    <row r="256" spans="3:16">
      <c r="P256" s="493"/>
    </row>
    <row r="257" spans="16:16">
      <c r="P257" s="493"/>
    </row>
    <row r="258" spans="16:16">
      <c r="P258" s="493"/>
    </row>
    <row r="259" spans="16:16">
      <c r="P259" s="493"/>
    </row>
    <row r="260" spans="16:16">
      <c r="P260" s="493"/>
    </row>
    <row r="261" spans="16:16">
      <c r="P261" s="493"/>
    </row>
    <row r="262" spans="16:16">
      <c r="P262" s="493"/>
    </row>
    <row r="263" spans="16:16">
      <c r="P263" s="493"/>
    </row>
    <row r="264" spans="16:16">
      <c r="P264" s="493"/>
    </row>
    <row r="265" spans="16:16">
      <c r="P265" s="493"/>
    </row>
    <row r="266" spans="16:16">
      <c r="P266" s="493"/>
    </row>
    <row r="267" spans="16:16">
      <c r="P267" s="493"/>
    </row>
    <row r="268" spans="16:16">
      <c r="P268" s="493"/>
    </row>
    <row r="269" spans="16:16">
      <c r="P269" s="493"/>
    </row>
    <row r="270" spans="16:16">
      <c r="P270" s="493"/>
    </row>
    <row r="271" spans="16:16">
      <c r="P271" s="493"/>
    </row>
    <row r="272" spans="16:16">
      <c r="P272" s="493"/>
    </row>
    <row r="273" spans="16:16">
      <c r="P273" s="493"/>
    </row>
    <row r="274" spans="16:16">
      <c r="P274" s="493"/>
    </row>
    <row r="275" spans="16:16">
      <c r="P275" s="493"/>
    </row>
    <row r="276" spans="16:16">
      <c r="P276" s="493"/>
    </row>
    <row r="277" spans="16:16">
      <c r="P277" s="493"/>
    </row>
    <row r="278" spans="16:16">
      <c r="P278" s="493"/>
    </row>
    <row r="279" spans="16:16">
      <c r="P279" s="493"/>
    </row>
    <row r="280" spans="16:16">
      <c r="P280" s="493"/>
    </row>
    <row r="281" spans="16:16">
      <c r="P281" s="493"/>
    </row>
    <row r="282" spans="16:16">
      <c r="P282" s="493"/>
    </row>
    <row r="283" spans="16:16">
      <c r="P283" s="493"/>
    </row>
    <row r="284" spans="16:16">
      <c r="P284" s="493"/>
    </row>
    <row r="285" spans="16:16">
      <c r="P285" s="493"/>
    </row>
    <row r="286" spans="16:16">
      <c r="P286" s="493"/>
    </row>
    <row r="287" spans="16:16">
      <c r="P287" s="493"/>
    </row>
    <row r="288" spans="16:16">
      <c r="P288" s="493"/>
    </row>
    <row r="289" spans="16:16">
      <c r="P289" s="493"/>
    </row>
    <row r="290" spans="16:16">
      <c r="P290" s="493"/>
    </row>
    <row r="291" spans="16:16">
      <c r="P291" s="493"/>
    </row>
    <row r="292" spans="16:16">
      <c r="P292" s="493"/>
    </row>
    <row r="293" spans="16:16">
      <c r="P293" s="493"/>
    </row>
    <row r="294" spans="16:16">
      <c r="P294" s="493"/>
    </row>
    <row r="295" spans="16:16">
      <c r="P295" s="493"/>
    </row>
    <row r="296" spans="16:16">
      <c r="P296" s="493"/>
    </row>
    <row r="297" spans="16:16">
      <c r="P297" s="493"/>
    </row>
    <row r="298" spans="16:16">
      <c r="P298" s="493"/>
    </row>
    <row r="299" spans="16:16">
      <c r="P299" s="493"/>
    </row>
    <row r="300" spans="16:16">
      <c r="P300" s="493"/>
    </row>
    <row r="301" spans="16:16">
      <c r="P301" s="493"/>
    </row>
    <row r="302" spans="16:16">
      <c r="P302" s="493"/>
    </row>
    <row r="303" spans="16:16">
      <c r="P303" s="493"/>
    </row>
    <row r="304" spans="16:16">
      <c r="P304" s="493"/>
    </row>
    <row r="305" spans="16:16">
      <c r="P305" s="493"/>
    </row>
    <row r="306" spans="16:16">
      <c r="P306" s="493"/>
    </row>
    <row r="307" spans="16:16">
      <c r="P307" s="493"/>
    </row>
    <row r="308" spans="16:16">
      <c r="P308" s="493"/>
    </row>
    <row r="309" spans="16:16">
      <c r="P309" s="493"/>
    </row>
    <row r="310" spans="16:16">
      <c r="P310" s="493"/>
    </row>
    <row r="311" spans="16:16">
      <c r="P311" s="493"/>
    </row>
    <row r="312" spans="16:16">
      <c r="P312" s="493"/>
    </row>
    <row r="313" spans="16:16">
      <c r="P313" s="493"/>
    </row>
    <row r="314" spans="16:16">
      <c r="P314" s="493"/>
    </row>
    <row r="315" spans="16:16">
      <c r="P315" s="493"/>
    </row>
    <row r="316" spans="16:16">
      <c r="P316" s="493"/>
    </row>
    <row r="317" spans="16:16">
      <c r="P317" s="493"/>
    </row>
    <row r="318" spans="16:16">
      <c r="P318" s="493"/>
    </row>
    <row r="319" spans="16:16">
      <c r="P319" s="493"/>
    </row>
    <row r="320" spans="16:16">
      <c r="P320" s="493"/>
    </row>
    <row r="321" spans="16:16">
      <c r="P321" s="493"/>
    </row>
    <row r="322" spans="16:16">
      <c r="P322" s="493"/>
    </row>
    <row r="323" spans="16:16">
      <c r="P323" s="493"/>
    </row>
    <row r="324" spans="16:16">
      <c r="P324" s="493"/>
    </row>
    <row r="325" spans="16:16">
      <c r="P325" s="493"/>
    </row>
    <row r="326" spans="16:16">
      <c r="P326" s="493"/>
    </row>
    <row r="327" spans="16:16">
      <c r="P327" s="493"/>
    </row>
    <row r="328" spans="16:16">
      <c r="P328" s="493"/>
    </row>
    <row r="329" spans="16:16">
      <c r="P329" s="493"/>
    </row>
    <row r="330" spans="16:16">
      <c r="P330" s="493"/>
    </row>
    <row r="331" spans="16:16">
      <c r="P331" s="493"/>
    </row>
    <row r="332" spans="16:16">
      <c r="P332" s="493"/>
    </row>
    <row r="333" spans="16:16">
      <c r="P333" s="493"/>
    </row>
    <row r="334" spans="16:16">
      <c r="P334" s="493"/>
    </row>
    <row r="335" spans="16:16">
      <c r="P335" s="493"/>
    </row>
    <row r="336" spans="16:16">
      <c r="P336" s="493"/>
    </row>
    <row r="337" spans="16:16">
      <c r="P337" s="493"/>
    </row>
    <row r="338" spans="16:16">
      <c r="P338" s="493"/>
    </row>
    <row r="339" spans="16:16">
      <c r="P339" s="493"/>
    </row>
    <row r="340" spans="16:16">
      <c r="P340" s="493"/>
    </row>
    <row r="341" spans="16:16">
      <c r="P341" s="493"/>
    </row>
    <row r="342" spans="16:16">
      <c r="P342" s="493"/>
    </row>
    <row r="343" spans="16:16">
      <c r="P343" s="493"/>
    </row>
    <row r="344" spans="16:16">
      <c r="P344" s="493"/>
    </row>
    <row r="345" spans="16:16">
      <c r="P345" s="493"/>
    </row>
    <row r="346" spans="16:16">
      <c r="P346" s="493"/>
    </row>
    <row r="347" spans="16:16">
      <c r="P347" s="493"/>
    </row>
    <row r="348" spans="16:16">
      <c r="P348" s="493"/>
    </row>
    <row r="349" spans="16:16">
      <c r="P349" s="493"/>
    </row>
    <row r="350" spans="16:16">
      <c r="P350" s="493"/>
    </row>
    <row r="351" spans="16:16">
      <c r="P351" s="493"/>
    </row>
    <row r="352" spans="16:16">
      <c r="P352" s="493"/>
    </row>
    <row r="353" spans="16:16">
      <c r="P353" s="493"/>
    </row>
    <row r="354" spans="16:16">
      <c r="P354" s="493"/>
    </row>
    <row r="355" spans="16:16">
      <c r="P355" s="493"/>
    </row>
    <row r="356" spans="16:16">
      <c r="P356" s="493"/>
    </row>
    <row r="357" spans="16:16">
      <c r="P357" s="493"/>
    </row>
    <row r="358" spans="16:16">
      <c r="P358" s="493"/>
    </row>
    <row r="359" spans="16:16">
      <c r="P359" s="493"/>
    </row>
    <row r="360" spans="16:16">
      <c r="P360" s="493"/>
    </row>
    <row r="361" spans="16:16">
      <c r="P361" s="493"/>
    </row>
    <row r="362" spans="16:16">
      <c r="P362" s="493"/>
    </row>
    <row r="363" spans="16:16">
      <c r="P363" s="493"/>
    </row>
    <row r="364" spans="16:16">
      <c r="P364" s="493"/>
    </row>
    <row r="365" spans="16:16">
      <c r="P365" s="493"/>
    </row>
    <row r="366" spans="16:16">
      <c r="P366" s="493"/>
    </row>
    <row r="367" spans="16:16">
      <c r="P367" s="493"/>
    </row>
    <row r="368" spans="16:16">
      <c r="P368" s="493"/>
    </row>
    <row r="369" spans="16:16">
      <c r="P369" s="493"/>
    </row>
    <row r="370" spans="16:16">
      <c r="P370" s="493"/>
    </row>
    <row r="371" spans="16:16">
      <c r="P371" s="493"/>
    </row>
    <row r="372" spans="16:16">
      <c r="P372" s="493"/>
    </row>
    <row r="373" spans="16:16">
      <c r="P373" s="493"/>
    </row>
    <row r="374" spans="16:16">
      <c r="P374" s="493"/>
    </row>
    <row r="375" spans="16:16">
      <c r="P375" s="493"/>
    </row>
    <row r="376" spans="16:16">
      <c r="P376" s="493"/>
    </row>
    <row r="377" spans="16:16">
      <c r="P377" s="493"/>
    </row>
    <row r="378" spans="16:16">
      <c r="P378" s="493"/>
    </row>
    <row r="379" spans="16:16">
      <c r="P379" s="493"/>
    </row>
    <row r="380" spans="16:16">
      <c r="P380" s="493"/>
    </row>
    <row r="381" spans="16:16">
      <c r="P381" s="493"/>
    </row>
    <row r="382" spans="16:16">
      <c r="P382" s="493"/>
    </row>
    <row r="383" spans="16:16">
      <c r="P383" s="493"/>
    </row>
    <row r="384" spans="16:16">
      <c r="P384" s="493"/>
    </row>
    <row r="385" spans="16:16">
      <c r="P385" s="493"/>
    </row>
    <row r="386" spans="16:16">
      <c r="P386" s="493"/>
    </row>
    <row r="387" spans="16:16">
      <c r="P387" s="493"/>
    </row>
    <row r="388" spans="16:16">
      <c r="P388" s="493"/>
    </row>
    <row r="389" spans="16:16">
      <c r="P389" s="493"/>
    </row>
    <row r="390" spans="16:16">
      <c r="P390" s="493"/>
    </row>
    <row r="391" spans="16:16">
      <c r="P391" s="493"/>
    </row>
    <row r="392" spans="16:16">
      <c r="P392" s="493"/>
    </row>
    <row r="393" spans="16:16">
      <c r="P393" s="493"/>
    </row>
    <row r="394" spans="16:16">
      <c r="P394" s="493"/>
    </row>
    <row r="395" spans="16:16">
      <c r="P395" s="493"/>
    </row>
    <row r="396" spans="16:16">
      <c r="P396" s="493"/>
    </row>
    <row r="397" spans="16:16">
      <c r="P397" s="493"/>
    </row>
    <row r="398" spans="16:16">
      <c r="P398" s="493"/>
    </row>
    <row r="399" spans="16:16">
      <c r="P399" s="493"/>
    </row>
    <row r="400" spans="16:16">
      <c r="P400" s="493"/>
    </row>
    <row r="401" spans="16:16">
      <c r="P401" s="493"/>
    </row>
    <row r="402" spans="16:16">
      <c r="P402" s="493"/>
    </row>
    <row r="403" spans="16:16">
      <c r="P403" s="493"/>
    </row>
    <row r="404" spans="16:16">
      <c r="P404" s="493"/>
    </row>
    <row r="405" spans="16:16">
      <c r="P405" s="493"/>
    </row>
    <row r="406" spans="16:16">
      <c r="P406" s="493"/>
    </row>
    <row r="407" spans="16:16">
      <c r="P407" s="493"/>
    </row>
    <row r="408" spans="16:16">
      <c r="P408" s="493"/>
    </row>
    <row r="409" spans="16:16">
      <c r="P409" s="493"/>
    </row>
    <row r="410" spans="16:16">
      <c r="P410" s="493"/>
    </row>
    <row r="411" spans="16:16">
      <c r="P411" s="493"/>
    </row>
    <row r="412" spans="16:16">
      <c r="P412" s="493"/>
    </row>
    <row r="413" spans="16:16">
      <c r="P413" s="493"/>
    </row>
    <row r="414" spans="16:16">
      <c r="P414" s="493"/>
    </row>
    <row r="415" spans="16:16">
      <c r="P415" s="493"/>
    </row>
    <row r="416" spans="16:16">
      <c r="P416" s="493"/>
    </row>
    <row r="417" spans="16:16">
      <c r="P417" s="493"/>
    </row>
    <row r="418" spans="16:16">
      <c r="P418" s="493"/>
    </row>
    <row r="419" spans="16:16">
      <c r="P419" s="493"/>
    </row>
    <row r="420" spans="16:16">
      <c r="P420" s="493"/>
    </row>
    <row r="421" spans="16:16">
      <c r="P421" s="493"/>
    </row>
    <row r="422" spans="16:16">
      <c r="P422" s="493"/>
    </row>
    <row r="423" spans="16:16">
      <c r="P423" s="493"/>
    </row>
    <row r="424" spans="16:16">
      <c r="P424" s="493"/>
    </row>
    <row r="425" spans="16:16">
      <c r="P425" s="493"/>
    </row>
    <row r="426" spans="16:16">
      <c r="P426" s="493"/>
    </row>
    <row r="427" spans="16:16">
      <c r="P427" s="493"/>
    </row>
    <row r="428" spans="16:16">
      <c r="P428" s="493"/>
    </row>
    <row r="429" spans="16:16">
      <c r="P429" s="493"/>
    </row>
    <row r="430" spans="16:16">
      <c r="P430" s="493"/>
    </row>
    <row r="431" spans="16:16">
      <c r="P431" s="493"/>
    </row>
    <row r="432" spans="16:16">
      <c r="P432" s="493"/>
    </row>
    <row r="433" spans="16:16">
      <c r="P433" s="493"/>
    </row>
    <row r="434" spans="16:16">
      <c r="P434" s="493"/>
    </row>
    <row r="435" spans="16:16">
      <c r="P435" s="493"/>
    </row>
    <row r="436" spans="16:16">
      <c r="P436" s="493"/>
    </row>
    <row r="437" spans="16:16">
      <c r="P437" s="493"/>
    </row>
    <row r="438" spans="16:16">
      <c r="P438" s="493"/>
    </row>
    <row r="439" spans="16:16">
      <c r="P439" s="493"/>
    </row>
    <row r="440" spans="16:16">
      <c r="P440" s="493"/>
    </row>
    <row r="441" spans="16:16">
      <c r="P441" s="493"/>
    </row>
    <row r="442" spans="16:16">
      <c r="P442" s="493"/>
    </row>
    <row r="443" spans="16:16">
      <c r="P443" s="493"/>
    </row>
    <row r="444" spans="16:16">
      <c r="P444" s="493"/>
    </row>
    <row r="445" spans="16:16">
      <c r="P445" s="493"/>
    </row>
    <row r="446" spans="16:16">
      <c r="P446" s="493"/>
    </row>
    <row r="447" spans="16:16">
      <c r="P447" s="493"/>
    </row>
    <row r="448" spans="16:16">
      <c r="P448" s="493"/>
    </row>
    <row r="449" spans="16:16">
      <c r="P449" s="493"/>
    </row>
    <row r="450" spans="16:16">
      <c r="P450" s="493"/>
    </row>
    <row r="451" spans="16:16">
      <c r="P451" s="493"/>
    </row>
    <row r="452" spans="16:16">
      <c r="P452" s="493"/>
    </row>
    <row r="453" spans="16:16">
      <c r="P453" s="493"/>
    </row>
    <row r="454" spans="16:16">
      <c r="P454" s="493"/>
    </row>
    <row r="455" spans="16:16">
      <c r="P455" s="493"/>
    </row>
    <row r="456" spans="16:16">
      <c r="P456" s="493"/>
    </row>
    <row r="457" spans="16:16">
      <c r="P457" s="493"/>
    </row>
    <row r="458" spans="16:16">
      <c r="P458" s="493"/>
    </row>
    <row r="459" spans="16:16">
      <c r="P459" s="493"/>
    </row>
    <row r="460" spans="16:16">
      <c r="P460" s="493"/>
    </row>
    <row r="461" spans="16:16">
      <c r="P461" s="493"/>
    </row>
    <row r="462" spans="16:16">
      <c r="P462" s="493"/>
    </row>
    <row r="463" spans="16:16">
      <c r="P463" s="493"/>
    </row>
    <row r="464" spans="16:16">
      <c r="P464" s="493"/>
    </row>
    <row r="465" spans="16:16">
      <c r="P465" s="493"/>
    </row>
    <row r="466" spans="16:16">
      <c r="P466" s="493"/>
    </row>
    <row r="467" spans="16:16">
      <c r="P467" s="493"/>
    </row>
    <row r="468" spans="16:16">
      <c r="P468" s="493"/>
    </row>
    <row r="469" spans="16:16">
      <c r="P469" s="493"/>
    </row>
    <row r="470" spans="16:16">
      <c r="P470" s="493"/>
    </row>
    <row r="471" spans="16:16">
      <c r="P471" s="493"/>
    </row>
    <row r="472" spans="16:16">
      <c r="P472" s="493"/>
    </row>
    <row r="473" spans="16:16">
      <c r="P473" s="493"/>
    </row>
    <row r="474" spans="16:16">
      <c r="P474" s="493"/>
    </row>
    <row r="475" spans="16:16">
      <c r="P475" s="493"/>
    </row>
    <row r="476" spans="16:16">
      <c r="P476" s="493"/>
    </row>
    <row r="477" spans="16:16">
      <c r="P477" s="493"/>
    </row>
    <row r="478" spans="16:16">
      <c r="P478" s="493"/>
    </row>
    <row r="479" spans="16:16">
      <c r="P479" s="493"/>
    </row>
    <row r="480" spans="16:16">
      <c r="P480" s="493"/>
    </row>
    <row r="481" spans="16:16">
      <c r="P481" s="493"/>
    </row>
    <row r="482" spans="16:16">
      <c r="P482" s="493"/>
    </row>
    <row r="483" spans="16:16">
      <c r="P483" s="493"/>
    </row>
    <row r="484" spans="16:16">
      <c r="P484" s="493"/>
    </row>
    <row r="485" spans="16:16">
      <c r="P485" s="493"/>
    </row>
    <row r="486" spans="16:16">
      <c r="P486" s="493"/>
    </row>
    <row r="487" spans="16:16">
      <c r="P487" s="493"/>
    </row>
    <row r="488" spans="16:16">
      <c r="P488" s="493"/>
    </row>
    <row r="489" spans="16:16">
      <c r="P489" s="493"/>
    </row>
    <row r="490" spans="16:16">
      <c r="P490" s="493"/>
    </row>
    <row r="491" spans="16:16">
      <c r="P491" s="493"/>
    </row>
    <row r="492" spans="16:16">
      <c r="P492" s="493"/>
    </row>
    <row r="493" spans="16:16">
      <c r="P493" s="493"/>
    </row>
    <row r="494" spans="16:16">
      <c r="P494" s="493"/>
    </row>
    <row r="495" spans="16:16">
      <c r="P495" s="493"/>
    </row>
    <row r="496" spans="16:16">
      <c r="P496" s="493"/>
    </row>
    <row r="497" spans="16:16">
      <c r="P497" s="493"/>
    </row>
    <row r="498" spans="16:16">
      <c r="P498" s="493"/>
    </row>
    <row r="499" spans="16:16">
      <c r="P499" s="493"/>
    </row>
    <row r="500" spans="16:16">
      <c r="P500" s="493"/>
    </row>
    <row r="501" spans="16:16">
      <c r="P501" s="493"/>
    </row>
    <row r="502" spans="16:16">
      <c r="P502" s="493"/>
    </row>
    <row r="503" spans="16:16">
      <c r="P503" s="493"/>
    </row>
    <row r="504" spans="16:16">
      <c r="P504" s="493"/>
    </row>
    <row r="505" spans="16:16">
      <c r="P505" s="493"/>
    </row>
    <row r="506" spans="16:16">
      <c r="P506" s="493"/>
    </row>
    <row r="507" spans="16:16">
      <c r="P507" s="493"/>
    </row>
    <row r="508" spans="16:16">
      <c r="P508" s="493"/>
    </row>
    <row r="509" spans="16:16">
      <c r="P509" s="493"/>
    </row>
    <row r="510" spans="16:16">
      <c r="P510" s="493"/>
    </row>
    <row r="511" spans="16:16">
      <c r="P511" s="493"/>
    </row>
    <row r="512" spans="16:16">
      <c r="P512" s="493"/>
    </row>
    <row r="513" spans="16:16">
      <c r="P513" s="493"/>
    </row>
    <row r="514" spans="16:16">
      <c r="P514" s="493"/>
    </row>
    <row r="515" spans="16:16">
      <c r="P515" s="493"/>
    </row>
    <row r="516" spans="16:16">
      <c r="P516" s="493"/>
    </row>
    <row r="517" spans="16:16">
      <c r="P517" s="493"/>
    </row>
    <row r="518" spans="16:16">
      <c r="P518" s="493"/>
    </row>
    <row r="519" spans="16:16">
      <c r="P519" s="493"/>
    </row>
    <row r="520" spans="16:16">
      <c r="P520" s="493"/>
    </row>
    <row r="521" spans="16:16">
      <c r="P521" s="493"/>
    </row>
    <row r="522" spans="16:16">
      <c r="P522" s="493"/>
    </row>
    <row r="523" spans="16:16">
      <c r="P523" s="493"/>
    </row>
    <row r="524" spans="16:16">
      <c r="P524" s="493"/>
    </row>
    <row r="525" spans="16:16">
      <c r="P525" s="493"/>
    </row>
    <row r="526" spans="16:16">
      <c r="P526" s="493"/>
    </row>
    <row r="527" spans="16:16">
      <c r="P527" s="493"/>
    </row>
    <row r="528" spans="16:16">
      <c r="P528" s="493"/>
    </row>
    <row r="529" spans="16:16">
      <c r="P529" s="493"/>
    </row>
    <row r="530" spans="16:16">
      <c r="P530" s="493"/>
    </row>
    <row r="531" spans="16:16">
      <c r="P531" s="493"/>
    </row>
    <row r="532" spans="16:16">
      <c r="P532" s="493"/>
    </row>
    <row r="533" spans="16:16">
      <c r="P533" s="493"/>
    </row>
    <row r="534" spans="16:16">
      <c r="P534" s="493"/>
    </row>
    <row r="535" spans="16:16">
      <c r="P535" s="493"/>
    </row>
    <row r="536" spans="16:16">
      <c r="P536" s="493"/>
    </row>
    <row r="537" spans="16:16">
      <c r="P537" s="493"/>
    </row>
    <row r="538" spans="16:16">
      <c r="P538" s="493"/>
    </row>
    <row r="539" spans="16:16">
      <c r="P539" s="493"/>
    </row>
    <row r="540" spans="16:16">
      <c r="P540" s="493"/>
    </row>
    <row r="541" spans="16:16">
      <c r="P541" s="493"/>
    </row>
    <row r="542" spans="16:16">
      <c r="P542" s="493"/>
    </row>
    <row r="543" spans="16:16">
      <c r="P543" s="493"/>
    </row>
    <row r="544" spans="16:16">
      <c r="P544" s="493"/>
    </row>
    <row r="545" spans="16:16">
      <c r="P545" s="493"/>
    </row>
    <row r="546" spans="16:16">
      <c r="P546" s="493"/>
    </row>
    <row r="547" spans="16:16">
      <c r="P547" s="493"/>
    </row>
    <row r="548" spans="16:16">
      <c r="P548" s="493"/>
    </row>
    <row r="549" spans="16:16">
      <c r="P549" s="493"/>
    </row>
    <row r="550" spans="16:16">
      <c r="P550" s="493"/>
    </row>
    <row r="551" spans="16:16">
      <c r="P551" s="493"/>
    </row>
    <row r="552" spans="16:16">
      <c r="P552" s="493"/>
    </row>
    <row r="553" spans="16:16">
      <c r="P553" s="493"/>
    </row>
    <row r="554" spans="16:16">
      <c r="P554" s="493"/>
    </row>
    <row r="555" spans="16:16">
      <c r="P555" s="493"/>
    </row>
    <row r="556" spans="16:16">
      <c r="P556" s="493"/>
    </row>
    <row r="557" spans="16:16">
      <c r="P557" s="493"/>
    </row>
    <row r="558" spans="16:16">
      <c r="P558" s="493"/>
    </row>
    <row r="559" spans="16:16">
      <c r="P559" s="493"/>
    </row>
    <row r="560" spans="16:16">
      <c r="P560" s="493"/>
    </row>
    <row r="561" spans="16:16">
      <c r="P561" s="493"/>
    </row>
    <row r="562" spans="16:16">
      <c r="P562" s="493"/>
    </row>
    <row r="563" spans="16:16">
      <c r="P563" s="493"/>
    </row>
    <row r="564" spans="16:16">
      <c r="P564" s="493"/>
    </row>
    <row r="565" spans="16:16">
      <c r="P565" s="493"/>
    </row>
    <row r="566" spans="16:16">
      <c r="P566" s="493"/>
    </row>
    <row r="567" spans="16:16">
      <c r="P567" s="493"/>
    </row>
    <row r="568" spans="16:16">
      <c r="P568" s="493"/>
    </row>
    <row r="569" spans="16:16">
      <c r="P569" s="493"/>
    </row>
    <row r="570" spans="16:16">
      <c r="P570" s="493"/>
    </row>
    <row r="571" spans="16:16">
      <c r="P571" s="493"/>
    </row>
    <row r="572" spans="16:16">
      <c r="P572" s="493"/>
    </row>
    <row r="573" spans="16:16">
      <c r="P573" s="493"/>
    </row>
    <row r="574" spans="16:16">
      <c r="P574" s="493"/>
    </row>
    <row r="575" spans="16:16">
      <c r="P575" s="493"/>
    </row>
    <row r="576" spans="16:16">
      <c r="P576" s="493"/>
    </row>
    <row r="577" spans="16:16">
      <c r="P577" s="493"/>
    </row>
    <row r="578" spans="16:16">
      <c r="P578" s="493"/>
    </row>
    <row r="579" spans="16:16">
      <c r="P579" s="493"/>
    </row>
    <row r="580" spans="16:16">
      <c r="P580" s="493"/>
    </row>
    <row r="581" spans="16:16">
      <c r="P581" s="493"/>
    </row>
    <row r="582" spans="16:16">
      <c r="P582" s="493"/>
    </row>
    <row r="583" spans="16:16">
      <c r="P583" s="493"/>
    </row>
    <row r="584" spans="16:16">
      <c r="P584" s="493"/>
    </row>
    <row r="585" spans="16:16">
      <c r="P585" s="493"/>
    </row>
    <row r="586" spans="16:16">
      <c r="P586" s="493"/>
    </row>
    <row r="587" spans="16:16">
      <c r="P587" s="493"/>
    </row>
    <row r="588" spans="16:16">
      <c r="P588" s="493"/>
    </row>
    <row r="589" spans="16:16">
      <c r="P589" s="493"/>
    </row>
    <row r="590" spans="16:16">
      <c r="P590" s="493"/>
    </row>
    <row r="591" spans="16:16">
      <c r="P591" s="493"/>
    </row>
    <row r="592" spans="16:16">
      <c r="P592" s="493"/>
    </row>
    <row r="593" spans="16:16">
      <c r="P593" s="493"/>
    </row>
    <row r="594" spans="16:16">
      <c r="P594" s="493"/>
    </row>
    <row r="595" spans="16:16">
      <c r="P595" s="493"/>
    </row>
    <row r="596" spans="16:16">
      <c r="P596" s="493"/>
    </row>
    <row r="597" spans="16:16">
      <c r="P597" s="493"/>
    </row>
    <row r="598" spans="16:16">
      <c r="P598" s="493"/>
    </row>
    <row r="599" spans="16:16">
      <c r="P599" s="493"/>
    </row>
    <row r="600" spans="16:16">
      <c r="P600" s="493"/>
    </row>
    <row r="601" spans="16:16">
      <c r="P601" s="493"/>
    </row>
    <row r="602" spans="16:16">
      <c r="P602" s="493"/>
    </row>
    <row r="603" spans="16:16">
      <c r="P603" s="493"/>
    </row>
    <row r="604" spans="16:16">
      <c r="P604" s="493"/>
    </row>
  </sheetData>
  <phoneticPr fontId="2" type="noConversion"/>
  <pageMargins left="1" right="0.75" top="1" bottom="1" header="0.5" footer="0.5"/>
  <pageSetup scale="46" fitToHeight="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Rev</vt:lpstr>
      <vt:lpstr>OM</vt:lpstr>
      <vt:lpstr>NPC</vt:lpstr>
      <vt:lpstr>DM</vt:lpstr>
      <vt:lpstr>Tax</vt:lpstr>
      <vt:lpstr>Inputs</vt:lpstr>
      <vt:lpstr>RB</vt:lpstr>
      <vt:lpstr>Alloc. Factors</vt:lpstr>
      <vt:lpstr>Wage and Benefit</vt:lpstr>
      <vt:lpstr>'Alloc. Factors'!Print_Area</vt:lpstr>
      <vt:lpstr>DM!Print_Area</vt:lpstr>
      <vt:lpstr>NPC!Print_Area</vt:lpstr>
      <vt:lpstr>OM!Print_Area</vt:lpstr>
      <vt:lpstr>RB!Print_Area</vt:lpstr>
      <vt:lpstr>Rev!Print_Area</vt:lpstr>
      <vt:lpstr>Tax!Print_Area</vt:lpstr>
      <vt:lpstr>'Wage and Benefit'!Print_Area</vt:lpstr>
      <vt:lpstr>'Wage and Benefit'!Print_Titles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2013-12-14T17:33:57Z</dcterms:created>
  <dcterms:modified xsi:type="dcterms:W3CDTF">2014-01-15T19:45:32Z</dcterms:modified>
</cp:coreProperties>
</file>