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645" windowWidth="14805" windowHeight="7470"/>
  </bookViews>
  <sheets>
    <sheet name="Summary" sheetId="6" r:id="rId1"/>
    <sheet name="Modeling Changes" sheetId="7"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calcPr calcId="152511"/>
</workbook>
</file>

<file path=xl/calcChain.xml><?xml version="1.0" encoding="utf-8"?>
<calcChain xmlns="http://schemas.openxmlformats.org/spreadsheetml/2006/main">
  <c r="E29" i="6" l="1"/>
  <c r="E23" i="6"/>
  <c r="E22" i="6"/>
  <c r="E21" i="6"/>
  <c r="E20" i="6"/>
  <c r="E19" i="6"/>
  <c r="E18" i="6"/>
  <c r="E17" i="6"/>
  <c r="E16" i="6"/>
  <c r="E15" i="6"/>
  <c r="E14" i="6"/>
  <c r="E13" i="6"/>
  <c r="E10" i="6"/>
  <c r="E9" i="6"/>
  <c r="E8" i="6"/>
  <c r="E7" i="6"/>
  <c r="E28" i="6"/>
  <c r="E3" i="6" l="1"/>
  <c r="E2" i="6" l="1"/>
  <c r="D23" i="6" s="1"/>
  <c r="D30" i="6" l="1"/>
  <c r="D20" i="6"/>
  <c r="D13" i="6"/>
  <c r="D9" i="6"/>
  <c r="D10" i="6"/>
  <c r="D15" i="6"/>
  <c r="D16" i="6"/>
  <c r="D22" i="6"/>
  <c r="D14" i="6"/>
  <c r="D18" i="6"/>
  <c r="D19" i="6"/>
  <c r="D7" i="6"/>
  <c r="D8" i="6"/>
  <c r="D17" i="6"/>
  <c r="D21" i="6"/>
  <c r="D25" i="6" l="1"/>
  <c r="E25" i="6" l="1"/>
  <c r="D26" i="6" s="1"/>
</calcChain>
</file>

<file path=xl/sharedStrings.xml><?xml version="1.0" encoding="utf-8"?>
<sst xmlns="http://schemas.openxmlformats.org/spreadsheetml/2006/main" count="101" uniqueCount="99">
  <si>
    <t>BAL-003-1</t>
  </si>
  <si>
    <t>BAL-002-WECC-2</t>
  </si>
  <si>
    <t>Sub-total</t>
  </si>
  <si>
    <t>Cumulative</t>
  </si>
  <si>
    <t>Utah 2014 GRC Direct Filing</t>
  </si>
  <si>
    <t>NPC ($) =</t>
  </si>
  <si>
    <t>$/MWh =</t>
  </si>
  <si>
    <t>Corrections, One-off</t>
  </si>
  <si>
    <t>Updates, One-off</t>
  </si>
  <si>
    <t>Tesoro 2015 Extension</t>
  </si>
  <si>
    <t>Hydro Planned Outage Schedule</t>
  </si>
  <si>
    <t>Shell 2013-2014 Extension</t>
  </si>
  <si>
    <t>Remove OM Power QF Contract</t>
  </si>
  <si>
    <t>Update Roseburg Dillard QF Pricing</t>
  </si>
  <si>
    <t>Hermiston Pipeline Expense</t>
  </si>
  <si>
    <t>Grant PUD Costs</t>
  </si>
  <si>
    <t>March 2014 Official Forward Price Curve</t>
  </si>
  <si>
    <t xml:space="preserve">Chehalis Pipeline Lateral </t>
  </si>
  <si>
    <t>Impact ($)</t>
  </si>
  <si>
    <t>NPC ($)</t>
  </si>
  <si>
    <t>Utah 2014 GRC April Update Filing</t>
  </si>
  <si>
    <t>Impact of combining adjustments</t>
  </si>
  <si>
    <t xml:space="preserve">Adjustments from Original Filing = </t>
  </si>
  <si>
    <t xml:space="preserve">Approximate Utah Share = </t>
  </si>
  <si>
    <t>Small Qualifying Facilities</t>
  </si>
  <si>
    <t>Douglas PUD Settlement Energy Charge</t>
  </si>
  <si>
    <t>Foote Creek II/IV Exchanges return schedules</t>
  </si>
  <si>
    <t>Run Number</t>
  </si>
  <si>
    <t>Scenario Name</t>
  </si>
  <si>
    <t>Run Description</t>
  </si>
  <si>
    <t>Modeling Changes</t>
  </si>
  <si>
    <t>C01</t>
  </si>
  <si>
    <t>C01_UTGRC14 NPC DPUD Settlement Price</t>
  </si>
  <si>
    <t>The Company inadvertently applied heavy load hour prices during the light load hours in January through March of 2015</t>
  </si>
  <si>
    <t>C02</t>
  </si>
  <si>
    <t>C02_UTGRC14 NPC BPA Wind Exchange</t>
  </si>
  <si>
    <t xml:space="preserve">The Company’s initial filing used a thirty day return schedule for the Foote Creek II and Foote Creek IV exchanges.  The Foote Creek II contract specifies a seven day return schedule while the Foote Creek IV contract specifies that volumes be returned flat across On-peak and Off-peak periods by month. </t>
  </si>
  <si>
    <t>C03</t>
  </si>
  <si>
    <t>C03_UTGRC14 NPC Tesoro extension</t>
  </si>
  <si>
    <t>The Company inadvertently excluded the assumed extension of the Tesoro contract for 2015.</t>
  </si>
  <si>
    <t>C04</t>
  </si>
  <si>
    <t>C04_UTGRC14 NPC Hydro Planned Outage Schedule</t>
  </si>
  <si>
    <t>The Company identified that incorrect planned outage schedules were applied to the Lewis and Klamath river systems in VISTA.</t>
  </si>
  <si>
    <t>U01</t>
  </si>
  <si>
    <t>U01_UTGRC14 NPC Shell Extension</t>
  </si>
  <si>
    <t>The Company exercised its option to extend the Shell purchase contract through December 2014.</t>
  </si>
  <si>
    <t>U02</t>
  </si>
  <si>
    <t>U02_UTGRC14 NPC OM Power Termination</t>
  </si>
  <si>
    <t xml:space="preserve">The OM Power QF project has not reached commercial operation as originally scheduled and is no longer expected to come online prior to the test period.  </t>
  </si>
  <si>
    <t>U03</t>
  </si>
  <si>
    <t>U03_UTGRC14 NPC Roseburg Dillard QF</t>
  </si>
  <si>
    <t>In December 2013, the Company entered a new fixed-price contract with Roseburg Dillard for 2014.</t>
  </si>
  <si>
    <t>U04</t>
  </si>
  <si>
    <t>U04_UTGRC14 NPC HRM Pipeline</t>
  </si>
  <si>
    <t>TransCanada published its natural gas pipeline rates for 2014.</t>
  </si>
  <si>
    <t>U05</t>
  </si>
  <si>
    <t>U05_UTGRC14 NPC Grant Proforma</t>
  </si>
  <si>
    <t>The Company received Grant County Public Utility District’s 2014 Priest Rapids project power cost forecast and updated accordingly.</t>
  </si>
  <si>
    <t>U06</t>
  </si>
  <si>
    <t>U06_UTGRC14 NPC BAL-002-WECC-2</t>
  </si>
  <si>
    <t xml:space="preserve">In accordance with NERC Reliability Standard BAL-002-WECC-2, beginning October 2014 the Company’s contingency reserve obligation will be calculated based on 3% of generation and 3% of load.  Prior to October 2014 the contingency reserve obligation is calculated based only on generation differentiated as 5% of hydro and 7% of thermal.  </t>
  </si>
  <si>
    <t>U07</t>
  </si>
  <si>
    <t>U07_UTGRC14 NPC BAL-003-1</t>
  </si>
  <si>
    <t xml:space="preserve">NERC Reliability Standard BAL‑003-1 includes requirements pertaining to the provision of reserves for frequency response effective April 1, 2015.  </t>
  </si>
  <si>
    <t>U08</t>
  </si>
  <si>
    <t>U08 _UTGRC14 NPC Study 1403 OFPC</t>
  </si>
  <si>
    <t>Net power costs were updated to reflect the March 2014 official forward price curve and short term transactions for both electricity and gas.</t>
  </si>
  <si>
    <t>U09</t>
  </si>
  <si>
    <t>U09_UTGRC14 NPC Small QF</t>
  </si>
  <si>
    <t>One new Oregon agreement has been entered into since the initial filing: Three Sisters Hydro. In addition, George DeRuyter and Sons Dairy entered a new QF contract for 2014, and new Washington QF tariff rates for 2015 applied.  The payment calculations for Shoshone Irrigation in May and June 2015 were corrected.</t>
  </si>
  <si>
    <t>U10</t>
  </si>
  <si>
    <t>U10_UTGRC14 NPC Chehalis Lateral</t>
  </si>
  <si>
    <t>Northwest Pipeline’s 2014 cost-of-service billing rate for the Company’s Chehalis lateral has been incorporated.</t>
  </si>
  <si>
    <t>U11</t>
  </si>
  <si>
    <t>U11_UTGRC14 NPC Coal Cost</t>
  </si>
  <si>
    <r>
      <t xml:space="preserve">GRID Resources: </t>
    </r>
    <r>
      <rPr>
        <sz val="11"/>
        <color theme="1"/>
        <rFont val="Calibri"/>
        <family val="2"/>
        <scheme val="minor"/>
      </rPr>
      <t>Remove BPA FC II delivery (now terminates prior to study period), replace BPA FC IV delivery with BPA FC IV delivery On and Off</t>
    </r>
    <r>
      <rPr>
        <b/>
        <u/>
        <sz val="11"/>
        <color theme="1"/>
        <rFont val="Calibri"/>
        <family val="2"/>
        <scheme val="minor"/>
      </rPr>
      <t xml:space="preserve">
GRID Data Series: Delivery Points</t>
    </r>
    <r>
      <rPr>
        <u/>
        <sz val="11"/>
        <color theme="1"/>
        <rFont val="Calibri"/>
        <family val="2"/>
        <scheme val="minor"/>
      </rPr>
      <t xml:space="preserve"> </t>
    </r>
    <r>
      <rPr>
        <sz val="11"/>
        <color theme="1"/>
        <rFont val="Calibri"/>
        <family val="2"/>
        <scheme val="minor"/>
      </rPr>
      <t>"C02_UTGRC14_Delivery Points CONF (BPA Wind Exch).xlsx" - BPA FC IV delivery On and Off- West Main</t>
    </r>
    <r>
      <rPr>
        <b/>
        <u/>
        <sz val="11"/>
        <color theme="1"/>
        <rFont val="Calibri"/>
        <family val="2"/>
        <scheme val="minor"/>
      </rPr>
      <t xml:space="preserve">
GRID Data Series: Demand</t>
    </r>
    <r>
      <rPr>
        <sz val="11"/>
        <color theme="1"/>
        <rFont val="Calibri"/>
        <family val="2"/>
        <scheme val="minor"/>
      </rPr>
      <t xml:space="preserve"> "C02_UTGRC14_Demand CONF (BPA Wind Exch).xlsx" </t>
    </r>
    <r>
      <rPr>
        <sz val="11"/>
        <color theme="1"/>
        <rFont val="Calibri"/>
        <family val="2"/>
      </rPr>
      <t xml:space="preserve">-refer to Wind workpaper
</t>
    </r>
    <r>
      <rPr>
        <b/>
        <u/>
        <sz val="11"/>
        <color theme="1"/>
        <rFont val="Calibri"/>
        <family val="2"/>
      </rPr>
      <t>Workpaper:  Wind</t>
    </r>
    <r>
      <rPr>
        <sz val="11"/>
        <color theme="1"/>
        <rFont val="Calibri"/>
        <family val="2"/>
      </rPr>
      <t xml:space="preserve"> "C02_UTGRC14w_Wind CONF (BPA Wind Exch).xlsx":  Added capacity factors, average generation, and daily delivery/return per contract</t>
    </r>
  </si>
  <si>
    <r>
      <t>GRID Data Series:  Energy Charge</t>
    </r>
    <r>
      <rPr>
        <sz val="11"/>
        <color theme="1"/>
        <rFont val="Calibri"/>
        <family val="2"/>
        <scheme val="minor"/>
      </rPr>
      <t xml:space="preserve"> "C01_UTGRC14_Energy Charge (131108) CONF (DPUD Sett).xlsx":  Corrected the priorities for the three months affected by the error</t>
    </r>
  </si>
  <si>
    <r>
      <t>GRID Resource: Tesoro</t>
    </r>
    <r>
      <rPr>
        <sz val="11"/>
        <color theme="1"/>
        <rFont val="Calibri"/>
        <family val="2"/>
        <scheme val="minor"/>
      </rPr>
      <t xml:space="preserve"> extend termination date</t>
    </r>
    <r>
      <rPr>
        <b/>
        <u/>
        <sz val="11"/>
        <color theme="1"/>
        <rFont val="Calibri"/>
        <family val="2"/>
        <scheme val="minor"/>
      </rPr>
      <t xml:space="preserve">
GRID Data Series: Energy Charge</t>
    </r>
    <r>
      <rPr>
        <sz val="11"/>
        <color theme="1"/>
        <rFont val="Calibri"/>
        <family val="2"/>
      </rPr>
      <t xml:space="preserve"> "C03_UTGRC14_Energy Charge (131108) CONF (Tesoro extension).xlsx": refers to Indexed Contracts workpaper
</t>
    </r>
    <r>
      <rPr>
        <b/>
        <u/>
        <sz val="11"/>
        <color theme="1"/>
        <rFont val="Calibri"/>
        <family val="2"/>
      </rPr>
      <t xml:space="preserve">Workpaper:  Indexed Contracts </t>
    </r>
    <r>
      <rPr>
        <sz val="11"/>
        <color theme="1"/>
        <rFont val="Calibri"/>
        <family val="2"/>
      </rPr>
      <t>"C03_UTGRC14w_Indexed Contracts (131108) CONF (Tesoro extension).xlsx":  add calculations on"4C Indexed" tab to forecast 2015 Contract Price w/ losses</t>
    </r>
  </si>
  <si>
    <r>
      <t xml:space="preserve">GRID Data Series:  Weekly Hydro </t>
    </r>
    <r>
      <rPr>
        <sz val="11"/>
        <color theme="1"/>
        <rFont val="Calibri"/>
        <family val="2"/>
        <scheme val="minor"/>
      </rPr>
      <t xml:space="preserve">"C04_UTGRC14_Weekly Hydro (131108OFPC) CONF (Planned Outage Schedule).xlsx": </t>
    </r>
    <r>
      <rPr>
        <sz val="11"/>
        <color theme="1"/>
        <rFont val="Calibri"/>
        <family val="2"/>
      </rPr>
      <t xml:space="preserve">Incorporated outage data for Klamath and Lewis rivers
</t>
    </r>
    <r>
      <rPr>
        <b/>
        <u/>
        <sz val="11"/>
        <color theme="1"/>
        <rFont val="Calibri"/>
        <family val="2"/>
      </rPr>
      <t xml:space="preserve">GRID Resources:  Cowlitz Swift Deliver- </t>
    </r>
    <r>
      <rPr>
        <sz val="11"/>
        <color theme="1"/>
        <rFont val="Calibri"/>
        <family val="2"/>
      </rPr>
      <t xml:space="preserve">Adjust max monthly take </t>
    </r>
  </si>
  <si>
    <t>APR</t>
  </si>
  <si>
    <r>
      <rPr>
        <b/>
        <u/>
        <sz val="11"/>
        <color theme="1"/>
        <rFont val="Calibri"/>
        <family val="2"/>
      </rPr>
      <t>Net Power Cost Report</t>
    </r>
    <r>
      <rPr>
        <sz val="11"/>
        <color theme="1"/>
        <rFont val="Calibri"/>
        <family val="2"/>
      </rPr>
      <t xml:space="preserve"> "U08_UTGRC14 NPC (1403OFPC) CONF.xlsm": linked to updated Startup C</t>
    </r>
    <r>
      <rPr>
        <sz val="11"/>
        <color theme="1"/>
        <rFont val="Calibri"/>
        <family val="2"/>
        <scheme val="minor"/>
      </rPr>
      <t xml:space="preserve">osts and Market Price Index workpapers 
</t>
    </r>
    <r>
      <rPr>
        <b/>
        <sz val="11"/>
        <color theme="1"/>
        <rFont val="Calibri"/>
        <family val="2"/>
        <scheme val="minor"/>
      </rPr>
      <t xml:space="preserve">GRID Topology Link: Colorado -&gt; Mona: </t>
    </r>
    <r>
      <rPr>
        <sz val="11"/>
        <color theme="1"/>
        <rFont val="Calibri"/>
        <family val="2"/>
        <scheme val="minor"/>
      </rPr>
      <t xml:space="preserve">Updated indexed wheeling charges per Indexed Contracts workpaper
</t>
    </r>
    <r>
      <rPr>
        <b/>
        <u/>
        <sz val="11"/>
        <color theme="1"/>
        <rFont val="Calibri"/>
        <family val="2"/>
        <scheme val="minor"/>
      </rPr>
      <t xml:space="preserve">GRID Data Series Filter: Price Forecast: </t>
    </r>
    <r>
      <rPr>
        <sz val="11"/>
        <color theme="1"/>
        <rFont val="Calibri"/>
        <family val="2"/>
        <scheme val="minor"/>
      </rPr>
      <t xml:space="preserve">1403 OFPC (Filter) 12ME Jun2015: Filter ensures only prices from the test period from the March 2014 Official Forward Price Curve are applied in the study
</t>
    </r>
    <r>
      <rPr>
        <b/>
        <u/>
        <sz val="11"/>
        <color theme="1"/>
        <rFont val="Calibri"/>
        <family val="2"/>
        <scheme val="minor"/>
      </rPr>
      <t>GRID Data Series: Energy Charge</t>
    </r>
    <r>
      <rPr>
        <sz val="11"/>
        <color theme="1"/>
        <rFont val="Calibri"/>
        <family val="2"/>
        <scheme val="minor"/>
      </rPr>
      <t xml:space="preserve"> "U08_UTGRC14_Energy Charge (1403) CONF.xlsx": linked to updated Indexed Contracts and Sunnyside Pricing workpapers
</t>
    </r>
    <r>
      <rPr>
        <b/>
        <u/>
        <sz val="11"/>
        <color theme="1"/>
        <rFont val="Calibri"/>
        <family val="2"/>
        <scheme val="minor"/>
      </rPr>
      <t>GRID Data Series: Fuel Price</t>
    </r>
    <r>
      <rPr>
        <sz val="11"/>
        <color theme="1"/>
        <rFont val="Calibri"/>
        <family val="2"/>
        <scheme val="minor"/>
      </rPr>
      <t xml:space="preserve"> "U08_UTGRC14_Fuel Price (1403) CONF.xlsx": linked to updated Market Price Index and Gas Physical workpapers 
</t>
    </r>
    <r>
      <rPr>
        <b/>
        <u/>
        <sz val="11"/>
        <color theme="1"/>
        <rFont val="Calibri"/>
        <family val="2"/>
        <scheme val="minor"/>
      </rPr>
      <t>GRID Data Series: Other Cost</t>
    </r>
    <r>
      <rPr>
        <sz val="11"/>
        <color theme="1"/>
        <rFont val="Calibri"/>
        <family val="2"/>
        <scheme val="minor"/>
      </rPr>
      <t xml:space="preserve"> "U08_UTGRC14_OtherCost (1403) APR14 CONF.xlsx": link to updated Electric Swap, Gas Swap, Gas Physical, Indexed Contracts, Mid-C Contract Costs, Pipelines &amp; Storage Fees, and QF workpapers
</t>
    </r>
  </si>
  <si>
    <r>
      <rPr>
        <b/>
        <u/>
        <sz val="11"/>
        <color theme="1"/>
        <rFont val="Calibri"/>
        <family val="2"/>
      </rPr>
      <t>Workpaper: Startup Costs</t>
    </r>
    <r>
      <rPr>
        <sz val="11"/>
        <color theme="1"/>
        <rFont val="Calibri"/>
        <family val="2"/>
        <scheme val="minor"/>
      </rPr>
      <t xml:space="preserve"> "U08_UTGRC14s_Startup Costs (1403) CONF.xlsx": linked to updated Fuel Price workpaper
</t>
    </r>
    <r>
      <rPr>
        <b/>
        <u/>
        <sz val="11"/>
        <color theme="1"/>
        <rFont val="Calibri"/>
        <family val="2"/>
        <scheme val="minor"/>
      </rPr>
      <t>Workpaper: Electric Swaps</t>
    </r>
    <r>
      <rPr>
        <sz val="11"/>
        <color theme="1"/>
        <rFont val="Calibri"/>
        <family val="2"/>
        <scheme val="minor"/>
      </rPr>
      <t xml:space="preserve"> "U08_UTGRC14w_Electric Swaps (1403) APR14 CONF.xlsx": linked to Market Price Index workpaper
</t>
    </r>
    <r>
      <rPr>
        <b/>
        <u/>
        <sz val="11"/>
        <color theme="1"/>
        <rFont val="Calibri"/>
        <family val="2"/>
        <scheme val="minor"/>
      </rPr>
      <t xml:space="preserve">Workpaper: Gas Physical </t>
    </r>
    <r>
      <rPr>
        <sz val="11"/>
        <color theme="1"/>
        <rFont val="Calibri"/>
        <family val="2"/>
        <scheme val="minor"/>
      </rPr>
      <t xml:space="preserve">(Note: Highly Confidential, onsite viewing can be arranged): linked updated market prices
</t>
    </r>
    <r>
      <rPr>
        <b/>
        <u/>
        <sz val="11"/>
        <color theme="1"/>
        <rFont val="Calibri"/>
        <family val="2"/>
        <scheme val="minor"/>
      </rPr>
      <t>Workpaper: Gas Swaps "</t>
    </r>
    <r>
      <rPr>
        <sz val="11"/>
        <color theme="1"/>
        <rFont val="Calibri"/>
        <family val="2"/>
        <scheme val="minor"/>
      </rPr>
      <t xml:space="preserve">U08_UTGRC14w_Gas Swaps (1403) APR14 CONFF.xlsx": linked to updated Market Price Index workpaper
</t>
    </r>
    <r>
      <rPr>
        <b/>
        <u/>
        <sz val="11"/>
        <color theme="1"/>
        <rFont val="Calibri"/>
        <family val="2"/>
        <scheme val="minor"/>
      </rPr>
      <t>Workpaper: Indexed Contracts</t>
    </r>
    <r>
      <rPr>
        <sz val="11"/>
        <color theme="1"/>
        <rFont val="Calibri"/>
        <family val="2"/>
        <scheme val="minor"/>
      </rPr>
      <t xml:space="preserve"> "U08_UTGRC14w_Indexed Contracts (1403) CONF.xlsx": linked to updated Market Price Index workpaper
</t>
    </r>
    <r>
      <rPr>
        <b/>
        <u/>
        <sz val="11"/>
        <color theme="1"/>
        <rFont val="Calibri"/>
        <family val="2"/>
        <scheme val="minor"/>
      </rPr>
      <t xml:space="preserve">Workpaper: Market Price Index </t>
    </r>
    <r>
      <rPr>
        <sz val="11"/>
        <color theme="1"/>
        <rFont val="Calibri"/>
        <family val="2"/>
        <scheme val="minor"/>
      </rPr>
      <t xml:space="preserve">"U08_UTGRC14w_Market Price Index (1403) CONF.xlsx": updated prices and inflation forecast to the March 31, 2014 (1403) Official Forward Price Curve
</t>
    </r>
    <r>
      <rPr>
        <b/>
        <u/>
        <sz val="11"/>
        <color theme="1"/>
        <rFont val="Calibri"/>
        <family val="2"/>
        <scheme val="minor"/>
      </rPr>
      <t>Workpaper: Mid-C Contract Costs</t>
    </r>
    <r>
      <rPr>
        <sz val="11"/>
        <color theme="1"/>
        <rFont val="Calibri"/>
        <family val="2"/>
        <scheme val="minor"/>
      </rPr>
      <t xml:space="preserve"> "U08_UTGRC14w_Mid-C Contract Costs (1403) CONF.xlsx": linked to updated Market Price Index workpaper
</t>
    </r>
    <r>
      <rPr>
        <b/>
        <u/>
        <sz val="11"/>
        <color theme="1"/>
        <rFont val="Calibri"/>
        <family val="2"/>
        <scheme val="minor"/>
      </rPr>
      <t>Workpaper: Pipeline &amp; Storage Fees</t>
    </r>
    <r>
      <rPr>
        <sz val="11"/>
        <color theme="1"/>
        <rFont val="Calibri"/>
        <family val="2"/>
        <scheme val="minor"/>
      </rPr>
      <t xml:space="preserve"> "U08_UTGRC14w_Pipeline &amp; Storage Fees (1403) CONF.xlsx": linked to updated Market Price Index workpaper
</t>
    </r>
    <r>
      <rPr>
        <b/>
        <u/>
        <sz val="11"/>
        <color theme="1"/>
        <rFont val="Calibri"/>
        <family val="2"/>
        <scheme val="minor"/>
      </rPr>
      <t>Workpaper: QF</t>
    </r>
    <r>
      <rPr>
        <sz val="11"/>
        <color theme="1"/>
        <rFont val="Calibri"/>
        <family val="2"/>
        <scheme val="minor"/>
      </rPr>
      <t xml:space="preserve"> "U08_UTGRC14w_QF (Endur 2013 10 30) (1403) CONF.xlsx": linked to updated Market Price Index workpaper
</t>
    </r>
    <r>
      <rPr>
        <b/>
        <u/>
        <sz val="11"/>
        <color theme="1"/>
        <rFont val="Calibri"/>
        <family val="2"/>
        <scheme val="minor"/>
      </rPr>
      <t>Workpaper: Sunnyside Pricing</t>
    </r>
    <r>
      <rPr>
        <sz val="11"/>
        <color theme="1"/>
        <rFont val="Calibri"/>
        <family val="2"/>
        <scheme val="minor"/>
      </rPr>
      <t xml:space="preserve"> (Note: Highly Confidential, onsite viewing can be arranged): linked to updated market prices</t>
    </r>
  </si>
  <si>
    <r>
      <rPr>
        <b/>
        <u/>
        <sz val="11"/>
        <color theme="1"/>
        <rFont val="Calibri"/>
        <family val="2"/>
        <scheme val="minor"/>
      </rPr>
      <t>Net Power Cost Report</t>
    </r>
    <r>
      <rPr>
        <sz val="11"/>
        <color theme="1"/>
        <rFont val="Calibri"/>
        <family val="2"/>
        <scheme val="minor"/>
      </rPr>
      <t xml:space="preserve"> "APR_UTGRC14 NPC Study_2014 04 10 CONF.xlsm": linked to updated Startup Costs and Market Price Index workpapers 
</t>
    </r>
    <r>
      <rPr>
        <b/>
        <u/>
        <sz val="11"/>
        <color theme="1"/>
        <rFont val="Calibri"/>
        <family val="2"/>
      </rPr>
      <t>GRID Data Series: Demand</t>
    </r>
    <r>
      <rPr>
        <sz val="11"/>
        <color theme="1"/>
        <rFont val="Calibri"/>
        <family val="2"/>
      </rPr>
      <t xml:space="preserve"> "APR_UTGRC14_Demand CONF.xlsx": incorporates cumulative corrections and updates
</t>
    </r>
    <r>
      <rPr>
        <b/>
        <u/>
        <sz val="11"/>
        <color theme="1"/>
        <rFont val="Calibri"/>
        <family val="2"/>
      </rPr>
      <t>GRID Data Series: Energy Charge</t>
    </r>
    <r>
      <rPr>
        <sz val="11"/>
        <color theme="1"/>
        <rFont val="Calibri"/>
        <family val="2"/>
      </rPr>
      <t xml:space="preserve"> "APR_UTGRC14_Energy Charge (1403) CONF.xlsx": incorporates cumulative corrections and updates
</t>
    </r>
    <r>
      <rPr>
        <b/>
        <u/>
        <sz val="11"/>
        <color theme="1"/>
        <rFont val="Calibri"/>
        <family val="2"/>
      </rPr>
      <t>GRID Data Series: Fuel Price</t>
    </r>
    <r>
      <rPr>
        <sz val="11"/>
        <color theme="1"/>
        <rFont val="Calibri"/>
        <family val="2"/>
      </rPr>
      <t xml:space="preserve"> "APR_UTGRC14_Fuel Price (1403) CONF.xlsx": incorporates cumulative corrections and updates
</t>
    </r>
    <r>
      <rPr>
        <b/>
        <u/>
        <sz val="11"/>
        <color theme="1"/>
        <rFont val="Calibri"/>
        <family val="2"/>
      </rPr>
      <t>GRID Data Series: Market Capacity</t>
    </r>
    <r>
      <rPr>
        <sz val="11"/>
        <color theme="1"/>
        <rFont val="Calibri"/>
        <family val="2"/>
      </rPr>
      <t xml:space="preserve"> "APR_UTGRC14_Market Capacity APR14 CONF.xlsx": incorporates cumulative corrections and updates
</t>
    </r>
    <r>
      <rPr>
        <b/>
        <u/>
        <sz val="11"/>
        <color theme="1"/>
        <rFont val="Calibri"/>
        <family val="2"/>
      </rPr>
      <t>GRID Data Series: Other Cost</t>
    </r>
    <r>
      <rPr>
        <sz val="11"/>
        <color theme="1"/>
        <rFont val="Calibri"/>
        <family val="2"/>
      </rPr>
      <t xml:space="preserve"> "APR_UTGRC14_OtherCost (1403) APR14 CONF.xlsx": incorporates cumulative corrections and updates
</t>
    </r>
    <r>
      <rPr>
        <b/>
        <u/>
        <sz val="11"/>
        <color theme="1"/>
        <rFont val="Calibri"/>
        <family val="2"/>
      </rPr>
      <t>GRID Data Series: Weekly Hydro</t>
    </r>
    <r>
      <rPr>
        <sz val="11"/>
        <color theme="1"/>
        <rFont val="Calibri"/>
        <family val="2"/>
      </rPr>
      <t xml:space="preserve"> "APR_UTGRC14_Weekly Hydro CONF.xlsx": incorporates cumulative corrections and updates
</t>
    </r>
    <r>
      <rPr>
        <b/>
        <u/>
        <sz val="11"/>
        <color theme="1"/>
        <rFont val="Calibri"/>
        <family val="2"/>
      </rPr>
      <t>GRID Data Series: Planned Outages</t>
    </r>
    <r>
      <rPr>
        <sz val="11"/>
        <color theme="1"/>
        <rFont val="Calibri"/>
        <family val="2"/>
      </rPr>
      <t xml:space="preserve"> "</t>
    </r>
    <r>
      <rPr>
        <sz val="11"/>
        <color theme="1"/>
        <rFont val="Calibri"/>
        <family val="2"/>
        <scheme val="minor"/>
      </rPr>
      <t>APR_UTGRC14_Planned Outages CONF.xlsx": linked to screening workpaper files</t>
    </r>
  </si>
  <si>
    <r>
      <rPr>
        <b/>
        <u/>
        <sz val="11"/>
        <color theme="1"/>
        <rFont val="Calibri"/>
        <family val="2"/>
        <scheme val="minor"/>
      </rPr>
      <t>Workpapers: Screening workpapers used to determine gas plant commitment: "</t>
    </r>
    <r>
      <rPr>
        <sz val="11"/>
        <color theme="1"/>
        <rFont val="Calibri"/>
        <family val="2"/>
        <scheme val="minor"/>
      </rPr>
      <t xml:space="preserve">APR_UTGRC14s_Screen - 1 GAD CONF.xlsx", "APR_UTGRC14s_Screen - 2 NTN3g CONF.xlsx", "APR_UTGRC14s_Screen - 3 GADCT 3x1 CONF.xlsx", "APR_UTGRC14s_Screen - 4 CC CONF.xlsx", "APR_UTGRC14s_Screen - 5 LS1 CONF.xlsx", "APR_UTGRC14s_Screen - 6 LS2 CONF.xlsx", "APR_UTGRC14s_Screen - 7 CHE CONF.xlsx", "APR_UTGRC14s_Screen - 8 HRM1 CONF.xlsx", "APR_UTGRC14s_Screen - 9 HRM2 CONF.xlsx"
</t>
    </r>
    <r>
      <rPr>
        <b/>
        <u/>
        <sz val="11"/>
        <color theme="1"/>
        <rFont val="Calibri"/>
        <family val="2"/>
        <scheme val="minor"/>
      </rPr>
      <t>Workpaper: Startup Costs</t>
    </r>
    <r>
      <rPr>
        <sz val="11"/>
        <color theme="1"/>
        <rFont val="Calibri"/>
        <family val="2"/>
        <scheme val="minor"/>
      </rPr>
      <t xml:space="preserve"> "APR_UTGRC14s_Startup Costs (1403) CONF.xlsx": linked to updated Fuel Price workpaper, updated start counts to reflect the results of thermal plant commitment screening
</t>
    </r>
    <r>
      <rPr>
        <b/>
        <u/>
        <sz val="11"/>
        <color theme="1"/>
        <rFont val="Calibri"/>
        <family val="2"/>
        <scheme val="minor"/>
      </rPr>
      <t xml:space="preserve">GRID Resource: APS Supplemental Purchase coal: </t>
    </r>
    <r>
      <rPr>
        <sz val="11"/>
        <color theme="1"/>
        <rFont val="Calibri"/>
        <family val="2"/>
        <scheme val="minor"/>
      </rPr>
      <t xml:space="preserve">Updated monthly restrictions to reflect the result of dispatch screening
</t>
    </r>
    <r>
      <rPr>
        <b/>
        <u/>
        <sz val="11"/>
        <color theme="1"/>
        <rFont val="Calibri"/>
        <family val="2"/>
        <scheme val="minor"/>
      </rPr>
      <t>GRID Resource: APS Supplemental Purchase other:</t>
    </r>
    <r>
      <rPr>
        <sz val="11"/>
        <color theme="1"/>
        <rFont val="Calibri"/>
        <family val="2"/>
        <scheme val="minor"/>
      </rPr>
      <t xml:space="preserve"> Updated monthly restrictions to reflect the result of dispatch screening</t>
    </r>
  </si>
  <si>
    <r>
      <rPr>
        <b/>
        <u/>
        <sz val="11"/>
        <color theme="1"/>
        <rFont val="Calibri"/>
        <family val="2"/>
        <scheme val="minor"/>
      </rPr>
      <t>Workpaper: Load Contingency</t>
    </r>
    <r>
      <rPr>
        <sz val="11"/>
        <color theme="1"/>
        <rFont val="Calibri"/>
        <family val="2"/>
        <scheme val="minor"/>
      </rPr>
      <t xml:space="preserve"> "APR_UTGRC14_Load Contingency CONF.xlsx": incorporates cumulative corrections and updates
</t>
    </r>
    <r>
      <rPr>
        <b/>
        <u/>
        <sz val="11"/>
        <color theme="1"/>
        <rFont val="Calibri"/>
        <family val="2"/>
        <scheme val="minor"/>
      </rPr>
      <t>Workpaper: Contracts</t>
    </r>
    <r>
      <rPr>
        <sz val="11"/>
        <color theme="1"/>
        <rFont val="Calibri"/>
        <family val="2"/>
        <scheme val="minor"/>
      </rPr>
      <t xml:space="preserve"> "APR_UTGRC14w_Contracts CONF.xlsx": incorporates cumulative corrections and updates
</t>
    </r>
    <r>
      <rPr>
        <b/>
        <u/>
        <sz val="11"/>
        <color theme="1"/>
        <rFont val="Calibri"/>
        <family val="2"/>
        <scheme val="minor"/>
      </rPr>
      <t>Workpaper: Indexed Contracts</t>
    </r>
    <r>
      <rPr>
        <sz val="11"/>
        <color theme="1"/>
        <rFont val="Calibri"/>
        <family val="2"/>
        <scheme val="minor"/>
      </rPr>
      <t xml:space="preserve"> "APR_UTGRC14w_Indexed Contracts (1403) CONF.xlsx": incorporates cumulative corrections and updates
</t>
    </r>
    <r>
      <rPr>
        <b/>
        <u/>
        <sz val="11"/>
        <color theme="1"/>
        <rFont val="Calibri"/>
        <family val="2"/>
        <scheme val="minor"/>
      </rPr>
      <t>Workpaper: Market Price Index</t>
    </r>
    <r>
      <rPr>
        <sz val="11"/>
        <color theme="1"/>
        <rFont val="Calibri"/>
        <family val="2"/>
        <scheme val="minor"/>
      </rPr>
      <t xml:space="preserve"> "APR_UTGRC14w_Market Price Index (1403) CONF.xlsx": incorporates cumulative corrections and updates
</t>
    </r>
    <r>
      <rPr>
        <b/>
        <u/>
        <sz val="11"/>
        <color theme="1"/>
        <rFont val="Calibri"/>
        <family val="2"/>
        <scheme val="minor"/>
      </rPr>
      <t>Workpaper: Mid-C Contracts</t>
    </r>
    <r>
      <rPr>
        <sz val="11"/>
        <color theme="1"/>
        <rFont val="Calibri"/>
        <family val="2"/>
        <scheme val="minor"/>
      </rPr>
      <t xml:space="preserve"> "APR_UTGRC14w_Mid-C Contract Costs (1403) CONF.xlsx": incorporates cumulative corrections and updates
</t>
    </r>
    <r>
      <rPr>
        <b/>
        <u/>
        <sz val="11"/>
        <color theme="1"/>
        <rFont val="Calibri"/>
        <family val="2"/>
        <scheme val="minor"/>
      </rPr>
      <t>Workpaper: Non-Owned Generation</t>
    </r>
    <r>
      <rPr>
        <sz val="11"/>
        <color theme="1"/>
        <rFont val="Calibri"/>
        <family val="2"/>
        <scheme val="minor"/>
      </rPr>
      <t xml:space="preserve"> "APR_UTGRC14w_Non Owned Generation CONF.xlsx": incorporates cumulative corrections and updates
</t>
    </r>
    <r>
      <rPr>
        <b/>
        <u/>
        <sz val="11"/>
        <color theme="1"/>
        <rFont val="Calibri"/>
        <family val="2"/>
        <scheme val="minor"/>
      </rPr>
      <t>Workpaper: Pipeline &amp; Storage Fees</t>
    </r>
    <r>
      <rPr>
        <sz val="11"/>
        <color theme="1"/>
        <rFont val="Calibri"/>
        <family val="2"/>
        <scheme val="minor"/>
      </rPr>
      <t xml:space="preserve"> "APR_UTGRC14w_Pipeline &amp; Storage Fees (1403) CONF.xlsx": incorporates cumulative corrections and updates
</t>
    </r>
    <r>
      <rPr>
        <b/>
        <u/>
        <sz val="11"/>
        <color theme="1"/>
        <rFont val="Calibri"/>
        <family val="2"/>
        <scheme val="minor"/>
      </rPr>
      <t>Workpaper: QF</t>
    </r>
    <r>
      <rPr>
        <sz val="11"/>
        <color theme="1"/>
        <rFont val="Calibri"/>
        <family val="2"/>
        <scheme val="minor"/>
      </rPr>
      <t xml:space="preserve"> "APR_UTGRC14w_QF (Endur 2013 10 30) (1403) CONF (Small QF).xlsx": incorporates cumulative corrections and updates
</t>
    </r>
    <r>
      <rPr>
        <b/>
        <u/>
        <sz val="11"/>
        <color theme="1"/>
        <rFont val="Calibri"/>
        <family val="2"/>
        <scheme val="minor"/>
      </rPr>
      <t>Workpaper: Wind</t>
    </r>
    <r>
      <rPr>
        <sz val="11"/>
        <color theme="1"/>
        <rFont val="Calibri"/>
        <family val="2"/>
        <scheme val="minor"/>
      </rPr>
      <t xml:space="preserve"> "APR_UTGRC14w_Wind CONF.xlsx": incorporates cumulative corrections and updates</t>
    </r>
  </si>
  <si>
    <t>APR_UTGRC14 NPC Study_2014 04 10</t>
  </si>
  <si>
    <t>Cumulative study incorporating all corrections and updates listed above</t>
  </si>
  <si>
    <r>
      <rPr>
        <b/>
        <u/>
        <sz val="11"/>
        <color theme="1"/>
        <rFont val="Calibri"/>
        <family val="2"/>
      </rPr>
      <t>GRID Data Series: Demand</t>
    </r>
    <r>
      <rPr>
        <sz val="11"/>
        <color theme="1"/>
        <rFont val="Calibri"/>
        <family val="2"/>
      </rPr>
      <t xml:space="preserve"> "U09_UTGRC14_Demand CONF (Small QF).xlsx": links to QF workpaper</t>
    </r>
    <r>
      <rPr>
        <sz val="11"/>
        <color theme="1"/>
        <rFont val="Calibri"/>
        <family val="2"/>
        <scheme val="minor"/>
      </rPr>
      <t xml:space="preserve">
</t>
    </r>
    <r>
      <rPr>
        <b/>
        <u/>
        <sz val="11"/>
        <color theme="1"/>
        <rFont val="Calibri"/>
        <family val="2"/>
        <scheme val="minor"/>
      </rPr>
      <t>GRID Data Series:  Other Cost</t>
    </r>
    <r>
      <rPr>
        <sz val="11"/>
        <color theme="1"/>
        <rFont val="Calibri"/>
        <family val="2"/>
        <scheme val="minor"/>
      </rPr>
      <t xml:space="preserve"> "U09_UTGRC14_OtherCost (131108) NOV13 CONF (Small QF).xlsx": links to QF workpaper
</t>
    </r>
    <r>
      <rPr>
        <b/>
        <u/>
        <sz val="11"/>
        <color theme="1"/>
        <rFont val="Calibri"/>
        <family val="2"/>
        <scheme val="minor"/>
      </rPr>
      <t>Workpaper:  QF</t>
    </r>
    <r>
      <rPr>
        <sz val="11"/>
        <color theme="1"/>
        <rFont val="Calibri"/>
        <family val="2"/>
        <scheme val="minor"/>
      </rPr>
      <t xml:space="preserve"> "U09_UTGRC14w_QF (Endur 2013 10 30) (131108) CONF (Small QF).xlsx": updated for new contracts, tariff rates, and corrections.
</t>
    </r>
    <r>
      <rPr>
        <b/>
        <u/>
        <sz val="11"/>
        <color theme="1"/>
        <rFont val="Calibri"/>
        <family val="2"/>
        <scheme val="minor"/>
      </rPr>
      <t>Contract Documents</t>
    </r>
    <r>
      <rPr>
        <sz val="11"/>
        <color theme="1"/>
        <rFont val="Calibri"/>
        <family val="2"/>
        <scheme val="minor"/>
      </rPr>
      <t>: "DeRuyter 12-5-13 TT4368 QF PPA Endur 21047.pdf", "Paul Luckey 12-24-13 TT4371 QF PPA Endur 21055.pdf", "Three Sisters ID PPA EXECUTED 02182014.pdf"</t>
    </r>
  </si>
  <si>
    <r>
      <t xml:space="preserve">GRID Data Series:  Other Cost </t>
    </r>
    <r>
      <rPr>
        <sz val="11"/>
        <color theme="1"/>
        <rFont val="Calibri"/>
        <family val="2"/>
        <scheme val="minor"/>
      </rPr>
      <t xml:space="preserve">"U05_UTGRC14_OtherCost (131108) NOV13 CONF (Grant Proforma).xlsx": refers to Mid-C Contracts workpaper
</t>
    </r>
    <r>
      <rPr>
        <b/>
        <u/>
        <sz val="11"/>
        <color theme="1"/>
        <rFont val="Calibri"/>
        <family val="2"/>
        <scheme val="minor"/>
      </rPr>
      <t xml:space="preserve">Workpaper:  Mid-C Contract Costs: </t>
    </r>
    <r>
      <rPr>
        <sz val="11"/>
        <color theme="1"/>
        <rFont val="Calibri"/>
        <family val="2"/>
        <scheme val="minor"/>
      </rPr>
      <t xml:space="preserve">"U05_UTGRC14w_Mid-C Contract Costs (131108) CONF (Grant Proforma).xlsx": add 2014 Priest Rapids project costs
</t>
    </r>
    <r>
      <rPr>
        <b/>
        <u/>
        <sz val="11"/>
        <color theme="1"/>
        <rFont val="Calibri"/>
        <family val="2"/>
        <scheme val="minor"/>
      </rPr>
      <t>Contract Document:</t>
    </r>
    <r>
      <rPr>
        <sz val="11"/>
        <color theme="1"/>
        <rFont val="Calibri"/>
        <family val="2"/>
        <scheme val="minor"/>
      </rPr>
      <t xml:space="preserve"> "RM Memo 12-23-13 Grant PUD 2014 FINAL proforma for Priest Rapids + Wanapum Developments dtd 12-1-13.pdf"</t>
    </r>
  </si>
  <si>
    <r>
      <rPr>
        <b/>
        <u/>
        <sz val="11"/>
        <color theme="1"/>
        <rFont val="Calibri"/>
        <family val="2"/>
      </rPr>
      <t>GRID Data Series: Other Cost</t>
    </r>
    <r>
      <rPr>
        <sz val="11"/>
        <color theme="1"/>
        <rFont val="Calibri"/>
        <family val="2"/>
        <scheme val="minor"/>
      </rPr>
      <t xml:space="preserve">
"U10_UTGRC14_OtherCost (131108) NOV13 CONF (Chehalis Lateral).xlsx": links to Pipelines &amp; Storage Fees workpaper 
</t>
    </r>
    <r>
      <rPr>
        <b/>
        <u/>
        <sz val="11"/>
        <color theme="1"/>
        <rFont val="Calibri"/>
        <family val="2"/>
        <scheme val="minor"/>
      </rPr>
      <t>Workpaper:  Pipelines and Storage Fees</t>
    </r>
    <r>
      <rPr>
        <sz val="11"/>
        <color theme="1"/>
        <rFont val="Calibri"/>
        <family val="2"/>
        <scheme val="minor"/>
      </rPr>
      <t xml:space="preserve"> "U10_UTGRC14w_Pipeline &amp; Storage Fees (131108) CONF (Chehalis Lateral).xlsx": updated Chehalis lateral pricing on reservation fees tab
</t>
    </r>
    <r>
      <rPr>
        <b/>
        <u/>
        <sz val="11"/>
        <color theme="1"/>
        <rFont val="Calibri"/>
        <family val="2"/>
        <scheme val="minor"/>
      </rPr>
      <t xml:space="preserve">Contract Document: </t>
    </r>
    <r>
      <rPr>
        <sz val="11"/>
        <color theme="1"/>
        <rFont val="Calibri"/>
        <family val="2"/>
        <scheme val="minor"/>
      </rPr>
      <t>"Chehalis Pipeline Lateral Cost-of-Service True-Up Calculation 3-25-14.pdf"</t>
    </r>
  </si>
  <si>
    <r>
      <t xml:space="preserve">GRID Resource: Shell Sale 2013-2014: </t>
    </r>
    <r>
      <rPr>
        <sz val="11"/>
        <color theme="1"/>
        <rFont val="Calibri"/>
        <family val="2"/>
      </rPr>
      <t xml:space="preserve">Extend termination date to Jan 1, 2015
</t>
    </r>
    <r>
      <rPr>
        <b/>
        <u/>
        <sz val="11"/>
        <color theme="1"/>
        <rFont val="Calibri"/>
        <family val="2"/>
      </rPr>
      <t>Contract Document:</t>
    </r>
    <r>
      <rPr>
        <sz val="11"/>
        <color theme="1"/>
        <rFont val="Calibri"/>
        <family val="2"/>
      </rPr>
      <t xml:space="preserve"> "RM Memo 12.4.13 Letter to Shell Energy - Notice of Extended Delivery Term ref TT4383.pdf"</t>
    </r>
  </si>
  <si>
    <r>
      <t xml:space="preserve">GRID Resource: OM Power I Geothermal QF: </t>
    </r>
    <r>
      <rPr>
        <sz val="11"/>
        <color theme="1"/>
        <rFont val="Calibri"/>
        <family val="2"/>
      </rPr>
      <t xml:space="preserve">Exclude from study
</t>
    </r>
    <r>
      <rPr>
        <b/>
        <u/>
        <sz val="11"/>
        <color theme="1"/>
        <rFont val="Calibri"/>
        <family val="2"/>
      </rPr>
      <t>Contract Document:</t>
    </r>
    <r>
      <rPr>
        <sz val="11"/>
        <color theme="1"/>
        <rFont val="Calibri"/>
        <family val="2"/>
      </rPr>
      <t xml:space="preserve"> "OM Power COD Default Notice 12052013.pdf"</t>
    </r>
  </si>
  <si>
    <r>
      <t xml:space="preserve">GRID Data Series:  Energy Charge </t>
    </r>
    <r>
      <rPr>
        <sz val="11"/>
        <color theme="1"/>
        <rFont val="Calibri"/>
        <family val="2"/>
        <scheme val="minor"/>
      </rPr>
      <t xml:space="preserve">"U03_UTGRC14_Energy Charge (131108) CONF (Roseburg Dillard).xlsx": Entered contract pricing for 2014
</t>
    </r>
    <r>
      <rPr>
        <b/>
        <u/>
        <sz val="11"/>
        <color theme="1"/>
        <rFont val="Calibri"/>
        <family val="2"/>
        <scheme val="minor"/>
      </rPr>
      <t>Contract Document:</t>
    </r>
    <r>
      <rPr>
        <sz val="11"/>
        <color theme="1"/>
        <rFont val="Calibri"/>
        <family val="2"/>
        <scheme val="minor"/>
      </rPr>
      <t xml:space="preserve"> "Roseburg Forest Products - Dillard Facility 12-27-13 TT4061 QF PPA Endur ID 21058.pdf"</t>
    </r>
  </si>
  <si>
    <r>
      <t xml:space="preserve">GRID Data Series:  Demand </t>
    </r>
    <r>
      <rPr>
        <sz val="11"/>
        <color theme="1"/>
        <rFont val="Calibri"/>
        <family val="2"/>
        <scheme val="minor"/>
      </rPr>
      <t xml:space="preserve">"U06_UTGRC14_Demand CONF (BAL-002-WECC-2).xlsx" refers to Load Contingency and Non-Owned Generation workpapers
</t>
    </r>
    <r>
      <rPr>
        <b/>
        <u/>
        <sz val="11"/>
        <color theme="1"/>
        <rFont val="Calibri"/>
        <family val="2"/>
        <scheme val="minor"/>
      </rPr>
      <t>Workpaper:  Load Contingency "</t>
    </r>
    <r>
      <rPr>
        <sz val="11"/>
        <color theme="1"/>
        <rFont val="Calibri"/>
        <family val="2"/>
        <scheme val="minor"/>
      </rPr>
      <t xml:space="preserve">U06_UTGRC14_Load Contingency CONF (BAL-002-WECC-2).xlsx":  Contains control area load forecast for determining reserve requirement after 10/1/2014.  Contains incremental generation reserve requirement for 7/1/2014-10/1/2014.
</t>
    </r>
    <r>
      <rPr>
        <b/>
        <u/>
        <sz val="11"/>
        <color theme="1"/>
        <rFont val="Calibri"/>
        <family val="2"/>
        <scheme val="minor"/>
      </rPr>
      <t>Workpaper:  Non-Owned Generation "</t>
    </r>
    <r>
      <rPr>
        <sz val="11"/>
        <color theme="1"/>
        <rFont val="Calibri"/>
        <family val="2"/>
        <scheme val="minor"/>
      </rPr>
      <t xml:space="preserve">U06_UTGRC14w_Non Owned Generation CONF (BAL-002-WECC-2).xlsx": removes 5%/7% weighting from non-owned generation calculation starting 10/1/2014
</t>
    </r>
    <r>
      <rPr>
        <b/>
        <u/>
        <sz val="11"/>
        <color theme="1"/>
        <rFont val="Calibri"/>
        <family val="2"/>
        <scheme val="minor"/>
      </rPr>
      <t xml:space="preserve">GRID Resources:  Load Contingency East Obligation, Load Contingency East Offset, Load Contingency West Obligation, Load Contingency West Offset: </t>
    </r>
    <r>
      <rPr>
        <sz val="11"/>
        <color theme="1"/>
        <rFont val="Calibri"/>
        <family val="2"/>
        <scheme val="minor"/>
      </rPr>
      <t xml:space="preserve">Created to accommodate new resource data from Demand Data Series
</t>
    </r>
    <r>
      <rPr>
        <b/>
        <u/>
        <sz val="11"/>
        <color theme="1"/>
        <rFont val="Calibri"/>
        <family val="2"/>
        <scheme val="minor"/>
      </rPr>
      <t xml:space="preserve">GRID Scenario Attribute:  Hydro Reserve Ratio: </t>
    </r>
    <r>
      <rPr>
        <sz val="11"/>
        <color theme="1"/>
        <rFont val="Calibri"/>
        <family val="2"/>
        <scheme val="minor"/>
      </rPr>
      <t xml:space="preserve">Set to 0.03 (applies to entire study period)
</t>
    </r>
    <r>
      <rPr>
        <b/>
        <u/>
        <sz val="11"/>
        <color theme="1"/>
        <rFont val="Calibri"/>
        <family val="2"/>
        <scheme val="minor"/>
      </rPr>
      <t xml:space="preserve">GRID Scenario Attribute:  Thermal Reserve Ratio: </t>
    </r>
    <r>
      <rPr>
        <sz val="11"/>
        <color theme="1"/>
        <rFont val="Calibri"/>
        <family val="2"/>
        <scheme val="minor"/>
      </rPr>
      <t xml:space="preserve">Set to 0.03 (applies to entire study period)
</t>
    </r>
    <r>
      <rPr>
        <b/>
        <u/>
        <sz val="11"/>
        <color theme="1"/>
        <rFont val="Calibri"/>
        <family val="2"/>
        <scheme val="minor"/>
      </rPr>
      <t xml:space="preserve">GRID Scenario Attribute:  Wind Reserve Ratio: </t>
    </r>
    <r>
      <rPr>
        <sz val="11"/>
        <color theme="1"/>
        <rFont val="Calibri"/>
        <family val="2"/>
        <scheme val="minor"/>
      </rPr>
      <t xml:space="preserve">Set to 0.03 (applies to entire study period)
</t>
    </r>
    <r>
      <rPr>
        <b/>
        <u/>
        <sz val="11"/>
        <color theme="1"/>
        <rFont val="Calibri"/>
        <family val="2"/>
        <scheme val="minor"/>
      </rPr>
      <t xml:space="preserve">Web Source: </t>
    </r>
    <r>
      <rPr>
        <sz val="11"/>
        <color theme="1"/>
        <rFont val="Calibri"/>
        <family val="2"/>
        <scheme val="minor"/>
      </rPr>
      <t>https://www.ferc.gov/whats-new/comm-meet/2013/112113/E-10.pdf</t>
    </r>
  </si>
  <si>
    <r>
      <rPr>
        <b/>
        <u/>
        <sz val="11"/>
        <color theme="1"/>
        <rFont val="Calibri"/>
        <family val="2"/>
      </rPr>
      <t>GRID Data Series:  Weekly Hydro</t>
    </r>
    <r>
      <rPr>
        <sz val="11"/>
        <color theme="1"/>
        <rFont val="Calibri"/>
        <family val="2"/>
      </rPr>
      <t xml:space="preserve"> "U07_UTGRC14_Weekly Hydro (131108OFPC) CONF (BAL-003-1).xlsx": Adjust </t>
    </r>
    <r>
      <rPr>
        <sz val="11"/>
        <color theme="1"/>
        <rFont val="Calibri"/>
        <family val="2"/>
        <scheme val="minor"/>
      </rPr>
      <t>reserve offset inputs for incremental BAL-003-1 reserve requirements</t>
    </r>
    <r>
      <rPr>
        <u/>
        <sz val="11"/>
        <color theme="1"/>
        <rFont val="Calibri"/>
        <family val="2"/>
        <scheme val="minor"/>
      </rPr>
      <t xml:space="preserve">
</t>
    </r>
    <r>
      <rPr>
        <b/>
        <u/>
        <sz val="11"/>
        <color theme="1"/>
        <rFont val="Calibri"/>
        <family val="2"/>
        <scheme val="minor"/>
      </rPr>
      <t>Web Source:</t>
    </r>
    <r>
      <rPr>
        <b/>
        <sz val="11"/>
        <color theme="1"/>
        <rFont val="Calibri"/>
        <family val="2"/>
        <scheme val="minor"/>
      </rPr>
      <t xml:space="preserve"> </t>
    </r>
    <r>
      <rPr>
        <u/>
        <sz val="11"/>
        <color theme="1"/>
        <rFont val="Calibri"/>
        <family val="2"/>
        <scheme val="minor"/>
      </rPr>
      <t>https://www.ferc.gov/whats-new/comm-meet/2014/011614/E-2.pdf</t>
    </r>
  </si>
  <si>
    <r>
      <t xml:space="preserve">GRID Data Series: </t>
    </r>
    <r>
      <rPr>
        <sz val="11"/>
        <color theme="1"/>
        <rFont val="Calibri"/>
        <family val="2"/>
        <scheme val="minor"/>
      </rPr>
      <t xml:space="preserve"> "Other Cost U04_UTGRC14_OtherCost (131108) NOV13 CONF (HRM Pipeline).xlsx": refers to Pipeline workpaper
</t>
    </r>
    <r>
      <rPr>
        <b/>
        <u/>
        <sz val="11"/>
        <color theme="1"/>
        <rFont val="Calibri"/>
        <family val="2"/>
        <scheme val="minor"/>
      </rPr>
      <t>Workpaper:  Pipeline &amp; Storage Fees:</t>
    </r>
    <r>
      <rPr>
        <sz val="11"/>
        <color theme="1"/>
        <rFont val="Calibri"/>
        <family val="2"/>
        <scheme val="minor"/>
      </rPr>
      <t xml:space="preserve"> "U04_UTGRC14w_Pipeline &amp; Storage Fees (131108) CONF (HRM Pipeline).xlsx": Enter TransCanada 2014 rates
</t>
    </r>
    <r>
      <rPr>
        <b/>
        <u/>
        <sz val="11"/>
        <color theme="1"/>
        <rFont val="Calibri"/>
        <family val="2"/>
        <scheme val="minor"/>
      </rPr>
      <t>Web Source:</t>
    </r>
    <r>
      <rPr>
        <sz val="11"/>
        <color theme="1"/>
        <rFont val="Calibri"/>
        <family val="2"/>
        <scheme val="minor"/>
      </rPr>
      <t xml:space="preserve"> www.transcanada.com/customerexpress/2766.html
</t>
    </r>
    <r>
      <rPr>
        <b/>
        <u/>
        <sz val="11"/>
        <color theme="1"/>
        <rFont val="Calibri"/>
        <family val="2"/>
        <scheme val="minor"/>
      </rPr>
      <t>Web Source:</t>
    </r>
    <r>
      <rPr>
        <sz val="11"/>
        <color theme="1"/>
        <rFont val="Calibri"/>
        <family val="2"/>
        <scheme val="minor"/>
      </rPr>
      <t xml:space="preserve"> www.transcanada.com/customerexpress/2768.html</t>
    </r>
  </si>
  <si>
    <t>Coal Costs</t>
  </si>
  <si>
    <t>Update coal costs to incorporate updates to contract indices, a new coal supply arrangement with the West Ridge mine for the Utah plants and revised plant thermal requirements.</t>
  </si>
  <si>
    <r>
      <rPr>
        <b/>
        <u/>
        <sz val="11"/>
        <color theme="1"/>
        <rFont val="Calibri"/>
        <family val="2"/>
      </rPr>
      <t xml:space="preserve">GRID Data Series: Fuel Price </t>
    </r>
    <r>
      <rPr>
        <sz val="11"/>
        <color theme="1"/>
        <rFont val="Calibri"/>
        <family val="2"/>
        <scheme val="minor"/>
      </rPr>
      <t xml:space="preserve">"U11_UTGRC14_Fuel Price (131108) CONF (Coal Cost).xlsx": update coal costs
</t>
    </r>
    <r>
      <rPr>
        <b/>
        <u/>
        <sz val="11"/>
        <color theme="1"/>
        <rFont val="Calibri"/>
        <family val="2"/>
        <scheme val="minor"/>
      </rPr>
      <t xml:space="preserve">Workpapers: </t>
    </r>
    <r>
      <rPr>
        <sz val="11"/>
        <color theme="1"/>
        <rFont val="Calibri"/>
        <family val="2"/>
        <scheme val="minor"/>
      </rPr>
      <t>Assorted coal cost workpapers are contained within the folder "Coal Costs - CONF"</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</si>
</sst>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Calibri"/>
      <family val="2"/>
      <scheme val="minor"/>
    </font>
    <font>
      <b/>
      <sz val="14"/>
      <color theme="1"/>
      <name val="Calibri"/>
      <family val="2"/>
      <scheme val="minor"/>
    </font>
    <font>
      <b/>
      <u/>
      <sz val="11"/>
      <color theme="1"/>
      <name val="Calibri"/>
      <family val="2"/>
      <scheme val="minor"/>
    </font>
    <font>
      <sz val="11"/>
      <color theme="1"/>
      <name val="Calibri"/>
      <family val="2"/>
    </font>
    <font>
      <b/>
      <u/>
      <sz val="11"/>
      <color theme="1"/>
      <name val="Calibri"/>
      <family val="2"/>
    </font>
    <font>
      <u/>
      <sz val="11"/>
      <color theme="1"/>
      <name val="Calibri"/>
      <family val="2"/>
      <scheme val="minor"/>
    </font>
  </fonts>
  <fills count="3">
    <fill>
      <patternFill patternType="none"/>
    </fill>
    <fill>
      <patternFill patternType="gray125"/>
    </fill>
    <fill>
      <patternFill patternType="solid">
        <fgColor rgb="FFD8DBE4"/>
        <bgColor indexed="64"/>
      </patternFill>
    </fill>
  </fills>
  <borders count="9">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cellStyleXfs>
  <cellXfs count="61">
    <xf numFmtId="0" fontId="0" fillId="0" borderId="0" xfId="0"/>
    <xf numFmtId="0" fontId="2" fillId="0" borderId="0" xfId="0" applyFont="1"/>
    <xf numFmtId="0" fontId="0" fillId="0" borderId="0" xfId="0" applyFill="1"/>
    <xf numFmtId="164" fontId="0" fillId="0" borderId="0" xfId="1" applyNumberFormat="1" applyFont="1" applyFill="1"/>
    <xf numFmtId="164" fontId="0" fillId="0" borderId="0" xfId="0" applyNumberFormat="1" applyFill="1"/>
    <xf numFmtId="44" fontId="0" fillId="0" borderId="0" xfId="2" applyFont="1" applyFill="1"/>
    <xf numFmtId="0" fontId="0" fillId="0" borderId="0" xfId="0"/>
    <xf numFmtId="0" fontId="2" fillId="0" borderId="0" xfId="0" applyFont="1" applyAlignment="1">
      <alignment horizontal="center"/>
    </xf>
    <xf numFmtId="0" fontId="2" fillId="0" borderId="0" xfId="0" applyFont="1" applyFill="1" applyAlignment="1">
      <alignment horizontal="center"/>
    </xf>
    <xf numFmtId="0" fontId="5" fillId="0" borderId="8" xfId="0" applyFont="1" applyBorder="1"/>
    <xf numFmtId="0" fontId="0" fillId="0" borderId="1" xfId="0" applyBorder="1"/>
    <xf numFmtId="0" fontId="0" fillId="0" borderId="4" xfId="0" applyBorder="1"/>
    <xf numFmtId="0" fontId="0" fillId="0" borderId="3" xfId="0" applyBorder="1"/>
    <xf numFmtId="0" fontId="0" fillId="0" borderId="7" xfId="0" applyBorder="1"/>
    <xf numFmtId="0" fontId="2" fillId="0" borderId="6"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0" fillId="0" borderId="6" xfId="0" applyBorder="1" applyAlignment="1">
      <alignment horizontal="center"/>
    </xf>
    <xf numFmtId="0" fontId="0" fillId="0" borderId="0" xfId="0" applyBorder="1"/>
    <xf numFmtId="164" fontId="0" fillId="0" borderId="5" xfId="1" applyNumberFormat="1" applyFont="1" applyBorder="1"/>
    <xf numFmtId="0" fontId="0" fillId="0" borderId="6" xfId="0" applyFill="1" applyBorder="1" applyAlignment="1">
      <alignment horizontal="center"/>
    </xf>
    <xf numFmtId="0" fontId="0" fillId="0" borderId="0" xfId="0" applyFill="1" applyBorder="1"/>
    <xf numFmtId="164" fontId="0" fillId="0" borderId="5" xfId="1" applyNumberFormat="1" applyFont="1" applyFill="1" applyBorder="1"/>
    <xf numFmtId="0" fontId="0" fillId="0" borderId="6" xfId="0" applyBorder="1"/>
    <xf numFmtId="0" fontId="0" fillId="0" borderId="5" xfId="0" applyBorder="1"/>
    <xf numFmtId="0" fontId="4" fillId="0" borderId="0" xfId="0" applyFont="1" applyBorder="1"/>
    <xf numFmtId="164" fontId="4" fillId="0" borderId="5" xfId="1" applyNumberFormat="1" applyFont="1" applyBorder="1"/>
    <xf numFmtId="0" fontId="0" fillId="0" borderId="0" xfId="0" applyFill="1" applyBorder="1" applyAlignment="1">
      <alignment horizontal="left"/>
    </xf>
    <xf numFmtId="0" fontId="0" fillId="0" borderId="0" xfId="0" applyBorder="1" applyAlignment="1">
      <alignment horizontal="right"/>
    </xf>
    <xf numFmtId="0" fontId="0" fillId="0" borderId="2" xfId="0" applyBorder="1"/>
    <xf numFmtId="0" fontId="0" fillId="0" borderId="0" xfId="0" applyFill="1" applyBorder="1" applyAlignment="1">
      <alignment horizontal="right"/>
    </xf>
    <xf numFmtId="0" fontId="2" fillId="0" borderId="6" xfId="0" applyFont="1" applyBorder="1" applyAlignment="1">
      <alignment horizontal="right"/>
    </xf>
    <xf numFmtId="0" fontId="2" fillId="2" borderId="3" xfId="0" applyFont="1" applyFill="1" applyBorder="1" applyAlignment="1">
      <alignment horizontal="center" vertical="center" wrapText="1"/>
    </xf>
    <xf numFmtId="0" fontId="0" fillId="0" borderId="0" xfId="0" applyAlignment="1">
      <alignment wrapText="1"/>
    </xf>
    <xf numFmtId="0" fontId="6" fillId="0" borderId="0" xfId="0" applyFont="1" applyAlignment="1">
      <alignment vertical="top" wrapText="1"/>
    </xf>
    <xf numFmtId="0" fontId="0" fillId="0" borderId="0" xfId="0" applyAlignment="1">
      <alignment vertical="center"/>
    </xf>
    <xf numFmtId="0" fontId="8" fillId="0" borderId="0" xfId="0" applyFont="1" applyAlignment="1">
      <alignment wrapText="1"/>
    </xf>
    <xf numFmtId="0" fontId="0" fillId="0" borderId="0" xfId="0" applyAlignment="1">
      <alignment horizontal="center" vertical="center"/>
    </xf>
    <xf numFmtId="0" fontId="2" fillId="0" borderId="0" xfId="0" applyFont="1" applyBorder="1" applyAlignment="1">
      <alignment horizontal="right"/>
    </xf>
    <xf numFmtId="0" fontId="0" fillId="0" borderId="0" xfId="0" applyFill="1" applyAlignment="1">
      <alignment wrapText="1"/>
    </xf>
    <xf numFmtId="0" fontId="6" fillId="0" borderId="0" xfId="0" applyFont="1" applyFill="1" applyAlignment="1">
      <alignment vertical="top" wrapText="1"/>
    </xf>
    <xf numFmtId="0" fontId="9" fillId="0" borderId="0" xfId="0" applyFont="1" applyAlignment="1">
      <alignment wrapText="1"/>
    </xf>
    <xf numFmtId="0" fontId="0" fillId="0" borderId="0" xfId="0" applyFont="1" applyAlignment="1">
      <alignment wrapText="1"/>
    </xf>
    <xf numFmtId="164" fontId="0" fillId="0" borderId="0" xfId="1" applyNumberFormat="1" applyFont="1" applyBorder="1"/>
    <xf numFmtId="164" fontId="0" fillId="0" borderId="0" xfId="1" applyNumberFormat="1" applyFont="1" applyFill="1" applyBorder="1"/>
    <xf numFmtId="164" fontId="2" fillId="0" borderId="0" xfId="1" applyNumberFormat="1" applyFont="1" applyBorder="1" applyAlignment="1">
      <alignment horizontal="center"/>
    </xf>
    <xf numFmtId="164" fontId="2" fillId="0" borderId="5" xfId="1" applyNumberFormat="1" applyFont="1" applyBorder="1" applyAlignment="1">
      <alignment horizontal="center"/>
    </xf>
    <xf numFmtId="164" fontId="4" fillId="0" borderId="0" xfId="1" applyNumberFormat="1" applyFont="1" applyBorder="1"/>
    <xf numFmtId="164" fontId="2" fillId="0" borderId="5" xfId="1" applyNumberFormat="1" applyFont="1" applyFill="1" applyBorder="1"/>
    <xf numFmtId="43" fontId="2" fillId="0" borderId="5" xfId="1" applyNumberFormat="1" applyFont="1" applyFill="1" applyBorder="1"/>
    <xf numFmtId="164" fontId="2" fillId="0" borderId="7" xfId="1" applyNumberFormat="1" applyFont="1" applyBorder="1"/>
    <xf numFmtId="44" fontId="2" fillId="0" borderId="2" xfId="2" applyFont="1" applyFill="1" applyBorder="1"/>
    <xf numFmtId="164" fontId="0" fillId="0" borderId="0" xfId="1" applyNumberFormat="1" applyFont="1" applyBorder="1" applyAlignment="1">
      <alignment horizontal="right"/>
    </xf>
    <xf numFmtId="0" fontId="0" fillId="0" borderId="1" xfId="0" applyFill="1" applyBorder="1" applyAlignment="1">
      <alignment horizontal="right"/>
    </xf>
    <xf numFmtId="0" fontId="0" fillId="0" borderId="3" xfId="0" applyFill="1" applyBorder="1" applyAlignment="1">
      <alignment horizontal="right"/>
    </xf>
    <xf numFmtId="0" fontId="0" fillId="0" borderId="0" xfId="0" applyAlignment="1">
      <alignment vertical="center"/>
    </xf>
    <xf numFmtId="0" fontId="0" fillId="0" borderId="0" xfId="0" applyAlignment="1">
      <alignment vertical="center" wrapText="1"/>
    </xf>
    <xf numFmtId="0" fontId="0" fillId="0" borderId="0" xfId="0" applyFill="1" applyAlignment="1">
      <alignment vertical="center"/>
    </xf>
    <xf numFmtId="0" fontId="0" fillId="0" borderId="0" xfId="0" applyFill="1" applyAlignment="1">
      <alignment vertical="center" wrapText="1"/>
    </xf>
    <xf numFmtId="0" fontId="0" fillId="0" borderId="0" xfId="0" applyAlignment="1">
      <alignment vertical="center"/>
    </xf>
    <xf numFmtId="0" fontId="0" fillId="0" borderId="0" xfId="0" applyAlignment="1">
      <alignment vertical="center" wrapText="1"/>
    </xf>
  </cellXfs>
  <cellStyles count="6">
    <cellStyle name="Comma" xfId="1" builtinId="3"/>
    <cellStyle name="Comma 2" xfId="5"/>
    <cellStyle name="Currency" xfId="2" builtinId="4"/>
    <cellStyle name="Currency 2" xfId="4"/>
    <cellStyle name="Normal" xfId="0" builtinId="0"/>
    <cellStyle name="Percent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 Type="http://schemas.openxmlformats.org/officeDocument/2006/relationships/externalLink" Target="externalLinks/externalLink1.xml"/><Relationship Id="rId21" Type="http://schemas.openxmlformats.org/officeDocument/2006/relationships/styles" Target="styles.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calcChain" Target="calcChain.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4</xdr:col>
      <xdr:colOff>95250</xdr:colOff>
      <xdr:row>8</xdr:row>
      <xdr:rowOff>122465</xdr:rowOff>
    </xdr:to>
    <xdr:sp macro="" textlink="">
      <xdr:nvSpPr>
        <xdr:cNvPr id="2" name="TextBox 1"/>
        <xdr:cNvSpPr txBox="1"/>
      </xdr:nvSpPr>
      <xdr:spPr>
        <a:xfrm>
          <a:off x="0" y="1"/>
          <a:ext cx="12328071" cy="16464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latin typeface="Calibri" pitchFamily="34" charset="0"/>
              <a:cs typeface="Courier New" pitchFamily="49" charset="0"/>
            </a:rPr>
            <a:t>Overview of workpapers supporting </a:t>
          </a:r>
          <a:r>
            <a:rPr lang="en-US" sz="1100" b="1" baseline="0">
              <a:latin typeface="Calibri" pitchFamily="34" charset="0"/>
              <a:cs typeface="Courier New" pitchFamily="49" charset="0"/>
            </a:rPr>
            <a:t>t</a:t>
          </a:r>
          <a:r>
            <a:rPr lang="en-US" sz="1100" b="1">
              <a:latin typeface="Calibri" pitchFamily="34" charset="0"/>
              <a:cs typeface="Courier New" pitchFamily="49" charset="0"/>
            </a:rPr>
            <a:t>he Company's April</a:t>
          </a:r>
          <a:r>
            <a:rPr lang="en-US" sz="1100" b="1" baseline="0">
              <a:latin typeface="Calibri" pitchFamily="34" charset="0"/>
              <a:cs typeface="Courier New" pitchFamily="49" charset="0"/>
            </a:rPr>
            <a:t> 9, 2014 </a:t>
          </a:r>
          <a:r>
            <a:rPr lang="en-US" sz="1100" b="1">
              <a:latin typeface="Calibri" pitchFamily="34" charset="0"/>
              <a:cs typeface="Courier New" pitchFamily="49" charset="0"/>
            </a:rPr>
            <a:t>Update</a:t>
          </a:r>
          <a:r>
            <a:rPr lang="en-US" sz="1100" b="1" baseline="0">
              <a:latin typeface="Calibri" pitchFamily="34" charset="0"/>
              <a:cs typeface="Courier New" pitchFamily="49" charset="0"/>
            </a:rPr>
            <a:t> </a:t>
          </a:r>
          <a:r>
            <a:rPr lang="en-US" sz="1100" b="1">
              <a:latin typeface="Calibri" pitchFamily="34" charset="0"/>
              <a:cs typeface="Courier New" pitchFamily="49" charset="0"/>
            </a:rPr>
            <a:t>filing in Utah</a:t>
          </a:r>
          <a:r>
            <a:rPr lang="en-US" sz="1100" b="1" baseline="0">
              <a:latin typeface="Calibri" pitchFamily="34" charset="0"/>
              <a:cs typeface="Courier New" pitchFamily="49" charset="0"/>
            </a:rPr>
            <a:t> General Rate Case 13-035-184:</a:t>
          </a:r>
          <a:endParaRPr lang="en-US" sz="1100" b="1">
            <a:latin typeface="Calibri" pitchFamily="34" charset="0"/>
            <a:cs typeface="Courier New" pitchFamily="49" charset="0"/>
          </a:endParaRPr>
        </a:p>
        <a:p>
          <a:endParaRPr lang="en-US" sz="1100">
            <a:latin typeface="Calibri" pitchFamily="34" charset="0"/>
            <a:cs typeface="Courier New" pitchFamily="49" charset="0"/>
          </a:endParaRPr>
        </a:p>
        <a:p>
          <a:r>
            <a:rPr lang="en-US" sz="1100" baseline="0">
              <a:solidFill>
                <a:schemeClr val="dk1"/>
              </a:solidFill>
              <a:latin typeface="+mn-lt"/>
              <a:ea typeface="+mn-ea"/>
              <a:cs typeface="+mn-cs"/>
            </a:rPr>
            <a:t>All input and output workpapers and additional supporting documentation has a prefix corresponding to the applicable Run Number, as listed in column A below and in the file "UTGRC14 April NPC Update Summary CONF.xlsx".  E</a:t>
          </a:r>
          <a:r>
            <a:rPr lang="en-US" sz="1100" baseline="0">
              <a:latin typeface="Calibri" pitchFamily="34" charset="0"/>
              <a:cs typeface="Courier New" pitchFamily="49" charset="0"/>
            </a:rPr>
            <a:t>ach adjustment is a "one-off" from the NPC in Company's direct case, the Company made incremental modeling changes from its direct case to account for only that adjustment.  Therefore, each run only includes the impact of a single adjustment from the filed NPC and does not include the balancing impact from interrelated adjustments.  </a:t>
          </a:r>
        </a:p>
        <a:p>
          <a:endParaRPr lang="en-US" sz="1100" baseline="0">
            <a:latin typeface="Calibri" pitchFamily="34" charset="0"/>
            <a:cs typeface="Courier New" pitchFamily="49" charset="0"/>
          </a:endParaRPr>
        </a:p>
        <a:p>
          <a:r>
            <a:rPr lang="en-US" sz="1100" baseline="0">
              <a:latin typeface="Calibri" pitchFamily="34" charset="0"/>
              <a:cs typeface="Courier New" pitchFamily="49" charset="0"/>
            </a:rPr>
            <a:t>The Company's final, cumulative run incorporates all of the adjustments proposed in this filing and accounts for the balancing impact of interrelated adjustments. This balancing impact can be found in the Update Summary labeled "System balancing impact of all adjustments."  </a:t>
          </a:r>
          <a:r>
            <a:rPr lang="en-US" sz="1100" baseline="0">
              <a:solidFill>
                <a:schemeClr val="dk1"/>
              </a:solidFill>
              <a:latin typeface="+mn-lt"/>
              <a:ea typeface="+mn-ea"/>
              <a:cs typeface="+mn-cs"/>
            </a:rPr>
            <a:t>Workpapers specific to the Company's final, cumulative run have the prefix "APR".</a:t>
          </a:r>
          <a:endParaRPr lang="en-US" sz="1100" baseline="0">
            <a:latin typeface="Calibri" pitchFamily="34" charset="0"/>
            <a:cs typeface="Courier New" pitchFamily="49" charset="0"/>
          </a:endParaRPr>
        </a:p>
        <a:p>
          <a:endParaRPr lang="en-US" sz="1100" baseline="0">
            <a:latin typeface="Calibri" pitchFamily="34" charset="0"/>
            <a:cs typeface="Courier New" pitchFamily="49" charset="0"/>
          </a:endParaRPr>
        </a:p>
        <a:p>
          <a:endParaRPr lang="en-US" sz="1100" baseline="0">
            <a:latin typeface="Calibri" pitchFamily="34" charset="0"/>
            <a:cs typeface="Courier New" pitchFamily="49"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T%2013-035-184%20(2014%20GRC)\Data%20Requests\Filing%20Requirements\Attach%20R746-700-23.C.1%20-1%20CONF.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laurieharris\Downloads\GRID%20Output\CONF%20-%20NPC%20Reports\U05_UTGRC14%20NPC%20(Grant%20Proforma)%20CONF.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laurieharris\Downloads\GRID%20Output\CONF%20-%20NPC%20Reports\U06_UTGRC14%20NPC%20(BAL-002-WECC-2)%20CONF.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laurieharris\Downloads\GRID%20Output\CONF%20-%20NPC%20Reports\U07_UTGRC14%20NPC%20(BAL-003-1)%20CONF.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laurieharris\Downloads\GRID%20Output\CONF%20-%20NPC%20Reports\U08_UTGRC14%20NPC%20(1403OFPC)%20CONF.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laurieharris\Downloads\GRID%20Output\CONF%20-%20NPC%20Reports\U09_UTGRC14%20NPC%20(Small%20QF)%20CONF.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laurieharris\Downloads\GRID%20Output\CONF%20-%20NPC%20Reports\U10_UTGRC14%20NPC%20(Chehalis%20Lateral)%20CONF.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laurieharris\Downloads\GRID%20Output\CONF%20-%20NPC%20Reports\U11_UTGRC14%20NPC%20(Coal%20Cost)%20CONF.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laurieharris\Downloads\GRID%20Output\CONF%20-%20NPC%20Reports\APR_UTGRC14%20NPC%20Study_2014%2004%2010%20CONF.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aurieharris\Downloads\GRID%20Output\CONF%20-%20NPC%20Reports\C01_UTGRC14%20NPC%20(DPUD%20Settlement%20Price)%20CONF.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aurieharris\Downloads\GRID%20Output\CONF%20-%20NPC%20Reports\C02_UTGRC14%20NPC%20(BPA%20Wind%20Exchange)%20CONF.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laurieharris\Downloads\GRID%20Output\CONF%20-%20NPC%20Reports\C03_UTGRC14%20NPC%20(Tesoro%20Extension)%20CONF.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laurieharris\Downloads\GRID%20Output\CONF%20-%20NPC%20Reports\C04_UTGRC14%20NPC%20(Hydro%20Planned%20Outage%20Schedule)%20CONF.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laurieharris\Downloads\GRID%20Output\CONF%20-%20NPC%20Reports\U01_UTGRC14%20NPC%20(Shell%20Extension)%20CONF.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laurieharris\Downloads\GRID%20Output\CONF%20-%20NPC%20Reports\U02_UTGRC14%20NPC%20(OM%20Power%20Termination)%20CONF.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laurieharris\Downloads\GRID%20Output\CONF%20-%20NPC%20Reports\U03_UTGRC14%20NPC%20(Roseburg%20Dillard%20QF)%20CONF.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laurieharris\Downloads\GRID%20Output\CONF%20-%20NPC%20Reports\U04_UTGRC14%20NPC%20(HRM%20Pipeline)%20CONF.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FuelAllocation"/>
      <sheetName val="West Valley"/>
      <sheetName val="Hermiston"/>
      <sheetName val="Generation Adj"/>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Wind Integration"/>
      <sheetName val="MacroBuilder"/>
    </sheetNames>
    <sheetDataSet>
      <sheetData sheetId="0"/>
      <sheetData sheetId="1">
        <row r="313">
          <cell r="E313">
            <v>1521859577.924582</v>
          </cell>
        </row>
        <row r="315">
          <cell r="E315">
            <v>25.783514583976299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FuelAllocation"/>
      <sheetName val="West Valley"/>
      <sheetName val="Hermiston"/>
      <sheetName val="Generation Adj"/>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Wind Integration"/>
      <sheetName val="MacroBuilder"/>
      <sheetName val="U05_UTGRC14 NPC (Grant Proforma"/>
    </sheetNames>
    <sheetDataSet>
      <sheetData sheetId="0"/>
      <sheetData sheetId="1">
        <row r="313">
          <cell r="E313">
            <v>1520228372.444582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FuelAllocation"/>
      <sheetName val="West Valley"/>
      <sheetName val="Hermiston"/>
      <sheetName val="Generation Adj"/>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Wind Integration"/>
      <sheetName val="MacroBuilder"/>
      <sheetName val="U06_UTGRC14 NPC (BAL-002-WECC-2"/>
    </sheetNames>
    <sheetDataSet>
      <sheetData sheetId="0"/>
      <sheetData sheetId="1">
        <row r="313">
          <cell r="E313">
            <v>1521255302.0297246</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FuelAllocation"/>
      <sheetName val="West Valley"/>
      <sheetName val="Hermiston"/>
      <sheetName val="Generation Adj"/>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Wind Integration"/>
      <sheetName val="MacroBuilder"/>
      <sheetName val="U07_UTGRC14 NPC (BAL-003-1) CON"/>
    </sheetNames>
    <sheetDataSet>
      <sheetData sheetId="0"/>
      <sheetData sheetId="1">
        <row r="313">
          <cell r="E313">
            <v>1522601581.1551976</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FuelAllocation"/>
      <sheetName val="West Valley"/>
      <sheetName val="Hermiston"/>
      <sheetName val="Generation Adj"/>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Wind Integration"/>
      <sheetName val="MacroBuilder"/>
      <sheetName val="U08_UTGRC14 NPC (1403OFPC) CONF"/>
    </sheetNames>
    <sheetDataSet>
      <sheetData sheetId="0"/>
      <sheetData sheetId="1">
        <row r="313">
          <cell r="E313">
            <v>1518891281.5903721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FuelAllocation"/>
      <sheetName val="West Valley"/>
      <sheetName val="Hermiston"/>
      <sheetName val="Generation Adj"/>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Wind Integration"/>
      <sheetName val="MacroBuilder"/>
      <sheetName val="U09_UTGRC14 NPC (Small QF) CONF"/>
    </sheetNames>
    <sheetDataSet>
      <sheetData sheetId="0"/>
      <sheetData sheetId="1">
        <row r="313">
          <cell r="E313">
            <v>1521939083.964406</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FuelAllocation"/>
      <sheetName val="West Valley"/>
      <sheetName val="Hermiston"/>
      <sheetName val="Generation Adj"/>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Wind Integration"/>
      <sheetName val="MacroBuilder"/>
      <sheetName val="U10_UTGRC14 NPC (Chehalis Later"/>
    </sheetNames>
    <sheetDataSet>
      <sheetData sheetId="0"/>
      <sheetData sheetId="1">
        <row r="313">
          <cell r="E313">
            <v>1521801401.924582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FuelAllocation"/>
      <sheetName val="West Valley"/>
      <sheetName val="Hermiston"/>
      <sheetName val="Generation Adj"/>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Wind Integration"/>
      <sheetName val="MacroBuilder"/>
      <sheetName val="U11_UTGRC14 NPC (Coal Cost) CON"/>
    </sheetNames>
    <sheetDataSet>
      <sheetData sheetId="0"/>
      <sheetData sheetId="1">
        <row r="313">
          <cell r="E313">
            <v>1520951201.6404474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FuelAllocation"/>
      <sheetName val="West Valley"/>
      <sheetName val="Hermiston"/>
      <sheetName val="Generation Adj"/>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Wind Integration"/>
      <sheetName val="MacroBuilder"/>
      <sheetName val="APR_UTGRC14 NPC Study_2014 04 1"/>
    </sheetNames>
    <sheetDataSet>
      <sheetData sheetId="0"/>
      <sheetData sheetId="1">
        <row r="313">
          <cell r="E313">
            <v>1510208986.6503634</v>
          </cell>
        </row>
        <row r="315">
          <cell r="E315">
            <v>25.586128968123081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FuelAllocation"/>
      <sheetName val="West Valley"/>
      <sheetName val="Hermiston"/>
      <sheetName val="Generation Adj"/>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Wind Integration"/>
      <sheetName val="MacroBuilder"/>
      <sheetName val="C01_UTGRC14 NPC (DPUD Settlemen"/>
    </sheetNames>
    <sheetDataSet>
      <sheetData sheetId="0"/>
      <sheetData sheetId="1">
        <row r="313">
          <cell r="E313">
            <v>1521836130.0045819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FuelAllocation"/>
      <sheetName val="West Valley"/>
      <sheetName val="Hermiston"/>
      <sheetName val="Generation Adj"/>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Wind Integration"/>
      <sheetName val="MacroBuilder"/>
      <sheetName val="C02_UTGRC14 NPC (BPA Wind Excha"/>
    </sheetNames>
    <sheetDataSet>
      <sheetData sheetId="0"/>
      <sheetData sheetId="1">
        <row r="313">
          <cell r="E313">
            <v>1521848804.8770149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FuelAllocation"/>
      <sheetName val="West Valley"/>
      <sheetName val="Hermiston"/>
      <sheetName val="Generation Adj"/>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Wind Integration"/>
      <sheetName val="MacroBuilder"/>
      <sheetName val="C03_UTGRC14 NPC (Tesoro Extensi"/>
    </sheetNames>
    <sheetDataSet>
      <sheetData sheetId="0"/>
      <sheetData sheetId="1">
        <row r="313">
          <cell r="E313">
            <v>1521955329.0316336</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FuelAllocation"/>
      <sheetName val="West Valley"/>
      <sheetName val="Hermiston"/>
      <sheetName val="Generation Adj"/>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Wind Integration"/>
      <sheetName val="MacroBuilder"/>
      <sheetName val="C04_UTGRC14 NPC (Hydro Planned "/>
    </sheetNames>
    <sheetDataSet>
      <sheetData sheetId="0"/>
      <sheetData sheetId="1">
        <row r="313">
          <cell r="E313">
            <v>1522008760.1945002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FuelAllocation"/>
      <sheetName val="West Valley"/>
      <sheetName val="Hermiston"/>
      <sheetName val="Generation Adj"/>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Wind Integration"/>
      <sheetName val="MacroBuilder"/>
      <sheetName val="U01_UTGRC14 NPC (Shell Extensio"/>
    </sheetNames>
    <sheetDataSet>
      <sheetData sheetId="0"/>
      <sheetData sheetId="1">
        <row r="313">
          <cell r="E313">
            <v>1521447050.1681888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FuelAllocation"/>
      <sheetName val="West Valley"/>
      <sheetName val="Hermiston"/>
      <sheetName val="Generation Adj"/>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Wind Integration"/>
      <sheetName val="MacroBuilder"/>
      <sheetName val="U02_UTGRC14 NPC (OM Power Termi"/>
    </sheetNames>
    <sheetDataSet>
      <sheetData sheetId="0"/>
      <sheetData sheetId="1">
        <row r="313">
          <cell r="E313">
            <v>1519399406.950943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FuelAllocation"/>
      <sheetName val="West Valley"/>
      <sheetName val="Hermiston"/>
      <sheetName val="Generation Adj"/>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Wind Integration"/>
      <sheetName val="MacroBuilder"/>
      <sheetName val="U03_UTGRC14 NPC (Roseburg Dilla"/>
    </sheetNames>
    <sheetDataSet>
      <sheetData sheetId="0"/>
      <sheetData sheetId="1">
        <row r="313">
          <cell r="E313">
            <v>1521855164.6905818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FuelAllocation"/>
      <sheetName val="West Valley"/>
      <sheetName val="Hermiston"/>
      <sheetName val="Generation Adj"/>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Wind Integration"/>
      <sheetName val="MacroBuilder"/>
      <sheetName val="U04_UTGRC14 NPC (HRM Pipeline) "/>
    </sheetNames>
    <sheetDataSet>
      <sheetData sheetId="0"/>
      <sheetData sheetId="1">
        <row r="313">
          <cell r="E313">
            <v>1522002269.4945817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tabSelected="1" zoomScale="90" zoomScaleNormal="90" workbookViewId="0"/>
  </sheetViews>
  <sheetFormatPr defaultRowHeight="15" x14ac:dyDescent="0.25"/>
  <cols>
    <col min="1" max="1" width="4" customWidth="1"/>
    <col min="2" max="2" width="20.42578125" bestFit="1" customWidth="1"/>
    <col min="3" max="3" width="53.42578125" style="6" customWidth="1"/>
    <col min="4" max="4" width="16.85546875" bestFit="1" customWidth="1"/>
    <col min="5" max="5" width="16.85546875" customWidth="1"/>
    <col min="6" max="6" width="10.7109375" customWidth="1"/>
    <col min="7" max="7" width="9.140625" style="2"/>
    <col min="8" max="8" width="15" style="2" bestFit="1" customWidth="1"/>
    <col min="9" max="9" width="9.140625" style="2"/>
  </cols>
  <sheetData>
    <row r="1" spans="1:14" x14ac:dyDescent="0.25">
      <c r="E1" s="1"/>
      <c r="H1" s="1"/>
    </row>
    <row r="2" spans="1:14" ht="18.75" x14ac:dyDescent="0.3">
      <c r="B2" s="9" t="s">
        <v>4</v>
      </c>
      <c r="C2" s="10"/>
      <c r="D2" s="53" t="s">
        <v>5</v>
      </c>
      <c r="E2" s="50">
        <f>[1]NPC!$E$313</f>
        <v>1521859577.924582</v>
      </c>
    </row>
    <row r="3" spans="1:14" x14ac:dyDescent="0.25">
      <c r="B3" s="11"/>
      <c r="C3" s="12"/>
      <c r="D3" s="54" t="s">
        <v>6</v>
      </c>
      <c r="E3" s="51">
        <f>[1]NPC!$E$315</f>
        <v>25.783514583976299</v>
      </c>
    </row>
    <row r="4" spans="1:14" s="6" customFormat="1" x14ac:dyDescent="0.25">
      <c r="G4" s="2"/>
      <c r="H4" s="5"/>
      <c r="I4" s="2"/>
    </row>
    <row r="5" spans="1:14" s="6" customFormat="1" ht="18.75" x14ac:dyDescent="0.3">
      <c r="B5" s="9" t="s">
        <v>20</v>
      </c>
      <c r="C5" s="10"/>
      <c r="D5" s="10"/>
      <c r="E5" s="13"/>
      <c r="G5" s="2"/>
      <c r="H5" s="5"/>
      <c r="I5" s="2"/>
      <c r="N5"/>
    </row>
    <row r="6" spans="1:14" s="7" customFormat="1" x14ac:dyDescent="0.25">
      <c r="A6" s="8"/>
      <c r="B6" s="14" t="s">
        <v>7</v>
      </c>
      <c r="C6" s="15"/>
      <c r="D6" s="15" t="s">
        <v>18</v>
      </c>
      <c r="E6" s="16" t="s">
        <v>19</v>
      </c>
      <c r="G6" s="8"/>
      <c r="H6" s="8"/>
      <c r="I6" s="8"/>
      <c r="N6"/>
    </row>
    <row r="7" spans="1:14" x14ac:dyDescent="0.25">
      <c r="A7" s="2"/>
      <c r="B7" s="17">
        <v>1</v>
      </c>
      <c r="C7" s="18" t="s">
        <v>25</v>
      </c>
      <c r="D7" s="43">
        <f>E7-$E$2</f>
        <v>-23447.920000076294</v>
      </c>
      <c r="E7" s="19">
        <f>[2]NPC!$E$313</f>
        <v>1521836130.0045819</v>
      </c>
    </row>
    <row r="8" spans="1:14" x14ac:dyDescent="0.25">
      <c r="A8" s="2"/>
      <c r="B8" s="17">
        <v>2</v>
      </c>
      <c r="C8" s="18" t="s">
        <v>26</v>
      </c>
      <c r="D8" s="43">
        <f>E8-$E$2</f>
        <v>-10773.047567129135</v>
      </c>
      <c r="E8" s="19">
        <f>[3]NPC!$E$313</f>
        <v>1521848804.8770149</v>
      </c>
    </row>
    <row r="9" spans="1:14" x14ac:dyDescent="0.25">
      <c r="A9" s="2"/>
      <c r="B9" s="17">
        <v>3</v>
      </c>
      <c r="C9" s="18" t="s">
        <v>9</v>
      </c>
      <c r="D9" s="43">
        <f>E9-$E$2</f>
        <v>95751.107051610947</v>
      </c>
      <c r="E9" s="19">
        <f>[4]NPC!$E$313</f>
        <v>1521955329.0316336</v>
      </c>
    </row>
    <row r="10" spans="1:14" x14ac:dyDescent="0.25">
      <c r="A10" s="2"/>
      <c r="B10" s="20">
        <v>4</v>
      </c>
      <c r="C10" s="21" t="s">
        <v>10</v>
      </c>
      <c r="D10" s="44">
        <f>E10-$E$2</f>
        <v>149182.26991820335</v>
      </c>
      <c r="E10" s="22">
        <f>[5]NPC!$E$313</f>
        <v>1522008760.1945002</v>
      </c>
      <c r="H10" s="3"/>
      <c r="I10" s="4"/>
    </row>
    <row r="11" spans="1:14" x14ac:dyDescent="0.25">
      <c r="A11" s="2"/>
      <c r="B11" s="23"/>
      <c r="C11" s="18"/>
      <c r="D11" s="43"/>
      <c r="E11" s="19"/>
    </row>
    <row r="12" spans="1:14" s="7" customFormat="1" x14ac:dyDescent="0.25">
      <c r="A12" s="8"/>
      <c r="B12" s="14" t="s">
        <v>8</v>
      </c>
      <c r="C12" s="15"/>
      <c r="D12" s="45"/>
      <c r="E12" s="46"/>
      <c r="G12" s="8"/>
      <c r="H12" s="8"/>
      <c r="I12" s="8"/>
    </row>
    <row r="13" spans="1:14" x14ac:dyDescent="0.25">
      <c r="A13" s="2"/>
      <c r="B13" s="20">
        <v>1</v>
      </c>
      <c r="C13" s="18" t="s">
        <v>11</v>
      </c>
      <c r="D13" s="43">
        <f t="shared" ref="D13:D22" si="0">E13-$E$2</f>
        <v>-412527.7563931942</v>
      </c>
      <c r="E13" s="19">
        <f>[6]NPC!$E$313</f>
        <v>1521447050.1681888</v>
      </c>
    </row>
    <row r="14" spans="1:14" x14ac:dyDescent="0.25">
      <c r="A14" s="2"/>
      <c r="B14" s="20">
        <v>2</v>
      </c>
      <c r="C14" s="18" t="s">
        <v>12</v>
      </c>
      <c r="D14" s="43">
        <f t="shared" si="0"/>
        <v>-2460170.9736390114</v>
      </c>
      <c r="E14" s="19">
        <f>[7]NPC!$E$313</f>
        <v>1519399406.950943</v>
      </c>
    </row>
    <row r="15" spans="1:14" x14ac:dyDescent="0.25">
      <c r="A15" s="2"/>
      <c r="B15" s="20">
        <v>3</v>
      </c>
      <c r="C15" s="18" t="s">
        <v>13</v>
      </c>
      <c r="D15" s="43">
        <f t="shared" si="0"/>
        <v>-4413.2340002059937</v>
      </c>
      <c r="E15" s="19">
        <f>[8]NPC!$E$313</f>
        <v>1521855164.6905818</v>
      </c>
    </row>
    <row r="16" spans="1:14" x14ac:dyDescent="0.25">
      <c r="A16" s="2"/>
      <c r="B16" s="20">
        <v>4</v>
      </c>
      <c r="C16" s="18" t="s">
        <v>14</v>
      </c>
      <c r="D16" s="43">
        <f t="shared" si="0"/>
        <v>142691.56999969482</v>
      </c>
      <c r="E16" s="19">
        <f>[9]NPC!$E$313</f>
        <v>1522002269.4945817</v>
      </c>
    </row>
    <row r="17" spans="1:9" x14ac:dyDescent="0.25">
      <c r="A17" s="2"/>
      <c r="B17" s="20">
        <v>5</v>
      </c>
      <c r="C17" s="18" t="s">
        <v>15</v>
      </c>
      <c r="D17" s="43">
        <f t="shared" si="0"/>
        <v>-1631205.4800000191</v>
      </c>
      <c r="E17" s="19">
        <f>[10]NPC!$E$313</f>
        <v>1520228372.444582</v>
      </c>
    </row>
    <row r="18" spans="1:9" x14ac:dyDescent="0.25">
      <c r="A18" s="2"/>
      <c r="B18" s="20">
        <v>6</v>
      </c>
      <c r="C18" s="18" t="s">
        <v>1</v>
      </c>
      <c r="D18" s="43">
        <f t="shared" si="0"/>
        <v>-604275.89485740662</v>
      </c>
      <c r="E18" s="19">
        <f>[11]NPC!$E$313</f>
        <v>1521255302.0297246</v>
      </c>
    </row>
    <row r="19" spans="1:9" x14ac:dyDescent="0.25">
      <c r="A19" s="2"/>
      <c r="B19" s="20">
        <v>7</v>
      </c>
      <c r="C19" s="18" t="s">
        <v>0</v>
      </c>
      <c r="D19" s="43">
        <f t="shared" si="0"/>
        <v>742003.23061561584</v>
      </c>
      <c r="E19" s="19">
        <f>[12]NPC!$E$313</f>
        <v>1522601581.1551976</v>
      </c>
    </row>
    <row r="20" spans="1:9" x14ac:dyDescent="0.25">
      <c r="A20" s="2"/>
      <c r="B20" s="20">
        <v>8</v>
      </c>
      <c r="C20" s="25" t="s">
        <v>16</v>
      </c>
      <c r="D20" s="47">
        <f t="shared" si="0"/>
        <v>-2968296.334209919</v>
      </c>
      <c r="E20" s="26">
        <f>[13]NPC!$E$313</f>
        <v>1518891281.5903721</v>
      </c>
    </row>
    <row r="21" spans="1:9" x14ac:dyDescent="0.25">
      <c r="A21" s="2"/>
      <c r="B21" s="20">
        <v>9</v>
      </c>
      <c r="C21" s="21" t="s">
        <v>24</v>
      </c>
      <c r="D21" s="43">
        <f t="shared" si="0"/>
        <v>79506.039824008942</v>
      </c>
      <c r="E21" s="19">
        <f>[14]NPC!$E$313</f>
        <v>1521939083.964406</v>
      </c>
    </row>
    <row r="22" spans="1:9" x14ac:dyDescent="0.25">
      <c r="B22" s="20">
        <v>10</v>
      </c>
      <c r="C22" s="21" t="s">
        <v>17</v>
      </c>
      <c r="D22" s="44">
        <f t="shared" si="0"/>
        <v>-58176</v>
      </c>
      <c r="E22" s="22">
        <f>[15]NPC!$E$313</f>
        <v>1521801401.924582</v>
      </c>
    </row>
    <row r="23" spans="1:9" s="6" customFormat="1" x14ac:dyDescent="0.25">
      <c r="B23" s="20">
        <v>11</v>
      </c>
      <c r="C23" s="27" t="s">
        <v>96</v>
      </c>
      <c r="D23" s="44">
        <f t="shared" ref="D23" si="1">E23-$E$2</f>
        <v>-908376.28413462639</v>
      </c>
      <c r="E23" s="22">
        <f>[16]NPC!$E$313</f>
        <v>1520951201.6404474</v>
      </c>
      <c r="G23" s="2"/>
      <c r="H23" s="2"/>
      <c r="I23" s="2"/>
    </row>
    <row r="24" spans="1:9" x14ac:dyDescent="0.25">
      <c r="B24" s="23"/>
      <c r="C24" s="18"/>
      <c r="D24" s="43"/>
      <c r="E24" s="19"/>
    </row>
    <row r="25" spans="1:9" x14ac:dyDescent="0.25">
      <c r="B25" s="23"/>
      <c r="C25" s="28" t="s">
        <v>2</v>
      </c>
      <c r="D25" s="43">
        <f>SUM(D7:D23)</f>
        <v>-7872528.7073924541</v>
      </c>
      <c r="E25" s="19">
        <f>E2+D25</f>
        <v>1513987049.2171896</v>
      </c>
    </row>
    <row r="26" spans="1:9" x14ac:dyDescent="0.25">
      <c r="B26" s="23"/>
      <c r="C26" s="28" t="s">
        <v>21</v>
      </c>
      <c r="D26" s="43">
        <f>E28-E25</f>
        <v>-3778062.5668261051</v>
      </c>
      <c r="E26" s="19"/>
    </row>
    <row r="27" spans="1:9" x14ac:dyDescent="0.25">
      <c r="B27" s="23"/>
      <c r="C27" s="18"/>
      <c r="D27" s="43"/>
      <c r="E27" s="19"/>
    </row>
    <row r="28" spans="1:9" x14ac:dyDescent="0.25">
      <c r="B28" s="31"/>
      <c r="C28" s="38" t="s">
        <v>3</v>
      </c>
      <c r="D28" s="52" t="s">
        <v>5</v>
      </c>
      <c r="E28" s="48">
        <f>[17]NPC!$E$313</f>
        <v>1510208986.6503634</v>
      </c>
    </row>
    <row r="29" spans="1:9" x14ac:dyDescent="0.25">
      <c r="B29" s="23"/>
      <c r="C29" s="18"/>
      <c r="D29" s="52" t="s">
        <v>6</v>
      </c>
      <c r="E29" s="49">
        <f>[17]NPC!$E$315</f>
        <v>25.586128968123081</v>
      </c>
    </row>
    <row r="30" spans="1:9" x14ac:dyDescent="0.25">
      <c r="B30" s="23"/>
      <c r="C30" s="30" t="s">
        <v>22</v>
      </c>
      <c r="D30" s="43">
        <f>-(E2-E28)</f>
        <v>-11650591.274218559</v>
      </c>
      <c r="E30" s="19"/>
    </row>
    <row r="31" spans="1:9" x14ac:dyDescent="0.25">
      <c r="B31" s="23"/>
      <c r="C31" s="30" t="s">
        <v>23</v>
      </c>
      <c r="D31" s="44">
        <v>-4962704.666290015</v>
      </c>
      <c r="E31" s="19"/>
    </row>
    <row r="32" spans="1:9" x14ac:dyDescent="0.25">
      <c r="B32" s="23"/>
      <c r="C32" s="18"/>
      <c r="D32" s="18"/>
      <c r="E32" s="24"/>
    </row>
    <row r="33" spans="2:5" x14ac:dyDescent="0.25">
      <c r="B33" s="11"/>
      <c r="C33" s="12"/>
      <c r="D33" s="12"/>
      <c r="E33" s="2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1:E30"/>
  <sheetViews>
    <sheetView zoomScale="70" zoomScaleNormal="70" workbookViewId="0"/>
  </sheetViews>
  <sheetFormatPr defaultRowHeight="15" x14ac:dyDescent="0.25"/>
  <cols>
    <col min="1" max="1" width="10.28515625" style="6" bestFit="1" customWidth="1"/>
    <col min="2" max="2" width="50.28515625" style="6" customWidth="1"/>
    <col min="3" max="3" width="42.42578125" style="6" customWidth="1"/>
    <col min="4" max="4" width="87.7109375" style="6" customWidth="1"/>
    <col min="5" max="16384" width="9.140625" style="6"/>
  </cols>
  <sheetData>
    <row r="11" spans="1:5" ht="30" x14ac:dyDescent="0.25">
      <c r="A11" s="32" t="s">
        <v>27</v>
      </c>
      <c r="B11" s="32" t="s">
        <v>28</v>
      </c>
      <c r="C11" s="32" t="s">
        <v>29</v>
      </c>
      <c r="D11" s="32" t="s">
        <v>30</v>
      </c>
    </row>
    <row r="12" spans="1:5" ht="64.5" customHeight="1" x14ac:dyDescent="0.25">
      <c r="A12" s="6" t="s">
        <v>31</v>
      </c>
      <c r="B12" s="33" t="s">
        <v>32</v>
      </c>
      <c r="C12" s="33" t="s">
        <v>33</v>
      </c>
      <c r="D12" s="34" t="s">
        <v>76</v>
      </c>
      <c r="E12" s="35"/>
    </row>
    <row r="13" spans="1:5" s="2" customFormat="1" ht="132" customHeight="1" x14ac:dyDescent="0.25">
      <c r="A13" s="2" t="s">
        <v>34</v>
      </c>
      <c r="B13" s="2" t="s">
        <v>35</v>
      </c>
      <c r="C13" s="39" t="s">
        <v>36</v>
      </c>
      <c r="D13" s="40" t="s">
        <v>75</v>
      </c>
    </row>
    <row r="14" spans="1:5" ht="75" x14ac:dyDescent="0.25">
      <c r="A14" s="6" t="s">
        <v>37</v>
      </c>
      <c r="B14" s="6" t="s">
        <v>38</v>
      </c>
      <c r="C14" s="33" t="s">
        <v>39</v>
      </c>
      <c r="D14" s="34" t="s">
        <v>77</v>
      </c>
    </row>
    <row r="15" spans="1:5" ht="69" customHeight="1" x14ac:dyDescent="0.25">
      <c r="A15" s="6" t="s">
        <v>40</v>
      </c>
      <c r="B15" s="6" t="s">
        <v>41</v>
      </c>
      <c r="C15" s="33" t="s">
        <v>42</v>
      </c>
      <c r="D15" s="34" t="s">
        <v>78</v>
      </c>
    </row>
    <row r="16" spans="1:5" ht="45" x14ac:dyDescent="0.25">
      <c r="A16" s="6" t="s">
        <v>43</v>
      </c>
      <c r="B16" s="6" t="s">
        <v>44</v>
      </c>
      <c r="C16" s="33" t="s">
        <v>45</v>
      </c>
      <c r="D16" s="36" t="s">
        <v>90</v>
      </c>
    </row>
    <row r="17" spans="1:4" ht="72" customHeight="1" x14ac:dyDescent="0.25">
      <c r="A17" s="6" t="s">
        <v>46</v>
      </c>
      <c r="B17" s="6" t="s">
        <v>47</v>
      </c>
      <c r="C17" s="33" t="s">
        <v>48</v>
      </c>
      <c r="D17" s="36" t="s">
        <v>91</v>
      </c>
    </row>
    <row r="18" spans="1:4" ht="60" x14ac:dyDescent="0.25">
      <c r="A18" s="6" t="s">
        <v>49</v>
      </c>
      <c r="B18" s="6" t="s">
        <v>50</v>
      </c>
      <c r="C18" s="33" t="s">
        <v>51</v>
      </c>
      <c r="D18" s="34" t="s">
        <v>92</v>
      </c>
    </row>
    <row r="19" spans="1:4" ht="90" x14ac:dyDescent="0.25">
      <c r="A19" s="6" t="s">
        <v>52</v>
      </c>
      <c r="B19" s="6" t="s">
        <v>53</v>
      </c>
      <c r="C19" s="33" t="s">
        <v>54</v>
      </c>
      <c r="D19" s="34" t="s">
        <v>95</v>
      </c>
    </row>
    <row r="20" spans="1:4" ht="90" x14ac:dyDescent="0.25">
      <c r="A20" s="6" t="s">
        <v>55</v>
      </c>
      <c r="B20" s="6" t="s">
        <v>56</v>
      </c>
      <c r="C20" s="33" t="s">
        <v>57</v>
      </c>
      <c r="D20" s="34" t="s">
        <v>88</v>
      </c>
    </row>
    <row r="21" spans="1:4" ht="354" customHeight="1" x14ac:dyDescent="0.25">
      <c r="A21" s="37" t="s">
        <v>58</v>
      </c>
      <c r="B21" s="55" t="s">
        <v>59</v>
      </c>
      <c r="C21" s="56" t="s">
        <v>60</v>
      </c>
      <c r="D21" s="34" t="s">
        <v>93</v>
      </c>
    </row>
    <row r="22" spans="1:4" ht="66.75" customHeight="1" x14ac:dyDescent="0.25">
      <c r="A22" s="6" t="s">
        <v>61</v>
      </c>
      <c r="B22" s="6" t="s">
        <v>62</v>
      </c>
      <c r="C22" s="33" t="s">
        <v>63</v>
      </c>
      <c r="D22" s="41" t="s">
        <v>94</v>
      </c>
    </row>
    <row r="23" spans="1:4" ht="225" x14ac:dyDescent="0.25">
      <c r="A23" s="57" t="s">
        <v>64</v>
      </c>
      <c r="B23" s="57" t="s">
        <v>65</v>
      </c>
      <c r="C23" s="58" t="s">
        <v>66</v>
      </c>
      <c r="D23" s="39" t="s">
        <v>80</v>
      </c>
    </row>
    <row r="24" spans="1:4" ht="314.25" customHeight="1" x14ac:dyDescent="0.25">
      <c r="A24" s="57"/>
      <c r="B24" s="57"/>
      <c r="C24" s="58"/>
      <c r="D24" s="39" t="s">
        <v>81</v>
      </c>
    </row>
    <row r="25" spans="1:4" ht="129.75" customHeight="1" x14ac:dyDescent="0.25">
      <c r="A25" s="6" t="s">
        <v>67</v>
      </c>
      <c r="B25" s="6" t="s">
        <v>68</v>
      </c>
      <c r="C25" s="33" t="s">
        <v>69</v>
      </c>
      <c r="D25" s="33" t="s">
        <v>87</v>
      </c>
    </row>
    <row r="26" spans="1:4" ht="90" x14ac:dyDescent="0.25">
      <c r="A26" s="6" t="s">
        <v>70</v>
      </c>
      <c r="B26" s="6" t="s">
        <v>71</v>
      </c>
      <c r="C26" s="33" t="s">
        <v>72</v>
      </c>
      <c r="D26" s="33" t="s">
        <v>89</v>
      </c>
    </row>
    <row r="27" spans="1:4" ht="90" customHeight="1" x14ac:dyDescent="0.25">
      <c r="A27" s="6" t="s">
        <v>73</v>
      </c>
      <c r="B27" s="6" t="s">
        <v>74</v>
      </c>
      <c r="C27" s="33" t="s">
        <v>97</v>
      </c>
      <c r="D27" s="33" t="s">
        <v>98</v>
      </c>
    </row>
    <row r="28" spans="1:4" ht="240" x14ac:dyDescent="0.25">
      <c r="A28" s="59" t="s">
        <v>79</v>
      </c>
      <c r="B28" s="59" t="s">
        <v>85</v>
      </c>
      <c r="C28" s="60" t="s">
        <v>86</v>
      </c>
      <c r="D28" s="42" t="s">
        <v>82</v>
      </c>
    </row>
    <row r="29" spans="1:4" ht="216.75" customHeight="1" x14ac:dyDescent="0.25">
      <c r="A29" s="59"/>
      <c r="B29" s="59"/>
      <c r="C29" s="60"/>
      <c r="D29" s="33" t="s">
        <v>83</v>
      </c>
    </row>
    <row r="30" spans="1:4" ht="270" x14ac:dyDescent="0.25">
      <c r="A30" s="59"/>
      <c r="B30" s="59"/>
      <c r="C30" s="60"/>
      <c r="D30" s="33" t="s">
        <v>84</v>
      </c>
    </row>
  </sheetData>
  <mergeCells count="6">
    <mergeCell ref="A23:A24"/>
    <mergeCell ref="B23:B24"/>
    <mergeCell ref="C23:C24"/>
    <mergeCell ref="A28:A30"/>
    <mergeCell ref="B28:B30"/>
    <mergeCell ref="C28:C30"/>
  </mergeCells>
  <pageMargins left="0.7" right="0.7" top="0.75" bottom="0.75" header="0.3" footer="0.3"/>
  <pageSetup scale="4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Modeling Changes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2014-04-10T19:57:06Z</dcterms:modified>
</cp:coreProperties>
</file>