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0" yWindow="0" windowWidth="19440" windowHeight="13695"/>
  </bookViews>
  <sheets>
    <sheet name="WP Sheet1" sheetId="1" r:id="rId1"/>
    <sheet name="WP Sheet2" sheetId="2" r:id="rId2"/>
    <sheet name="WP Sheet 3" sheetId="8" r:id="rId3"/>
    <sheet name="OC3-1.3" sheetId="7" r:id="rId4"/>
    <sheet name="OCS-1.4" sheetId="6" r:id="rId5"/>
    <sheet name="OCS- 1.5" sheetId="4" r:id="rId6"/>
    <sheet name="WP Sheet 4" sheetId="5" r:id="rId7"/>
    <sheet name="OCS - 1.6" sheetId="3" r:id="rId8"/>
    <sheet name="WP SHEET 5" sheetId="9" r:id="rId9"/>
    <sheet name="WP SHEET 6" sheetId="10" r:id="rId10"/>
    <sheet name="OCS - 1.7" sheetId="11" r:id="rId11"/>
    <sheet name="OCS - 1.8" sheetId="12" r:id="rId12"/>
    <sheet name="OCS - 1.9" sheetId="13" r:id="rId13"/>
    <sheet name="OCS - 1.10" sheetId="14" r:id="rId14"/>
    <sheet name="OCS - 1.11" sheetId="15" r:id="rId15"/>
    <sheet name="Sheet" sheetId="16" r:id="rId16"/>
    <sheet name="Sheet3" sheetId="17" r:id="rId17"/>
  </sheets>
  <definedNames>
    <definedName name="_xlnm.Print_Area" localSheetId="3">'OC3-1.3'!$A$1:$G$82</definedName>
    <definedName name="_xlnm.Print_Area" localSheetId="13">'OCS - 1.10'!$A$1:$R$46</definedName>
    <definedName name="_xlnm.Print_Area" localSheetId="14">'OCS - 1.11'!$A$1:$I$48</definedName>
    <definedName name="_xlnm.Print_Area" localSheetId="7">'OCS - 1.6'!$A$1:$R$55</definedName>
    <definedName name="_xlnm.Print_Area" localSheetId="10">'OCS - 1.7'!$A$1:$K$50</definedName>
    <definedName name="_xlnm.Print_Area" localSheetId="11">'OCS - 1.8'!$A$1:$P$47</definedName>
    <definedName name="_xlnm.Print_Area" localSheetId="12">'OCS - 1.9'!$A$1:$H$62</definedName>
    <definedName name="_xlnm.Print_Area" localSheetId="5">'OCS- 1.5'!$A$1:$J$45</definedName>
    <definedName name="_xlnm.Print_Area" localSheetId="4">'OCS-1.4'!$A$1:$L$43</definedName>
    <definedName name="_xlnm.Print_Area" localSheetId="2">'WP Sheet 3'!$A$1:$Q$40</definedName>
    <definedName name="_xlnm.Print_Area" localSheetId="6">'WP Sheet 4'!$A$1:$AB$39</definedName>
    <definedName name="_xlnm.Print_Area" localSheetId="8">'WP SHEET 5'!$A$1:$P$37</definedName>
    <definedName name="_xlnm.Print_Area" localSheetId="9">'WP SHEET 6'!$A$1:$O$36</definedName>
    <definedName name="_xlnm.Print_Area" localSheetId="0">'WP Sheet1'!$A$1:$T$39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3" l="1"/>
  <c r="N33" i="3"/>
  <c r="O33" i="3"/>
  <c r="P33" i="3"/>
  <c r="G33" i="11"/>
  <c r="K32" i="3"/>
  <c r="N32" i="3"/>
  <c r="O32" i="3"/>
  <c r="P32" i="3"/>
  <c r="G32" i="11"/>
  <c r="K31" i="3"/>
  <c r="N31" i="3"/>
  <c r="O31" i="3"/>
  <c r="P31" i="3"/>
  <c r="G31" i="11"/>
  <c r="K30" i="3"/>
  <c r="N30" i="3"/>
  <c r="O30" i="3"/>
  <c r="P30" i="3"/>
  <c r="G30" i="11"/>
  <c r="K29" i="3"/>
  <c r="N29" i="3"/>
  <c r="O29" i="3"/>
  <c r="P29" i="3"/>
  <c r="G29" i="11"/>
  <c r="K28" i="3"/>
  <c r="N28" i="3"/>
  <c r="O28" i="3"/>
  <c r="P28" i="3"/>
  <c r="G28" i="11"/>
  <c r="K27" i="3"/>
  <c r="N27" i="3"/>
  <c r="O27" i="3"/>
  <c r="P27" i="3"/>
  <c r="G27" i="11"/>
  <c r="K26" i="3"/>
  <c r="N26" i="3"/>
  <c r="O26" i="3"/>
  <c r="P26" i="3"/>
  <c r="G26" i="11"/>
  <c r="K25" i="3"/>
  <c r="N25" i="3"/>
  <c r="O25" i="3"/>
  <c r="P25" i="3"/>
  <c r="G25" i="11"/>
  <c r="K24" i="3"/>
  <c r="N24" i="3"/>
  <c r="O24" i="3"/>
  <c r="P24" i="3"/>
  <c r="G24" i="11"/>
  <c r="K23" i="3"/>
  <c r="N23" i="3"/>
  <c r="O23" i="3"/>
  <c r="P23" i="3"/>
  <c r="G23" i="11"/>
  <c r="K22" i="3"/>
  <c r="O22" i="3"/>
  <c r="P22" i="3"/>
  <c r="G22" i="11"/>
  <c r="K21" i="3"/>
  <c r="N21" i="3"/>
  <c r="O21" i="3"/>
  <c r="P21" i="3"/>
  <c r="G21" i="11"/>
  <c r="K20" i="3"/>
  <c r="N20" i="3"/>
  <c r="O20" i="3"/>
  <c r="P20" i="3"/>
  <c r="G20" i="11"/>
  <c r="K19" i="3"/>
  <c r="N19" i="3"/>
  <c r="O19" i="3"/>
  <c r="P19" i="3"/>
  <c r="G19" i="11"/>
  <c r="K18" i="3"/>
  <c r="N18" i="3"/>
  <c r="O18" i="3"/>
  <c r="P18" i="3"/>
  <c r="G18" i="11"/>
  <c r="K17" i="3"/>
  <c r="N17" i="3"/>
  <c r="O17" i="3"/>
  <c r="P17" i="3"/>
  <c r="G17" i="11"/>
  <c r="K16" i="3"/>
  <c r="N16" i="3"/>
  <c r="O16" i="3"/>
  <c r="P16" i="3"/>
  <c r="G16" i="11"/>
  <c r="K15" i="3"/>
  <c r="N15" i="3"/>
  <c r="O15" i="3"/>
  <c r="P15" i="3"/>
  <c r="G15" i="11"/>
  <c r="K14" i="3"/>
  <c r="N14" i="3"/>
  <c r="O14" i="3"/>
  <c r="P14" i="3"/>
  <c r="G14" i="11"/>
  <c r="K13" i="3"/>
  <c r="N13" i="3"/>
  <c r="O13" i="3"/>
  <c r="P13" i="3"/>
  <c r="G13" i="11"/>
  <c r="K12" i="3"/>
  <c r="N12" i="3"/>
  <c r="O12" i="3"/>
  <c r="P12" i="3"/>
  <c r="G12" i="11"/>
  <c r="K11" i="3"/>
  <c r="N11" i="3"/>
  <c r="O11" i="3"/>
  <c r="P11" i="3"/>
  <c r="G11" i="11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C8" i="15"/>
  <c r="C17" i="15"/>
  <c r="C9" i="15"/>
  <c r="C18" i="15"/>
  <c r="C10" i="15"/>
  <c r="C19" i="15"/>
  <c r="C20" i="15"/>
  <c r="D17" i="15"/>
  <c r="C40" i="15"/>
  <c r="D40" i="15"/>
  <c r="D44" i="15"/>
  <c r="C44" i="15"/>
  <c r="F17" i="15"/>
  <c r="E21" i="15"/>
  <c r="H17" i="15"/>
  <c r="C36" i="15"/>
  <c r="D36" i="15"/>
  <c r="C35" i="15"/>
  <c r="D35" i="15"/>
  <c r="I17" i="15"/>
  <c r="D18" i="15"/>
  <c r="F18" i="15"/>
  <c r="G18" i="15"/>
  <c r="I18" i="15"/>
  <c r="D19" i="15"/>
  <c r="F19" i="15"/>
  <c r="G19" i="15"/>
  <c r="I19" i="15"/>
  <c r="I20" i="15"/>
  <c r="H18" i="15"/>
  <c r="H19" i="15"/>
  <c r="H20" i="15"/>
  <c r="D29" i="15"/>
  <c r="C11" i="15"/>
  <c r="F8" i="15"/>
  <c r="H8" i="15"/>
  <c r="I8" i="15"/>
  <c r="F9" i="15"/>
  <c r="G9" i="15"/>
  <c r="I9" i="15"/>
  <c r="F10" i="15"/>
  <c r="G10" i="15"/>
  <c r="I10" i="15"/>
  <c r="I11" i="15"/>
  <c r="H9" i="15"/>
  <c r="H10" i="15"/>
  <c r="H11" i="15"/>
  <c r="C29" i="15"/>
  <c r="C26" i="15"/>
  <c r="D26" i="15"/>
  <c r="F20" i="15"/>
  <c r="D27" i="15"/>
  <c r="D28" i="15"/>
  <c r="F11" i="15"/>
  <c r="C27" i="15"/>
  <c r="G17" i="15"/>
  <c r="G20" i="15"/>
  <c r="D20" i="15"/>
  <c r="G8" i="15"/>
  <c r="G11" i="15"/>
  <c r="D11" i="15"/>
  <c r="B79" i="7"/>
  <c r="F10" i="14"/>
  <c r="F11" i="14"/>
  <c r="F12" i="14"/>
  <c r="F15" i="14"/>
  <c r="F19" i="14"/>
  <c r="F20" i="14"/>
  <c r="F22" i="14"/>
  <c r="F26" i="14"/>
  <c r="F27" i="14"/>
  <c r="F28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D28" i="14"/>
  <c r="G28" i="14"/>
  <c r="H28" i="14"/>
  <c r="I28" i="14"/>
  <c r="E29" i="14"/>
  <c r="E30" i="14"/>
  <c r="E31" i="14"/>
  <c r="E32" i="14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5" i="6"/>
  <c r="H11" i="6"/>
  <c r="H12" i="6"/>
  <c r="I13" i="6"/>
  <c r="H13" i="6"/>
  <c r="I14" i="6"/>
  <c r="H14" i="6"/>
  <c r="H15" i="6"/>
  <c r="H16" i="6"/>
  <c r="H17" i="6"/>
  <c r="I18" i="6"/>
  <c r="H18" i="6"/>
  <c r="H19" i="6"/>
  <c r="I20" i="6"/>
  <c r="H20" i="6"/>
  <c r="H21" i="6"/>
  <c r="H22" i="6"/>
  <c r="H23" i="6"/>
  <c r="I24" i="6"/>
  <c r="H24" i="6"/>
  <c r="H25" i="6"/>
  <c r="I26" i="6"/>
  <c r="H26" i="6"/>
  <c r="I27" i="6"/>
  <c r="H27" i="6"/>
  <c r="I28" i="6"/>
  <c r="H28" i="6"/>
  <c r="H29" i="6"/>
  <c r="H30" i="6"/>
  <c r="H31" i="6"/>
  <c r="H32" i="6"/>
  <c r="I33" i="6"/>
  <c r="H33" i="6"/>
  <c r="H35" i="6"/>
  <c r="G38" i="6"/>
  <c r="I33" i="4"/>
  <c r="I32" i="4"/>
  <c r="I31" i="4"/>
  <c r="I30" i="4"/>
  <c r="I29" i="4"/>
  <c r="I28" i="4"/>
  <c r="I26" i="1"/>
  <c r="I27" i="4"/>
  <c r="I26" i="4"/>
  <c r="I25" i="4"/>
  <c r="I24" i="4"/>
  <c r="I23" i="4"/>
  <c r="I22" i="4"/>
  <c r="I21" i="4"/>
  <c r="I19" i="1"/>
  <c r="I20" i="4"/>
  <c r="I19" i="4"/>
  <c r="I18" i="4"/>
  <c r="I17" i="4"/>
  <c r="I16" i="4"/>
  <c r="I15" i="4"/>
  <c r="I14" i="4"/>
  <c r="I13" i="4"/>
  <c r="I12" i="4"/>
  <c r="I11" i="4"/>
  <c r="U33" i="5"/>
  <c r="T33" i="5"/>
  <c r="S33" i="5"/>
  <c r="R33" i="5"/>
  <c r="U32" i="5"/>
  <c r="T32" i="5"/>
  <c r="S32" i="5"/>
  <c r="R32" i="5"/>
  <c r="U31" i="5"/>
  <c r="T31" i="5"/>
  <c r="S31" i="5"/>
  <c r="R31" i="5"/>
  <c r="U30" i="5"/>
  <c r="T30" i="5"/>
  <c r="S30" i="5"/>
  <c r="R30" i="5"/>
  <c r="U29" i="5"/>
  <c r="T29" i="5"/>
  <c r="S29" i="5"/>
  <c r="R29" i="5"/>
  <c r="U28" i="5"/>
  <c r="T28" i="5"/>
  <c r="S28" i="5"/>
  <c r="R28" i="5"/>
  <c r="U27" i="5"/>
  <c r="T27" i="5"/>
  <c r="S27" i="5"/>
  <c r="R27" i="5"/>
  <c r="U26" i="5"/>
  <c r="T26" i="5"/>
  <c r="S26" i="5"/>
  <c r="R26" i="5"/>
  <c r="U25" i="5"/>
  <c r="T25" i="5"/>
  <c r="S25" i="5"/>
  <c r="R25" i="5"/>
  <c r="U24" i="5"/>
  <c r="T24" i="5"/>
  <c r="S24" i="5"/>
  <c r="R24" i="5"/>
  <c r="U23" i="5"/>
  <c r="T23" i="5"/>
  <c r="S23" i="5"/>
  <c r="R23" i="5"/>
  <c r="U22" i="5"/>
  <c r="T22" i="5"/>
  <c r="S22" i="5"/>
  <c r="R22" i="5"/>
  <c r="U21" i="5"/>
  <c r="T21" i="5"/>
  <c r="S21" i="5"/>
  <c r="R21" i="5"/>
  <c r="U20" i="5"/>
  <c r="T20" i="5"/>
  <c r="S20" i="5"/>
  <c r="R20" i="5"/>
  <c r="U19" i="5"/>
  <c r="T19" i="5"/>
  <c r="S19" i="5"/>
  <c r="R19" i="5"/>
  <c r="U18" i="5"/>
  <c r="T18" i="5"/>
  <c r="S18" i="5"/>
  <c r="R18" i="5"/>
  <c r="U17" i="5"/>
  <c r="T17" i="5"/>
  <c r="S17" i="5"/>
  <c r="R17" i="5"/>
  <c r="U16" i="5"/>
  <c r="T16" i="5"/>
  <c r="S16" i="5"/>
  <c r="R16" i="5"/>
  <c r="U15" i="5"/>
  <c r="T15" i="5"/>
  <c r="S15" i="5"/>
  <c r="R15" i="5"/>
  <c r="U14" i="5"/>
  <c r="T14" i="5"/>
  <c r="S14" i="5"/>
  <c r="R14" i="5"/>
  <c r="U13" i="5"/>
  <c r="T13" i="5"/>
  <c r="S13" i="5"/>
  <c r="R13" i="5"/>
  <c r="U12" i="5"/>
  <c r="T12" i="5"/>
  <c r="S12" i="5"/>
  <c r="R12" i="5"/>
  <c r="U11" i="5"/>
  <c r="T11" i="5"/>
  <c r="S11" i="5"/>
  <c r="R11" i="5"/>
  <c r="F45" i="13"/>
  <c r="G50" i="13"/>
  <c r="G51" i="13"/>
  <c r="G11" i="13"/>
  <c r="H11" i="13"/>
  <c r="G12" i="13"/>
  <c r="H12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H39" i="13"/>
  <c r="G40" i="13"/>
  <c r="H40" i="13"/>
  <c r="G41" i="13"/>
  <c r="H41" i="13"/>
  <c r="G42" i="13"/>
  <c r="H42" i="13"/>
  <c r="G43" i="13"/>
  <c r="H43" i="13"/>
  <c r="G44" i="13"/>
  <c r="H44" i="13"/>
  <c r="H45" i="13"/>
  <c r="G54" i="13"/>
  <c r="B45" i="13"/>
  <c r="C50" i="13"/>
  <c r="C51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C54" i="13"/>
  <c r="O10" i="14"/>
  <c r="D10" i="14"/>
  <c r="N10" i="14"/>
  <c r="P10" i="14"/>
  <c r="Q10" i="14"/>
  <c r="O11" i="14"/>
  <c r="D11" i="14"/>
  <c r="N11" i="14"/>
  <c r="P11" i="14"/>
  <c r="Q11" i="14"/>
  <c r="O12" i="14"/>
  <c r="D12" i="14"/>
  <c r="N12" i="14"/>
  <c r="P12" i="14"/>
  <c r="Q12" i="14"/>
  <c r="O13" i="14"/>
  <c r="D13" i="14"/>
  <c r="N13" i="14"/>
  <c r="F13" i="14"/>
  <c r="P13" i="14"/>
  <c r="Q13" i="14"/>
  <c r="O14" i="14"/>
  <c r="D14" i="14"/>
  <c r="N14" i="14"/>
  <c r="F14" i="14"/>
  <c r="P14" i="14"/>
  <c r="Q14" i="14"/>
  <c r="O15" i="14"/>
  <c r="D15" i="14"/>
  <c r="N15" i="14"/>
  <c r="P15" i="14"/>
  <c r="Q15" i="14"/>
  <c r="O16" i="14"/>
  <c r="D16" i="14"/>
  <c r="N16" i="14"/>
  <c r="F16" i="14"/>
  <c r="P16" i="14"/>
  <c r="Q16" i="14"/>
  <c r="O17" i="14"/>
  <c r="D17" i="14"/>
  <c r="N17" i="14"/>
  <c r="F17" i="14"/>
  <c r="P17" i="14"/>
  <c r="Q17" i="14"/>
  <c r="O18" i="14"/>
  <c r="D18" i="14"/>
  <c r="N18" i="14"/>
  <c r="F18" i="14"/>
  <c r="P18" i="14"/>
  <c r="Q18" i="14"/>
  <c r="O19" i="14"/>
  <c r="D19" i="14"/>
  <c r="N19" i="14"/>
  <c r="P19" i="14"/>
  <c r="Q19" i="14"/>
  <c r="O20" i="14"/>
  <c r="D20" i="14"/>
  <c r="N20" i="14"/>
  <c r="P20" i="14"/>
  <c r="Q20" i="14"/>
  <c r="O21" i="14"/>
  <c r="D21" i="14"/>
  <c r="N21" i="14"/>
  <c r="F21" i="14"/>
  <c r="P21" i="14"/>
  <c r="Q21" i="14"/>
  <c r="O22" i="14"/>
  <c r="D22" i="14"/>
  <c r="N22" i="14"/>
  <c r="P22" i="14"/>
  <c r="Q22" i="14"/>
  <c r="O23" i="14"/>
  <c r="D23" i="14"/>
  <c r="N23" i="14"/>
  <c r="F23" i="14"/>
  <c r="P23" i="14"/>
  <c r="Q23" i="14"/>
  <c r="O24" i="14"/>
  <c r="D24" i="14"/>
  <c r="N24" i="14"/>
  <c r="F24" i="14"/>
  <c r="P24" i="14"/>
  <c r="Q24" i="14"/>
  <c r="O25" i="14"/>
  <c r="D25" i="14"/>
  <c r="N25" i="14"/>
  <c r="F25" i="14"/>
  <c r="P25" i="14"/>
  <c r="Q25" i="14"/>
  <c r="O26" i="14"/>
  <c r="D26" i="14"/>
  <c r="N26" i="14"/>
  <c r="P26" i="14"/>
  <c r="Q26" i="14"/>
  <c r="O27" i="14"/>
  <c r="D27" i="14"/>
  <c r="N27" i="14"/>
  <c r="P27" i="14"/>
  <c r="Q27" i="14"/>
  <c r="O28" i="14"/>
  <c r="N28" i="14"/>
  <c r="P28" i="14"/>
  <c r="Q28" i="14"/>
  <c r="O29" i="14"/>
  <c r="D29" i="14"/>
  <c r="N29" i="14"/>
  <c r="F29" i="14"/>
  <c r="P29" i="14"/>
  <c r="Q29" i="14"/>
  <c r="O30" i="14"/>
  <c r="D30" i="14"/>
  <c r="N30" i="14"/>
  <c r="F30" i="14"/>
  <c r="P30" i="14"/>
  <c r="Q30" i="14"/>
  <c r="O31" i="14"/>
  <c r="D31" i="14"/>
  <c r="N31" i="14"/>
  <c r="F31" i="14"/>
  <c r="P31" i="14"/>
  <c r="Q31" i="14"/>
  <c r="O32" i="14"/>
  <c r="D32" i="14"/>
  <c r="N32" i="14"/>
  <c r="P32" i="14"/>
  <c r="Q32" i="14"/>
  <c r="Q35" i="14"/>
  <c r="Q34" i="14"/>
  <c r="F32" i="14"/>
  <c r="G32" i="14"/>
  <c r="H32" i="14"/>
  <c r="I32" i="14"/>
  <c r="G31" i="14"/>
  <c r="H31" i="14"/>
  <c r="I31" i="14"/>
  <c r="G30" i="14"/>
  <c r="H30" i="14"/>
  <c r="I30" i="14"/>
  <c r="G27" i="14"/>
  <c r="H27" i="14"/>
  <c r="I27" i="14"/>
  <c r="G26" i="14"/>
  <c r="H26" i="14"/>
  <c r="I26" i="14"/>
  <c r="G22" i="14"/>
  <c r="H22" i="14"/>
  <c r="I22" i="14"/>
  <c r="G20" i="14"/>
  <c r="H20" i="14"/>
  <c r="I20" i="14"/>
  <c r="G19" i="14"/>
  <c r="H19" i="14"/>
  <c r="I19" i="14"/>
  <c r="G15" i="14"/>
  <c r="H15" i="14"/>
  <c r="I15" i="14"/>
  <c r="G12" i="14"/>
  <c r="H12" i="14"/>
  <c r="I12" i="14"/>
  <c r="G11" i="14"/>
  <c r="H11" i="14"/>
  <c r="I11" i="14"/>
  <c r="G10" i="14"/>
  <c r="H10" i="14"/>
  <c r="I10" i="14"/>
  <c r="I35" i="14"/>
  <c r="G13" i="14"/>
  <c r="H13" i="14"/>
  <c r="G14" i="14"/>
  <c r="H14" i="14"/>
  <c r="G16" i="14"/>
  <c r="H16" i="14"/>
  <c r="G17" i="14"/>
  <c r="H17" i="14"/>
  <c r="G18" i="14"/>
  <c r="H18" i="14"/>
  <c r="G21" i="14"/>
  <c r="H21" i="14"/>
  <c r="G23" i="14"/>
  <c r="H23" i="14"/>
  <c r="G24" i="14"/>
  <c r="H24" i="14"/>
  <c r="G25" i="14"/>
  <c r="H25" i="14"/>
  <c r="G29" i="14"/>
  <c r="H29" i="14"/>
  <c r="H35" i="14"/>
  <c r="I34" i="14"/>
  <c r="H34" i="14"/>
  <c r="R11" i="14"/>
  <c r="R12" i="14"/>
  <c r="R15" i="14"/>
  <c r="R19" i="14"/>
  <c r="R20" i="14"/>
  <c r="R22" i="14"/>
  <c r="R26" i="14"/>
  <c r="R27" i="14"/>
  <c r="R28" i="14"/>
  <c r="R30" i="14"/>
  <c r="R31" i="14"/>
  <c r="R32" i="14"/>
  <c r="R35" i="14"/>
  <c r="P35" i="14"/>
  <c r="O35" i="14"/>
  <c r="N35" i="14"/>
  <c r="R34" i="14"/>
  <c r="P34" i="14"/>
  <c r="O34" i="14"/>
  <c r="N34" i="14"/>
  <c r="G35" i="14"/>
  <c r="F35" i="14"/>
  <c r="E35" i="14"/>
  <c r="G34" i="14"/>
  <c r="F34" i="14"/>
  <c r="E34" i="14"/>
  <c r="D34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E13" i="4"/>
  <c r="D13" i="11"/>
  <c r="G13" i="12"/>
  <c r="Y13" i="12"/>
  <c r="D13" i="12"/>
  <c r="H13" i="12"/>
  <c r="Z13" i="12"/>
  <c r="E13" i="12"/>
  <c r="F13" i="12"/>
  <c r="I13" i="12"/>
  <c r="AA13" i="12"/>
  <c r="J13" i="12"/>
  <c r="AB13" i="12"/>
  <c r="K13" i="12"/>
  <c r="AC13" i="12"/>
  <c r="M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DB13" i="12"/>
  <c r="DC13" i="12"/>
  <c r="DD13" i="12"/>
  <c r="DE13" i="12"/>
  <c r="DF13" i="12"/>
  <c r="DG13" i="12"/>
  <c r="DH13" i="12"/>
  <c r="DI13" i="12"/>
  <c r="DJ13" i="12"/>
  <c r="DK13" i="12"/>
  <c r="DL13" i="12"/>
  <c r="DM13" i="12"/>
  <c r="DN13" i="12"/>
  <c r="DO13" i="12"/>
  <c r="DP13" i="12"/>
  <c r="DQ13" i="12"/>
  <c r="DR13" i="12"/>
  <c r="DS13" i="12"/>
  <c r="DT13" i="12"/>
  <c r="DU13" i="12"/>
  <c r="DV13" i="12"/>
  <c r="DW13" i="12"/>
  <c r="DX13" i="12"/>
  <c r="DY13" i="12"/>
  <c r="DZ13" i="12"/>
  <c r="EA13" i="12"/>
  <c r="EB13" i="12"/>
  <c r="EC13" i="12"/>
  <c r="ED13" i="12"/>
  <c r="EE13" i="12"/>
  <c r="EF13" i="12"/>
  <c r="EG13" i="12"/>
  <c r="EH13" i="12"/>
  <c r="EI13" i="12"/>
  <c r="EJ13" i="12"/>
  <c r="EK13" i="12"/>
  <c r="EL13" i="12"/>
  <c r="EM13" i="12"/>
  <c r="EN13" i="12"/>
  <c r="EO13" i="12"/>
  <c r="EP13" i="12"/>
  <c r="EQ13" i="12"/>
  <c r="ER13" i="12"/>
  <c r="ES13" i="12"/>
  <c r="ET13" i="12"/>
  <c r="EU13" i="12"/>
  <c r="EV13" i="12"/>
  <c r="EW13" i="12"/>
  <c r="EX13" i="12"/>
  <c r="EY13" i="12"/>
  <c r="EZ13" i="12"/>
  <c r="FA13" i="12"/>
  <c r="FB13" i="12"/>
  <c r="FC13" i="12"/>
  <c r="FD13" i="12"/>
  <c r="FE13" i="12"/>
  <c r="FF13" i="12"/>
  <c r="FG13" i="12"/>
  <c r="FH13" i="12"/>
  <c r="FI13" i="12"/>
  <c r="FJ13" i="12"/>
  <c r="FK13" i="12"/>
  <c r="FL13" i="12"/>
  <c r="FM13" i="12"/>
  <c r="FN13" i="12"/>
  <c r="FO13" i="12"/>
  <c r="FP13" i="12"/>
  <c r="FQ13" i="12"/>
  <c r="FR13" i="12"/>
  <c r="FS13" i="12"/>
  <c r="FT13" i="12"/>
  <c r="N13" i="12"/>
  <c r="O13" i="12"/>
  <c r="P13" i="12"/>
  <c r="E12" i="4"/>
  <c r="D12" i="11"/>
  <c r="G12" i="12"/>
  <c r="Y12" i="12"/>
  <c r="D12" i="12"/>
  <c r="H12" i="12"/>
  <c r="Z12" i="12"/>
  <c r="E12" i="12"/>
  <c r="F12" i="12"/>
  <c r="I12" i="12"/>
  <c r="AA12" i="12"/>
  <c r="J12" i="12"/>
  <c r="AB12" i="12"/>
  <c r="K12" i="12"/>
  <c r="AC12" i="12"/>
  <c r="M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DB12" i="12"/>
  <c r="DC12" i="12"/>
  <c r="DD12" i="12"/>
  <c r="DE12" i="12"/>
  <c r="DF12" i="12"/>
  <c r="DG12" i="12"/>
  <c r="DH12" i="12"/>
  <c r="DI12" i="12"/>
  <c r="DJ12" i="12"/>
  <c r="DK12" i="12"/>
  <c r="DL12" i="12"/>
  <c r="DM12" i="12"/>
  <c r="DN12" i="12"/>
  <c r="DO12" i="12"/>
  <c r="DP12" i="12"/>
  <c r="DQ12" i="12"/>
  <c r="DR12" i="12"/>
  <c r="DS12" i="12"/>
  <c r="DT12" i="12"/>
  <c r="DU12" i="12"/>
  <c r="DV12" i="12"/>
  <c r="DW12" i="12"/>
  <c r="DX12" i="12"/>
  <c r="DY12" i="12"/>
  <c r="DZ12" i="12"/>
  <c r="EA12" i="12"/>
  <c r="EB12" i="12"/>
  <c r="EC12" i="12"/>
  <c r="ED12" i="12"/>
  <c r="EE12" i="12"/>
  <c r="EF12" i="12"/>
  <c r="EG12" i="12"/>
  <c r="EH12" i="12"/>
  <c r="EI12" i="12"/>
  <c r="EJ12" i="12"/>
  <c r="EK12" i="12"/>
  <c r="EL12" i="12"/>
  <c r="EM12" i="12"/>
  <c r="EN12" i="12"/>
  <c r="EO12" i="12"/>
  <c r="EP12" i="12"/>
  <c r="EQ12" i="12"/>
  <c r="ER12" i="12"/>
  <c r="ES12" i="12"/>
  <c r="ET12" i="12"/>
  <c r="EU12" i="12"/>
  <c r="EV12" i="12"/>
  <c r="EW12" i="12"/>
  <c r="EX12" i="12"/>
  <c r="EY12" i="12"/>
  <c r="EZ12" i="12"/>
  <c r="FA12" i="12"/>
  <c r="FB12" i="12"/>
  <c r="FC12" i="12"/>
  <c r="FD12" i="12"/>
  <c r="FE12" i="12"/>
  <c r="FF12" i="12"/>
  <c r="FG12" i="12"/>
  <c r="FH12" i="12"/>
  <c r="FI12" i="12"/>
  <c r="FJ12" i="12"/>
  <c r="FK12" i="12"/>
  <c r="FL12" i="12"/>
  <c r="FM12" i="12"/>
  <c r="FN12" i="12"/>
  <c r="FO12" i="12"/>
  <c r="FP12" i="12"/>
  <c r="FQ12" i="12"/>
  <c r="FR12" i="12"/>
  <c r="FS12" i="12"/>
  <c r="FT12" i="12"/>
  <c r="N12" i="12"/>
  <c r="O12" i="12"/>
  <c r="P12" i="12"/>
  <c r="E11" i="4"/>
  <c r="D11" i="11"/>
  <c r="G11" i="12"/>
  <c r="Y11" i="12"/>
  <c r="D11" i="12"/>
  <c r="H11" i="12"/>
  <c r="Z11" i="12"/>
  <c r="E11" i="12"/>
  <c r="F11" i="12"/>
  <c r="I11" i="12"/>
  <c r="AA11" i="12"/>
  <c r="J11" i="12"/>
  <c r="AB11" i="12"/>
  <c r="K11" i="12"/>
  <c r="AC11" i="12"/>
  <c r="M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DB11" i="12"/>
  <c r="DC11" i="12"/>
  <c r="DD11" i="12"/>
  <c r="DE11" i="12"/>
  <c r="DF11" i="12"/>
  <c r="DG11" i="12"/>
  <c r="DH11" i="12"/>
  <c r="DI11" i="12"/>
  <c r="DJ11" i="12"/>
  <c r="DK11" i="12"/>
  <c r="DL11" i="12"/>
  <c r="DM11" i="12"/>
  <c r="DN11" i="12"/>
  <c r="DO11" i="12"/>
  <c r="DP11" i="12"/>
  <c r="DQ11" i="12"/>
  <c r="DR11" i="12"/>
  <c r="DS11" i="12"/>
  <c r="DT11" i="12"/>
  <c r="DU11" i="12"/>
  <c r="DV11" i="12"/>
  <c r="DW11" i="12"/>
  <c r="DX11" i="12"/>
  <c r="DY11" i="12"/>
  <c r="DZ11" i="12"/>
  <c r="EA11" i="12"/>
  <c r="EB11" i="12"/>
  <c r="EC11" i="12"/>
  <c r="ED11" i="12"/>
  <c r="EE11" i="12"/>
  <c r="EF11" i="12"/>
  <c r="EG11" i="12"/>
  <c r="EH11" i="12"/>
  <c r="EI11" i="12"/>
  <c r="EJ11" i="12"/>
  <c r="EK11" i="12"/>
  <c r="EL11" i="12"/>
  <c r="EM11" i="12"/>
  <c r="EN11" i="12"/>
  <c r="EO11" i="12"/>
  <c r="EP11" i="12"/>
  <c r="EQ11" i="12"/>
  <c r="ER11" i="12"/>
  <c r="ES11" i="12"/>
  <c r="ET11" i="12"/>
  <c r="EU11" i="12"/>
  <c r="EV11" i="12"/>
  <c r="EW11" i="12"/>
  <c r="EX11" i="12"/>
  <c r="EY11" i="12"/>
  <c r="EZ11" i="12"/>
  <c r="FA11" i="12"/>
  <c r="FB11" i="12"/>
  <c r="FC11" i="12"/>
  <c r="FD11" i="12"/>
  <c r="FE11" i="12"/>
  <c r="FF11" i="12"/>
  <c r="FG11" i="12"/>
  <c r="FH11" i="12"/>
  <c r="FI11" i="12"/>
  <c r="FJ11" i="12"/>
  <c r="FK11" i="12"/>
  <c r="FL11" i="12"/>
  <c r="FM11" i="12"/>
  <c r="FN11" i="12"/>
  <c r="FO11" i="12"/>
  <c r="FP11" i="12"/>
  <c r="FQ11" i="12"/>
  <c r="FR11" i="12"/>
  <c r="FS11" i="12"/>
  <c r="FT11" i="12"/>
  <c r="N11" i="12"/>
  <c r="O11" i="12"/>
  <c r="P11" i="12"/>
  <c r="E14" i="4"/>
  <c r="D14" i="11"/>
  <c r="G14" i="12"/>
  <c r="Y14" i="12"/>
  <c r="D14" i="12"/>
  <c r="H14" i="12"/>
  <c r="Z14" i="12"/>
  <c r="E14" i="12"/>
  <c r="F14" i="12"/>
  <c r="I14" i="12"/>
  <c r="AA14" i="12"/>
  <c r="J14" i="12"/>
  <c r="AB14" i="12"/>
  <c r="K14" i="12"/>
  <c r="AC14" i="12"/>
  <c r="M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CX14" i="12"/>
  <c r="CY14" i="12"/>
  <c r="CZ14" i="12"/>
  <c r="DA14" i="12"/>
  <c r="DB14" i="12"/>
  <c r="DC14" i="12"/>
  <c r="DD14" i="12"/>
  <c r="DE14" i="12"/>
  <c r="DF14" i="12"/>
  <c r="DG14" i="12"/>
  <c r="DH14" i="12"/>
  <c r="DI14" i="12"/>
  <c r="DJ14" i="12"/>
  <c r="DK14" i="12"/>
  <c r="DL14" i="12"/>
  <c r="DM14" i="12"/>
  <c r="DN14" i="12"/>
  <c r="DO14" i="12"/>
  <c r="DP14" i="12"/>
  <c r="DQ14" i="12"/>
  <c r="DR14" i="12"/>
  <c r="DS14" i="12"/>
  <c r="DT14" i="12"/>
  <c r="DU14" i="12"/>
  <c r="DV14" i="12"/>
  <c r="DW14" i="12"/>
  <c r="DX14" i="12"/>
  <c r="DY14" i="12"/>
  <c r="DZ14" i="12"/>
  <c r="EA14" i="12"/>
  <c r="EB14" i="12"/>
  <c r="EC14" i="12"/>
  <c r="ED14" i="12"/>
  <c r="EE14" i="12"/>
  <c r="EF14" i="12"/>
  <c r="EG14" i="12"/>
  <c r="EH14" i="12"/>
  <c r="EI14" i="12"/>
  <c r="EJ14" i="12"/>
  <c r="EK14" i="12"/>
  <c r="EL14" i="12"/>
  <c r="EM14" i="12"/>
  <c r="EN14" i="12"/>
  <c r="EO14" i="12"/>
  <c r="EP14" i="12"/>
  <c r="EQ14" i="12"/>
  <c r="ER14" i="12"/>
  <c r="ES14" i="12"/>
  <c r="ET14" i="12"/>
  <c r="EU14" i="12"/>
  <c r="EV14" i="12"/>
  <c r="EW14" i="12"/>
  <c r="EX14" i="12"/>
  <c r="EY14" i="12"/>
  <c r="EZ14" i="12"/>
  <c r="FA14" i="12"/>
  <c r="FB14" i="12"/>
  <c r="FC14" i="12"/>
  <c r="FD14" i="12"/>
  <c r="FE14" i="12"/>
  <c r="FF14" i="12"/>
  <c r="FG14" i="12"/>
  <c r="FH14" i="12"/>
  <c r="FI14" i="12"/>
  <c r="FJ14" i="12"/>
  <c r="FK14" i="12"/>
  <c r="FL14" i="12"/>
  <c r="FM14" i="12"/>
  <c r="FN14" i="12"/>
  <c r="FO14" i="12"/>
  <c r="FP14" i="12"/>
  <c r="FQ14" i="12"/>
  <c r="FR14" i="12"/>
  <c r="FS14" i="12"/>
  <c r="FT14" i="12"/>
  <c r="N14" i="12"/>
  <c r="O14" i="12"/>
  <c r="E15" i="4"/>
  <c r="D15" i="11"/>
  <c r="G15" i="12"/>
  <c r="Y15" i="12"/>
  <c r="D15" i="12"/>
  <c r="H15" i="12"/>
  <c r="Z15" i="12"/>
  <c r="E15" i="12"/>
  <c r="F15" i="12"/>
  <c r="I15" i="12"/>
  <c r="AA15" i="12"/>
  <c r="J15" i="12"/>
  <c r="AB15" i="12"/>
  <c r="K15" i="12"/>
  <c r="AC15" i="12"/>
  <c r="M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R15" i="12"/>
  <c r="BS15" i="12"/>
  <c r="BT15" i="12"/>
  <c r="BU15" i="12"/>
  <c r="BV15" i="12"/>
  <c r="BW15" i="12"/>
  <c r="BX15" i="12"/>
  <c r="BY15" i="12"/>
  <c r="BZ15" i="12"/>
  <c r="CA15" i="12"/>
  <c r="CB15" i="12"/>
  <c r="CC15" i="12"/>
  <c r="CD15" i="12"/>
  <c r="CE15" i="12"/>
  <c r="CF15" i="12"/>
  <c r="CG15" i="12"/>
  <c r="CH15" i="12"/>
  <c r="CI15" i="12"/>
  <c r="CJ15" i="12"/>
  <c r="CK15" i="12"/>
  <c r="CL15" i="12"/>
  <c r="CM15" i="12"/>
  <c r="CN15" i="12"/>
  <c r="CO15" i="12"/>
  <c r="CP15" i="12"/>
  <c r="CQ15" i="12"/>
  <c r="CR15" i="12"/>
  <c r="CS15" i="12"/>
  <c r="CT15" i="12"/>
  <c r="CU15" i="12"/>
  <c r="CV15" i="12"/>
  <c r="CW15" i="12"/>
  <c r="CX15" i="12"/>
  <c r="CY15" i="12"/>
  <c r="CZ15" i="12"/>
  <c r="DA15" i="12"/>
  <c r="DB15" i="12"/>
  <c r="DC15" i="12"/>
  <c r="DD15" i="12"/>
  <c r="DE15" i="12"/>
  <c r="DF15" i="12"/>
  <c r="DG15" i="12"/>
  <c r="DH15" i="12"/>
  <c r="DI15" i="12"/>
  <c r="DJ15" i="12"/>
  <c r="DK15" i="12"/>
  <c r="DL15" i="12"/>
  <c r="DM15" i="12"/>
  <c r="DN15" i="12"/>
  <c r="DO15" i="12"/>
  <c r="DP15" i="12"/>
  <c r="DQ15" i="12"/>
  <c r="DR15" i="12"/>
  <c r="DS15" i="12"/>
  <c r="DT15" i="12"/>
  <c r="DU15" i="12"/>
  <c r="DV15" i="12"/>
  <c r="DW15" i="12"/>
  <c r="DX15" i="12"/>
  <c r="DY15" i="12"/>
  <c r="DZ15" i="12"/>
  <c r="EA15" i="12"/>
  <c r="EB15" i="12"/>
  <c r="EC15" i="12"/>
  <c r="ED15" i="12"/>
  <c r="EE15" i="12"/>
  <c r="EF15" i="12"/>
  <c r="EG15" i="12"/>
  <c r="EH15" i="12"/>
  <c r="EI15" i="12"/>
  <c r="EJ15" i="12"/>
  <c r="EK15" i="12"/>
  <c r="EL15" i="12"/>
  <c r="EM15" i="12"/>
  <c r="EN15" i="12"/>
  <c r="EO15" i="12"/>
  <c r="EP15" i="12"/>
  <c r="EQ15" i="12"/>
  <c r="ER15" i="12"/>
  <c r="ES15" i="12"/>
  <c r="ET15" i="12"/>
  <c r="EU15" i="12"/>
  <c r="EV15" i="12"/>
  <c r="EW15" i="12"/>
  <c r="EX15" i="12"/>
  <c r="EY15" i="12"/>
  <c r="EZ15" i="12"/>
  <c r="FA15" i="12"/>
  <c r="FB15" i="12"/>
  <c r="FC15" i="12"/>
  <c r="FD15" i="12"/>
  <c r="FE15" i="12"/>
  <c r="FF15" i="12"/>
  <c r="FG15" i="12"/>
  <c r="FH15" i="12"/>
  <c r="FI15" i="12"/>
  <c r="FJ15" i="12"/>
  <c r="FK15" i="12"/>
  <c r="FL15" i="12"/>
  <c r="FM15" i="12"/>
  <c r="FN15" i="12"/>
  <c r="FO15" i="12"/>
  <c r="FP15" i="12"/>
  <c r="FQ15" i="12"/>
  <c r="FR15" i="12"/>
  <c r="FS15" i="12"/>
  <c r="FT15" i="12"/>
  <c r="N15" i="12"/>
  <c r="O15" i="12"/>
  <c r="E16" i="4"/>
  <c r="D16" i="11"/>
  <c r="G16" i="12"/>
  <c r="Y16" i="12"/>
  <c r="D16" i="12"/>
  <c r="H16" i="12"/>
  <c r="Z16" i="12"/>
  <c r="E16" i="12"/>
  <c r="F16" i="12"/>
  <c r="I16" i="12"/>
  <c r="AA16" i="12"/>
  <c r="J16" i="12"/>
  <c r="AB16" i="12"/>
  <c r="K16" i="12"/>
  <c r="AC16" i="12"/>
  <c r="M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Q16" i="12"/>
  <c r="BR16" i="12"/>
  <c r="BS16" i="12"/>
  <c r="BT16" i="12"/>
  <c r="BU16" i="12"/>
  <c r="BV16" i="12"/>
  <c r="BW16" i="12"/>
  <c r="BX16" i="12"/>
  <c r="BY16" i="12"/>
  <c r="BZ16" i="12"/>
  <c r="CA16" i="12"/>
  <c r="CB16" i="12"/>
  <c r="CC16" i="12"/>
  <c r="CD16" i="12"/>
  <c r="CE16" i="12"/>
  <c r="CF16" i="12"/>
  <c r="CG16" i="12"/>
  <c r="CH16" i="12"/>
  <c r="CI16" i="12"/>
  <c r="CJ16" i="12"/>
  <c r="CK16" i="12"/>
  <c r="CL16" i="12"/>
  <c r="CM16" i="12"/>
  <c r="CN16" i="12"/>
  <c r="CO16" i="12"/>
  <c r="CP16" i="12"/>
  <c r="CQ16" i="12"/>
  <c r="CR16" i="12"/>
  <c r="CS16" i="12"/>
  <c r="CT16" i="12"/>
  <c r="CU16" i="12"/>
  <c r="CV16" i="12"/>
  <c r="CW16" i="12"/>
  <c r="CX16" i="12"/>
  <c r="CY16" i="12"/>
  <c r="CZ16" i="12"/>
  <c r="DA16" i="12"/>
  <c r="DB16" i="12"/>
  <c r="DC16" i="12"/>
  <c r="DD16" i="12"/>
  <c r="DE16" i="12"/>
  <c r="DF16" i="12"/>
  <c r="DG16" i="12"/>
  <c r="DH16" i="12"/>
  <c r="DI16" i="12"/>
  <c r="DJ16" i="12"/>
  <c r="DK16" i="12"/>
  <c r="DL16" i="12"/>
  <c r="DM16" i="12"/>
  <c r="DN16" i="12"/>
  <c r="DO16" i="12"/>
  <c r="DP16" i="12"/>
  <c r="DQ16" i="12"/>
  <c r="DR16" i="12"/>
  <c r="DS16" i="12"/>
  <c r="DT16" i="12"/>
  <c r="DU16" i="12"/>
  <c r="DV16" i="12"/>
  <c r="DW16" i="12"/>
  <c r="DX16" i="12"/>
  <c r="DY16" i="12"/>
  <c r="DZ16" i="12"/>
  <c r="EA16" i="12"/>
  <c r="EB16" i="12"/>
  <c r="EC16" i="12"/>
  <c r="ED16" i="12"/>
  <c r="EE16" i="12"/>
  <c r="EF16" i="12"/>
  <c r="EG16" i="12"/>
  <c r="EH16" i="12"/>
  <c r="EI16" i="12"/>
  <c r="EJ16" i="12"/>
  <c r="EK16" i="12"/>
  <c r="EL16" i="12"/>
  <c r="EM16" i="12"/>
  <c r="EN16" i="12"/>
  <c r="EO16" i="12"/>
  <c r="EP16" i="12"/>
  <c r="EQ16" i="12"/>
  <c r="ER16" i="12"/>
  <c r="ES16" i="12"/>
  <c r="ET16" i="12"/>
  <c r="EU16" i="12"/>
  <c r="EV16" i="12"/>
  <c r="EW16" i="12"/>
  <c r="EX16" i="12"/>
  <c r="EY16" i="12"/>
  <c r="EZ16" i="12"/>
  <c r="FA16" i="12"/>
  <c r="FB16" i="12"/>
  <c r="FC16" i="12"/>
  <c r="FD16" i="12"/>
  <c r="FE16" i="12"/>
  <c r="FF16" i="12"/>
  <c r="FG16" i="12"/>
  <c r="FH16" i="12"/>
  <c r="FI16" i="12"/>
  <c r="FJ16" i="12"/>
  <c r="FK16" i="12"/>
  <c r="FL16" i="12"/>
  <c r="FM16" i="12"/>
  <c r="FN16" i="12"/>
  <c r="FO16" i="12"/>
  <c r="FP16" i="12"/>
  <c r="FQ16" i="12"/>
  <c r="FR16" i="12"/>
  <c r="FS16" i="12"/>
  <c r="FT16" i="12"/>
  <c r="N16" i="12"/>
  <c r="O16" i="12"/>
  <c r="E17" i="4"/>
  <c r="D17" i="11"/>
  <c r="G17" i="12"/>
  <c r="Y17" i="12"/>
  <c r="D17" i="12"/>
  <c r="H17" i="12"/>
  <c r="Z17" i="12"/>
  <c r="E17" i="12"/>
  <c r="F17" i="12"/>
  <c r="I17" i="12"/>
  <c r="AA17" i="12"/>
  <c r="J17" i="12"/>
  <c r="AB17" i="12"/>
  <c r="K17" i="12"/>
  <c r="AC17" i="12"/>
  <c r="M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BS17" i="12"/>
  <c r="BT17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CX17" i="12"/>
  <c r="CY17" i="12"/>
  <c r="CZ17" i="12"/>
  <c r="DA17" i="12"/>
  <c r="DB17" i="12"/>
  <c r="DC17" i="12"/>
  <c r="DD17" i="12"/>
  <c r="DE17" i="12"/>
  <c r="DF17" i="12"/>
  <c r="DG17" i="12"/>
  <c r="DH17" i="12"/>
  <c r="DI17" i="12"/>
  <c r="DJ17" i="12"/>
  <c r="DK17" i="12"/>
  <c r="DL17" i="12"/>
  <c r="DM17" i="12"/>
  <c r="DN17" i="12"/>
  <c r="DO17" i="12"/>
  <c r="DP17" i="12"/>
  <c r="DQ17" i="12"/>
  <c r="DR17" i="12"/>
  <c r="DS17" i="12"/>
  <c r="DT17" i="12"/>
  <c r="DU17" i="12"/>
  <c r="DV17" i="12"/>
  <c r="DW17" i="12"/>
  <c r="DX17" i="12"/>
  <c r="DY17" i="12"/>
  <c r="DZ17" i="12"/>
  <c r="EA17" i="12"/>
  <c r="EB17" i="12"/>
  <c r="EC17" i="12"/>
  <c r="ED17" i="12"/>
  <c r="EE17" i="12"/>
  <c r="EF17" i="12"/>
  <c r="EG17" i="12"/>
  <c r="EH17" i="12"/>
  <c r="EI17" i="12"/>
  <c r="EJ17" i="12"/>
  <c r="EK17" i="12"/>
  <c r="EL17" i="12"/>
  <c r="EM17" i="12"/>
  <c r="EN17" i="12"/>
  <c r="EO17" i="12"/>
  <c r="EP17" i="12"/>
  <c r="EQ17" i="12"/>
  <c r="ER17" i="12"/>
  <c r="ES17" i="12"/>
  <c r="ET17" i="12"/>
  <c r="EU17" i="12"/>
  <c r="EV17" i="12"/>
  <c r="EW17" i="12"/>
  <c r="EX17" i="12"/>
  <c r="EY17" i="12"/>
  <c r="EZ17" i="12"/>
  <c r="FA17" i="12"/>
  <c r="FB17" i="12"/>
  <c r="FC17" i="12"/>
  <c r="FD17" i="12"/>
  <c r="FE17" i="12"/>
  <c r="FF17" i="12"/>
  <c r="FG17" i="12"/>
  <c r="FH17" i="12"/>
  <c r="FI17" i="12"/>
  <c r="FJ17" i="12"/>
  <c r="FK17" i="12"/>
  <c r="FL17" i="12"/>
  <c r="FM17" i="12"/>
  <c r="FN17" i="12"/>
  <c r="FO17" i="12"/>
  <c r="FP17" i="12"/>
  <c r="FQ17" i="12"/>
  <c r="FR17" i="12"/>
  <c r="FS17" i="12"/>
  <c r="FT17" i="12"/>
  <c r="N17" i="12"/>
  <c r="O17" i="12"/>
  <c r="E21" i="4"/>
  <c r="D21" i="11"/>
  <c r="G21" i="12"/>
  <c r="Y21" i="12"/>
  <c r="D21" i="12"/>
  <c r="H21" i="12"/>
  <c r="Z21" i="12"/>
  <c r="E21" i="12"/>
  <c r="F21" i="12"/>
  <c r="I21" i="12"/>
  <c r="AA21" i="12"/>
  <c r="J21" i="12"/>
  <c r="AB21" i="12"/>
  <c r="K21" i="12"/>
  <c r="AC21" i="12"/>
  <c r="M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BE21" i="12"/>
  <c r="BF21" i="12"/>
  <c r="BG21" i="12"/>
  <c r="BH21" i="12"/>
  <c r="BI21" i="12"/>
  <c r="BJ21" i="12"/>
  <c r="BK21" i="12"/>
  <c r="BL21" i="12"/>
  <c r="BM21" i="12"/>
  <c r="BN21" i="12"/>
  <c r="BO21" i="12"/>
  <c r="BP21" i="12"/>
  <c r="BQ21" i="12"/>
  <c r="BR21" i="12"/>
  <c r="BS21" i="12"/>
  <c r="BT21" i="12"/>
  <c r="BU21" i="12"/>
  <c r="BV21" i="12"/>
  <c r="BW21" i="12"/>
  <c r="BX21" i="12"/>
  <c r="BY21" i="12"/>
  <c r="BZ21" i="12"/>
  <c r="CA21" i="12"/>
  <c r="CB21" i="12"/>
  <c r="CC21" i="12"/>
  <c r="CD21" i="12"/>
  <c r="CE21" i="12"/>
  <c r="CF21" i="12"/>
  <c r="CG21" i="12"/>
  <c r="CH21" i="12"/>
  <c r="CI21" i="12"/>
  <c r="CJ21" i="12"/>
  <c r="CK21" i="12"/>
  <c r="CL21" i="12"/>
  <c r="CM21" i="12"/>
  <c r="CN21" i="12"/>
  <c r="CO21" i="12"/>
  <c r="CP21" i="12"/>
  <c r="CQ21" i="12"/>
  <c r="CR21" i="12"/>
  <c r="CS21" i="12"/>
  <c r="CT21" i="12"/>
  <c r="CU21" i="12"/>
  <c r="CV21" i="12"/>
  <c r="CW21" i="12"/>
  <c r="CX21" i="12"/>
  <c r="CY21" i="12"/>
  <c r="CZ21" i="12"/>
  <c r="DA21" i="12"/>
  <c r="DB21" i="12"/>
  <c r="DC21" i="12"/>
  <c r="DD21" i="12"/>
  <c r="DE21" i="12"/>
  <c r="DF21" i="12"/>
  <c r="DG21" i="12"/>
  <c r="DH21" i="12"/>
  <c r="DI21" i="12"/>
  <c r="DJ21" i="12"/>
  <c r="DK21" i="12"/>
  <c r="DL21" i="12"/>
  <c r="DM21" i="12"/>
  <c r="DN21" i="12"/>
  <c r="DO21" i="12"/>
  <c r="DP21" i="12"/>
  <c r="DQ21" i="12"/>
  <c r="DR21" i="12"/>
  <c r="DS21" i="12"/>
  <c r="DT21" i="12"/>
  <c r="DU21" i="12"/>
  <c r="DV21" i="12"/>
  <c r="DW21" i="12"/>
  <c r="DX21" i="12"/>
  <c r="DY21" i="12"/>
  <c r="DZ21" i="12"/>
  <c r="EA21" i="12"/>
  <c r="EB21" i="12"/>
  <c r="EC21" i="12"/>
  <c r="ED21" i="12"/>
  <c r="EE21" i="12"/>
  <c r="EF21" i="12"/>
  <c r="EG21" i="12"/>
  <c r="EH21" i="12"/>
  <c r="EI21" i="12"/>
  <c r="EJ21" i="12"/>
  <c r="EK21" i="12"/>
  <c r="EL21" i="12"/>
  <c r="EM21" i="12"/>
  <c r="EN21" i="12"/>
  <c r="EO21" i="12"/>
  <c r="EP21" i="12"/>
  <c r="EQ21" i="12"/>
  <c r="ER21" i="12"/>
  <c r="ES21" i="12"/>
  <c r="ET21" i="12"/>
  <c r="EU21" i="12"/>
  <c r="EV21" i="12"/>
  <c r="EW21" i="12"/>
  <c r="EX21" i="12"/>
  <c r="EY21" i="12"/>
  <c r="EZ21" i="12"/>
  <c r="FA21" i="12"/>
  <c r="FB21" i="12"/>
  <c r="FC21" i="12"/>
  <c r="FD21" i="12"/>
  <c r="FE21" i="12"/>
  <c r="FF21" i="12"/>
  <c r="FG21" i="12"/>
  <c r="FH21" i="12"/>
  <c r="FI21" i="12"/>
  <c r="FJ21" i="12"/>
  <c r="FK21" i="12"/>
  <c r="FL21" i="12"/>
  <c r="FM21" i="12"/>
  <c r="FN21" i="12"/>
  <c r="FO21" i="12"/>
  <c r="FP21" i="12"/>
  <c r="FQ21" i="12"/>
  <c r="FR21" i="12"/>
  <c r="FS21" i="12"/>
  <c r="FT21" i="12"/>
  <c r="N21" i="12"/>
  <c r="O21" i="12"/>
  <c r="E22" i="4"/>
  <c r="D22" i="11"/>
  <c r="G22" i="12"/>
  <c r="Y22" i="12"/>
  <c r="D22" i="12"/>
  <c r="H22" i="12"/>
  <c r="Z22" i="12"/>
  <c r="E22" i="12"/>
  <c r="F22" i="12"/>
  <c r="I22" i="12"/>
  <c r="AA22" i="12"/>
  <c r="J22" i="12"/>
  <c r="AB22" i="12"/>
  <c r="K22" i="12"/>
  <c r="AC22" i="12"/>
  <c r="M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CC22" i="12"/>
  <c r="CD22" i="12"/>
  <c r="CE22" i="12"/>
  <c r="CF22" i="12"/>
  <c r="CG22" i="12"/>
  <c r="CH22" i="12"/>
  <c r="CI22" i="12"/>
  <c r="CJ22" i="12"/>
  <c r="CK22" i="12"/>
  <c r="CL22" i="12"/>
  <c r="CM22" i="12"/>
  <c r="CN22" i="12"/>
  <c r="CO22" i="12"/>
  <c r="CP22" i="12"/>
  <c r="CQ22" i="12"/>
  <c r="CR22" i="12"/>
  <c r="CS22" i="12"/>
  <c r="CT22" i="12"/>
  <c r="CU22" i="12"/>
  <c r="CV22" i="12"/>
  <c r="CW22" i="12"/>
  <c r="CX22" i="12"/>
  <c r="CY22" i="12"/>
  <c r="CZ22" i="12"/>
  <c r="DA22" i="12"/>
  <c r="DB22" i="12"/>
  <c r="DC22" i="12"/>
  <c r="DD22" i="12"/>
  <c r="DE22" i="12"/>
  <c r="DF22" i="12"/>
  <c r="DG22" i="12"/>
  <c r="DH22" i="12"/>
  <c r="DI22" i="12"/>
  <c r="DJ22" i="12"/>
  <c r="DK22" i="12"/>
  <c r="DL22" i="12"/>
  <c r="DM22" i="12"/>
  <c r="DN22" i="12"/>
  <c r="DO22" i="12"/>
  <c r="DP22" i="12"/>
  <c r="DQ22" i="12"/>
  <c r="DR22" i="12"/>
  <c r="DS22" i="12"/>
  <c r="DT22" i="12"/>
  <c r="DU22" i="12"/>
  <c r="DV22" i="12"/>
  <c r="DW22" i="12"/>
  <c r="DX22" i="12"/>
  <c r="DY22" i="12"/>
  <c r="DZ22" i="12"/>
  <c r="EA22" i="12"/>
  <c r="EB22" i="12"/>
  <c r="EC22" i="12"/>
  <c r="ED22" i="12"/>
  <c r="EE22" i="12"/>
  <c r="EF22" i="12"/>
  <c r="EG22" i="12"/>
  <c r="EH22" i="12"/>
  <c r="EI22" i="12"/>
  <c r="EJ22" i="12"/>
  <c r="EK22" i="12"/>
  <c r="EL22" i="12"/>
  <c r="EM22" i="12"/>
  <c r="EN22" i="12"/>
  <c r="EO22" i="12"/>
  <c r="EP22" i="12"/>
  <c r="EQ22" i="12"/>
  <c r="ER22" i="12"/>
  <c r="ES22" i="12"/>
  <c r="ET22" i="12"/>
  <c r="EU22" i="12"/>
  <c r="EV22" i="12"/>
  <c r="EW22" i="12"/>
  <c r="EX22" i="12"/>
  <c r="EY22" i="12"/>
  <c r="EZ22" i="12"/>
  <c r="FA22" i="12"/>
  <c r="FB22" i="12"/>
  <c r="FC22" i="12"/>
  <c r="FD22" i="12"/>
  <c r="FE22" i="12"/>
  <c r="FF22" i="12"/>
  <c r="FG22" i="12"/>
  <c r="FH22" i="12"/>
  <c r="FI22" i="12"/>
  <c r="FJ22" i="12"/>
  <c r="FK22" i="12"/>
  <c r="FL22" i="12"/>
  <c r="FM22" i="12"/>
  <c r="FN22" i="12"/>
  <c r="FO22" i="12"/>
  <c r="FP22" i="12"/>
  <c r="FQ22" i="12"/>
  <c r="FR22" i="12"/>
  <c r="FS22" i="12"/>
  <c r="FT22" i="12"/>
  <c r="N22" i="12"/>
  <c r="O22" i="12"/>
  <c r="E23" i="4"/>
  <c r="D23" i="11"/>
  <c r="G23" i="12"/>
  <c r="Y23" i="12"/>
  <c r="D23" i="12"/>
  <c r="H23" i="12"/>
  <c r="Z23" i="12"/>
  <c r="E23" i="12"/>
  <c r="F23" i="12"/>
  <c r="I23" i="12"/>
  <c r="AA23" i="12"/>
  <c r="J23" i="12"/>
  <c r="AB23" i="12"/>
  <c r="K23" i="12"/>
  <c r="AC23" i="12"/>
  <c r="M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Q23" i="12"/>
  <c r="BR23" i="12"/>
  <c r="BS23" i="12"/>
  <c r="BT23" i="12"/>
  <c r="BU23" i="12"/>
  <c r="BV23" i="12"/>
  <c r="BW23" i="12"/>
  <c r="BX23" i="12"/>
  <c r="BY23" i="12"/>
  <c r="BZ23" i="12"/>
  <c r="CA23" i="12"/>
  <c r="CB23" i="12"/>
  <c r="CC23" i="12"/>
  <c r="CD23" i="12"/>
  <c r="CE23" i="12"/>
  <c r="CF23" i="12"/>
  <c r="CG23" i="12"/>
  <c r="CH23" i="12"/>
  <c r="CI23" i="12"/>
  <c r="CJ23" i="12"/>
  <c r="CK23" i="12"/>
  <c r="CL23" i="12"/>
  <c r="CM23" i="12"/>
  <c r="CN23" i="12"/>
  <c r="CO23" i="12"/>
  <c r="CP23" i="12"/>
  <c r="CQ23" i="12"/>
  <c r="CR23" i="12"/>
  <c r="CS23" i="12"/>
  <c r="CT23" i="12"/>
  <c r="CU23" i="12"/>
  <c r="CV23" i="12"/>
  <c r="CW23" i="12"/>
  <c r="CX23" i="12"/>
  <c r="CY23" i="12"/>
  <c r="CZ23" i="12"/>
  <c r="DA23" i="12"/>
  <c r="DB23" i="12"/>
  <c r="DC23" i="12"/>
  <c r="DD23" i="12"/>
  <c r="DE23" i="12"/>
  <c r="DF23" i="12"/>
  <c r="DG23" i="12"/>
  <c r="DH23" i="12"/>
  <c r="DI23" i="12"/>
  <c r="DJ23" i="12"/>
  <c r="DK23" i="12"/>
  <c r="DL23" i="12"/>
  <c r="DM23" i="12"/>
  <c r="DN23" i="12"/>
  <c r="DO23" i="12"/>
  <c r="DP23" i="12"/>
  <c r="DQ23" i="12"/>
  <c r="DR23" i="12"/>
  <c r="DS23" i="12"/>
  <c r="DT23" i="12"/>
  <c r="DU23" i="12"/>
  <c r="DV23" i="12"/>
  <c r="DW23" i="12"/>
  <c r="DX23" i="12"/>
  <c r="DY23" i="12"/>
  <c r="DZ23" i="12"/>
  <c r="EA23" i="12"/>
  <c r="EB23" i="12"/>
  <c r="EC23" i="12"/>
  <c r="ED23" i="12"/>
  <c r="EE23" i="12"/>
  <c r="EF23" i="12"/>
  <c r="EG23" i="12"/>
  <c r="EH23" i="12"/>
  <c r="EI23" i="12"/>
  <c r="EJ23" i="12"/>
  <c r="EK23" i="12"/>
  <c r="EL23" i="12"/>
  <c r="EM23" i="12"/>
  <c r="EN23" i="12"/>
  <c r="EO23" i="12"/>
  <c r="EP23" i="12"/>
  <c r="EQ23" i="12"/>
  <c r="ER23" i="12"/>
  <c r="ES23" i="12"/>
  <c r="ET23" i="12"/>
  <c r="EU23" i="12"/>
  <c r="EV23" i="12"/>
  <c r="EW23" i="12"/>
  <c r="EX23" i="12"/>
  <c r="EY23" i="12"/>
  <c r="EZ23" i="12"/>
  <c r="FA23" i="12"/>
  <c r="FB23" i="12"/>
  <c r="FC23" i="12"/>
  <c r="FD23" i="12"/>
  <c r="FE23" i="12"/>
  <c r="FF23" i="12"/>
  <c r="FG23" i="12"/>
  <c r="FH23" i="12"/>
  <c r="FI23" i="12"/>
  <c r="FJ23" i="12"/>
  <c r="FK23" i="12"/>
  <c r="FL23" i="12"/>
  <c r="FM23" i="12"/>
  <c r="FN23" i="12"/>
  <c r="FO23" i="12"/>
  <c r="FP23" i="12"/>
  <c r="FQ23" i="12"/>
  <c r="FR23" i="12"/>
  <c r="FS23" i="12"/>
  <c r="FT23" i="12"/>
  <c r="N23" i="12"/>
  <c r="O23" i="12"/>
  <c r="E24" i="4"/>
  <c r="D24" i="11"/>
  <c r="G24" i="12"/>
  <c r="Y24" i="12"/>
  <c r="D24" i="12"/>
  <c r="H24" i="12"/>
  <c r="Z24" i="12"/>
  <c r="E24" i="12"/>
  <c r="F24" i="12"/>
  <c r="I24" i="12"/>
  <c r="AA24" i="12"/>
  <c r="J24" i="12"/>
  <c r="AB24" i="12"/>
  <c r="K24" i="12"/>
  <c r="AC24" i="12"/>
  <c r="M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R24" i="12"/>
  <c r="BS24" i="12"/>
  <c r="BT24" i="12"/>
  <c r="BU24" i="12"/>
  <c r="BV24" i="12"/>
  <c r="BW24" i="12"/>
  <c r="BX24" i="12"/>
  <c r="BY24" i="12"/>
  <c r="BZ24" i="12"/>
  <c r="CA24" i="12"/>
  <c r="CB24" i="12"/>
  <c r="CC24" i="12"/>
  <c r="CD24" i="12"/>
  <c r="CE24" i="12"/>
  <c r="CF24" i="12"/>
  <c r="CG24" i="12"/>
  <c r="CH24" i="12"/>
  <c r="CI24" i="12"/>
  <c r="CJ24" i="12"/>
  <c r="CK24" i="12"/>
  <c r="CL24" i="12"/>
  <c r="CM24" i="12"/>
  <c r="CN24" i="12"/>
  <c r="CO24" i="12"/>
  <c r="CP24" i="12"/>
  <c r="CQ24" i="12"/>
  <c r="CR24" i="12"/>
  <c r="CS24" i="12"/>
  <c r="CT24" i="12"/>
  <c r="CU24" i="12"/>
  <c r="CV24" i="12"/>
  <c r="CW24" i="12"/>
  <c r="CX24" i="12"/>
  <c r="CY24" i="12"/>
  <c r="CZ24" i="12"/>
  <c r="DA24" i="12"/>
  <c r="DB24" i="12"/>
  <c r="DC24" i="12"/>
  <c r="DD24" i="12"/>
  <c r="DE24" i="12"/>
  <c r="DF24" i="12"/>
  <c r="DG24" i="12"/>
  <c r="DH24" i="12"/>
  <c r="DI24" i="12"/>
  <c r="DJ24" i="12"/>
  <c r="DK24" i="12"/>
  <c r="DL24" i="12"/>
  <c r="DM24" i="12"/>
  <c r="DN24" i="12"/>
  <c r="DO24" i="12"/>
  <c r="DP24" i="12"/>
  <c r="DQ24" i="12"/>
  <c r="DR24" i="12"/>
  <c r="DS24" i="12"/>
  <c r="DT24" i="12"/>
  <c r="DU24" i="12"/>
  <c r="DV24" i="12"/>
  <c r="DW24" i="12"/>
  <c r="DX24" i="12"/>
  <c r="DY24" i="12"/>
  <c r="DZ24" i="12"/>
  <c r="EA24" i="12"/>
  <c r="EB24" i="12"/>
  <c r="EC24" i="12"/>
  <c r="ED24" i="12"/>
  <c r="EE24" i="12"/>
  <c r="EF24" i="12"/>
  <c r="EG24" i="12"/>
  <c r="EH24" i="12"/>
  <c r="EI24" i="12"/>
  <c r="EJ24" i="12"/>
  <c r="EK24" i="12"/>
  <c r="EL24" i="12"/>
  <c r="EM24" i="12"/>
  <c r="EN24" i="12"/>
  <c r="EO24" i="12"/>
  <c r="EP24" i="12"/>
  <c r="EQ24" i="12"/>
  <c r="ER24" i="12"/>
  <c r="ES24" i="12"/>
  <c r="ET24" i="12"/>
  <c r="EU24" i="12"/>
  <c r="EV24" i="12"/>
  <c r="EW24" i="12"/>
  <c r="EX24" i="12"/>
  <c r="EY24" i="12"/>
  <c r="EZ24" i="12"/>
  <c r="FA24" i="12"/>
  <c r="FB24" i="12"/>
  <c r="FC24" i="12"/>
  <c r="FD24" i="12"/>
  <c r="FE24" i="12"/>
  <c r="FF24" i="12"/>
  <c r="FG24" i="12"/>
  <c r="FH24" i="12"/>
  <c r="FI24" i="12"/>
  <c r="FJ24" i="12"/>
  <c r="FK24" i="12"/>
  <c r="FL24" i="12"/>
  <c r="FM24" i="12"/>
  <c r="FN24" i="12"/>
  <c r="FO24" i="12"/>
  <c r="FP24" i="12"/>
  <c r="FQ24" i="12"/>
  <c r="FR24" i="12"/>
  <c r="FS24" i="12"/>
  <c r="FT24" i="12"/>
  <c r="N24" i="12"/>
  <c r="O24" i="12"/>
  <c r="E25" i="4"/>
  <c r="D25" i="11"/>
  <c r="G25" i="12"/>
  <c r="Y25" i="12"/>
  <c r="D25" i="12"/>
  <c r="H25" i="12"/>
  <c r="Z25" i="12"/>
  <c r="E25" i="12"/>
  <c r="F25" i="12"/>
  <c r="I25" i="12"/>
  <c r="AA25" i="12"/>
  <c r="J25" i="12"/>
  <c r="AB25" i="12"/>
  <c r="K25" i="12"/>
  <c r="AC25" i="12"/>
  <c r="M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BF25" i="12"/>
  <c r="BG25" i="12"/>
  <c r="BH25" i="12"/>
  <c r="BI25" i="12"/>
  <c r="BJ25" i="12"/>
  <c r="BK25" i="12"/>
  <c r="BL25" i="12"/>
  <c r="BM25" i="12"/>
  <c r="BN25" i="12"/>
  <c r="BO25" i="12"/>
  <c r="BP25" i="12"/>
  <c r="BQ25" i="12"/>
  <c r="BR25" i="12"/>
  <c r="BS25" i="12"/>
  <c r="BT25" i="12"/>
  <c r="BU25" i="12"/>
  <c r="BV25" i="12"/>
  <c r="BW25" i="12"/>
  <c r="BX25" i="12"/>
  <c r="BY25" i="12"/>
  <c r="BZ25" i="12"/>
  <c r="CA25" i="12"/>
  <c r="CB25" i="12"/>
  <c r="CC25" i="12"/>
  <c r="CD25" i="12"/>
  <c r="CE25" i="12"/>
  <c r="CF25" i="12"/>
  <c r="CG25" i="12"/>
  <c r="CH25" i="12"/>
  <c r="CI25" i="12"/>
  <c r="CJ25" i="12"/>
  <c r="CK25" i="12"/>
  <c r="CL25" i="12"/>
  <c r="CM25" i="12"/>
  <c r="CN25" i="12"/>
  <c r="CO25" i="12"/>
  <c r="CP25" i="12"/>
  <c r="CQ25" i="12"/>
  <c r="CR25" i="12"/>
  <c r="CS25" i="12"/>
  <c r="CT25" i="12"/>
  <c r="CU25" i="12"/>
  <c r="CV25" i="12"/>
  <c r="CW25" i="12"/>
  <c r="CX25" i="12"/>
  <c r="CY25" i="12"/>
  <c r="CZ25" i="12"/>
  <c r="DA25" i="12"/>
  <c r="DB25" i="12"/>
  <c r="DC25" i="12"/>
  <c r="DD25" i="12"/>
  <c r="DE25" i="12"/>
  <c r="DF25" i="12"/>
  <c r="DG25" i="12"/>
  <c r="DH25" i="12"/>
  <c r="DI25" i="12"/>
  <c r="DJ25" i="12"/>
  <c r="DK25" i="12"/>
  <c r="DL25" i="12"/>
  <c r="DM25" i="12"/>
  <c r="DN25" i="12"/>
  <c r="DO25" i="12"/>
  <c r="DP25" i="12"/>
  <c r="DQ25" i="12"/>
  <c r="DR25" i="12"/>
  <c r="DS25" i="12"/>
  <c r="DT25" i="12"/>
  <c r="DU25" i="12"/>
  <c r="DV25" i="12"/>
  <c r="DW25" i="12"/>
  <c r="DX25" i="12"/>
  <c r="DY25" i="12"/>
  <c r="DZ25" i="12"/>
  <c r="EA25" i="12"/>
  <c r="EB25" i="12"/>
  <c r="EC25" i="12"/>
  <c r="ED25" i="12"/>
  <c r="EE25" i="12"/>
  <c r="EF25" i="12"/>
  <c r="EG25" i="12"/>
  <c r="EH25" i="12"/>
  <c r="EI25" i="12"/>
  <c r="EJ25" i="12"/>
  <c r="EK25" i="12"/>
  <c r="EL25" i="12"/>
  <c r="EM25" i="12"/>
  <c r="EN25" i="12"/>
  <c r="EO25" i="12"/>
  <c r="EP25" i="12"/>
  <c r="EQ25" i="12"/>
  <c r="ER25" i="12"/>
  <c r="ES25" i="12"/>
  <c r="ET25" i="12"/>
  <c r="EU25" i="12"/>
  <c r="EV25" i="12"/>
  <c r="EW25" i="12"/>
  <c r="EX25" i="12"/>
  <c r="EY25" i="12"/>
  <c r="EZ25" i="12"/>
  <c r="FA25" i="12"/>
  <c r="FB25" i="12"/>
  <c r="FC25" i="12"/>
  <c r="FD25" i="12"/>
  <c r="FE25" i="12"/>
  <c r="FF25" i="12"/>
  <c r="FG25" i="12"/>
  <c r="FH25" i="12"/>
  <c r="FI25" i="12"/>
  <c r="FJ25" i="12"/>
  <c r="FK25" i="12"/>
  <c r="FL25" i="12"/>
  <c r="FM25" i="12"/>
  <c r="FN25" i="12"/>
  <c r="FO25" i="12"/>
  <c r="FP25" i="12"/>
  <c r="FQ25" i="12"/>
  <c r="FR25" i="12"/>
  <c r="FS25" i="12"/>
  <c r="FT25" i="12"/>
  <c r="N25" i="12"/>
  <c r="O25" i="12"/>
  <c r="E26" i="4"/>
  <c r="D26" i="11"/>
  <c r="G26" i="12"/>
  <c r="Y26" i="12"/>
  <c r="D26" i="12"/>
  <c r="H26" i="12"/>
  <c r="Z26" i="12"/>
  <c r="E26" i="12"/>
  <c r="F26" i="12"/>
  <c r="I26" i="12"/>
  <c r="AA26" i="12"/>
  <c r="J26" i="12"/>
  <c r="AB26" i="12"/>
  <c r="K26" i="12"/>
  <c r="AC26" i="12"/>
  <c r="M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BF26" i="12"/>
  <c r="BG26" i="12"/>
  <c r="BH26" i="12"/>
  <c r="BI26" i="12"/>
  <c r="BJ26" i="12"/>
  <c r="BK26" i="12"/>
  <c r="BL26" i="12"/>
  <c r="BM26" i="12"/>
  <c r="BN26" i="12"/>
  <c r="BO26" i="12"/>
  <c r="BP26" i="12"/>
  <c r="BQ26" i="12"/>
  <c r="BR26" i="12"/>
  <c r="BS26" i="12"/>
  <c r="BT26" i="12"/>
  <c r="BU26" i="12"/>
  <c r="BV26" i="12"/>
  <c r="BW26" i="12"/>
  <c r="BX26" i="12"/>
  <c r="BY26" i="12"/>
  <c r="BZ26" i="12"/>
  <c r="CA26" i="12"/>
  <c r="CB26" i="12"/>
  <c r="CC26" i="12"/>
  <c r="CD26" i="12"/>
  <c r="CE26" i="12"/>
  <c r="CF26" i="12"/>
  <c r="CG26" i="12"/>
  <c r="CH26" i="12"/>
  <c r="CI26" i="12"/>
  <c r="CJ26" i="12"/>
  <c r="CK26" i="12"/>
  <c r="CL26" i="12"/>
  <c r="CM26" i="12"/>
  <c r="CN26" i="12"/>
  <c r="CO26" i="12"/>
  <c r="CP26" i="12"/>
  <c r="CQ26" i="12"/>
  <c r="CR26" i="12"/>
  <c r="CS26" i="12"/>
  <c r="CT26" i="12"/>
  <c r="CU26" i="12"/>
  <c r="CV26" i="12"/>
  <c r="CW26" i="12"/>
  <c r="CX26" i="12"/>
  <c r="CY26" i="12"/>
  <c r="CZ26" i="12"/>
  <c r="DA26" i="12"/>
  <c r="DB26" i="12"/>
  <c r="DC26" i="12"/>
  <c r="DD26" i="12"/>
  <c r="DE26" i="12"/>
  <c r="DF26" i="12"/>
  <c r="DG26" i="12"/>
  <c r="DH26" i="12"/>
  <c r="DI26" i="12"/>
  <c r="DJ26" i="12"/>
  <c r="DK26" i="12"/>
  <c r="DL26" i="12"/>
  <c r="DM26" i="12"/>
  <c r="DN26" i="12"/>
  <c r="DO26" i="12"/>
  <c r="DP26" i="12"/>
  <c r="DQ26" i="12"/>
  <c r="DR26" i="12"/>
  <c r="DS26" i="12"/>
  <c r="DT26" i="12"/>
  <c r="DU26" i="12"/>
  <c r="DV26" i="12"/>
  <c r="DW26" i="12"/>
  <c r="DX26" i="12"/>
  <c r="DY26" i="12"/>
  <c r="DZ26" i="12"/>
  <c r="EA26" i="12"/>
  <c r="EB26" i="12"/>
  <c r="EC26" i="12"/>
  <c r="ED26" i="12"/>
  <c r="EE26" i="12"/>
  <c r="EF26" i="12"/>
  <c r="EG26" i="12"/>
  <c r="EH26" i="12"/>
  <c r="EI26" i="12"/>
  <c r="EJ26" i="12"/>
  <c r="EK26" i="12"/>
  <c r="EL26" i="12"/>
  <c r="EM26" i="12"/>
  <c r="EN26" i="12"/>
  <c r="EO26" i="12"/>
  <c r="EP26" i="12"/>
  <c r="EQ26" i="12"/>
  <c r="ER26" i="12"/>
  <c r="ES26" i="12"/>
  <c r="ET26" i="12"/>
  <c r="EU26" i="12"/>
  <c r="EV26" i="12"/>
  <c r="EW26" i="12"/>
  <c r="EX26" i="12"/>
  <c r="EY26" i="12"/>
  <c r="EZ26" i="12"/>
  <c r="FA26" i="12"/>
  <c r="FB26" i="12"/>
  <c r="FC26" i="12"/>
  <c r="FD26" i="12"/>
  <c r="FE26" i="12"/>
  <c r="FF26" i="12"/>
  <c r="FG26" i="12"/>
  <c r="FH26" i="12"/>
  <c r="FI26" i="12"/>
  <c r="FJ26" i="12"/>
  <c r="FK26" i="12"/>
  <c r="FL26" i="12"/>
  <c r="FM26" i="12"/>
  <c r="FN26" i="12"/>
  <c r="FO26" i="12"/>
  <c r="FP26" i="12"/>
  <c r="FQ26" i="12"/>
  <c r="FR26" i="12"/>
  <c r="FS26" i="12"/>
  <c r="FT26" i="12"/>
  <c r="N26" i="12"/>
  <c r="O26" i="12"/>
  <c r="E27" i="4"/>
  <c r="D27" i="11"/>
  <c r="G27" i="12"/>
  <c r="Y27" i="12"/>
  <c r="D27" i="12"/>
  <c r="H27" i="12"/>
  <c r="Z27" i="12"/>
  <c r="E27" i="12"/>
  <c r="F27" i="12"/>
  <c r="I27" i="12"/>
  <c r="AA27" i="12"/>
  <c r="J27" i="12"/>
  <c r="AB27" i="12"/>
  <c r="K27" i="12"/>
  <c r="AC27" i="12"/>
  <c r="M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BE27" i="12"/>
  <c r="BF27" i="12"/>
  <c r="BG27" i="12"/>
  <c r="BH27" i="12"/>
  <c r="BI27" i="12"/>
  <c r="BJ27" i="12"/>
  <c r="BK27" i="12"/>
  <c r="BL27" i="12"/>
  <c r="BM27" i="12"/>
  <c r="BN27" i="12"/>
  <c r="BO27" i="12"/>
  <c r="BP27" i="12"/>
  <c r="BQ27" i="12"/>
  <c r="BR27" i="12"/>
  <c r="BS27" i="12"/>
  <c r="BT27" i="12"/>
  <c r="BU27" i="12"/>
  <c r="BV27" i="12"/>
  <c r="BW27" i="12"/>
  <c r="BX27" i="12"/>
  <c r="BY27" i="12"/>
  <c r="BZ27" i="12"/>
  <c r="CA27" i="12"/>
  <c r="CB27" i="12"/>
  <c r="CC27" i="12"/>
  <c r="CD27" i="12"/>
  <c r="CE27" i="12"/>
  <c r="CF27" i="12"/>
  <c r="CG27" i="12"/>
  <c r="CH27" i="12"/>
  <c r="CI27" i="12"/>
  <c r="CJ27" i="12"/>
  <c r="CK27" i="12"/>
  <c r="CL27" i="12"/>
  <c r="CM27" i="12"/>
  <c r="CN27" i="12"/>
  <c r="CO27" i="12"/>
  <c r="CP27" i="12"/>
  <c r="CQ27" i="12"/>
  <c r="CR27" i="12"/>
  <c r="CS27" i="12"/>
  <c r="CT27" i="12"/>
  <c r="CU27" i="12"/>
  <c r="CV27" i="12"/>
  <c r="CW27" i="12"/>
  <c r="CX27" i="12"/>
  <c r="CY27" i="12"/>
  <c r="CZ27" i="12"/>
  <c r="DA27" i="12"/>
  <c r="DB27" i="12"/>
  <c r="DC27" i="12"/>
  <c r="DD27" i="12"/>
  <c r="DE27" i="12"/>
  <c r="DF27" i="12"/>
  <c r="DG27" i="12"/>
  <c r="DH27" i="12"/>
  <c r="DI27" i="12"/>
  <c r="DJ27" i="12"/>
  <c r="DK27" i="12"/>
  <c r="DL27" i="12"/>
  <c r="DM27" i="12"/>
  <c r="DN27" i="12"/>
  <c r="DO27" i="12"/>
  <c r="DP27" i="12"/>
  <c r="DQ27" i="12"/>
  <c r="DR27" i="12"/>
  <c r="DS27" i="12"/>
  <c r="DT27" i="12"/>
  <c r="DU27" i="12"/>
  <c r="DV27" i="12"/>
  <c r="DW27" i="12"/>
  <c r="DX27" i="12"/>
  <c r="DY27" i="12"/>
  <c r="DZ27" i="12"/>
  <c r="EA27" i="12"/>
  <c r="EB27" i="12"/>
  <c r="EC27" i="12"/>
  <c r="ED27" i="12"/>
  <c r="EE27" i="12"/>
  <c r="EF27" i="12"/>
  <c r="EG27" i="12"/>
  <c r="EH27" i="12"/>
  <c r="EI27" i="12"/>
  <c r="EJ27" i="12"/>
  <c r="EK27" i="12"/>
  <c r="EL27" i="12"/>
  <c r="EM27" i="12"/>
  <c r="EN27" i="12"/>
  <c r="EO27" i="12"/>
  <c r="EP27" i="12"/>
  <c r="EQ27" i="12"/>
  <c r="ER27" i="12"/>
  <c r="ES27" i="12"/>
  <c r="ET27" i="12"/>
  <c r="EU27" i="12"/>
  <c r="EV27" i="12"/>
  <c r="EW27" i="12"/>
  <c r="EX27" i="12"/>
  <c r="EY27" i="12"/>
  <c r="EZ27" i="12"/>
  <c r="FA27" i="12"/>
  <c r="FB27" i="12"/>
  <c r="FC27" i="12"/>
  <c r="FD27" i="12"/>
  <c r="FE27" i="12"/>
  <c r="FF27" i="12"/>
  <c r="FG27" i="12"/>
  <c r="FH27" i="12"/>
  <c r="FI27" i="12"/>
  <c r="FJ27" i="12"/>
  <c r="FK27" i="12"/>
  <c r="FL27" i="12"/>
  <c r="FM27" i="12"/>
  <c r="FN27" i="12"/>
  <c r="FO27" i="12"/>
  <c r="FP27" i="12"/>
  <c r="FQ27" i="12"/>
  <c r="FR27" i="12"/>
  <c r="FS27" i="12"/>
  <c r="FT27" i="12"/>
  <c r="N27" i="12"/>
  <c r="O27" i="12"/>
  <c r="E28" i="4"/>
  <c r="D28" i="11"/>
  <c r="G28" i="12"/>
  <c r="Y28" i="12"/>
  <c r="D28" i="12"/>
  <c r="H28" i="12"/>
  <c r="Z28" i="12"/>
  <c r="E28" i="12"/>
  <c r="F28" i="12"/>
  <c r="I28" i="12"/>
  <c r="AA28" i="12"/>
  <c r="J28" i="12"/>
  <c r="AB28" i="12"/>
  <c r="K28" i="12"/>
  <c r="AC28" i="12"/>
  <c r="M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Q28" i="12"/>
  <c r="CR28" i="12"/>
  <c r="CS28" i="12"/>
  <c r="CT28" i="12"/>
  <c r="CU28" i="12"/>
  <c r="CV28" i="12"/>
  <c r="CW28" i="12"/>
  <c r="CX28" i="12"/>
  <c r="CY28" i="12"/>
  <c r="CZ28" i="12"/>
  <c r="DA28" i="12"/>
  <c r="DB28" i="12"/>
  <c r="DC28" i="12"/>
  <c r="DD28" i="12"/>
  <c r="DE28" i="12"/>
  <c r="DF28" i="12"/>
  <c r="DG28" i="12"/>
  <c r="DH28" i="12"/>
  <c r="DI28" i="12"/>
  <c r="DJ28" i="12"/>
  <c r="DK28" i="12"/>
  <c r="DL28" i="12"/>
  <c r="DM28" i="12"/>
  <c r="DN28" i="12"/>
  <c r="DO28" i="12"/>
  <c r="DP28" i="12"/>
  <c r="DQ28" i="12"/>
  <c r="DR28" i="12"/>
  <c r="DS28" i="12"/>
  <c r="DT28" i="12"/>
  <c r="DU28" i="12"/>
  <c r="DV28" i="12"/>
  <c r="DW28" i="12"/>
  <c r="DX28" i="12"/>
  <c r="DY28" i="12"/>
  <c r="DZ28" i="12"/>
  <c r="EA28" i="12"/>
  <c r="EB28" i="12"/>
  <c r="EC28" i="12"/>
  <c r="ED28" i="12"/>
  <c r="EE28" i="12"/>
  <c r="EF28" i="12"/>
  <c r="EG28" i="12"/>
  <c r="EH28" i="12"/>
  <c r="EI28" i="12"/>
  <c r="EJ28" i="12"/>
  <c r="EK28" i="12"/>
  <c r="EL28" i="12"/>
  <c r="EM28" i="12"/>
  <c r="EN28" i="12"/>
  <c r="EO28" i="12"/>
  <c r="EP28" i="12"/>
  <c r="EQ28" i="12"/>
  <c r="ER28" i="12"/>
  <c r="ES28" i="12"/>
  <c r="ET28" i="12"/>
  <c r="EU28" i="12"/>
  <c r="EV28" i="12"/>
  <c r="EW28" i="12"/>
  <c r="EX28" i="12"/>
  <c r="EY28" i="12"/>
  <c r="EZ28" i="12"/>
  <c r="FA28" i="12"/>
  <c r="FB28" i="12"/>
  <c r="FC28" i="12"/>
  <c r="FD28" i="12"/>
  <c r="FE28" i="12"/>
  <c r="FF28" i="12"/>
  <c r="FG28" i="12"/>
  <c r="FH28" i="12"/>
  <c r="FI28" i="12"/>
  <c r="FJ28" i="12"/>
  <c r="FK28" i="12"/>
  <c r="FL28" i="12"/>
  <c r="FM28" i="12"/>
  <c r="FN28" i="12"/>
  <c r="FO28" i="12"/>
  <c r="FP28" i="12"/>
  <c r="FQ28" i="12"/>
  <c r="FR28" i="12"/>
  <c r="FS28" i="12"/>
  <c r="FT28" i="12"/>
  <c r="N28" i="12"/>
  <c r="O28" i="12"/>
  <c r="E29" i="4"/>
  <c r="D29" i="11"/>
  <c r="G29" i="12"/>
  <c r="Y29" i="12"/>
  <c r="D29" i="12"/>
  <c r="H29" i="12"/>
  <c r="Z29" i="12"/>
  <c r="E29" i="12"/>
  <c r="F29" i="12"/>
  <c r="I29" i="12"/>
  <c r="AA29" i="12"/>
  <c r="J29" i="12"/>
  <c r="AB29" i="12"/>
  <c r="K29" i="12"/>
  <c r="AC29" i="12"/>
  <c r="M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BF29" i="12"/>
  <c r="BG29" i="12"/>
  <c r="BH29" i="12"/>
  <c r="BI29" i="12"/>
  <c r="BJ29" i="12"/>
  <c r="BK29" i="12"/>
  <c r="BL29" i="12"/>
  <c r="BM29" i="12"/>
  <c r="BN29" i="12"/>
  <c r="BO29" i="12"/>
  <c r="BP29" i="12"/>
  <c r="BQ29" i="12"/>
  <c r="BR29" i="12"/>
  <c r="BS29" i="12"/>
  <c r="BT29" i="12"/>
  <c r="BU29" i="12"/>
  <c r="BV29" i="12"/>
  <c r="BW29" i="12"/>
  <c r="BX29" i="12"/>
  <c r="BY29" i="12"/>
  <c r="BZ29" i="12"/>
  <c r="CA29" i="12"/>
  <c r="CB29" i="12"/>
  <c r="CC29" i="12"/>
  <c r="CD29" i="12"/>
  <c r="CE29" i="12"/>
  <c r="CF29" i="12"/>
  <c r="CG29" i="12"/>
  <c r="CH29" i="12"/>
  <c r="CI29" i="12"/>
  <c r="CJ29" i="12"/>
  <c r="CK29" i="12"/>
  <c r="CL29" i="12"/>
  <c r="CM29" i="12"/>
  <c r="CN29" i="12"/>
  <c r="CO29" i="12"/>
  <c r="CP29" i="12"/>
  <c r="CQ29" i="12"/>
  <c r="CR29" i="12"/>
  <c r="CS29" i="12"/>
  <c r="CT29" i="12"/>
  <c r="CU29" i="12"/>
  <c r="CV29" i="12"/>
  <c r="CW29" i="12"/>
  <c r="CX29" i="12"/>
  <c r="CY29" i="12"/>
  <c r="CZ29" i="12"/>
  <c r="DA29" i="12"/>
  <c r="DB29" i="12"/>
  <c r="DC29" i="12"/>
  <c r="DD29" i="12"/>
  <c r="DE29" i="12"/>
  <c r="DF29" i="12"/>
  <c r="DG29" i="12"/>
  <c r="DH29" i="12"/>
  <c r="DI29" i="12"/>
  <c r="DJ29" i="12"/>
  <c r="DK29" i="12"/>
  <c r="DL29" i="12"/>
  <c r="DM29" i="12"/>
  <c r="DN29" i="12"/>
  <c r="DO29" i="12"/>
  <c r="DP29" i="12"/>
  <c r="DQ29" i="12"/>
  <c r="DR29" i="12"/>
  <c r="DS29" i="12"/>
  <c r="DT29" i="12"/>
  <c r="DU29" i="12"/>
  <c r="DV29" i="12"/>
  <c r="DW29" i="12"/>
  <c r="DX29" i="12"/>
  <c r="DY29" i="12"/>
  <c r="DZ29" i="12"/>
  <c r="EA29" i="12"/>
  <c r="EB29" i="12"/>
  <c r="EC29" i="12"/>
  <c r="ED29" i="12"/>
  <c r="EE29" i="12"/>
  <c r="EF29" i="12"/>
  <c r="EG29" i="12"/>
  <c r="EH29" i="12"/>
  <c r="EI29" i="12"/>
  <c r="EJ29" i="12"/>
  <c r="EK29" i="12"/>
  <c r="EL29" i="12"/>
  <c r="EM29" i="12"/>
  <c r="EN29" i="12"/>
  <c r="EO29" i="12"/>
  <c r="EP29" i="12"/>
  <c r="EQ29" i="12"/>
  <c r="ER29" i="12"/>
  <c r="ES29" i="12"/>
  <c r="ET29" i="12"/>
  <c r="EU29" i="12"/>
  <c r="EV29" i="12"/>
  <c r="EW29" i="12"/>
  <c r="EX29" i="12"/>
  <c r="EY29" i="12"/>
  <c r="EZ29" i="12"/>
  <c r="FA29" i="12"/>
  <c r="FB29" i="12"/>
  <c r="FC29" i="12"/>
  <c r="FD29" i="12"/>
  <c r="FE29" i="12"/>
  <c r="FF29" i="12"/>
  <c r="FG29" i="12"/>
  <c r="FH29" i="12"/>
  <c r="FI29" i="12"/>
  <c r="FJ29" i="12"/>
  <c r="FK29" i="12"/>
  <c r="FL29" i="12"/>
  <c r="FM29" i="12"/>
  <c r="FN29" i="12"/>
  <c r="FO29" i="12"/>
  <c r="FP29" i="12"/>
  <c r="FQ29" i="12"/>
  <c r="FR29" i="12"/>
  <c r="FS29" i="12"/>
  <c r="FT29" i="12"/>
  <c r="N29" i="12"/>
  <c r="O29" i="12"/>
  <c r="E31" i="4"/>
  <c r="D31" i="11"/>
  <c r="G31" i="12"/>
  <c r="Y31" i="12"/>
  <c r="D31" i="12"/>
  <c r="H31" i="12"/>
  <c r="Z31" i="12"/>
  <c r="E31" i="12"/>
  <c r="F31" i="12"/>
  <c r="I31" i="12"/>
  <c r="AA31" i="12"/>
  <c r="J31" i="12"/>
  <c r="AB31" i="12"/>
  <c r="K31" i="12"/>
  <c r="AC31" i="12"/>
  <c r="M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R31" i="12"/>
  <c r="BS31" i="12"/>
  <c r="BT31" i="12"/>
  <c r="BU31" i="12"/>
  <c r="BV31" i="12"/>
  <c r="BW31" i="12"/>
  <c r="BX31" i="12"/>
  <c r="BY31" i="12"/>
  <c r="BZ31" i="12"/>
  <c r="CA31" i="12"/>
  <c r="CB31" i="12"/>
  <c r="CC31" i="12"/>
  <c r="CD31" i="12"/>
  <c r="CE31" i="12"/>
  <c r="CF31" i="12"/>
  <c r="CG31" i="12"/>
  <c r="CH31" i="12"/>
  <c r="CI31" i="12"/>
  <c r="CJ31" i="12"/>
  <c r="CK31" i="12"/>
  <c r="CL31" i="12"/>
  <c r="CM31" i="12"/>
  <c r="CN31" i="12"/>
  <c r="CO31" i="12"/>
  <c r="CP31" i="12"/>
  <c r="CQ31" i="12"/>
  <c r="CR31" i="12"/>
  <c r="CS31" i="12"/>
  <c r="CT31" i="12"/>
  <c r="CU31" i="12"/>
  <c r="CV31" i="12"/>
  <c r="CW31" i="12"/>
  <c r="CX31" i="12"/>
  <c r="CY31" i="12"/>
  <c r="CZ31" i="12"/>
  <c r="DA31" i="12"/>
  <c r="DB31" i="12"/>
  <c r="DC31" i="12"/>
  <c r="DD31" i="12"/>
  <c r="DE31" i="12"/>
  <c r="DF31" i="12"/>
  <c r="DG31" i="12"/>
  <c r="DH31" i="12"/>
  <c r="DI31" i="12"/>
  <c r="DJ31" i="12"/>
  <c r="DK31" i="12"/>
  <c r="DL31" i="12"/>
  <c r="DM31" i="12"/>
  <c r="DN31" i="12"/>
  <c r="DO31" i="12"/>
  <c r="DP31" i="12"/>
  <c r="DQ31" i="12"/>
  <c r="DR31" i="12"/>
  <c r="DS31" i="12"/>
  <c r="DT31" i="12"/>
  <c r="DU31" i="12"/>
  <c r="DV31" i="12"/>
  <c r="DW31" i="12"/>
  <c r="DX31" i="12"/>
  <c r="DY31" i="12"/>
  <c r="DZ31" i="12"/>
  <c r="EA31" i="12"/>
  <c r="EB31" i="12"/>
  <c r="EC31" i="12"/>
  <c r="ED31" i="12"/>
  <c r="EE31" i="12"/>
  <c r="EF31" i="12"/>
  <c r="EG31" i="12"/>
  <c r="EH31" i="12"/>
  <c r="EI31" i="12"/>
  <c r="EJ31" i="12"/>
  <c r="EK31" i="12"/>
  <c r="EL31" i="12"/>
  <c r="EM31" i="12"/>
  <c r="EN31" i="12"/>
  <c r="EO31" i="12"/>
  <c r="EP31" i="12"/>
  <c r="EQ31" i="12"/>
  <c r="ER31" i="12"/>
  <c r="ES31" i="12"/>
  <c r="ET31" i="12"/>
  <c r="EU31" i="12"/>
  <c r="EV31" i="12"/>
  <c r="EW31" i="12"/>
  <c r="EX31" i="12"/>
  <c r="EY31" i="12"/>
  <c r="EZ31" i="12"/>
  <c r="FA31" i="12"/>
  <c r="FB31" i="12"/>
  <c r="FC31" i="12"/>
  <c r="FD31" i="12"/>
  <c r="FE31" i="12"/>
  <c r="FF31" i="12"/>
  <c r="FG31" i="12"/>
  <c r="FH31" i="12"/>
  <c r="FI31" i="12"/>
  <c r="FJ31" i="12"/>
  <c r="FK31" i="12"/>
  <c r="FL31" i="12"/>
  <c r="FM31" i="12"/>
  <c r="FN31" i="12"/>
  <c r="FO31" i="12"/>
  <c r="FP31" i="12"/>
  <c r="FQ31" i="12"/>
  <c r="FR31" i="12"/>
  <c r="FS31" i="12"/>
  <c r="FT31" i="12"/>
  <c r="N31" i="12"/>
  <c r="O31" i="12"/>
  <c r="E32" i="4"/>
  <c r="D32" i="11"/>
  <c r="G32" i="12"/>
  <c r="Y32" i="12"/>
  <c r="D32" i="12"/>
  <c r="H32" i="12"/>
  <c r="Z32" i="12"/>
  <c r="E32" i="12"/>
  <c r="F32" i="12"/>
  <c r="I32" i="12"/>
  <c r="AA32" i="12"/>
  <c r="J32" i="12"/>
  <c r="AB32" i="12"/>
  <c r="K32" i="12"/>
  <c r="AC32" i="12"/>
  <c r="M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BE32" i="12"/>
  <c r="BF32" i="12"/>
  <c r="BG32" i="12"/>
  <c r="BH32" i="12"/>
  <c r="BI32" i="12"/>
  <c r="BJ32" i="12"/>
  <c r="BK32" i="12"/>
  <c r="BL32" i="12"/>
  <c r="BM32" i="12"/>
  <c r="BN32" i="12"/>
  <c r="BO32" i="12"/>
  <c r="BP32" i="12"/>
  <c r="BQ32" i="12"/>
  <c r="BR32" i="12"/>
  <c r="BS32" i="12"/>
  <c r="BT32" i="12"/>
  <c r="BU32" i="12"/>
  <c r="BV32" i="12"/>
  <c r="BW32" i="12"/>
  <c r="BX32" i="12"/>
  <c r="BY32" i="12"/>
  <c r="BZ32" i="12"/>
  <c r="CA32" i="12"/>
  <c r="CB32" i="12"/>
  <c r="CC32" i="12"/>
  <c r="CD32" i="12"/>
  <c r="CE32" i="12"/>
  <c r="CF32" i="12"/>
  <c r="CG32" i="12"/>
  <c r="CH32" i="12"/>
  <c r="CI32" i="12"/>
  <c r="CJ32" i="12"/>
  <c r="CK32" i="12"/>
  <c r="CL32" i="12"/>
  <c r="CM32" i="12"/>
  <c r="CN32" i="12"/>
  <c r="CO32" i="12"/>
  <c r="CP32" i="12"/>
  <c r="CQ32" i="12"/>
  <c r="CR32" i="12"/>
  <c r="CS32" i="12"/>
  <c r="CT32" i="12"/>
  <c r="CU32" i="12"/>
  <c r="CV32" i="12"/>
  <c r="CW32" i="12"/>
  <c r="CX32" i="12"/>
  <c r="CY32" i="12"/>
  <c r="CZ32" i="12"/>
  <c r="DA32" i="12"/>
  <c r="DB32" i="12"/>
  <c r="DC32" i="12"/>
  <c r="DD32" i="12"/>
  <c r="DE32" i="12"/>
  <c r="DF32" i="12"/>
  <c r="DG32" i="12"/>
  <c r="DH32" i="12"/>
  <c r="DI32" i="12"/>
  <c r="DJ32" i="12"/>
  <c r="DK32" i="12"/>
  <c r="DL32" i="12"/>
  <c r="DM32" i="12"/>
  <c r="DN32" i="12"/>
  <c r="DO32" i="12"/>
  <c r="DP32" i="12"/>
  <c r="DQ32" i="12"/>
  <c r="DR32" i="12"/>
  <c r="DS32" i="12"/>
  <c r="DT32" i="12"/>
  <c r="DU32" i="12"/>
  <c r="DV32" i="12"/>
  <c r="DW32" i="12"/>
  <c r="DX32" i="12"/>
  <c r="DY32" i="12"/>
  <c r="DZ32" i="12"/>
  <c r="EA32" i="12"/>
  <c r="EB32" i="12"/>
  <c r="EC32" i="12"/>
  <c r="ED32" i="12"/>
  <c r="EE32" i="12"/>
  <c r="EF32" i="12"/>
  <c r="EG32" i="12"/>
  <c r="EH32" i="12"/>
  <c r="EI32" i="12"/>
  <c r="EJ32" i="12"/>
  <c r="EK32" i="12"/>
  <c r="EL32" i="12"/>
  <c r="EM32" i="12"/>
  <c r="EN32" i="12"/>
  <c r="EO32" i="12"/>
  <c r="EP32" i="12"/>
  <c r="EQ32" i="12"/>
  <c r="ER32" i="12"/>
  <c r="ES32" i="12"/>
  <c r="ET32" i="12"/>
  <c r="EU32" i="12"/>
  <c r="EV32" i="12"/>
  <c r="EW32" i="12"/>
  <c r="EX32" i="12"/>
  <c r="EY32" i="12"/>
  <c r="EZ32" i="12"/>
  <c r="FA32" i="12"/>
  <c r="FB32" i="12"/>
  <c r="FC32" i="12"/>
  <c r="FD32" i="12"/>
  <c r="FE32" i="12"/>
  <c r="FF32" i="12"/>
  <c r="FG32" i="12"/>
  <c r="FH32" i="12"/>
  <c r="FI32" i="12"/>
  <c r="FJ32" i="12"/>
  <c r="FK32" i="12"/>
  <c r="FL32" i="12"/>
  <c r="FM32" i="12"/>
  <c r="FN32" i="12"/>
  <c r="FO32" i="12"/>
  <c r="FP32" i="12"/>
  <c r="FQ32" i="12"/>
  <c r="FR32" i="12"/>
  <c r="FS32" i="12"/>
  <c r="FT32" i="12"/>
  <c r="N32" i="12"/>
  <c r="O32" i="12"/>
  <c r="E33" i="4"/>
  <c r="D33" i="11"/>
  <c r="G33" i="12"/>
  <c r="Y33" i="12"/>
  <c r="D33" i="12"/>
  <c r="H33" i="12"/>
  <c r="Z33" i="12"/>
  <c r="E33" i="12"/>
  <c r="F33" i="12"/>
  <c r="I33" i="12"/>
  <c r="AA33" i="12"/>
  <c r="J33" i="12"/>
  <c r="AB33" i="12"/>
  <c r="K33" i="12"/>
  <c r="AC33" i="12"/>
  <c r="M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BE33" i="12"/>
  <c r="BF33" i="12"/>
  <c r="BG33" i="12"/>
  <c r="BH33" i="12"/>
  <c r="BI33" i="12"/>
  <c r="BJ33" i="12"/>
  <c r="BK33" i="12"/>
  <c r="BL33" i="12"/>
  <c r="BM33" i="12"/>
  <c r="BN33" i="12"/>
  <c r="BO33" i="12"/>
  <c r="BP33" i="12"/>
  <c r="BQ33" i="12"/>
  <c r="BR33" i="12"/>
  <c r="BS33" i="12"/>
  <c r="BT33" i="12"/>
  <c r="BU33" i="12"/>
  <c r="BV33" i="12"/>
  <c r="BW33" i="12"/>
  <c r="BX33" i="12"/>
  <c r="BY33" i="12"/>
  <c r="BZ33" i="12"/>
  <c r="CA33" i="12"/>
  <c r="CB33" i="12"/>
  <c r="CC33" i="12"/>
  <c r="CD33" i="12"/>
  <c r="CE33" i="12"/>
  <c r="CF33" i="12"/>
  <c r="CG33" i="12"/>
  <c r="CH33" i="12"/>
  <c r="CI33" i="12"/>
  <c r="CJ33" i="12"/>
  <c r="CK33" i="12"/>
  <c r="CL33" i="12"/>
  <c r="CM33" i="12"/>
  <c r="CN33" i="12"/>
  <c r="CO33" i="12"/>
  <c r="CP33" i="12"/>
  <c r="CQ33" i="12"/>
  <c r="CR33" i="12"/>
  <c r="CS33" i="12"/>
  <c r="CT33" i="12"/>
  <c r="CU33" i="12"/>
  <c r="CV33" i="12"/>
  <c r="CW33" i="12"/>
  <c r="CX33" i="12"/>
  <c r="CY33" i="12"/>
  <c r="CZ33" i="12"/>
  <c r="DA33" i="12"/>
  <c r="DB33" i="12"/>
  <c r="DC33" i="12"/>
  <c r="DD33" i="12"/>
  <c r="DE33" i="12"/>
  <c r="DF33" i="12"/>
  <c r="DG33" i="12"/>
  <c r="DH33" i="12"/>
  <c r="DI33" i="12"/>
  <c r="DJ33" i="12"/>
  <c r="DK33" i="12"/>
  <c r="DL33" i="12"/>
  <c r="DM33" i="12"/>
  <c r="DN33" i="12"/>
  <c r="DO33" i="12"/>
  <c r="DP33" i="12"/>
  <c r="DQ33" i="12"/>
  <c r="DR33" i="12"/>
  <c r="DS33" i="12"/>
  <c r="DT33" i="12"/>
  <c r="DU33" i="12"/>
  <c r="DV33" i="12"/>
  <c r="DW33" i="12"/>
  <c r="DX33" i="12"/>
  <c r="DY33" i="12"/>
  <c r="DZ33" i="12"/>
  <c r="EA33" i="12"/>
  <c r="EB33" i="12"/>
  <c r="EC33" i="12"/>
  <c r="ED33" i="12"/>
  <c r="EE33" i="12"/>
  <c r="EF33" i="12"/>
  <c r="EG33" i="12"/>
  <c r="EH33" i="12"/>
  <c r="EI33" i="12"/>
  <c r="EJ33" i="12"/>
  <c r="EK33" i="12"/>
  <c r="EL33" i="12"/>
  <c r="EM33" i="12"/>
  <c r="EN33" i="12"/>
  <c r="EO33" i="12"/>
  <c r="EP33" i="12"/>
  <c r="EQ33" i="12"/>
  <c r="ER33" i="12"/>
  <c r="ES33" i="12"/>
  <c r="ET33" i="12"/>
  <c r="EU33" i="12"/>
  <c r="EV33" i="12"/>
  <c r="EW33" i="12"/>
  <c r="EX33" i="12"/>
  <c r="EY33" i="12"/>
  <c r="EZ33" i="12"/>
  <c r="FA33" i="12"/>
  <c r="FB33" i="12"/>
  <c r="FC33" i="12"/>
  <c r="FD33" i="12"/>
  <c r="FE33" i="12"/>
  <c r="FF33" i="12"/>
  <c r="FG33" i="12"/>
  <c r="FH33" i="12"/>
  <c r="FI33" i="12"/>
  <c r="FJ33" i="12"/>
  <c r="FK33" i="12"/>
  <c r="FL33" i="12"/>
  <c r="FM33" i="12"/>
  <c r="FN33" i="12"/>
  <c r="FO33" i="12"/>
  <c r="FP33" i="12"/>
  <c r="FQ33" i="12"/>
  <c r="FR33" i="12"/>
  <c r="FS33" i="12"/>
  <c r="FT33" i="12"/>
  <c r="N33" i="12"/>
  <c r="O33" i="12"/>
  <c r="O36" i="12"/>
  <c r="E18" i="4"/>
  <c r="D18" i="11"/>
  <c r="G18" i="12"/>
  <c r="Y18" i="12"/>
  <c r="D18" i="12"/>
  <c r="H18" i="12"/>
  <c r="Z18" i="12"/>
  <c r="E18" i="12"/>
  <c r="F18" i="12"/>
  <c r="I18" i="12"/>
  <c r="AA18" i="12"/>
  <c r="J18" i="12"/>
  <c r="AB18" i="12"/>
  <c r="K18" i="12"/>
  <c r="AC18" i="12"/>
  <c r="M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BD18" i="12"/>
  <c r="BE18" i="12"/>
  <c r="BF18" i="12"/>
  <c r="BG18" i="12"/>
  <c r="BH18" i="12"/>
  <c r="BI18" i="12"/>
  <c r="BJ18" i="12"/>
  <c r="BK18" i="12"/>
  <c r="BL18" i="12"/>
  <c r="BM18" i="12"/>
  <c r="BN18" i="12"/>
  <c r="BO18" i="12"/>
  <c r="BP18" i="12"/>
  <c r="BQ18" i="12"/>
  <c r="BR18" i="12"/>
  <c r="BS18" i="12"/>
  <c r="BT18" i="12"/>
  <c r="BU18" i="12"/>
  <c r="BV18" i="12"/>
  <c r="BW18" i="12"/>
  <c r="BX18" i="12"/>
  <c r="BY18" i="12"/>
  <c r="BZ18" i="12"/>
  <c r="CA18" i="12"/>
  <c r="CB18" i="12"/>
  <c r="CC18" i="12"/>
  <c r="CD18" i="12"/>
  <c r="CE18" i="12"/>
  <c r="CF18" i="12"/>
  <c r="CG18" i="12"/>
  <c r="CH18" i="12"/>
  <c r="CI18" i="12"/>
  <c r="CJ18" i="12"/>
  <c r="CK18" i="12"/>
  <c r="CL18" i="12"/>
  <c r="CM18" i="12"/>
  <c r="CN18" i="12"/>
  <c r="CO18" i="12"/>
  <c r="CP18" i="12"/>
  <c r="CQ18" i="12"/>
  <c r="CR18" i="12"/>
  <c r="CS18" i="12"/>
  <c r="CT18" i="12"/>
  <c r="CU18" i="12"/>
  <c r="CV18" i="12"/>
  <c r="CW18" i="12"/>
  <c r="CX18" i="12"/>
  <c r="CY18" i="12"/>
  <c r="CZ18" i="12"/>
  <c r="DA18" i="12"/>
  <c r="DB18" i="12"/>
  <c r="DC18" i="12"/>
  <c r="DD18" i="12"/>
  <c r="DE18" i="12"/>
  <c r="DF18" i="12"/>
  <c r="DG18" i="12"/>
  <c r="DH18" i="12"/>
  <c r="DI18" i="12"/>
  <c r="DJ18" i="12"/>
  <c r="DK18" i="12"/>
  <c r="DL18" i="12"/>
  <c r="DM18" i="12"/>
  <c r="DN18" i="12"/>
  <c r="DO18" i="12"/>
  <c r="DP18" i="12"/>
  <c r="DQ18" i="12"/>
  <c r="DR18" i="12"/>
  <c r="DS18" i="12"/>
  <c r="DT18" i="12"/>
  <c r="DU18" i="12"/>
  <c r="DV18" i="12"/>
  <c r="DW18" i="12"/>
  <c r="DX18" i="12"/>
  <c r="DY18" i="12"/>
  <c r="DZ18" i="12"/>
  <c r="EA18" i="12"/>
  <c r="EB18" i="12"/>
  <c r="EC18" i="12"/>
  <c r="ED18" i="12"/>
  <c r="EE18" i="12"/>
  <c r="EF18" i="12"/>
  <c r="EG18" i="12"/>
  <c r="EH18" i="12"/>
  <c r="EI18" i="12"/>
  <c r="EJ18" i="12"/>
  <c r="EK18" i="12"/>
  <c r="EL18" i="12"/>
  <c r="EM18" i="12"/>
  <c r="EN18" i="12"/>
  <c r="EO18" i="12"/>
  <c r="EP18" i="12"/>
  <c r="EQ18" i="12"/>
  <c r="ER18" i="12"/>
  <c r="ES18" i="12"/>
  <c r="ET18" i="12"/>
  <c r="EU18" i="12"/>
  <c r="EV18" i="12"/>
  <c r="EW18" i="12"/>
  <c r="EX18" i="12"/>
  <c r="EY18" i="12"/>
  <c r="EZ18" i="12"/>
  <c r="FA18" i="12"/>
  <c r="FB18" i="12"/>
  <c r="FC18" i="12"/>
  <c r="FD18" i="12"/>
  <c r="FE18" i="12"/>
  <c r="FF18" i="12"/>
  <c r="FG18" i="12"/>
  <c r="FH18" i="12"/>
  <c r="FI18" i="12"/>
  <c r="FJ18" i="12"/>
  <c r="FK18" i="12"/>
  <c r="FL18" i="12"/>
  <c r="FM18" i="12"/>
  <c r="FN18" i="12"/>
  <c r="FO18" i="12"/>
  <c r="FP18" i="12"/>
  <c r="FQ18" i="12"/>
  <c r="FR18" i="12"/>
  <c r="FS18" i="12"/>
  <c r="FT18" i="12"/>
  <c r="N18" i="12"/>
  <c r="E19" i="4"/>
  <c r="D19" i="11"/>
  <c r="G19" i="12"/>
  <c r="Y19" i="12"/>
  <c r="D19" i="12"/>
  <c r="H19" i="12"/>
  <c r="Z19" i="12"/>
  <c r="E19" i="12"/>
  <c r="F19" i="12"/>
  <c r="I19" i="12"/>
  <c r="AA19" i="12"/>
  <c r="J19" i="12"/>
  <c r="AB19" i="12"/>
  <c r="K19" i="12"/>
  <c r="AC19" i="12"/>
  <c r="M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BB19" i="12"/>
  <c r="BC19" i="12"/>
  <c r="BD19" i="12"/>
  <c r="BE19" i="12"/>
  <c r="BF19" i="12"/>
  <c r="BG19" i="12"/>
  <c r="BH19" i="12"/>
  <c r="BI19" i="12"/>
  <c r="BJ19" i="12"/>
  <c r="BK19" i="12"/>
  <c r="BL19" i="12"/>
  <c r="BM19" i="12"/>
  <c r="BN19" i="12"/>
  <c r="BO19" i="12"/>
  <c r="BP19" i="12"/>
  <c r="BQ19" i="12"/>
  <c r="BR19" i="12"/>
  <c r="BS19" i="12"/>
  <c r="BT19" i="12"/>
  <c r="BU19" i="12"/>
  <c r="BV19" i="12"/>
  <c r="BW19" i="12"/>
  <c r="BX19" i="12"/>
  <c r="BY19" i="12"/>
  <c r="BZ19" i="12"/>
  <c r="CA19" i="12"/>
  <c r="CB19" i="12"/>
  <c r="CC19" i="12"/>
  <c r="CD19" i="12"/>
  <c r="CE19" i="12"/>
  <c r="CF19" i="12"/>
  <c r="CG19" i="12"/>
  <c r="CH19" i="12"/>
  <c r="CI19" i="12"/>
  <c r="CJ19" i="12"/>
  <c r="CK19" i="12"/>
  <c r="CL19" i="12"/>
  <c r="CM19" i="12"/>
  <c r="CN19" i="12"/>
  <c r="CO19" i="12"/>
  <c r="CP19" i="12"/>
  <c r="CQ19" i="12"/>
  <c r="CR19" i="12"/>
  <c r="CS19" i="12"/>
  <c r="CT19" i="12"/>
  <c r="CU19" i="12"/>
  <c r="CV19" i="12"/>
  <c r="CW19" i="12"/>
  <c r="CX19" i="12"/>
  <c r="CY19" i="12"/>
  <c r="CZ19" i="12"/>
  <c r="DA19" i="12"/>
  <c r="DB19" i="12"/>
  <c r="DC19" i="12"/>
  <c r="DD19" i="12"/>
  <c r="DE19" i="12"/>
  <c r="DF19" i="12"/>
  <c r="DG19" i="12"/>
  <c r="DH19" i="12"/>
  <c r="DI19" i="12"/>
  <c r="DJ19" i="12"/>
  <c r="DK19" i="12"/>
  <c r="DL19" i="12"/>
  <c r="DM19" i="12"/>
  <c r="DN19" i="12"/>
  <c r="DO19" i="12"/>
  <c r="DP19" i="12"/>
  <c r="DQ19" i="12"/>
  <c r="DR19" i="12"/>
  <c r="DS19" i="12"/>
  <c r="DT19" i="12"/>
  <c r="DU19" i="12"/>
  <c r="DV19" i="12"/>
  <c r="DW19" i="12"/>
  <c r="DX19" i="12"/>
  <c r="DY19" i="12"/>
  <c r="DZ19" i="12"/>
  <c r="EA19" i="12"/>
  <c r="EB19" i="12"/>
  <c r="EC19" i="12"/>
  <c r="ED19" i="12"/>
  <c r="EE19" i="12"/>
  <c r="EF19" i="12"/>
  <c r="EG19" i="12"/>
  <c r="EH19" i="12"/>
  <c r="EI19" i="12"/>
  <c r="EJ19" i="12"/>
  <c r="EK19" i="12"/>
  <c r="EL19" i="12"/>
  <c r="EM19" i="12"/>
  <c r="EN19" i="12"/>
  <c r="EO19" i="12"/>
  <c r="EP19" i="12"/>
  <c r="EQ19" i="12"/>
  <c r="ER19" i="12"/>
  <c r="ES19" i="12"/>
  <c r="ET19" i="12"/>
  <c r="EU19" i="12"/>
  <c r="EV19" i="12"/>
  <c r="EW19" i="12"/>
  <c r="EX19" i="12"/>
  <c r="EY19" i="12"/>
  <c r="EZ19" i="12"/>
  <c r="FA19" i="12"/>
  <c r="FB19" i="12"/>
  <c r="FC19" i="12"/>
  <c r="FD19" i="12"/>
  <c r="FE19" i="12"/>
  <c r="FF19" i="12"/>
  <c r="FG19" i="12"/>
  <c r="FH19" i="12"/>
  <c r="FI19" i="12"/>
  <c r="FJ19" i="12"/>
  <c r="FK19" i="12"/>
  <c r="FL19" i="12"/>
  <c r="FM19" i="12"/>
  <c r="FN19" i="12"/>
  <c r="FO19" i="12"/>
  <c r="FP19" i="12"/>
  <c r="FQ19" i="12"/>
  <c r="FR19" i="12"/>
  <c r="FS19" i="12"/>
  <c r="FT19" i="12"/>
  <c r="N19" i="12"/>
  <c r="E20" i="4"/>
  <c r="D20" i="11"/>
  <c r="G20" i="12"/>
  <c r="Y20" i="12"/>
  <c r="D20" i="12"/>
  <c r="H20" i="12"/>
  <c r="Z20" i="12"/>
  <c r="E20" i="12"/>
  <c r="F20" i="12"/>
  <c r="I20" i="12"/>
  <c r="AA20" i="12"/>
  <c r="J20" i="12"/>
  <c r="AB20" i="12"/>
  <c r="K20" i="12"/>
  <c r="AC20" i="12"/>
  <c r="M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R20" i="12"/>
  <c r="BS20" i="12"/>
  <c r="BT20" i="12"/>
  <c r="BU20" i="12"/>
  <c r="BV20" i="12"/>
  <c r="BW20" i="12"/>
  <c r="BX20" i="12"/>
  <c r="BY20" i="12"/>
  <c r="BZ20" i="12"/>
  <c r="CA20" i="12"/>
  <c r="CB20" i="12"/>
  <c r="CC20" i="12"/>
  <c r="CD20" i="12"/>
  <c r="CE20" i="12"/>
  <c r="CF20" i="12"/>
  <c r="CG20" i="12"/>
  <c r="CH20" i="12"/>
  <c r="CI20" i="12"/>
  <c r="CJ20" i="12"/>
  <c r="CK20" i="12"/>
  <c r="CL20" i="12"/>
  <c r="CM20" i="12"/>
  <c r="CN20" i="12"/>
  <c r="CO20" i="12"/>
  <c r="CP20" i="12"/>
  <c r="CQ20" i="12"/>
  <c r="CR20" i="12"/>
  <c r="CS20" i="12"/>
  <c r="CT20" i="12"/>
  <c r="CU20" i="12"/>
  <c r="CV20" i="12"/>
  <c r="CW20" i="12"/>
  <c r="CX20" i="12"/>
  <c r="CY20" i="12"/>
  <c r="CZ20" i="12"/>
  <c r="DA20" i="12"/>
  <c r="DB20" i="12"/>
  <c r="DC20" i="12"/>
  <c r="DD20" i="12"/>
  <c r="DE20" i="12"/>
  <c r="DF20" i="12"/>
  <c r="DG20" i="12"/>
  <c r="DH20" i="12"/>
  <c r="DI20" i="12"/>
  <c r="DJ20" i="12"/>
  <c r="DK20" i="12"/>
  <c r="DL20" i="12"/>
  <c r="DM20" i="12"/>
  <c r="DN20" i="12"/>
  <c r="DO20" i="12"/>
  <c r="DP20" i="12"/>
  <c r="DQ20" i="12"/>
  <c r="DR20" i="12"/>
  <c r="DS20" i="12"/>
  <c r="DT20" i="12"/>
  <c r="DU20" i="12"/>
  <c r="DV20" i="12"/>
  <c r="DW20" i="12"/>
  <c r="DX20" i="12"/>
  <c r="DY20" i="12"/>
  <c r="DZ20" i="12"/>
  <c r="EA20" i="12"/>
  <c r="EB20" i="12"/>
  <c r="EC20" i="12"/>
  <c r="ED20" i="12"/>
  <c r="EE20" i="12"/>
  <c r="EF20" i="12"/>
  <c r="EG20" i="12"/>
  <c r="EH20" i="12"/>
  <c r="EI20" i="12"/>
  <c r="EJ20" i="12"/>
  <c r="EK20" i="12"/>
  <c r="EL20" i="12"/>
  <c r="EM20" i="12"/>
  <c r="EN20" i="12"/>
  <c r="EO20" i="12"/>
  <c r="EP20" i="12"/>
  <c r="EQ20" i="12"/>
  <c r="ER20" i="12"/>
  <c r="ES20" i="12"/>
  <c r="ET20" i="12"/>
  <c r="EU20" i="12"/>
  <c r="EV20" i="12"/>
  <c r="EW20" i="12"/>
  <c r="EX20" i="12"/>
  <c r="EY20" i="12"/>
  <c r="EZ20" i="12"/>
  <c r="FA20" i="12"/>
  <c r="FB20" i="12"/>
  <c r="FC20" i="12"/>
  <c r="FD20" i="12"/>
  <c r="FE20" i="12"/>
  <c r="FF20" i="12"/>
  <c r="FG20" i="12"/>
  <c r="FH20" i="12"/>
  <c r="FI20" i="12"/>
  <c r="FJ20" i="12"/>
  <c r="FK20" i="12"/>
  <c r="FL20" i="12"/>
  <c r="FM20" i="12"/>
  <c r="FN20" i="12"/>
  <c r="FO20" i="12"/>
  <c r="FP20" i="12"/>
  <c r="FQ20" i="12"/>
  <c r="FR20" i="12"/>
  <c r="FS20" i="12"/>
  <c r="FT20" i="12"/>
  <c r="N20" i="12"/>
  <c r="E30" i="4"/>
  <c r="D30" i="11"/>
  <c r="G30" i="12"/>
  <c r="Y30" i="12"/>
  <c r="D30" i="12"/>
  <c r="H30" i="12"/>
  <c r="Z30" i="12"/>
  <c r="E30" i="12"/>
  <c r="F30" i="12"/>
  <c r="I30" i="12"/>
  <c r="AA30" i="12"/>
  <c r="J30" i="12"/>
  <c r="AB30" i="12"/>
  <c r="K30" i="12"/>
  <c r="AC30" i="12"/>
  <c r="M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R30" i="12"/>
  <c r="BS30" i="12"/>
  <c r="BT30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CG30" i="12"/>
  <c r="CH30" i="12"/>
  <c r="CI30" i="12"/>
  <c r="CJ30" i="12"/>
  <c r="CK30" i="12"/>
  <c r="CL30" i="12"/>
  <c r="CM30" i="12"/>
  <c r="CN30" i="12"/>
  <c r="CO30" i="12"/>
  <c r="CP30" i="12"/>
  <c r="CQ30" i="12"/>
  <c r="CR30" i="12"/>
  <c r="CS30" i="12"/>
  <c r="CT30" i="12"/>
  <c r="CU30" i="12"/>
  <c r="CV30" i="12"/>
  <c r="CW30" i="12"/>
  <c r="CX30" i="12"/>
  <c r="CY30" i="12"/>
  <c r="CZ30" i="12"/>
  <c r="DA30" i="12"/>
  <c r="DB30" i="12"/>
  <c r="DC30" i="12"/>
  <c r="DD30" i="12"/>
  <c r="DE30" i="12"/>
  <c r="DF30" i="12"/>
  <c r="DG30" i="12"/>
  <c r="DH30" i="12"/>
  <c r="DI30" i="12"/>
  <c r="DJ30" i="12"/>
  <c r="DK30" i="12"/>
  <c r="DL30" i="12"/>
  <c r="DM30" i="12"/>
  <c r="DN30" i="12"/>
  <c r="DO30" i="12"/>
  <c r="DP30" i="12"/>
  <c r="DQ30" i="12"/>
  <c r="DR30" i="12"/>
  <c r="DS30" i="12"/>
  <c r="DT30" i="12"/>
  <c r="DU30" i="12"/>
  <c r="DV30" i="12"/>
  <c r="DW30" i="12"/>
  <c r="DX30" i="12"/>
  <c r="DY30" i="12"/>
  <c r="DZ30" i="12"/>
  <c r="EA30" i="12"/>
  <c r="EB30" i="12"/>
  <c r="EC30" i="12"/>
  <c r="ED30" i="12"/>
  <c r="EE30" i="12"/>
  <c r="EF30" i="12"/>
  <c r="EG30" i="12"/>
  <c r="EH30" i="12"/>
  <c r="EI30" i="12"/>
  <c r="EJ30" i="12"/>
  <c r="EK30" i="12"/>
  <c r="EL30" i="12"/>
  <c r="EM30" i="12"/>
  <c r="EN30" i="12"/>
  <c r="EO30" i="12"/>
  <c r="EP30" i="12"/>
  <c r="EQ30" i="12"/>
  <c r="ER30" i="12"/>
  <c r="ES30" i="12"/>
  <c r="ET30" i="12"/>
  <c r="EU30" i="12"/>
  <c r="EV30" i="12"/>
  <c r="EW30" i="12"/>
  <c r="EX30" i="12"/>
  <c r="EY30" i="12"/>
  <c r="EZ30" i="12"/>
  <c r="FA30" i="12"/>
  <c r="FB30" i="12"/>
  <c r="FC30" i="12"/>
  <c r="FD30" i="12"/>
  <c r="FE30" i="12"/>
  <c r="FF30" i="12"/>
  <c r="FG30" i="12"/>
  <c r="FH30" i="12"/>
  <c r="FI30" i="12"/>
  <c r="FJ30" i="12"/>
  <c r="FK30" i="12"/>
  <c r="FL30" i="12"/>
  <c r="FM30" i="12"/>
  <c r="FN30" i="12"/>
  <c r="FO30" i="12"/>
  <c r="FP30" i="12"/>
  <c r="FQ30" i="12"/>
  <c r="FR30" i="12"/>
  <c r="FS30" i="12"/>
  <c r="FT30" i="12"/>
  <c r="N30" i="12"/>
  <c r="N36" i="12"/>
  <c r="O35" i="12"/>
  <c r="N35" i="12"/>
  <c r="P33" i="12"/>
  <c r="P32" i="12"/>
  <c r="P31" i="12"/>
  <c r="P29" i="12"/>
  <c r="P28" i="12"/>
  <c r="P27" i="12"/>
  <c r="P23" i="12"/>
  <c r="P21" i="12"/>
  <c r="P16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P36" i="12"/>
  <c r="M36" i="12"/>
  <c r="L11" i="12"/>
  <c r="L36" i="12"/>
  <c r="K36" i="12"/>
  <c r="J36" i="12"/>
  <c r="I36" i="12"/>
  <c r="H36" i="12"/>
  <c r="G36" i="12"/>
  <c r="F36" i="12"/>
  <c r="E36" i="12"/>
  <c r="P35" i="12"/>
  <c r="M35" i="12"/>
  <c r="L35" i="12"/>
  <c r="K35" i="12"/>
  <c r="J35" i="12"/>
  <c r="I35" i="12"/>
  <c r="H35" i="12"/>
  <c r="G35" i="12"/>
  <c r="F35" i="12"/>
  <c r="E35" i="12"/>
  <c r="D36" i="12"/>
  <c r="D35" i="12"/>
  <c r="AA12" i="5"/>
  <c r="D12" i="4"/>
  <c r="E12" i="11"/>
  <c r="F12" i="11"/>
  <c r="H12" i="11"/>
  <c r="I12" i="11"/>
  <c r="J12" i="11"/>
  <c r="K12" i="11"/>
  <c r="AA11" i="5"/>
  <c r="D11" i="4"/>
  <c r="E11" i="11"/>
  <c r="F11" i="11"/>
  <c r="H11" i="11"/>
  <c r="I11" i="11"/>
  <c r="J11" i="11"/>
  <c r="K11" i="11"/>
  <c r="AA13" i="5"/>
  <c r="D13" i="4"/>
  <c r="E13" i="11"/>
  <c r="F13" i="11"/>
  <c r="H13" i="11"/>
  <c r="I13" i="11"/>
  <c r="J13" i="11"/>
  <c r="AA14" i="5"/>
  <c r="D14" i="4"/>
  <c r="E14" i="11"/>
  <c r="F14" i="11"/>
  <c r="H14" i="11"/>
  <c r="I14" i="11"/>
  <c r="J14" i="11"/>
  <c r="AA15" i="5"/>
  <c r="D15" i="4"/>
  <c r="E15" i="11"/>
  <c r="F15" i="11"/>
  <c r="H15" i="11"/>
  <c r="I15" i="11"/>
  <c r="J15" i="11"/>
  <c r="AA16" i="5"/>
  <c r="D16" i="4"/>
  <c r="E16" i="11"/>
  <c r="F16" i="11"/>
  <c r="H16" i="11"/>
  <c r="I16" i="11"/>
  <c r="J16" i="11"/>
  <c r="AA17" i="5"/>
  <c r="D17" i="4"/>
  <c r="E17" i="11"/>
  <c r="F17" i="11"/>
  <c r="H17" i="11"/>
  <c r="I17" i="11"/>
  <c r="J17" i="11"/>
  <c r="AA21" i="5"/>
  <c r="D21" i="4"/>
  <c r="E21" i="11"/>
  <c r="F21" i="11"/>
  <c r="H21" i="11"/>
  <c r="I21" i="11"/>
  <c r="J21" i="11"/>
  <c r="AA22" i="5"/>
  <c r="D22" i="4"/>
  <c r="E22" i="11"/>
  <c r="F22" i="11"/>
  <c r="H22" i="11"/>
  <c r="I22" i="11"/>
  <c r="J22" i="11"/>
  <c r="AA23" i="5"/>
  <c r="D23" i="4"/>
  <c r="E23" i="11"/>
  <c r="F23" i="11"/>
  <c r="H23" i="11"/>
  <c r="I23" i="11"/>
  <c r="J23" i="11"/>
  <c r="AA24" i="5"/>
  <c r="D24" i="4"/>
  <c r="E24" i="11"/>
  <c r="F24" i="11"/>
  <c r="H24" i="11"/>
  <c r="I24" i="11"/>
  <c r="J24" i="11"/>
  <c r="AA25" i="5"/>
  <c r="D25" i="4"/>
  <c r="E25" i="11"/>
  <c r="F25" i="11"/>
  <c r="H25" i="11"/>
  <c r="I25" i="11"/>
  <c r="J25" i="11"/>
  <c r="AA26" i="5"/>
  <c r="D26" i="4"/>
  <c r="E26" i="11"/>
  <c r="F26" i="11"/>
  <c r="H26" i="11"/>
  <c r="I26" i="11"/>
  <c r="J26" i="11"/>
  <c r="Z27" i="5"/>
  <c r="AA27" i="5"/>
  <c r="D27" i="4"/>
  <c r="E27" i="11"/>
  <c r="F27" i="11"/>
  <c r="H27" i="11"/>
  <c r="I27" i="11"/>
  <c r="J27" i="11"/>
  <c r="AA28" i="5"/>
  <c r="D28" i="4"/>
  <c r="E28" i="11"/>
  <c r="F28" i="11"/>
  <c r="H28" i="11"/>
  <c r="I28" i="11"/>
  <c r="J28" i="11"/>
  <c r="AA29" i="5"/>
  <c r="D29" i="4"/>
  <c r="E29" i="11"/>
  <c r="F29" i="11"/>
  <c r="H29" i="11"/>
  <c r="I29" i="11"/>
  <c r="J29" i="11"/>
  <c r="AA31" i="5"/>
  <c r="D31" i="4"/>
  <c r="E31" i="11"/>
  <c r="F31" i="11"/>
  <c r="H31" i="11"/>
  <c r="I31" i="11"/>
  <c r="J31" i="11"/>
  <c r="AA32" i="5"/>
  <c r="D32" i="4"/>
  <c r="E32" i="11"/>
  <c r="F32" i="11"/>
  <c r="H32" i="11"/>
  <c r="I32" i="11"/>
  <c r="J32" i="11"/>
  <c r="AA33" i="5"/>
  <c r="D33" i="4"/>
  <c r="E33" i="11"/>
  <c r="F33" i="11"/>
  <c r="H33" i="11"/>
  <c r="I33" i="11"/>
  <c r="J33" i="11"/>
  <c r="J36" i="11"/>
  <c r="J35" i="11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K13" i="11"/>
  <c r="K16" i="11"/>
  <c r="K21" i="11"/>
  <c r="K23" i="11"/>
  <c r="K27" i="11"/>
  <c r="K28" i="11"/>
  <c r="K29" i="11"/>
  <c r="K31" i="11"/>
  <c r="K32" i="11"/>
  <c r="K33" i="11"/>
  <c r="K36" i="11"/>
  <c r="Z18" i="5"/>
  <c r="AA18" i="5"/>
  <c r="D18" i="4"/>
  <c r="E18" i="11"/>
  <c r="F18" i="11"/>
  <c r="H18" i="11"/>
  <c r="I18" i="11"/>
  <c r="AA19" i="5"/>
  <c r="D19" i="4"/>
  <c r="E19" i="11"/>
  <c r="F19" i="11"/>
  <c r="H19" i="11"/>
  <c r="I19" i="11"/>
  <c r="AA20" i="5"/>
  <c r="D20" i="4"/>
  <c r="E20" i="11"/>
  <c r="F20" i="11"/>
  <c r="H20" i="11"/>
  <c r="I20" i="11"/>
  <c r="AA30" i="5"/>
  <c r="D30" i="4"/>
  <c r="E30" i="11"/>
  <c r="F30" i="11"/>
  <c r="H30" i="11"/>
  <c r="I30" i="11"/>
  <c r="I36" i="11"/>
  <c r="K35" i="11"/>
  <c r="I35" i="11"/>
  <c r="H36" i="11"/>
  <c r="G36" i="11"/>
  <c r="F36" i="11"/>
  <c r="E36" i="11"/>
  <c r="H35" i="11"/>
  <c r="G35" i="11"/>
  <c r="F35" i="11"/>
  <c r="E35" i="11"/>
  <c r="D36" i="11"/>
  <c r="D35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D33" i="9"/>
  <c r="F33" i="9"/>
  <c r="H33" i="9"/>
  <c r="G33" i="10"/>
  <c r="H33" i="10"/>
  <c r="I33" i="10"/>
  <c r="D33" i="10"/>
  <c r="E33" i="10"/>
  <c r="F33" i="10"/>
  <c r="J33" i="10"/>
  <c r="I33" i="9"/>
  <c r="J33" i="9"/>
  <c r="E33" i="9"/>
  <c r="G33" i="9"/>
  <c r="K33" i="9"/>
  <c r="N33" i="10"/>
  <c r="M33" i="10"/>
  <c r="O33" i="10"/>
  <c r="O33" i="2"/>
  <c r="K33" i="10"/>
  <c r="L33" i="10"/>
  <c r="L33" i="9"/>
  <c r="M33" i="9"/>
  <c r="N33" i="9"/>
  <c r="O33" i="9"/>
  <c r="Q33" i="3"/>
  <c r="D32" i="9"/>
  <c r="F32" i="9"/>
  <c r="H32" i="9"/>
  <c r="G32" i="10"/>
  <c r="H32" i="10"/>
  <c r="I32" i="10"/>
  <c r="D32" i="10"/>
  <c r="E32" i="10"/>
  <c r="F32" i="10"/>
  <c r="J32" i="10"/>
  <c r="I32" i="9"/>
  <c r="J32" i="9"/>
  <c r="E32" i="9"/>
  <c r="G32" i="9"/>
  <c r="K32" i="9"/>
  <c r="N32" i="10"/>
  <c r="M32" i="10"/>
  <c r="O32" i="10"/>
  <c r="O32" i="2"/>
  <c r="K32" i="10"/>
  <c r="L32" i="10"/>
  <c r="L32" i="9"/>
  <c r="M32" i="9"/>
  <c r="N32" i="9"/>
  <c r="O32" i="9"/>
  <c r="Q32" i="3"/>
  <c r="D31" i="9"/>
  <c r="F31" i="9"/>
  <c r="H31" i="9"/>
  <c r="G31" i="10"/>
  <c r="H31" i="10"/>
  <c r="I31" i="10"/>
  <c r="D31" i="10"/>
  <c r="E31" i="10"/>
  <c r="F31" i="10"/>
  <c r="J31" i="10"/>
  <c r="I31" i="9"/>
  <c r="J31" i="9"/>
  <c r="E31" i="9"/>
  <c r="G31" i="9"/>
  <c r="K31" i="9"/>
  <c r="N31" i="10"/>
  <c r="M31" i="10"/>
  <c r="O31" i="10"/>
  <c r="O31" i="2"/>
  <c r="K31" i="10"/>
  <c r="L31" i="10"/>
  <c r="L31" i="9"/>
  <c r="M31" i="9"/>
  <c r="N31" i="9"/>
  <c r="O31" i="9"/>
  <c r="Q31" i="3"/>
  <c r="D30" i="9"/>
  <c r="F30" i="9"/>
  <c r="H30" i="9"/>
  <c r="G30" i="10"/>
  <c r="H30" i="10"/>
  <c r="I30" i="10"/>
  <c r="D30" i="10"/>
  <c r="E30" i="10"/>
  <c r="F30" i="10"/>
  <c r="J30" i="10"/>
  <c r="I30" i="9"/>
  <c r="J30" i="9"/>
  <c r="E30" i="9"/>
  <c r="G30" i="9"/>
  <c r="K30" i="9"/>
  <c r="N30" i="10"/>
  <c r="M30" i="10"/>
  <c r="O30" i="10"/>
  <c r="O30" i="2"/>
  <c r="K30" i="10"/>
  <c r="L30" i="10"/>
  <c r="L30" i="9"/>
  <c r="M30" i="9"/>
  <c r="N30" i="9"/>
  <c r="O30" i="9"/>
  <c r="Q30" i="3"/>
  <c r="D29" i="9"/>
  <c r="F29" i="9"/>
  <c r="H29" i="9"/>
  <c r="G29" i="10"/>
  <c r="H29" i="10"/>
  <c r="I29" i="10"/>
  <c r="D29" i="10"/>
  <c r="E29" i="10"/>
  <c r="F29" i="10"/>
  <c r="J29" i="10"/>
  <c r="I29" i="9"/>
  <c r="J29" i="9"/>
  <c r="E29" i="9"/>
  <c r="G29" i="9"/>
  <c r="K29" i="9"/>
  <c r="N29" i="10"/>
  <c r="M29" i="10"/>
  <c r="O29" i="10"/>
  <c r="O29" i="2"/>
  <c r="K29" i="10"/>
  <c r="L29" i="10"/>
  <c r="L29" i="9"/>
  <c r="M29" i="9"/>
  <c r="N29" i="9"/>
  <c r="O29" i="9"/>
  <c r="Q29" i="3"/>
  <c r="D28" i="9"/>
  <c r="F28" i="9"/>
  <c r="H28" i="9"/>
  <c r="G28" i="10"/>
  <c r="H28" i="10"/>
  <c r="I28" i="10"/>
  <c r="D28" i="10"/>
  <c r="E28" i="10"/>
  <c r="F28" i="10"/>
  <c r="J28" i="10"/>
  <c r="I28" i="9"/>
  <c r="J28" i="9"/>
  <c r="E28" i="9"/>
  <c r="G28" i="9"/>
  <c r="K28" i="9"/>
  <c r="N28" i="10"/>
  <c r="M28" i="10"/>
  <c r="O28" i="10"/>
  <c r="O28" i="2"/>
  <c r="K28" i="10"/>
  <c r="L28" i="10"/>
  <c r="L28" i="9"/>
  <c r="M28" i="9"/>
  <c r="N28" i="9"/>
  <c r="O28" i="9"/>
  <c r="Q28" i="3"/>
  <c r="D27" i="9"/>
  <c r="F27" i="9"/>
  <c r="H27" i="9"/>
  <c r="G27" i="10"/>
  <c r="H27" i="10"/>
  <c r="I27" i="10"/>
  <c r="D27" i="10"/>
  <c r="E27" i="10"/>
  <c r="F27" i="10"/>
  <c r="J27" i="10"/>
  <c r="I27" i="9"/>
  <c r="J27" i="9"/>
  <c r="E27" i="9"/>
  <c r="G27" i="9"/>
  <c r="K27" i="9"/>
  <c r="N27" i="10"/>
  <c r="M27" i="10"/>
  <c r="O27" i="10"/>
  <c r="O27" i="2"/>
  <c r="K27" i="10"/>
  <c r="L27" i="10"/>
  <c r="L27" i="9"/>
  <c r="M27" i="9"/>
  <c r="N27" i="9"/>
  <c r="O27" i="9"/>
  <c r="Q27" i="3"/>
  <c r="D26" i="9"/>
  <c r="F26" i="9"/>
  <c r="H26" i="9"/>
  <c r="G26" i="10"/>
  <c r="H26" i="10"/>
  <c r="I26" i="10"/>
  <c r="D26" i="10"/>
  <c r="E26" i="10"/>
  <c r="F26" i="10"/>
  <c r="J26" i="10"/>
  <c r="I26" i="9"/>
  <c r="J26" i="9"/>
  <c r="E26" i="9"/>
  <c r="G26" i="9"/>
  <c r="K26" i="9"/>
  <c r="N26" i="10"/>
  <c r="M26" i="10"/>
  <c r="O26" i="10"/>
  <c r="O26" i="2"/>
  <c r="K26" i="10"/>
  <c r="L26" i="10"/>
  <c r="L26" i="9"/>
  <c r="M26" i="9"/>
  <c r="N26" i="9"/>
  <c r="O26" i="9"/>
  <c r="Q26" i="3"/>
  <c r="D25" i="9"/>
  <c r="F25" i="9"/>
  <c r="H25" i="9"/>
  <c r="G25" i="10"/>
  <c r="H25" i="10"/>
  <c r="I25" i="10"/>
  <c r="D25" i="10"/>
  <c r="E25" i="10"/>
  <c r="F25" i="10"/>
  <c r="J25" i="10"/>
  <c r="I25" i="9"/>
  <c r="J25" i="9"/>
  <c r="E25" i="9"/>
  <c r="G25" i="9"/>
  <c r="K25" i="9"/>
  <c r="N25" i="10"/>
  <c r="M25" i="10"/>
  <c r="O25" i="10"/>
  <c r="O25" i="2"/>
  <c r="K25" i="10"/>
  <c r="L25" i="10"/>
  <c r="L25" i="9"/>
  <c r="M25" i="9"/>
  <c r="N25" i="9"/>
  <c r="O25" i="9"/>
  <c r="Q25" i="3"/>
  <c r="D24" i="9"/>
  <c r="F24" i="9"/>
  <c r="H24" i="9"/>
  <c r="G24" i="10"/>
  <c r="H24" i="10"/>
  <c r="I24" i="10"/>
  <c r="D24" i="10"/>
  <c r="E24" i="10"/>
  <c r="F24" i="10"/>
  <c r="J24" i="10"/>
  <c r="I24" i="9"/>
  <c r="J24" i="9"/>
  <c r="E24" i="9"/>
  <c r="G24" i="9"/>
  <c r="K24" i="9"/>
  <c r="N24" i="10"/>
  <c r="M24" i="10"/>
  <c r="O24" i="10"/>
  <c r="O24" i="2"/>
  <c r="K24" i="10"/>
  <c r="L24" i="10"/>
  <c r="L24" i="9"/>
  <c r="M24" i="9"/>
  <c r="N24" i="9"/>
  <c r="O24" i="9"/>
  <c r="Q24" i="3"/>
  <c r="D23" i="9"/>
  <c r="F23" i="9"/>
  <c r="H23" i="9"/>
  <c r="G23" i="10"/>
  <c r="H23" i="10"/>
  <c r="I23" i="10"/>
  <c r="D23" i="10"/>
  <c r="E23" i="10"/>
  <c r="F23" i="10"/>
  <c r="J23" i="10"/>
  <c r="I23" i="9"/>
  <c r="J23" i="9"/>
  <c r="E23" i="9"/>
  <c r="G23" i="9"/>
  <c r="K23" i="9"/>
  <c r="N23" i="10"/>
  <c r="M23" i="10"/>
  <c r="O23" i="10"/>
  <c r="O23" i="2"/>
  <c r="K23" i="10"/>
  <c r="L23" i="10"/>
  <c r="L23" i="9"/>
  <c r="M23" i="9"/>
  <c r="N23" i="9"/>
  <c r="O23" i="9"/>
  <c r="Q23" i="3"/>
  <c r="D22" i="9"/>
  <c r="F22" i="9"/>
  <c r="H22" i="9"/>
  <c r="G22" i="10"/>
  <c r="H22" i="10"/>
  <c r="I22" i="10"/>
  <c r="D22" i="10"/>
  <c r="E22" i="10"/>
  <c r="F22" i="10"/>
  <c r="J22" i="10"/>
  <c r="I22" i="9"/>
  <c r="J22" i="9"/>
  <c r="E22" i="9"/>
  <c r="G22" i="9"/>
  <c r="K22" i="9"/>
  <c r="N22" i="10"/>
  <c r="M22" i="10"/>
  <c r="O22" i="10"/>
  <c r="O22" i="2"/>
  <c r="K22" i="10"/>
  <c r="L22" i="10"/>
  <c r="L22" i="9"/>
  <c r="M22" i="9"/>
  <c r="N22" i="9"/>
  <c r="O22" i="9"/>
  <c r="Q22" i="3"/>
  <c r="D21" i="9"/>
  <c r="F21" i="9"/>
  <c r="H21" i="9"/>
  <c r="G21" i="10"/>
  <c r="H21" i="10"/>
  <c r="I21" i="10"/>
  <c r="D21" i="10"/>
  <c r="E21" i="10"/>
  <c r="F21" i="10"/>
  <c r="J21" i="10"/>
  <c r="I21" i="9"/>
  <c r="J21" i="9"/>
  <c r="E21" i="9"/>
  <c r="G21" i="9"/>
  <c r="K21" i="9"/>
  <c r="N21" i="10"/>
  <c r="M21" i="10"/>
  <c r="O21" i="10"/>
  <c r="O21" i="2"/>
  <c r="K21" i="10"/>
  <c r="L21" i="10"/>
  <c r="L21" i="9"/>
  <c r="M21" i="9"/>
  <c r="N21" i="9"/>
  <c r="O21" i="9"/>
  <c r="Q21" i="3"/>
  <c r="D20" i="9"/>
  <c r="F20" i="9"/>
  <c r="H20" i="9"/>
  <c r="G20" i="10"/>
  <c r="H20" i="10"/>
  <c r="I20" i="10"/>
  <c r="D20" i="10"/>
  <c r="E20" i="10"/>
  <c r="F20" i="10"/>
  <c r="J20" i="10"/>
  <c r="I20" i="9"/>
  <c r="J20" i="9"/>
  <c r="E20" i="9"/>
  <c r="G20" i="9"/>
  <c r="K20" i="9"/>
  <c r="N20" i="10"/>
  <c r="M20" i="10"/>
  <c r="O20" i="10"/>
  <c r="O20" i="2"/>
  <c r="K20" i="10"/>
  <c r="L20" i="10"/>
  <c r="L20" i="9"/>
  <c r="M20" i="9"/>
  <c r="N20" i="9"/>
  <c r="O20" i="9"/>
  <c r="Q20" i="3"/>
  <c r="D19" i="9"/>
  <c r="F19" i="9"/>
  <c r="H19" i="9"/>
  <c r="G19" i="10"/>
  <c r="H19" i="10"/>
  <c r="I19" i="10"/>
  <c r="D19" i="10"/>
  <c r="E19" i="10"/>
  <c r="F19" i="10"/>
  <c r="J19" i="10"/>
  <c r="I19" i="9"/>
  <c r="J19" i="9"/>
  <c r="E19" i="9"/>
  <c r="G19" i="9"/>
  <c r="K19" i="9"/>
  <c r="N19" i="10"/>
  <c r="M19" i="10"/>
  <c r="O19" i="10"/>
  <c r="O19" i="2"/>
  <c r="K19" i="10"/>
  <c r="L19" i="10"/>
  <c r="L19" i="9"/>
  <c r="M19" i="9"/>
  <c r="N19" i="9"/>
  <c r="O19" i="9"/>
  <c r="Q19" i="3"/>
  <c r="D18" i="9"/>
  <c r="F18" i="9"/>
  <c r="H18" i="9"/>
  <c r="G18" i="10"/>
  <c r="H18" i="10"/>
  <c r="I18" i="10"/>
  <c r="D18" i="10"/>
  <c r="E18" i="10"/>
  <c r="F18" i="10"/>
  <c r="J18" i="10"/>
  <c r="I18" i="9"/>
  <c r="J18" i="9"/>
  <c r="E18" i="9"/>
  <c r="G18" i="9"/>
  <c r="K18" i="9"/>
  <c r="N18" i="10"/>
  <c r="M18" i="10"/>
  <c r="O18" i="10"/>
  <c r="O18" i="2"/>
  <c r="K18" i="10"/>
  <c r="L18" i="10"/>
  <c r="L18" i="9"/>
  <c r="M18" i="9"/>
  <c r="N18" i="9"/>
  <c r="O18" i="9"/>
  <c r="Q18" i="3"/>
  <c r="D17" i="9"/>
  <c r="F17" i="9"/>
  <c r="H17" i="9"/>
  <c r="G17" i="10"/>
  <c r="H17" i="10"/>
  <c r="I17" i="10"/>
  <c r="D17" i="10"/>
  <c r="E17" i="10"/>
  <c r="F17" i="10"/>
  <c r="J17" i="10"/>
  <c r="I17" i="9"/>
  <c r="J17" i="9"/>
  <c r="E17" i="9"/>
  <c r="G17" i="9"/>
  <c r="K17" i="9"/>
  <c r="N17" i="10"/>
  <c r="M17" i="10"/>
  <c r="O17" i="10"/>
  <c r="O17" i="2"/>
  <c r="K17" i="10"/>
  <c r="L17" i="10"/>
  <c r="L17" i="9"/>
  <c r="M17" i="9"/>
  <c r="N17" i="9"/>
  <c r="O17" i="9"/>
  <c r="Q17" i="3"/>
  <c r="D16" i="9"/>
  <c r="F16" i="9"/>
  <c r="H16" i="9"/>
  <c r="G16" i="10"/>
  <c r="H16" i="10"/>
  <c r="I16" i="10"/>
  <c r="D16" i="10"/>
  <c r="E16" i="10"/>
  <c r="F16" i="10"/>
  <c r="J16" i="10"/>
  <c r="I16" i="9"/>
  <c r="J16" i="9"/>
  <c r="E16" i="9"/>
  <c r="G16" i="9"/>
  <c r="K16" i="9"/>
  <c r="N16" i="10"/>
  <c r="M16" i="10"/>
  <c r="O16" i="10"/>
  <c r="O16" i="2"/>
  <c r="K16" i="10"/>
  <c r="L16" i="10"/>
  <c r="L16" i="9"/>
  <c r="M16" i="9"/>
  <c r="N16" i="9"/>
  <c r="O16" i="9"/>
  <c r="Q16" i="3"/>
  <c r="D15" i="9"/>
  <c r="F15" i="9"/>
  <c r="H15" i="9"/>
  <c r="G15" i="10"/>
  <c r="H15" i="10"/>
  <c r="I15" i="10"/>
  <c r="D15" i="10"/>
  <c r="E15" i="10"/>
  <c r="F15" i="10"/>
  <c r="J15" i="10"/>
  <c r="I15" i="9"/>
  <c r="J15" i="9"/>
  <c r="E15" i="9"/>
  <c r="G15" i="9"/>
  <c r="K15" i="9"/>
  <c r="N15" i="10"/>
  <c r="M15" i="10"/>
  <c r="O15" i="10"/>
  <c r="O15" i="2"/>
  <c r="K15" i="10"/>
  <c r="L15" i="10"/>
  <c r="L15" i="9"/>
  <c r="M15" i="9"/>
  <c r="N15" i="9"/>
  <c r="O15" i="9"/>
  <c r="Q15" i="3"/>
  <c r="D14" i="9"/>
  <c r="F14" i="9"/>
  <c r="H14" i="9"/>
  <c r="G14" i="10"/>
  <c r="H14" i="10"/>
  <c r="I14" i="10"/>
  <c r="D14" i="10"/>
  <c r="E14" i="10"/>
  <c r="F14" i="10"/>
  <c r="J14" i="10"/>
  <c r="I14" i="9"/>
  <c r="J14" i="9"/>
  <c r="E14" i="9"/>
  <c r="G14" i="9"/>
  <c r="K14" i="9"/>
  <c r="N14" i="10"/>
  <c r="M14" i="10"/>
  <c r="O14" i="10"/>
  <c r="O14" i="2"/>
  <c r="K14" i="10"/>
  <c r="L14" i="10"/>
  <c r="L14" i="9"/>
  <c r="M14" i="9"/>
  <c r="N14" i="9"/>
  <c r="O14" i="9"/>
  <c r="Q14" i="3"/>
  <c r="D13" i="9"/>
  <c r="F13" i="9"/>
  <c r="H13" i="9"/>
  <c r="G13" i="10"/>
  <c r="H13" i="10"/>
  <c r="I13" i="10"/>
  <c r="D13" i="10"/>
  <c r="E13" i="10"/>
  <c r="F13" i="10"/>
  <c r="J13" i="10"/>
  <c r="I13" i="9"/>
  <c r="J13" i="9"/>
  <c r="E13" i="9"/>
  <c r="G13" i="9"/>
  <c r="K13" i="9"/>
  <c r="N13" i="10"/>
  <c r="M13" i="10"/>
  <c r="O13" i="10"/>
  <c r="O13" i="2"/>
  <c r="K13" i="10"/>
  <c r="L13" i="10"/>
  <c r="L13" i="9"/>
  <c r="M13" i="9"/>
  <c r="N13" i="9"/>
  <c r="O13" i="9"/>
  <c r="Q13" i="3"/>
  <c r="D12" i="9"/>
  <c r="F12" i="9"/>
  <c r="H12" i="9"/>
  <c r="G12" i="10"/>
  <c r="H12" i="10"/>
  <c r="I12" i="10"/>
  <c r="D12" i="10"/>
  <c r="E12" i="10"/>
  <c r="F12" i="10"/>
  <c r="J12" i="10"/>
  <c r="I12" i="9"/>
  <c r="J12" i="9"/>
  <c r="E12" i="9"/>
  <c r="G12" i="9"/>
  <c r="K12" i="9"/>
  <c r="N12" i="10"/>
  <c r="M12" i="10"/>
  <c r="O12" i="10"/>
  <c r="O12" i="2"/>
  <c r="K12" i="10"/>
  <c r="L12" i="10"/>
  <c r="L12" i="9"/>
  <c r="M12" i="9"/>
  <c r="N12" i="9"/>
  <c r="O12" i="9"/>
  <c r="Q12" i="3"/>
  <c r="D11" i="9"/>
  <c r="F11" i="9"/>
  <c r="H11" i="9"/>
  <c r="G11" i="10"/>
  <c r="H11" i="10"/>
  <c r="I11" i="10"/>
  <c r="D11" i="10"/>
  <c r="E11" i="10"/>
  <c r="F11" i="10"/>
  <c r="J11" i="10"/>
  <c r="I11" i="9"/>
  <c r="J11" i="9"/>
  <c r="E11" i="9"/>
  <c r="G11" i="9"/>
  <c r="K11" i="9"/>
  <c r="N11" i="10"/>
  <c r="M11" i="10"/>
  <c r="O11" i="10"/>
  <c r="O11" i="2"/>
  <c r="K11" i="10"/>
  <c r="L11" i="10"/>
  <c r="L11" i="9"/>
  <c r="M11" i="9"/>
  <c r="N11" i="9"/>
  <c r="O11" i="9"/>
  <c r="Q11" i="3"/>
  <c r="O36" i="10"/>
  <c r="N36" i="10"/>
  <c r="M36" i="10"/>
  <c r="L36" i="10"/>
  <c r="K36" i="10"/>
  <c r="J36" i="10"/>
  <c r="I36" i="10"/>
  <c r="H36" i="10"/>
  <c r="G36" i="10"/>
  <c r="F36" i="10"/>
  <c r="E36" i="10"/>
  <c r="O35" i="10"/>
  <c r="N35" i="10"/>
  <c r="M35" i="10"/>
  <c r="L35" i="10"/>
  <c r="K35" i="10"/>
  <c r="J35" i="10"/>
  <c r="I35" i="10"/>
  <c r="H35" i="10"/>
  <c r="G35" i="10"/>
  <c r="F35" i="10"/>
  <c r="E35" i="10"/>
  <c r="D36" i="10"/>
  <c r="D35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6" i="4"/>
  <c r="I36" i="4"/>
  <c r="F11" i="4"/>
  <c r="H11" i="4"/>
  <c r="F12" i="4"/>
  <c r="H12" i="4"/>
  <c r="F13" i="4"/>
  <c r="H13" i="4"/>
  <c r="F14" i="4"/>
  <c r="H14" i="4"/>
  <c r="F15" i="4"/>
  <c r="H15" i="4"/>
  <c r="F16" i="4"/>
  <c r="H16" i="4"/>
  <c r="F17" i="4"/>
  <c r="H17" i="4"/>
  <c r="F18" i="4"/>
  <c r="H18" i="4"/>
  <c r="F19" i="4"/>
  <c r="H19" i="4"/>
  <c r="F20" i="4"/>
  <c r="H20" i="4"/>
  <c r="F21" i="4"/>
  <c r="H21" i="4"/>
  <c r="F22" i="4"/>
  <c r="H22" i="4"/>
  <c r="F23" i="4"/>
  <c r="H23" i="4"/>
  <c r="F24" i="4"/>
  <c r="H24" i="4"/>
  <c r="F25" i="4"/>
  <c r="H25" i="4"/>
  <c r="F26" i="4"/>
  <c r="H26" i="4"/>
  <c r="F27" i="4"/>
  <c r="H27" i="4"/>
  <c r="F28" i="4"/>
  <c r="H28" i="4"/>
  <c r="F29" i="4"/>
  <c r="H29" i="4"/>
  <c r="F30" i="4"/>
  <c r="H30" i="4"/>
  <c r="F31" i="4"/>
  <c r="H31" i="4"/>
  <c r="F32" i="4"/>
  <c r="H32" i="4"/>
  <c r="F33" i="4"/>
  <c r="H33" i="4"/>
  <c r="H36" i="4"/>
  <c r="G36" i="4"/>
  <c r="F36" i="4"/>
  <c r="E36" i="4"/>
  <c r="D36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6" i="4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I33" i="3"/>
  <c r="I32" i="3"/>
  <c r="I31" i="3"/>
  <c r="I30" i="3"/>
  <c r="I29" i="3"/>
  <c r="I28" i="3"/>
  <c r="I27" i="3"/>
  <c r="I25" i="3"/>
  <c r="I24" i="3"/>
  <c r="I23" i="3"/>
  <c r="I22" i="3"/>
  <c r="I20" i="3"/>
  <c r="I19" i="3"/>
  <c r="I18" i="3"/>
  <c r="I16" i="3"/>
  <c r="I15" i="3"/>
  <c r="I14" i="3"/>
  <c r="I13" i="3"/>
  <c r="I12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8" i="3"/>
  <c r="H17" i="3"/>
  <c r="H16" i="3"/>
  <c r="H14" i="3"/>
  <c r="H13" i="3"/>
  <c r="H12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D33" i="3"/>
  <c r="F33" i="3"/>
  <c r="J33" i="3"/>
  <c r="D32" i="3"/>
  <c r="E32" i="3"/>
  <c r="F32" i="3"/>
  <c r="J32" i="3"/>
  <c r="D31" i="3"/>
  <c r="J31" i="3"/>
  <c r="J30" i="3"/>
  <c r="D29" i="3"/>
  <c r="E29" i="3"/>
  <c r="F29" i="3"/>
  <c r="J29" i="3"/>
  <c r="D28" i="3"/>
  <c r="E28" i="3"/>
  <c r="F28" i="3"/>
  <c r="J28" i="3"/>
  <c r="J27" i="3"/>
  <c r="P11" i="9"/>
  <c r="P12" i="9"/>
  <c r="P13" i="9"/>
  <c r="P20" i="9"/>
  <c r="P21" i="9"/>
  <c r="P23" i="9"/>
  <c r="P27" i="9"/>
  <c r="P28" i="9"/>
  <c r="P29" i="9"/>
  <c r="P31" i="9"/>
  <c r="P32" i="9"/>
  <c r="P33" i="9"/>
  <c r="P36" i="9"/>
  <c r="E26" i="3"/>
  <c r="F26" i="3"/>
  <c r="J26" i="3"/>
  <c r="P35" i="9"/>
  <c r="D25" i="3"/>
  <c r="E25" i="3"/>
  <c r="F25" i="3"/>
  <c r="J25" i="3"/>
  <c r="J24" i="3"/>
  <c r="D23" i="3"/>
  <c r="E23" i="3"/>
  <c r="F23" i="3"/>
  <c r="J23" i="3"/>
  <c r="D22" i="3"/>
  <c r="E22" i="3"/>
  <c r="F22" i="3"/>
  <c r="J22" i="3"/>
  <c r="D21" i="3"/>
  <c r="E21" i="3"/>
  <c r="F21" i="3"/>
  <c r="J21" i="3"/>
  <c r="D20" i="3"/>
  <c r="F20" i="3"/>
  <c r="J20" i="3"/>
  <c r="D19" i="3"/>
  <c r="F19" i="3"/>
  <c r="J19" i="3"/>
  <c r="F18" i="3"/>
  <c r="J18" i="3"/>
  <c r="J17" i="3"/>
  <c r="D16" i="3"/>
  <c r="E16" i="3"/>
  <c r="F16" i="3"/>
  <c r="J16" i="3"/>
  <c r="E15" i="3"/>
  <c r="F15" i="3"/>
  <c r="J15" i="3"/>
  <c r="E14" i="3"/>
  <c r="F14" i="3"/>
  <c r="J14" i="3"/>
  <c r="D13" i="3"/>
  <c r="E13" i="3"/>
  <c r="F13" i="3"/>
  <c r="J13" i="3"/>
  <c r="D12" i="3"/>
  <c r="F12" i="3"/>
  <c r="G12" i="3"/>
  <c r="J12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M11" i="3"/>
  <c r="L11" i="3"/>
  <c r="H11" i="3"/>
  <c r="I11" i="3"/>
  <c r="J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J35" i="4"/>
  <c r="I35" i="4"/>
  <c r="H35" i="4"/>
  <c r="G35" i="4"/>
  <c r="F35" i="4"/>
  <c r="E35" i="4"/>
  <c r="D35" i="4"/>
  <c r="A35" i="4"/>
  <c r="E11" i="8"/>
  <c r="AB11" i="5"/>
  <c r="E12" i="8"/>
  <c r="AB12" i="5"/>
  <c r="E13" i="8"/>
  <c r="AB13" i="5"/>
  <c r="E14" i="8"/>
  <c r="AB14" i="5"/>
  <c r="E15" i="8"/>
  <c r="AB15" i="5"/>
  <c r="E16" i="8"/>
  <c r="AB16" i="5"/>
  <c r="E17" i="8"/>
  <c r="AB17" i="5"/>
  <c r="E18" i="8"/>
  <c r="AB18" i="5"/>
  <c r="E19" i="8"/>
  <c r="AB19" i="5"/>
  <c r="E20" i="8"/>
  <c r="AB20" i="5"/>
  <c r="E21" i="8"/>
  <c r="AB21" i="5"/>
  <c r="E22" i="8"/>
  <c r="AB22" i="5"/>
  <c r="E23" i="8"/>
  <c r="AB23" i="5"/>
  <c r="E24" i="8"/>
  <c r="AB24" i="5"/>
  <c r="E25" i="8"/>
  <c r="AB25" i="5"/>
  <c r="E26" i="8"/>
  <c r="AB26" i="5"/>
  <c r="E27" i="8"/>
  <c r="AB27" i="5"/>
  <c r="E28" i="8"/>
  <c r="AB28" i="5"/>
  <c r="E29" i="8"/>
  <c r="AB29" i="5"/>
  <c r="E30" i="8"/>
  <c r="AB30" i="5"/>
  <c r="E31" i="8"/>
  <c r="AB31" i="5"/>
  <c r="E32" i="8"/>
  <c r="AB32" i="5"/>
  <c r="E33" i="8"/>
  <c r="AB33" i="5"/>
  <c r="AB36" i="5"/>
  <c r="AA36" i="5"/>
  <c r="Z36" i="5"/>
  <c r="Y36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6" i="5"/>
  <c r="W36" i="5"/>
  <c r="V36" i="5"/>
  <c r="U36" i="5"/>
  <c r="T36" i="5"/>
  <c r="S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AB35" i="5"/>
  <c r="AA35" i="5"/>
  <c r="Z35" i="5"/>
  <c r="Y35" i="5"/>
  <c r="X35" i="5"/>
  <c r="W35" i="5"/>
  <c r="V35" i="5"/>
  <c r="U35" i="5"/>
  <c r="T35" i="5"/>
  <c r="S35" i="5"/>
  <c r="R35" i="5"/>
  <c r="P35" i="5"/>
  <c r="O35" i="5"/>
  <c r="N35" i="5"/>
  <c r="M35" i="5"/>
  <c r="L35" i="5"/>
  <c r="K35" i="5"/>
  <c r="J35" i="5"/>
  <c r="I35" i="5"/>
  <c r="H35" i="5"/>
  <c r="G35" i="5"/>
  <c r="F35" i="5"/>
  <c r="E35" i="5"/>
  <c r="D36" i="5"/>
  <c r="D35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J36" i="6"/>
  <c r="J35" i="6"/>
  <c r="H36" i="6"/>
  <c r="F33" i="6"/>
  <c r="E33" i="6"/>
  <c r="I32" i="6"/>
  <c r="F32" i="6"/>
  <c r="E32" i="6"/>
  <c r="I31" i="6"/>
  <c r="F31" i="6"/>
  <c r="E31" i="6"/>
  <c r="I30" i="6"/>
  <c r="F30" i="6"/>
  <c r="E30" i="6"/>
  <c r="I29" i="6"/>
  <c r="F29" i="6"/>
  <c r="E29" i="6"/>
  <c r="F28" i="6"/>
  <c r="E28" i="6"/>
  <c r="F27" i="6"/>
  <c r="E27" i="6"/>
  <c r="F26" i="6"/>
  <c r="E26" i="6"/>
  <c r="I25" i="6"/>
  <c r="F25" i="6"/>
  <c r="E25" i="6"/>
  <c r="F24" i="6"/>
  <c r="E24" i="6"/>
  <c r="I23" i="6"/>
  <c r="F23" i="6"/>
  <c r="E23" i="6"/>
  <c r="I22" i="6"/>
  <c r="F22" i="6"/>
  <c r="E22" i="6"/>
  <c r="I21" i="6"/>
  <c r="F21" i="6"/>
  <c r="E21" i="6"/>
  <c r="F20" i="6"/>
  <c r="E20" i="6"/>
  <c r="I19" i="6"/>
  <c r="F19" i="6"/>
  <c r="E19" i="6"/>
  <c r="F18" i="6"/>
  <c r="E18" i="6"/>
  <c r="I17" i="6"/>
  <c r="F17" i="6"/>
  <c r="E17" i="6"/>
  <c r="I16" i="6"/>
  <c r="F16" i="6"/>
  <c r="E16" i="6"/>
  <c r="I15" i="6"/>
  <c r="F15" i="6"/>
  <c r="E15" i="6"/>
  <c r="F14" i="6"/>
  <c r="E14" i="6"/>
  <c r="F13" i="6"/>
  <c r="E13" i="6"/>
  <c r="I12" i="6"/>
  <c r="F12" i="6"/>
  <c r="E12" i="6"/>
  <c r="I11" i="6"/>
  <c r="F11" i="6"/>
  <c r="E11" i="6"/>
  <c r="E36" i="6"/>
  <c r="Q36" i="8"/>
  <c r="P36" i="8"/>
  <c r="O36" i="8"/>
  <c r="N36" i="8"/>
  <c r="M36" i="8"/>
  <c r="L15" i="8"/>
  <c r="L11" i="8"/>
  <c r="L12" i="8"/>
  <c r="L13" i="8"/>
  <c r="L14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6" i="8"/>
  <c r="K36" i="8"/>
  <c r="J36" i="8"/>
  <c r="I36" i="8"/>
  <c r="H36" i="8"/>
  <c r="G36" i="8"/>
  <c r="Q35" i="8"/>
  <c r="P35" i="8"/>
  <c r="O35" i="8"/>
  <c r="N35" i="8"/>
  <c r="M35" i="8"/>
  <c r="L35" i="8"/>
  <c r="K35" i="8"/>
  <c r="J35" i="8"/>
  <c r="I35" i="8"/>
  <c r="H35" i="8"/>
  <c r="G35" i="8"/>
  <c r="F35" i="8"/>
  <c r="E36" i="8"/>
  <c r="E35" i="8"/>
  <c r="D35" i="8"/>
  <c r="I36" i="2"/>
  <c r="I35" i="2"/>
  <c r="T35" i="1"/>
  <c r="S35" i="1"/>
  <c r="R35" i="1"/>
  <c r="Q35" i="1"/>
  <c r="P35" i="1"/>
  <c r="O35" i="1"/>
  <c r="N35" i="1"/>
  <c r="M35" i="1"/>
  <c r="L35" i="1"/>
  <c r="K35" i="1"/>
  <c r="J35" i="1"/>
  <c r="T34" i="1"/>
  <c r="S34" i="1"/>
  <c r="R34" i="1"/>
  <c r="Q34" i="1"/>
  <c r="P34" i="1"/>
  <c r="O34" i="1"/>
  <c r="N34" i="1"/>
  <c r="M34" i="1"/>
  <c r="L34" i="1"/>
  <c r="K34" i="1"/>
  <c r="J34" i="1"/>
  <c r="I35" i="1"/>
  <c r="I34" i="1"/>
  <c r="H34" i="1"/>
  <c r="G34" i="1"/>
  <c r="F34" i="1"/>
  <c r="E34" i="1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G77" i="7"/>
  <c r="G75" i="7"/>
  <c r="G76" i="7"/>
  <c r="G79" i="7"/>
  <c r="F79" i="7"/>
  <c r="E79" i="7"/>
  <c r="D79" i="7"/>
  <c r="C79" i="7"/>
  <c r="F78" i="7"/>
  <c r="E78" i="7"/>
  <c r="D78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8" i="7"/>
  <c r="C78" i="7"/>
  <c r="B78" i="7"/>
  <c r="H54" i="13"/>
  <c r="H49" i="13"/>
  <c r="H50" i="13"/>
  <c r="H51" i="13"/>
  <c r="D54" i="13"/>
  <c r="D49" i="13"/>
  <c r="D50" i="13"/>
  <c r="D51" i="13"/>
  <c r="G45" i="13"/>
  <c r="C45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D35" i="14"/>
  <c r="Y35" i="12"/>
  <c r="Y34" i="12"/>
  <c r="R11" i="3"/>
  <c r="P36" i="2"/>
  <c r="P35" i="2"/>
  <c r="O36" i="9"/>
  <c r="O35" i="9"/>
  <c r="N36" i="9"/>
  <c r="M36" i="9"/>
  <c r="L36" i="9"/>
  <c r="K36" i="9"/>
  <c r="J36" i="9"/>
  <c r="I36" i="9"/>
  <c r="H36" i="9"/>
  <c r="G36" i="9"/>
  <c r="F36" i="9"/>
  <c r="E36" i="9"/>
  <c r="N35" i="9"/>
  <c r="M35" i="9"/>
  <c r="L35" i="9"/>
  <c r="K35" i="9"/>
  <c r="J35" i="9"/>
  <c r="I35" i="9"/>
  <c r="H35" i="9"/>
  <c r="G35" i="9"/>
  <c r="F35" i="9"/>
  <c r="E35" i="9"/>
  <c r="D36" i="9"/>
  <c r="D35" i="9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6" i="3"/>
  <c r="D35" i="3"/>
  <c r="F36" i="8"/>
  <c r="D36" i="8"/>
  <c r="I36" i="6"/>
  <c r="I35" i="6"/>
  <c r="G36" i="6"/>
  <c r="F36" i="6"/>
  <c r="F35" i="6"/>
  <c r="E35" i="6"/>
  <c r="D36" i="6"/>
  <c r="D35" i="6"/>
  <c r="G81" i="7"/>
  <c r="G80" i="7"/>
  <c r="F81" i="7"/>
  <c r="E81" i="7"/>
  <c r="D81" i="7"/>
  <c r="C81" i="7"/>
  <c r="F80" i="7"/>
  <c r="E80" i="7"/>
  <c r="D80" i="7"/>
  <c r="C80" i="7"/>
  <c r="B81" i="7"/>
  <c r="B80" i="7"/>
  <c r="O36" i="2"/>
  <c r="N36" i="2"/>
  <c r="M36" i="2"/>
  <c r="L36" i="2"/>
  <c r="K36" i="2"/>
  <c r="J36" i="2"/>
  <c r="H36" i="2"/>
  <c r="G36" i="2"/>
  <c r="F36" i="2"/>
  <c r="E36" i="2"/>
  <c r="O35" i="2"/>
  <c r="N35" i="2"/>
  <c r="M35" i="2"/>
  <c r="L35" i="2"/>
  <c r="K35" i="2"/>
  <c r="J35" i="2"/>
  <c r="H35" i="2"/>
  <c r="G35" i="2"/>
  <c r="F35" i="2"/>
  <c r="E35" i="2"/>
  <c r="D36" i="2"/>
  <c r="D35" i="2"/>
  <c r="H35" i="1"/>
  <c r="G35" i="1"/>
  <c r="F35" i="1"/>
  <c r="E35" i="1"/>
  <c r="D35" i="1"/>
  <c r="D34" i="1"/>
  <c r="D30" i="15"/>
  <c r="D31" i="15"/>
  <c r="D32" i="15"/>
  <c r="D33" i="15"/>
  <c r="D43" i="15"/>
  <c r="D42" i="15"/>
  <c r="C28" i="15"/>
  <c r="C32" i="15"/>
  <c r="C33" i="15"/>
  <c r="C43" i="15"/>
  <c r="C42" i="15"/>
  <c r="D39" i="15"/>
  <c r="D38" i="15"/>
  <c r="C39" i="15"/>
  <c r="C38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J10" i="12"/>
  <c r="BK10" i="12"/>
  <c r="BL10" i="12"/>
  <c r="BM10" i="12"/>
  <c r="BN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DB10" i="12"/>
  <c r="DC10" i="12"/>
  <c r="DD10" i="12"/>
  <c r="DE10" i="12"/>
  <c r="DF10" i="12"/>
  <c r="DG10" i="12"/>
  <c r="DH10" i="12"/>
  <c r="DI10" i="12"/>
  <c r="DJ10" i="12"/>
  <c r="DK10" i="12"/>
  <c r="DL10" i="12"/>
  <c r="DM10" i="12"/>
  <c r="DN10" i="12"/>
  <c r="DO10" i="12"/>
  <c r="DP10" i="12"/>
  <c r="DQ10" i="12"/>
  <c r="DR10" i="12"/>
  <c r="DS10" i="12"/>
  <c r="DT10" i="12"/>
  <c r="DU10" i="12"/>
  <c r="DV10" i="12"/>
  <c r="DW10" i="12"/>
  <c r="DX10" i="12"/>
  <c r="DY10" i="12"/>
  <c r="DZ10" i="12"/>
  <c r="EA10" i="12"/>
  <c r="EB10" i="12"/>
  <c r="EC10" i="12"/>
  <c r="ED10" i="12"/>
  <c r="EE10" i="12"/>
  <c r="EF10" i="12"/>
  <c r="EG10" i="12"/>
  <c r="EH10" i="12"/>
  <c r="EI10" i="12"/>
  <c r="EJ10" i="12"/>
  <c r="EK10" i="12"/>
  <c r="EL10" i="12"/>
  <c r="EM10" i="12"/>
  <c r="EN10" i="12"/>
  <c r="EO10" i="12"/>
  <c r="EP10" i="12"/>
  <c r="EQ10" i="12"/>
  <c r="ER10" i="12"/>
  <c r="ES10" i="12"/>
  <c r="ET10" i="12"/>
  <c r="EU10" i="12"/>
  <c r="EV10" i="12"/>
  <c r="EW10" i="12"/>
  <c r="EX10" i="12"/>
  <c r="EY10" i="12"/>
  <c r="EZ10" i="12"/>
  <c r="FA10" i="12"/>
  <c r="FB10" i="12"/>
  <c r="FC10" i="12"/>
  <c r="FD10" i="12"/>
  <c r="FE10" i="12"/>
  <c r="FF10" i="12"/>
  <c r="FG10" i="12"/>
  <c r="FH10" i="12"/>
  <c r="FI10" i="12"/>
  <c r="FJ10" i="12"/>
  <c r="FK10" i="12"/>
  <c r="FL10" i="12"/>
  <c r="FM10" i="12"/>
  <c r="FN10" i="12"/>
  <c r="FO10" i="12"/>
  <c r="FP10" i="12"/>
  <c r="FQ10" i="12"/>
  <c r="FR10" i="12"/>
  <c r="FS10" i="12"/>
  <c r="Z35" i="12"/>
  <c r="Z34" i="12"/>
  <c r="AA35" i="12"/>
  <c r="AA34" i="12"/>
  <c r="AB35" i="12"/>
  <c r="AB34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BE35" i="12"/>
  <c r="BF35" i="12"/>
  <c r="BG35" i="12"/>
  <c r="BH35" i="12"/>
  <c r="BI35" i="12"/>
  <c r="BJ35" i="12"/>
  <c r="BK35" i="12"/>
  <c r="BL35" i="12"/>
  <c r="BM35" i="12"/>
  <c r="BN35" i="12"/>
  <c r="BO35" i="12"/>
  <c r="BP35" i="12"/>
  <c r="BQ35" i="12"/>
  <c r="BR35" i="12"/>
  <c r="BS35" i="12"/>
  <c r="BT35" i="12"/>
  <c r="BU35" i="12"/>
  <c r="BV35" i="12"/>
  <c r="BW35" i="12"/>
  <c r="BX35" i="12"/>
  <c r="BY35" i="12"/>
  <c r="BZ35" i="12"/>
  <c r="CA35" i="12"/>
  <c r="CB35" i="12"/>
  <c r="CC35" i="12"/>
  <c r="CD35" i="12"/>
  <c r="CE35" i="12"/>
  <c r="CF35" i="12"/>
  <c r="CG35" i="12"/>
  <c r="CH35" i="12"/>
  <c r="CI35" i="12"/>
  <c r="CJ35" i="12"/>
  <c r="CK35" i="12"/>
  <c r="CL35" i="12"/>
  <c r="CM35" i="12"/>
  <c r="CN35" i="12"/>
  <c r="CO35" i="12"/>
  <c r="CP35" i="12"/>
  <c r="CQ35" i="12"/>
  <c r="CR35" i="12"/>
  <c r="CS35" i="12"/>
  <c r="CT35" i="12"/>
  <c r="CU35" i="12"/>
  <c r="CV35" i="12"/>
  <c r="CW35" i="12"/>
  <c r="CX35" i="12"/>
  <c r="CY35" i="12"/>
  <c r="CZ35" i="12"/>
  <c r="DA35" i="12"/>
  <c r="DB35" i="12"/>
  <c r="DC35" i="12"/>
  <c r="DD35" i="12"/>
  <c r="DE35" i="12"/>
  <c r="DF35" i="12"/>
  <c r="DG35" i="12"/>
  <c r="DH35" i="12"/>
  <c r="DI35" i="12"/>
  <c r="DJ35" i="12"/>
  <c r="DK35" i="12"/>
  <c r="DL35" i="12"/>
  <c r="DM35" i="12"/>
  <c r="DN35" i="12"/>
  <c r="DO35" i="12"/>
  <c r="DP35" i="12"/>
  <c r="DQ35" i="12"/>
  <c r="DR35" i="12"/>
  <c r="DS35" i="12"/>
  <c r="DT35" i="12"/>
  <c r="DU35" i="12"/>
  <c r="DV35" i="12"/>
  <c r="DW35" i="12"/>
  <c r="DX35" i="12"/>
  <c r="DY35" i="12"/>
  <c r="DZ35" i="12"/>
  <c r="EA35" i="12"/>
  <c r="EB35" i="12"/>
  <c r="EC35" i="12"/>
  <c r="ED35" i="12"/>
  <c r="EE35" i="12"/>
  <c r="EF35" i="12"/>
  <c r="EG35" i="12"/>
  <c r="EH35" i="12"/>
  <c r="EI35" i="12"/>
  <c r="EJ35" i="12"/>
  <c r="EK35" i="12"/>
  <c r="EL35" i="12"/>
  <c r="EM35" i="12"/>
  <c r="EN35" i="12"/>
  <c r="EO35" i="12"/>
  <c r="EP35" i="12"/>
  <c r="EQ35" i="12"/>
  <c r="ER35" i="12"/>
  <c r="ES35" i="12"/>
  <c r="ET35" i="12"/>
  <c r="EU35" i="12"/>
  <c r="EV35" i="12"/>
  <c r="EW35" i="12"/>
  <c r="EX35" i="12"/>
  <c r="EY35" i="12"/>
  <c r="EZ35" i="12"/>
  <c r="FA35" i="12"/>
  <c r="FB35" i="12"/>
  <c r="FC35" i="12"/>
  <c r="FD35" i="12"/>
  <c r="FE35" i="12"/>
  <c r="FF35" i="12"/>
  <c r="FG35" i="12"/>
  <c r="FH35" i="12"/>
  <c r="FI35" i="12"/>
  <c r="FJ35" i="12"/>
  <c r="FK35" i="12"/>
  <c r="FL35" i="12"/>
  <c r="FM35" i="12"/>
  <c r="FN35" i="12"/>
  <c r="FO35" i="12"/>
  <c r="FP35" i="12"/>
  <c r="FQ35" i="12"/>
  <c r="FR35" i="12"/>
  <c r="FS35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BE34" i="12"/>
  <c r="BF34" i="12"/>
  <c r="BG34" i="12"/>
  <c r="BH34" i="12"/>
  <c r="BI34" i="12"/>
  <c r="BJ34" i="12"/>
  <c r="BK34" i="12"/>
  <c r="BL34" i="12"/>
  <c r="BM34" i="12"/>
  <c r="BN34" i="12"/>
  <c r="BO34" i="12"/>
  <c r="BP34" i="12"/>
  <c r="BQ34" i="12"/>
  <c r="BR34" i="12"/>
  <c r="BS34" i="12"/>
  <c r="BT34" i="12"/>
  <c r="BU34" i="12"/>
  <c r="BV34" i="12"/>
  <c r="BW34" i="12"/>
  <c r="BX34" i="12"/>
  <c r="BY34" i="12"/>
  <c r="BZ34" i="12"/>
  <c r="CA34" i="12"/>
  <c r="CB34" i="12"/>
  <c r="CC34" i="12"/>
  <c r="CD34" i="12"/>
  <c r="CE34" i="12"/>
  <c r="CF34" i="12"/>
  <c r="CG34" i="12"/>
  <c r="CH34" i="12"/>
  <c r="CI34" i="12"/>
  <c r="CJ34" i="12"/>
  <c r="CK34" i="12"/>
  <c r="CL34" i="12"/>
  <c r="CM34" i="12"/>
  <c r="CN34" i="12"/>
  <c r="CO34" i="12"/>
  <c r="CP34" i="12"/>
  <c r="CQ34" i="12"/>
  <c r="CR34" i="12"/>
  <c r="CS34" i="12"/>
  <c r="CT34" i="12"/>
  <c r="CU34" i="12"/>
  <c r="CV34" i="12"/>
  <c r="CW34" i="12"/>
  <c r="CX34" i="12"/>
  <c r="CY34" i="12"/>
  <c r="CZ34" i="12"/>
  <c r="DA34" i="12"/>
  <c r="DB34" i="12"/>
  <c r="DC34" i="12"/>
  <c r="DD34" i="12"/>
  <c r="DE34" i="12"/>
  <c r="DF34" i="12"/>
  <c r="DG34" i="12"/>
  <c r="DH34" i="12"/>
  <c r="DI34" i="12"/>
  <c r="DJ34" i="12"/>
  <c r="DK34" i="12"/>
  <c r="DL34" i="12"/>
  <c r="DM34" i="12"/>
  <c r="DN34" i="12"/>
  <c r="DO34" i="12"/>
  <c r="DP34" i="12"/>
  <c r="DQ34" i="12"/>
  <c r="DR34" i="12"/>
  <c r="DS34" i="12"/>
  <c r="DT34" i="12"/>
  <c r="DU34" i="12"/>
  <c r="DV34" i="12"/>
  <c r="DW34" i="12"/>
  <c r="DX34" i="12"/>
  <c r="DY34" i="12"/>
  <c r="DZ34" i="12"/>
  <c r="EA34" i="12"/>
  <c r="EB34" i="12"/>
  <c r="EC34" i="12"/>
  <c r="ED34" i="12"/>
  <c r="EE34" i="12"/>
  <c r="EF34" i="12"/>
  <c r="EG34" i="12"/>
  <c r="EH34" i="12"/>
  <c r="EI34" i="12"/>
  <c r="EJ34" i="12"/>
  <c r="EK34" i="12"/>
  <c r="EL34" i="12"/>
  <c r="EM34" i="12"/>
  <c r="EN34" i="12"/>
  <c r="EO34" i="12"/>
  <c r="EP34" i="12"/>
  <c r="EQ34" i="12"/>
  <c r="ER34" i="12"/>
  <c r="ES34" i="12"/>
  <c r="ET34" i="12"/>
  <c r="EU34" i="12"/>
  <c r="EV34" i="12"/>
  <c r="EW34" i="12"/>
  <c r="EX34" i="12"/>
  <c r="EY34" i="12"/>
  <c r="EZ34" i="12"/>
  <c r="FA34" i="12"/>
  <c r="FB34" i="12"/>
  <c r="FC34" i="12"/>
  <c r="FD34" i="12"/>
  <c r="FE34" i="12"/>
  <c r="FF34" i="12"/>
  <c r="FG34" i="12"/>
  <c r="FH34" i="12"/>
  <c r="FI34" i="12"/>
  <c r="FJ34" i="12"/>
  <c r="FK34" i="12"/>
  <c r="FL34" i="12"/>
  <c r="FM34" i="12"/>
  <c r="FN34" i="12"/>
  <c r="FO34" i="12"/>
  <c r="FP34" i="12"/>
  <c r="FQ34" i="12"/>
  <c r="FR34" i="12"/>
  <c r="FS34" i="12"/>
  <c r="FT35" i="12"/>
  <c r="FT34" i="12"/>
  <c r="D52" i="13"/>
  <c r="D53" i="13"/>
  <c r="D55" i="13"/>
  <c r="D56" i="13"/>
  <c r="H52" i="13"/>
  <c r="H53" i="13"/>
  <c r="H55" i="13"/>
  <c r="H56" i="13"/>
  <c r="C52" i="13"/>
  <c r="C53" i="13"/>
  <c r="C55" i="13"/>
  <c r="C56" i="13"/>
  <c r="G52" i="13"/>
  <c r="G53" i="13"/>
  <c r="G55" i="13"/>
  <c r="G56" i="13"/>
</calcChain>
</file>

<file path=xl/sharedStrings.xml><?xml version="1.0" encoding="utf-8"?>
<sst xmlns="http://schemas.openxmlformats.org/spreadsheetml/2006/main" count="1162" uniqueCount="360">
  <si>
    <t>LINE NO</t>
  </si>
  <si>
    <t>COMPANY</t>
  </si>
  <si>
    <t>SYMBOL</t>
  </si>
  <si>
    <t>IDACORP, INC.</t>
  </si>
  <si>
    <t>IDA</t>
  </si>
  <si>
    <t>POR</t>
  </si>
  <si>
    <t>SEMPRA ENERGY</t>
  </si>
  <si>
    <t>SRE</t>
  </si>
  <si>
    <t>SOUTHERN COMPANY</t>
  </si>
  <si>
    <t>XEL</t>
  </si>
  <si>
    <t>SO</t>
  </si>
  <si>
    <t>ALLETE, INC.</t>
  </si>
  <si>
    <t>ALE</t>
  </si>
  <si>
    <t>LNT</t>
  </si>
  <si>
    <t>DTE</t>
  </si>
  <si>
    <t>WEC</t>
  </si>
  <si>
    <t>EPS</t>
  </si>
  <si>
    <t>DPS</t>
  </si>
  <si>
    <t>BVPS</t>
  </si>
  <si>
    <t>"b"</t>
  </si>
  <si>
    <t>"r"</t>
  </si>
  <si>
    <t>CHANGE IN EQUITY</t>
  </si>
  <si>
    <t>ADJUSTMENT FACTOR</t>
  </si>
  <si>
    <t>ADJUSTED "r"</t>
  </si>
  <si>
    <t>CHANGE IN SHARES</t>
  </si>
  <si>
    <t>10 YEAR EPS</t>
  </si>
  <si>
    <t>10 YEAR DPS</t>
  </si>
  <si>
    <t>10 YEAR BVPS</t>
  </si>
  <si>
    <t>5 YEAR EPS</t>
  </si>
  <si>
    <t>5 YEAR DPS</t>
  </si>
  <si>
    <t>5 YEAR BVPS</t>
  </si>
  <si>
    <t>HISTORICAL AVERAGE</t>
  </si>
  <si>
    <t>ZACKS</t>
  </si>
  <si>
    <t>THOMSON</t>
  </si>
  <si>
    <t>AVERAGE EPS FORECAST</t>
  </si>
  <si>
    <t>RETENTION GROWTH</t>
  </si>
  <si>
    <t>DIVIDEND</t>
  </si>
  <si>
    <t>ADJUSTED YIELD</t>
  </si>
  <si>
    <t>GROWTH</t>
  </si>
  <si>
    <t>EQUITY RETURN</t>
  </si>
  <si>
    <t>LINE NO.</t>
  </si>
  <si>
    <t>DESCRIPTION</t>
  </si>
  <si>
    <t>HISTORICAL INTEREST RATES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</si>
  <si>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</si>
  <si>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</si>
  <si>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</si>
  <si>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</si>
  <si>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</si>
  <si>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</si>
  <si>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</si>
  <si>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</si>
  <si>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</si>
  <si>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DATE</t>
  </si>
  <si>
    <t>ROCKY MOUNTAIN POWER CASE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</si>
  <si>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</si>
  <si>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</si>
  <si>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</si>
  <si>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</si>
  <si>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</si>
  <si>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</si>
  <si>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</si>
  <si>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</si>
  <si>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</si>
  <si>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</si>
  <si>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HISTORICAL PRICE DATA</t>
  </si>
  <si>
    <t>CURRENT QUARTERLY DIVIDEND</t>
  </si>
  <si>
    <t>DIVIDEND YIELD CALCULATION</t>
  </si>
  <si>
    <t>PRICE</t>
  </si>
  <si>
    <t>CHANGE</t>
  </si>
  <si>
    <t>YEAR 1 DIVID</t>
  </si>
  <si>
    <t>YEAR 2 DIVID</t>
  </si>
  <si>
    <t>YEAR 3 DIVID</t>
  </si>
  <si>
    <t>YEAR 4 DIVID</t>
  </si>
  <si>
    <t>YEAR 5-150 GROWTH RATE</t>
  </si>
  <si>
    <t>ROE BASED IRR</t>
  </si>
  <si>
    <t>YEAR 5 DIVID</t>
  </si>
  <si>
    <t>IRR</t>
  </si>
  <si>
    <t>RISK PREMIUM</t>
  </si>
  <si>
    <t>RISK PREMIUM ROE ESTIMATE</t>
  </si>
  <si>
    <t xml:space="preserve">COMPARABLE GROUP </t>
  </si>
  <si>
    <t>CAPM AND ECAPM CALCULATIONS</t>
  </si>
  <si>
    <t>BETA</t>
  </si>
  <si>
    <t>30 YEAR U.S. TREASURY YIELD</t>
  </si>
  <si>
    <t>CAPM ROE</t>
  </si>
  <si>
    <t>ECAPM ROE</t>
  </si>
  <si>
    <t>EQUITY RATIO</t>
  </si>
  <si>
    <t>COMPARABLE GROUP GROWTH RATES</t>
  </si>
  <si>
    <t>CONSTANT GROWTH DCF</t>
  </si>
  <si>
    <t>TWO-STAGE DCF</t>
  </si>
  <si>
    <t>RATE BASE</t>
  </si>
  <si>
    <t>RATE OF RETURN</t>
  </si>
  <si>
    <t>RETURN</t>
  </si>
  <si>
    <t>FEDERAL TAXES @ 35%</t>
  </si>
  <si>
    <t>DEPRECIATION</t>
  </si>
  <si>
    <t>AMORTIZATION</t>
  </si>
  <si>
    <t>PRE-TAX CASH FLOW</t>
  </si>
  <si>
    <t>AFTER TAX CASH FLOW</t>
  </si>
  <si>
    <t>TOTAL DEBT</t>
  </si>
  <si>
    <t>TOTAL INTEREST</t>
  </si>
  <si>
    <t>CASH FLOW/INTEREST</t>
  </si>
  <si>
    <t>CASH FLOW/DEBT</t>
  </si>
  <si>
    <t>DEBT PERCENTAGE</t>
  </si>
  <si>
    <t>PRE TAX METRICS</t>
  </si>
  <si>
    <t>AFTER TAX METRICS</t>
  </si>
  <si>
    <t>3.5-6.0</t>
  </si>
  <si>
    <t>22-30</t>
  </si>
  <si>
    <t>40%-60%</t>
  </si>
  <si>
    <t>FINANCIAL METRICS</t>
  </si>
  <si>
    <t>GROUP AVERAGE</t>
  </si>
  <si>
    <t>GROUP MEDIAN</t>
  </si>
  <si>
    <t>AVA</t>
  </si>
  <si>
    <t>TEG</t>
  </si>
  <si>
    <t>NEE</t>
  </si>
  <si>
    <t>WR</t>
  </si>
  <si>
    <t>WISCONSIN ENERGY CORPORATION</t>
  </si>
  <si>
    <t>XCEL ENERGY, INC.</t>
  </si>
  <si>
    <t>WESTAR ENERGY, INC.</t>
  </si>
  <si>
    <t>PORTLAND GENERAL ELECTRIC CO.</t>
  </si>
  <si>
    <t>NEXTERA ENERGY, INC.</t>
  </si>
  <si>
    <t>INTEGRYS ENERGY GROUP, INC.</t>
  </si>
  <si>
    <t>DTE ENERGY COMPANY</t>
  </si>
  <si>
    <t>AVISTA CORPORATION</t>
  </si>
  <si>
    <t>ALLIANT ENERGY CORPORATION</t>
  </si>
  <si>
    <t>VALUE LINE YIELD</t>
  </si>
  <si>
    <t>DPS 2012</t>
  </si>
  <si>
    <t>DPS 2013</t>
  </si>
  <si>
    <t>DPS 2014</t>
  </si>
  <si>
    <t>EPS 2012</t>
  </si>
  <si>
    <t>EPS 2013</t>
  </si>
  <si>
    <t>EPS 2014</t>
  </si>
  <si>
    <t>BVPS 2012</t>
  </si>
  <si>
    <t>BVPS 2013</t>
  </si>
  <si>
    <t>BVPS 2014</t>
  </si>
  <si>
    <t>PROJECTED HIGH PRICE</t>
  </si>
  <si>
    <t>PROJECTED LOW PRICE</t>
  </si>
  <si>
    <t>PROJECTED AVERAGE PRICE</t>
  </si>
  <si>
    <t>CURRENT ANNUAL DIVIDEND</t>
  </si>
  <si>
    <t>EPS 10 YEAR</t>
  </si>
  <si>
    <t>DPS 10 YEAR</t>
  </si>
  <si>
    <t>BVPS 10 YEAR</t>
  </si>
  <si>
    <t>EPS VALUE LINE</t>
  </si>
  <si>
    <t>DPS VALUE LINE</t>
  </si>
  <si>
    <t>BVPS VALUE LINE</t>
  </si>
  <si>
    <t>ZACKS FORECAST</t>
  </si>
  <si>
    <t>YAHOO FINANCE FORECAST</t>
  </si>
  <si>
    <t>ROCKY MOUNTAIN POWER</t>
  </si>
  <si>
    <t>DOCKET NO. 13-035-184</t>
  </si>
  <si>
    <t>ROE INPUT DATA</t>
  </si>
  <si>
    <t>EQUITY RATIO 2012</t>
  </si>
  <si>
    <t>EQUITY RATIO 2013</t>
  </si>
  <si>
    <t>EQUITY RATIO 2014</t>
  </si>
  <si>
    <t>EPS 5 YEAR</t>
  </si>
  <si>
    <t>DPS 5 YEAR</t>
  </si>
  <si>
    <t>BVPS 5 YEAR</t>
  </si>
  <si>
    <t>HISTORICAL AVERAGE 5 and 10 YEAR</t>
  </si>
  <si>
    <t>30 YEAR US TREASURY</t>
  </si>
  <si>
    <t>20 YEAR US TREASURY</t>
  </si>
  <si>
    <t>10 YEAR US TREASURY</t>
  </si>
  <si>
    <t>AAA CORPORATE BONDS</t>
  </si>
  <si>
    <t>BBB CORPORATE BONDS</t>
  </si>
  <si>
    <t xml:space="preserve">AVERAGE </t>
  </si>
  <si>
    <t>3 MONTH AVG</t>
  </si>
  <si>
    <t>MINIMUM</t>
  </si>
  <si>
    <t>MAXIMUM</t>
  </si>
  <si>
    <t>30 YYEAR VERSUS 10 YEAR US BOND SPREADS</t>
  </si>
  <si>
    <t>COMPARABLE GROUP BETA, BOND RATING AND EQUITY RATIOS</t>
  </si>
  <si>
    <t>S&amp;P</t>
  </si>
  <si>
    <t>MOODY'S</t>
  </si>
  <si>
    <t>A-</t>
  </si>
  <si>
    <t>A3</t>
  </si>
  <si>
    <t>A-/BBB+</t>
  </si>
  <si>
    <t>A2/A3</t>
  </si>
  <si>
    <t>A/A-</t>
  </si>
  <si>
    <t>A3/BAA1</t>
  </si>
  <si>
    <t>"br"</t>
  </si>
  <si>
    <t>s</t>
  </si>
  <si>
    <t>v</t>
  </si>
  <si>
    <t>sv</t>
  </si>
  <si>
    <t>br + sv</t>
  </si>
  <si>
    <t>SOURCES:</t>
  </si>
  <si>
    <t>VALUE LINE CURRENT PRICE</t>
  </si>
  <si>
    <t>BOND RATINGS</t>
  </si>
  <si>
    <t>LONG TERM DEBT</t>
  </si>
  <si>
    <t>PREFERRED STOCK</t>
  </si>
  <si>
    <t>COMMON EQUITY</t>
  </si>
  <si>
    <t>TOTAL CAPITAL</t>
  </si>
  <si>
    <t>RATIO</t>
  </si>
  <si>
    <t>WEIGHTED COST</t>
  </si>
  <si>
    <t xml:space="preserve"> </t>
  </si>
  <si>
    <t>YEAR</t>
  </si>
  <si>
    <t>30 YEAR US TREASURY BOND YIELD</t>
  </si>
  <si>
    <t>AUTHORIZED ELECTRIC EQUITY RETURN</t>
  </si>
  <si>
    <t>BAA CORPORATE BOND YIELDS</t>
  </si>
  <si>
    <t>AVERAGE</t>
  </si>
  <si>
    <t>CURRENT 30 YEAR US TREASURY</t>
  </si>
  <si>
    <t>AVERAGE YIELD IN STUDY PERIOD</t>
  </si>
  <si>
    <t>INTEREST RATE DELTA</t>
  </si>
  <si>
    <t>INTEREST RATE CHANGE IN STUDY</t>
  </si>
  <si>
    <t>ADJUSTMENT TO RISK PREMIUM</t>
  </si>
  <si>
    <t>BASIC RISK PREMIUM PER STUDY</t>
  </si>
  <si>
    <t>ADJUSTED RISK PREMIUM</t>
  </si>
  <si>
    <t>RISK PREMIUM EQUITY RETURN</t>
  </si>
  <si>
    <t>COLUMNS A &amp; D: www.federalreserve.gov</t>
  </si>
  <si>
    <t>COLUMNS B &amp; E: RRA MAJOR RATE CASE DECISIONS AND 2013 VALUE PER EEI 4Q FINANCIAL UPDATE RATE CASE SUMMARY AT 2</t>
  </si>
  <si>
    <t>COLUMNS G &amp; H CURRENT YIELDS: EXHIBIT OCS 2.3 3 MONTH AVERAGE CURRENT YIELD</t>
  </si>
  <si>
    <t>INTEREST RATE CHANGE: RATE OF CHANGE SLOPE OF RISK PREMIUM TO YIELD</t>
  </si>
  <si>
    <t>BLACK HILLS CORP.</t>
  </si>
  <si>
    <t>BKH</t>
  </si>
  <si>
    <t>CMS ENERGY CORP</t>
  </si>
  <si>
    <t>CMS</t>
  </si>
  <si>
    <t>DUKE ENERG CORPORATION</t>
  </si>
  <si>
    <t>EDISON INTERNATIONAL</t>
  </si>
  <si>
    <t>EIX</t>
  </si>
  <si>
    <t>DUK</t>
  </si>
  <si>
    <t>EMPIRE DISTRICT ELECTRIC COMPANY</t>
  </si>
  <si>
    <t>EDE</t>
  </si>
  <si>
    <t>MGE ENERGY IN.</t>
  </si>
  <si>
    <t>MGEE</t>
  </si>
  <si>
    <t>NORHWESTERN CORPORATION</t>
  </si>
  <si>
    <t>.NWE</t>
  </si>
  <si>
    <t>OGE ENERGY CORP</t>
  </si>
  <si>
    <t>OGE</t>
  </si>
  <si>
    <t>PINNACLE WEST CAPITAL CORPORATION</t>
  </si>
  <si>
    <t>PNW</t>
  </si>
  <si>
    <t>TECO ENERGY INC</t>
  </si>
  <si>
    <t>TE</t>
  </si>
  <si>
    <t>ALLETE, INC.*</t>
  </si>
  <si>
    <t>ALLIANT ENERGY CORPORATION*</t>
  </si>
  <si>
    <t>AVISTA CORPORATION*</t>
  </si>
  <si>
    <t>DTE ENERGY COMPANY*</t>
  </si>
  <si>
    <t>IDACORP, INC.*</t>
  </si>
  <si>
    <t>INTEGRYS ENERGY GROUP, INC.*</t>
  </si>
  <si>
    <t>NEXTERA ENERGY, INC.*</t>
  </si>
  <si>
    <t>PORTLAND GENERAL ELECTRIC CO.*</t>
  </si>
  <si>
    <t>SEMPRA ENERGY*</t>
  </si>
  <si>
    <t>SOUTHERN COMPANY*</t>
  </si>
  <si>
    <t>WESTAR ENERGY, INC.*</t>
  </si>
  <si>
    <t>WISCONSIN ENERGY CORPORATION*</t>
  </si>
  <si>
    <t>XCEL ENERGY, INC.*</t>
  </si>
  <si>
    <t>VALUE LINE INVESTMENT SURVEY EAST FEBRUARY 21, 2014, CENTRAL MARCH 21, 2014, AND WES JANUARY 31, 2014</t>
  </si>
  <si>
    <t>* INDICATES THAT COMPARABLE COMPANY IS ALSO INCLUDED IN COMPANY WITNESS HADAWAY GROUP OF COMPANIES</t>
  </si>
  <si>
    <t>DPS 2017-19</t>
  </si>
  <si>
    <t>DPS 2015</t>
  </si>
  <si>
    <t>EPS 2015</t>
  </si>
  <si>
    <t>BVPS 2015</t>
  </si>
  <si>
    <t>EPS 2017-19</t>
  </si>
  <si>
    <t>BVPS 2017-19</t>
  </si>
  <si>
    <t>OUTSTANDING SHARES 2013</t>
  </si>
  <si>
    <t>OUTSTANDING SHARES 2017-19</t>
  </si>
  <si>
    <t>EQUITY RATIO 2015</t>
  </si>
  <si>
    <t>EQUITY RATIO 2017-19</t>
  </si>
  <si>
    <t>TOTAL CAPITAL 2013</t>
  </si>
  <si>
    <t>TOTAL CAPITAL 2017-19</t>
  </si>
  <si>
    <t>NEGATIVE GROWTH RATE VALUES OMITTED</t>
  </si>
  <si>
    <t>2017-19</t>
  </si>
  <si>
    <t>PERCENT REGULATED REVENUES</t>
  </si>
  <si>
    <t>Baa1</t>
  </si>
  <si>
    <t>BBB</t>
  </si>
  <si>
    <t>A3/Baa1</t>
  </si>
  <si>
    <t>BBB+/BBB</t>
  </si>
  <si>
    <t>BBB+</t>
  </si>
  <si>
    <t>AA-</t>
  </si>
  <si>
    <t>Aa2</t>
  </si>
  <si>
    <t>nr</t>
  </si>
  <si>
    <t>A1/A2</t>
  </si>
  <si>
    <t>AUS UTILITY REPORTS MARCH 2014</t>
  </si>
  <si>
    <t xml:space="preserve">12 WEEK </t>
  </si>
  <si>
    <t>8 WEEK</t>
  </si>
  <si>
    <t>52 WEEK AVERAGE</t>
  </si>
  <si>
    <t>T</t>
  </si>
  <si>
    <t>U</t>
  </si>
  <si>
    <t>V</t>
  </si>
  <si>
    <t>W</t>
  </si>
  <si>
    <t>X</t>
  </si>
  <si>
    <t>6 WEEK</t>
  </si>
  <si>
    <t>SPOT INTRADAY 3/19/14</t>
  </si>
  <si>
    <t>Y</t>
  </si>
  <si>
    <t>ANNUALIZED DIVIDEND CHECK</t>
  </si>
  <si>
    <t xml:space="preserve">ANNUALIZED DIVIDEND </t>
  </si>
  <si>
    <t>52 WEEK LOW</t>
  </si>
  <si>
    <t>52 WEEK HIGH</t>
  </si>
  <si>
    <t>BASE YIELD</t>
  </si>
  <si>
    <t>GROWTH RATE</t>
  </si>
  <si>
    <t>NEXT YEAR DIVIDEND</t>
  </si>
  <si>
    <t>PRICE SIX WEEK AVERAGE</t>
  </si>
  <si>
    <t>2013 EQUITY RATIO</t>
  </si>
  <si>
    <t>2013 'TOTAL CAPITAL</t>
  </si>
  <si>
    <t>2013' COMMON EQUITY</t>
  </si>
  <si>
    <t>2018 EQUITY RATIO</t>
  </si>
  <si>
    <t>2018 TOTAL CAPITAL</t>
  </si>
  <si>
    <t>2018 COMMON EQUITY</t>
  </si>
  <si>
    <t xml:space="preserve">AVERAGE FORECAST PRICE </t>
  </si>
  <si>
    <t>2013 SHARES</t>
  </si>
  <si>
    <t>2018 SHARES</t>
  </si>
  <si>
    <t>2018 M/B RATIO</t>
  </si>
  <si>
    <t>2015 DIVIDEND</t>
  </si>
  <si>
    <t>2018 DIVIDEND</t>
  </si>
  <si>
    <t>CURRENT "BAA" BOND RATE</t>
  </si>
  <si>
    <t>DR. HADAWAY GROUP CAPM ROE</t>
  </si>
  <si>
    <t>DR. HADAWAY GROUP ECAPM ROE</t>
  </si>
  <si>
    <t xml:space="preserve">                                                       </t>
  </si>
  <si>
    <t xml:space="preserve">                   </t>
  </si>
  <si>
    <t>SPOT</t>
  </si>
  <si>
    <t>MGEE***</t>
  </si>
  <si>
    <t>PRICES ARE HISTORICAL WEEKL CLOSING PRICES PER YAHOO FINANCE</t>
  </si>
  <si>
    <t>(***) MGEE CLOSING PRICES ADJUSTED TO REFLECT A 3:2 STOCK SPLIT ON FEBRUARY 10, 2014</t>
  </si>
  <si>
    <t xml:space="preserve">SOURCES: COLUMNS A-E FROM www.federalreserve.gov; COLUMN F IS COLUMN C LESS A </t>
  </si>
  <si>
    <t>ROCKY MOUNTAIN POWER JUNE 30, 2015</t>
  </si>
  <si>
    <t>COMPARABLE GROUP 2014 2015 AVERAGE</t>
  </si>
  <si>
    <t>EQUITY VALUES FOR 2015 IN BOLD ESTIMATED FROM VALUE LINE</t>
  </si>
  <si>
    <t>COLUMNS A-J: VALUE LINE INVESTMENT SURVEY EAST FEBRUARY 21, 2014, CENTRAL MARCH 21, 2014, AND WES JANUARY 31, 2014</t>
  </si>
  <si>
    <t>COLUMN L: PER YAHOO FINANCE RETRIEVED 3/19/14</t>
  </si>
  <si>
    <t>COLUMN K: PER ZACKS.COM RETRIEVED 3/19/14</t>
  </si>
  <si>
    <t>COLUMN M: AVERAGE OF COLUMNS H,K, AND L</t>
  </si>
  <si>
    <t>COLUMN O: AVERAGE COLUMNS M AND N</t>
  </si>
  <si>
    <t>AVERAGE GROWTH ESTIMATE FUTURE</t>
  </si>
  <si>
    <t>NEGATIVE AND ZERO GROWTH ESTIMATES OMITTED</t>
  </si>
  <si>
    <t>COLUMN N: "br+sv" CALCULATED FROM VALUE LINE DATA SEE WORKPAPER SHEETS 5 AND 6</t>
  </si>
  <si>
    <t>COLUMNS A,B,C,E: PER EXHIBIT OCS-1.5</t>
  </si>
  <si>
    <t>COLUMN A: MOST RECENT QUARTELY DIVIDEND ANNUALIZED, DATA PER YAHOO FINANCE</t>
  </si>
  <si>
    <t>COLUMN B: PRICES ARE BASED ON A SIX WEEK AVERAGE OF  HISTORICAL WEEKLY CLOSING PRICES PER YAHOO FINANCE ENDING WEEK OF MARCH 24, 2014</t>
  </si>
  <si>
    <t>COLUMN C: COLUMN A DIVIDED BY COLUMN B</t>
  </si>
  <si>
    <t>COLUMN D: PER EXHIBIT  OCS_1.6 COLUMN M FORECAST EPS GROWTH</t>
  </si>
  <si>
    <t>COLUMN E: COLUMN C INCREASED BY 1/2 OF COLUMN D GROWTH</t>
  </si>
  <si>
    <t>COLUMN F: PER VALUE LINE SEE WP SHEET 1</t>
  </si>
  <si>
    <t>COLUMN G: COLUMN F/COLUMN B</t>
  </si>
  <si>
    <t>COLUMN D: PER OCS- 1.6 AVERAGE EPS FORECAST GROWTH</t>
  </si>
  <si>
    <t>COLUMN F: SUM OF COLUMNS E AND D</t>
  </si>
  <si>
    <t xml:space="preserve"> HADAWAY GROUP DCF EQUITY RETURN</t>
  </si>
  <si>
    <t>COLUMN G: OMITS ROE RESULTS BELOW 7.75% AS OUTLIERS</t>
  </si>
  <si>
    <t>SOURCES</t>
  </si>
  <si>
    <t>COLUMNS: A- I PER VALUE LINE INVESTMENT SURVEY SEE WP SHEETS 1-3</t>
  </si>
  <si>
    <t>COLUMN J: EXHIBIT OCS- 1.6 COLUMN M AVERAGE EPS GROWTH ESTIMATE</t>
  </si>
  <si>
    <t>COLUMN K: IRR ESTIMATE OVER 150 YEARS</t>
  </si>
  <si>
    <t>COLUMN L: OMITS OUTLIER VALUES BELOW 7.75%</t>
  </si>
  <si>
    <t xml:space="preserve"> HADAWAY GROUP ROE BASED IRR</t>
  </si>
  <si>
    <t>SPOT YIELD IS THE MARCH 28, 2014 CLOSING YIELD, AVERAGE YIELD IS BASED ON MOST RECENT 3 MONTH AVERAGE</t>
  </si>
  <si>
    <t>COLUMNS A &amp; G: OCS-1.4</t>
  </si>
  <si>
    <t>COLUMNS B &amp; H: SEE DIRECT TESTIMONY AT SECTION X</t>
  </si>
  <si>
    <t>COLUMNS C &amp; I:SEE OCS- 1.3 3 MONTH AVERAGE 30 YEAR US TREASURY YIELD</t>
  </si>
  <si>
    <t>COLUMNS D &amp; E: CAPM ROE ESTIMATES NO ESTIMATES WERE DEEMED OUTLIERS IE BELOW 7.75%</t>
  </si>
  <si>
    <t>COLUMN F: CAPM ROE ESTIMATES EMPLOYING ONLY DR HADAWAY COMPARABLE COMPANIES</t>
  </si>
  <si>
    <t>COLUMN J: ECAPM ROE ESTIMATES</t>
  </si>
  <si>
    <t>COLUMN K: ECAPM ROE ESTIMATES EMPLOYING ONLY DR HADAWAY COMPARABLE COMPANIES</t>
  </si>
  <si>
    <t>CAPITAL AT JUNE 30, 2015</t>
  </si>
  <si>
    <t>COST RATE</t>
  </si>
  <si>
    <t>WEIGHTED COST W/ FIT GROSS UP</t>
  </si>
  <si>
    <t>RETURN AND FIT</t>
  </si>
  <si>
    <t>ROCKY MOUNTAIN POWER REQUESTED CAPITAL STRUCTURE COST RATES AND RETURN</t>
  </si>
  <si>
    <t>ALTERNATIVE CAPITAL STRUCTURE COST RATES AND RETURN</t>
  </si>
  <si>
    <t>COMPANY REQUESTED 10% ROE</t>
  </si>
  <si>
    <t>COLUMN H: INCLUDES ONLY DR. HADAWAY GROUP RESULTS ADJUSTED FOR OUTLIERS</t>
  </si>
  <si>
    <t>COLUMN M: IRR EMPLOYING ONLY DR. HADAWAY COMPANIES ADJUSTED FOR OUTLIERS</t>
  </si>
  <si>
    <t>35%-45%</t>
  </si>
  <si>
    <t>22%-30%</t>
  </si>
  <si>
    <t>4.5x-6.0x</t>
  </si>
  <si>
    <t>Moody's Benchmarks SINGLE-"A" Bonds</t>
  </si>
  <si>
    <t>MOODY'S METHODOLOGY, REGULATED ELECTRIC AND GAS UTILITIES</t>
  </si>
  <si>
    <t>ROE ADJUSTED TO 9.20%</t>
  </si>
  <si>
    <t>RMP Rate Filing Revenue Requirement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</si>
</sst>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"/>
    <numFmt numFmtId="165" formatCode="0.0000"/>
    <numFmt numFmtId="166" formatCode="&quot;$&quot;#,##0"/>
    <numFmt numFmtId="167" formatCode="0.0%"/>
    <numFmt numFmtId="168" formatCode="&quot;$&quot;#,##0.000"/>
    <numFmt numFmtId="169" formatCode="0.000%"/>
    <numFmt numFmtId="170" formatCode="0.00000000"/>
    <numFmt numFmtId="171" formatCode="0.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rgb="FF000000"/>
      <name val="Calibri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2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/>
    <xf numFmtId="0" fontId="4" fillId="0" borderId="0" xfId="0" quotePrefix="1" applyFont="1" applyAlignment="1">
      <alignment horizontal="center" wrapText="1"/>
    </xf>
    <xf numFmtId="10" fontId="3" fillId="0" borderId="0" xfId="0" applyNumberFormat="1" applyFont="1"/>
    <xf numFmtId="10" fontId="0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66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0" fontId="0" fillId="0" borderId="0" xfId="0" applyNumberFormat="1" applyAlignment="1">
      <alignment wrapText="1"/>
    </xf>
    <xf numFmtId="0" fontId="8" fillId="0" borderId="0" xfId="0" applyFont="1"/>
    <xf numFmtId="15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2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0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6" fontId="0" fillId="0" borderId="0" xfId="0" applyNumberForma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7" fontId="0" fillId="0" borderId="0" xfId="1" applyNumberFormat="1" applyFont="1"/>
    <xf numFmtId="167" fontId="0" fillId="0" borderId="0" xfId="0" applyNumberFormat="1"/>
    <xf numFmtId="2" fontId="0" fillId="0" borderId="0" xfId="1" applyNumberFormat="1" applyFont="1"/>
    <xf numFmtId="164" fontId="0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/>
    <xf numFmtId="9" fontId="0" fillId="0" borderId="0" xfId="1" applyFont="1"/>
    <xf numFmtId="168" fontId="0" fillId="0" borderId="0" xfId="0" applyNumberFormat="1"/>
    <xf numFmtId="14" fontId="0" fillId="0" borderId="0" xfId="0" applyNumberFormat="1"/>
    <xf numFmtId="14" fontId="4" fillId="0" borderId="0" xfId="0" applyNumberFormat="1" applyFont="1" applyAlignment="1">
      <alignment horizontal="center"/>
    </xf>
    <xf numFmtId="10" fontId="7" fillId="0" borderId="0" xfId="0" applyNumberFormat="1" applyFont="1"/>
    <xf numFmtId="10" fontId="0" fillId="0" borderId="0" xfId="1" applyNumberFormat="1" applyFont="1" applyAlignment="1">
      <alignment horizontal="right" wrapText="1"/>
    </xf>
    <xf numFmtId="10" fontId="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0" fillId="0" borderId="0" xfId="0" applyNumberFormat="1" applyAlignment="1"/>
    <xf numFmtId="10" fontId="0" fillId="0" borderId="0" xfId="1" applyNumberFormat="1" applyFont="1" applyAlignment="1">
      <alignment horizontal="right"/>
    </xf>
    <xf numFmtId="169" fontId="0" fillId="0" borderId="0" xfId="1" applyNumberFormat="1" applyFont="1"/>
    <xf numFmtId="10" fontId="6" fillId="0" borderId="0" xfId="1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0" fontId="5" fillId="0" borderId="0" xfId="1" applyNumberFormat="1" applyFont="1" applyAlignment="1"/>
    <xf numFmtId="170" fontId="0" fillId="0" borderId="0" xfId="1" applyNumberFormat="1" applyFont="1"/>
    <xf numFmtId="10" fontId="6" fillId="0" borderId="0" xfId="1" applyNumberFormat="1" applyFont="1" applyAlignment="1">
      <alignment horizontal="center"/>
    </xf>
    <xf numFmtId="10" fontId="6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quotePrefix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3" fillId="0" borderId="0" xfId="0" applyNumberFormat="1" applyFont="1"/>
    <xf numFmtId="164" fontId="16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1" fontId="0" fillId="0" borderId="0" xfId="0" applyNumberFormat="1"/>
    <xf numFmtId="10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ont="1"/>
    <xf numFmtId="10" fontId="0" fillId="0" borderId="0" xfId="0" applyNumberFormat="1" applyFont="1"/>
    <xf numFmtId="0" fontId="0" fillId="0" borderId="0" xfId="0" applyAlignment="1">
      <alignment horizontal="center"/>
    </xf>
    <xf numFmtId="170" fontId="0" fillId="0" borderId="0" xfId="0" applyNumberFormat="1"/>
    <xf numFmtId="164" fontId="8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10" fontId="4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workbookViewId="0">
      <selection activeCell="I10" sqref="I10"/>
    </sheetView>
  </sheetViews>
  <sheetFormatPr defaultColWidth="8.85546875" defaultRowHeight="15" x14ac:dyDescent="0.25"/>
  <cols>
    <col min="1" max="1" width="5.7109375" customWidth="1"/>
    <col min="2" max="2" width="32" customWidth="1"/>
    <col min="4" max="4" width="11.28515625" customWidth="1"/>
    <col min="5" max="5" width="11.85546875" customWidth="1"/>
    <col min="10" max="10" width="10" customWidth="1"/>
    <col min="11" max="11" width="13" customWidth="1"/>
    <col min="12" max="12" width="12.7109375" customWidth="1"/>
    <col min="15" max="15" width="13.42578125" customWidth="1"/>
    <col min="16" max="16" width="11.140625" customWidth="1"/>
    <col min="18" max="19" width="11.42578125" customWidth="1"/>
    <col min="20" max="20" width="11" customWidth="1"/>
  </cols>
  <sheetData>
    <row r="1" spans="1:52" x14ac:dyDescent="0.25">
      <c r="A1" s="1"/>
      <c r="B1" s="1"/>
      <c r="C1" s="1"/>
      <c r="D1" s="1"/>
      <c r="E1" s="1"/>
      <c r="F1" s="1"/>
      <c r="G1" s="1"/>
      <c r="H1" s="1"/>
      <c r="I1" s="69"/>
      <c r="J1" s="1"/>
      <c r="K1" s="1"/>
      <c r="L1" s="1"/>
      <c r="M1" s="1"/>
      <c r="N1" s="69"/>
      <c r="O1" s="1"/>
      <c r="P1" s="1"/>
      <c r="Q1" s="1"/>
      <c r="R1" s="1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1" x14ac:dyDescent="0.35">
      <c r="A2" s="1"/>
      <c r="B2" s="105" t="s">
        <v>145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x14ac:dyDescent="0.35">
      <c r="A3" s="1"/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x14ac:dyDescent="0.35">
      <c r="A4" s="1"/>
      <c r="B4" s="105" t="s">
        <v>147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5">
      <c r="A5" s="1"/>
      <c r="B5" s="1"/>
      <c r="C5" s="1"/>
      <c r="D5" s="1"/>
      <c r="E5" s="1"/>
      <c r="F5" s="1"/>
      <c r="G5" s="1"/>
      <c r="H5" s="1"/>
      <c r="I5" s="69"/>
      <c r="J5" s="1"/>
      <c r="K5" s="1"/>
      <c r="L5" s="1"/>
      <c r="M5" s="1"/>
      <c r="N5" s="69"/>
      <c r="O5" s="1"/>
      <c r="P5" s="1"/>
      <c r="Q5" s="1"/>
      <c r="R5" s="1"/>
      <c r="S5" s="6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25">
      <c r="A6" s="1"/>
      <c r="B6" s="1"/>
      <c r="C6" s="1"/>
      <c r="D6" s="1"/>
      <c r="E6" s="1"/>
      <c r="F6" s="1"/>
      <c r="G6" s="1"/>
      <c r="H6" s="1"/>
      <c r="I6" s="69"/>
      <c r="J6" s="1"/>
      <c r="K6" s="1"/>
      <c r="L6" s="1"/>
      <c r="M6" s="1"/>
      <c r="N6" s="69"/>
      <c r="O6" s="1"/>
      <c r="P6" s="1"/>
      <c r="Q6" s="1"/>
      <c r="R6" s="1"/>
      <c r="S6" s="6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5">
      <c r="A7" s="1"/>
      <c r="B7" s="1"/>
      <c r="C7" s="1"/>
      <c r="D7" s="1"/>
      <c r="E7" s="1"/>
      <c r="F7" s="1"/>
      <c r="G7" s="1"/>
      <c r="H7" s="1"/>
      <c r="I7" s="69"/>
      <c r="J7" s="1"/>
      <c r="K7" s="1"/>
      <c r="L7" s="1"/>
      <c r="M7" s="1"/>
      <c r="N7" s="69"/>
      <c r="O7" s="1"/>
      <c r="P7" s="1"/>
      <c r="Q7" s="1"/>
      <c r="R7" s="1"/>
      <c r="S7" s="6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5">
      <c r="A8" s="1"/>
      <c r="B8" s="1"/>
      <c r="C8" s="1"/>
      <c r="D8" s="1"/>
      <c r="E8" s="1"/>
      <c r="F8" s="1"/>
      <c r="G8" s="1"/>
      <c r="H8" s="1"/>
      <c r="I8" s="69"/>
      <c r="J8" s="1"/>
      <c r="K8" s="1"/>
      <c r="L8" s="1"/>
      <c r="M8" s="1"/>
      <c r="N8" s="69"/>
      <c r="O8" s="1"/>
      <c r="P8" s="1"/>
      <c r="Q8" s="1"/>
      <c r="R8" s="1"/>
      <c r="S8" s="6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6.25" x14ac:dyDescent="0.25">
      <c r="A9" s="39" t="s">
        <v>0</v>
      </c>
      <c r="B9" s="40" t="s">
        <v>1</v>
      </c>
      <c r="C9" s="40" t="s">
        <v>2</v>
      </c>
      <c r="D9" s="39" t="s">
        <v>123</v>
      </c>
      <c r="E9" s="39" t="s">
        <v>81</v>
      </c>
      <c r="F9" s="39" t="s">
        <v>124</v>
      </c>
      <c r="G9" s="39" t="s">
        <v>125</v>
      </c>
      <c r="H9" s="39" t="s">
        <v>126</v>
      </c>
      <c r="I9" s="68" t="s">
        <v>242</v>
      </c>
      <c r="J9" s="39" t="s">
        <v>241</v>
      </c>
      <c r="K9" s="39" t="s">
        <v>127</v>
      </c>
      <c r="L9" s="39" t="s">
        <v>128</v>
      </c>
      <c r="M9" s="39" t="s">
        <v>129</v>
      </c>
      <c r="N9" s="68" t="s">
        <v>243</v>
      </c>
      <c r="O9" s="39" t="s">
        <v>245</v>
      </c>
      <c r="P9" s="39" t="s">
        <v>130</v>
      </c>
      <c r="Q9" s="39" t="s">
        <v>131</v>
      </c>
      <c r="R9" s="39" t="s">
        <v>132</v>
      </c>
      <c r="S9" s="68" t="s">
        <v>244</v>
      </c>
      <c r="T9" s="39" t="s">
        <v>246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5">
      <c r="A10">
        <v>1</v>
      </c>
      <c r="B10" s="3" t="s">
        <v>226</v>
      </c>
      <c r="C10" s="11" t="s">
        <v>12</v>
      </c>
      <c r="D10" s="44">
        <v>0.04</v>
      </c>
      <c r="E10" s="8">
        <v>0.8</v>
      </c>
      <c r="F10" s="6">
        <v>1.84</v>
      </c>
      <c r="G10" s="6">
        <v>1.9</v>
      </c>
      <c r="H10" s="6">
        <v>1.96</v>
      </c>
      <c r="I10" s="6">
        <v>2.04</v>
      </c>
      <c r="J10" s="6">
        <v>2.2999999999999998</v>
      </c>
      <c r="K10" s="6">
        <v>2.58</v>
      </c>
      <c r="L10" s="6">
        <v>2.63</v>
      </c>
      <c r="M10" s="6">
        <v>2.85</v>
      </c>
      <c r="N10" s="6">
        <v>3</v>
      </c>
      <c r="O10" s="6">
        <v>3.75</v>
      </c>
      <c r="P10" s="6">
        <v>30.48</v>
      </c>
      <c r="Q10" s="6">
        <v>32.44</v>
      </c>
      <c r="R10" s="6">
        <v>34.700000000000003</v>
      </c>
      <c r="S10" s="6">
        <v>35.799999999999997</v>
      </c>
      <c r="T10" s="6">
        <v>39.75</v>
      </c>
    </row>
    <row r="11" spans="1:52" x14ac:dyDescent="0.25">
      <c r="A11">
        <f>A10+1</f>
        <v>2</v>
      </c>
      <c r="B11" s="3" t="s">
        <v>227</v>
      </c>
      <c r="C11" s="11" t="s">
        <v>13</v>
      </c>
      <c r="D11" s="44">
        <v>3.7999999999999999E-2</v>
      </c>
      <c r="E11" s="8">
        <v>0.8</v>
      </c>
      <c r="F11" s="6">
        <v>1.8</v>
      </c>
      <c r="G11" s="6">
        <v>1.88</v>
      </c>
      <c r="H11" s="6">
        <v>2.04</v>
      </c>
      <c r="I11" s="6">
        <v>2.2000000000000002</v>
      </c>
      <c r="J11" s="9">
        <v>2.4</v>
      </c>
      <c r="K11" s="6">
        <v>3.05</v>
      </c>
      <c r="L11" s="6">
        <v>3.29</v>
      </c>
      <c r="M11" s="6">
        <v>3.45</v>
      </c>
      <c r="N11" s="6">
        <v>3.75</v>
      </c>
      <c r="O11" s="6">
        <v>4</v>
      </c>
      <c r="P11" s="6">
        <v>28.25</v>
      </c>
      <c r="Q11" s="6">
        <v>29.45</v>
      </c>
      <c r="R11" s="6">
        <v>30</v>
      </c>
      <c r="S11" s="6">
        <v>31.35</v>
      </c>
      <c r="T11" s="6">
        <v>34.799999999999997</v>
      </c>
    </row>
    <row r="12" spans="1:52" x14ac:dyDescent="0.25">
      <c r="A12">
        <f t="shared" ref="A12:A35" si="0">A11+1</f>
        <v>3</v>
      </c>
      <c r="B12" s="3" t="s">
        <v>228</v>
      </c>
      <c r="C12" s="11" t="s">
        <v>110</v>
      </c>
      <c r="D12" s="44">
        <v>4.4999999999999998E-2</v>
      </c>
      <c r="E12" s="8">
        <v>0.75</v>
      </c>
      <c r="F12" s="6">
        <v>1.1599999999999999</v>
      </c>
      <c r="G12" s="6">
        <v>1.22</v>
      </c>
      <c r="H12" s="6">
        <v>1.28</v>
      </c>
      <c r="I12" s="81">
        <v>1.32</v>
      </c>
      <c r="J12" s="9">
        <v>1.4</v>
      </c>
      <c r="K12" s="6">
        <v>1.32</v>
      </c>
      <c r="L12" s="6">
        <v>1.8</v>
      </c>
      <c r="M12" s="6">
        <v>1.85</v>
      </c>
      <c r="N12" s="6"/>
      <c r="O12" s="6">
        <v>2.25</v>
      </c>
      <c r="P12" s="6">
        <v>21.06</v>
      </c>
      <c r="Q12" s="6">
        <v>21.65</v>
      </c>
      <c r="R12" s="6">
        <v>22.45</v>
      </c>
      <c r="S12" s="6"/>
      <c r="T12" s="6">
        <v>24.5</v>
      </c>
    </row>
    <row r="13" spans="1:52" x14ac:dyDescent="0.25">
      <c r="A13">
        <f t="shared" si="0"/>
        <v>4</v>
      </c>
      <c r="B13" s="3" t="s">
        <v>206</v>
      </c>
      <c r="C13" s="11" t="s">
        <v>207</v>
      </c>
      <c r="D13" s="44">
        <v>2.9000000000000001E-2</v>
      </c>
      <c r="E13" s="8">
        <v>0.9</v>
      </c>
      <c r="F13" s="6">
        <v>1.48</v>
      </c>
      <c r="G13" s="6">
        <v>1.52</v>
      </c>
      <c r="H13" s="6">
        <v>1.56</v>
      </c>
      <c r="I13" s="81">
        <v>1.64</v>
      </c>
      <c r="J13" s="9">
        <v>1.8</v>
      </c>
      <c r="K13" s="6">
        <v>1.97</v>
      </c>
      <c r="L13" s="6">
        <v>2.75</v>
      </c>
      <c r="M13" s="6">
        <v>2.6</v>
      </c>
      <c r="N13" s="6"/>
      <c r="O13" s="6">
        <v>3.25</v>
      </c>
      <c r="P13" s="6">
        <v>27.88</v>
      </c>
      <c r="Q13" s="6">
        <v>29.05</v>
      </c>
      <c r="R13" s="6">
        <v>30</v>
      </c>
      <c r="S13" s="6"/>
      <c r="T13" s="6">
        <v>34</v>
      </c>
    </row>
    <row r="14" spans="1:52" x14ac:dyDescent="0.25">
      <c r="A14">
        <f t="shared" si="0"/>
        <v>5</v>
      </c>
      <c r="B14" s="3" t="s">
        <v>208</v>
      </c>
      <c r="C14" s="11" t="s">
        <v>209</v>
      </c>
      <c r="D14" s="44">
        <v>0.04</v>
      </c>
      <c r="E14" s="8">
        <v>0.7</v>
      </c>
      <c r="F14" s="6">
        <v>0.96</v>
      </c>
      <c r="G14" s="6">
        <v>1.02</v>
      </c>
      <c r="H14" s="6">
        <v>1.08</v>
      </c>
      <c r="I14" s="6">
        <v>1.1399999999999999</v>
      </c>
      <c r="J14" s="9">
        <v>1.35</v>
      </c>
      <c r="K14" s="6">
        <v>1.53</v>
      </c>
      <c r="L14" s="6">
        <v>1.66</v>
      </c>
      <c r="M14" s="6">
        <v>1.75</v>
      </c>
      <c r="N14" s="6">
        <v>1.85</v>
      </c>
      <c r="O14" s="6">
        <v>2.25</v>
      </c>
      <c r="P14" s="6">
        <v>12.09</v>
      </c>
      <c r="Q14" s="6">
        <v>12.98</v>
      </c>
      <c r="R14" s="6">
        <v>13.8</v>
      </c>
      <c r="S14" s="6">
        <v>14.6</v>
      </c>
      <c r="T14" s="6">
        <v>17.25</v>
      </c>
    </row>
    <row r="15" spans="1:52" x14ac:dyDescent="0.25">
      <c r="A15">
        <f t="shared" si="0"/>
        <v>6</v>
      </c>
      <c r="B15" s="3" t="s">
        <v>229</v>
      </c>
      <c r="C15" s="11" t="s">
        <v>14</v>
      </c>
      <c r="D15" s="44">
        <v>3.9E-2</v>
      </c>
      <c r="E15" s="8">
        <v>0.85</v>
      </c>
      <c r="F15" s="6">
        <v>2.42</v>
      </c>
      <c r="G15" s="6">
        <v>2.59</v>
      </c>
      <c r="H15" s="6">
        <v>2.73</v>
      </c>
      <c r="I15" s="6">
        <v>2.87</v>
      </c>
      <c r="J15" s="9">
        <v>3.35</v>
      </c>
      <c r="K15" s="6">
        <v>3.88</v>
      </c>
      <c r="L15" s="6">
        <v>3.76</v>
      </c>
      <c r="M15" s="6">
        <v>4.5</v>
      </c>
      <c r="N15" s="6">
        <v>4.5999999999999996</v>
      </c>
      <c r="O15" s="6">
        <v>5.25</v>
      </c>
      <c r="P15" s="6">
        <v>42.78</v>
      </c>
      <c r="Q15" s="6">
        <v>44.75</v>
      </c>
      <c r="R15" s="6">
        <v>46.45</v>
      </c>
      <c r="S15" s="6">
        <v>48.75</v>
      </c>
      <c r="T15" s="6">
        <v>54.5</v>
      </c>
    </row>
    <row r="16" spans="1:52" x14ac:dyDescent="0.25">
      <c r="A16">
        <f t="shared" si="0"/>
        <v>7</v>
      </c>
      <c r="B16" s="3" t="s">
        <v>210</v>
      </c>
      <c r="C16" s="11" t="s">
        <v>213</v>
      </c>
      <c r="D16" s="44">
        <v>4.3999999999999997E-2</v>
      </c>
      <c r="E16" s="8">
        <v>0.7</v>
      </c>
      <c r="F16" s="6">
        <v>3.03</v>
      </c>
      <c r="G16" s="6">
        <v>3.09</v>
      </c>
      <c r="H16" s="6">
        <v>3.15</v>
      </c>
      <c r="I16" s="6">
        <v>3.21</v>
      </c>
      <c r="J16" s="9">
        <v>3.4</v>
      </c>
      <c r="K16" s="6">
        <v>3.71</v>
      </c>
      <c r="L16" s="6">
        <v>4.05</v>
      </c>
      <c r="M16" s="6">
        <v>4.55</v>
      </c>
      <c r="N16" s="6">
        <v>4.7</v>
      </c>
      <c r="O16" s="6">
        <v>5.25</v>
      </c>
      <c r="P16" s="6">
        <v>58.04</v>
      </c>
      <c r="Q16" s="6">
        <v>58.6</v>
      </c>
      <c r="R16" s="6">
        <v>59.95</v>
      </c>
      <c r="S16" s="6">
        <v>61.4</v>
      </c>
      <c r="T16" s="6">
        <v>66.5</v>
      </c>
    </row>
    <row r="17" spans="1:20" x14ac:dyDescent="0.25">
      <c r="A17">
        <f t="shared" si="0"/>
        <v>8</v>
      </c>
      <c r="B17" s="3" t="s">
        <v>211</v>
      </c>
      <c r="C17" s="11" t="s">
        <v>212</v>
      </c>
      <c r="D17" s="44">
        <v>0.03</v>
      </c>
      <c r="E17" s="8">
        <v>0.8</v>
      </c>
      <c r="F17" s="6">
        <v>1.31</v>
      </c>
      <c r="G17" s="6">
        <v>1.37</v>
      </c>
      <c r="H17" s="6">
        <v>1.45</v>
      </c>
      <c r="I17" s="81">
        <v>1.53</v>
      </c>
      <c r="J17" s="9">
        <v>1.9</v>
      </c>
      <c r="K17" s="6">
        <v>4.55</v>
      </c>
      <c r="L17" s="6">
        <v>3.65</v>
      </c>
      <c r="M17" s="6">
        <v>3.7</v>
      </c>
      <c r="N17" s="6"/>
      <c r="O17" s="6">
        <v>4.25</v>
      </c>
      <c r="P17" s="6">
        <v>28.95</v>
      </c>
      <c r="Q17" s="6">
        <v>30</v>
      </c>
      <c r="R17" s="6">
        <v>32.15</v>
      </c>
      <c r="S17" s="6"/>
      <c r="T17" s="6">
        <v>38.75</v>
      </c>
    </row>
    <row r="18" spans="1:20" x14ac:dyDescent="0.25">
      <c r="A18">
        <f t="shared" si="0"/>
        <v>9</v>
      </c>
      <c r="B18" s="3" t="s">
        <v>214</v>
      </c>
      <c r="C18" s="11" t="s">
        <v>215</v>
      </c>
      <c r="D18" s="44">
        <v>4.3999999999999997E-2</v>
      </c>
      <c r="E18" s="8">
        <v>0.75</v>
      </c>
      <c r="F18" s="6">
        <v>1</v>
      </c>
      <c r="G18" s="6">
        <v>1.01</v>
      </c>
      <c r="H18" s="6">
        <v>1.03</v>
      </c>
      <c r="I18" s="6">
        <v>1.05</v>
      </c>
      <c r="J18" s="9">
        <v>1.1499999999999999</v>
      </c>
      <c r="K18" s="6">
        <v>1.32</v>
      </c>
      <c r="L18" s="6">
        <v>1.48</v>
      </c>
      <c r="M18" s="6">
        <v>1.5</v>
      </c>
      <c r="N18" s="6">
        <v>1.55</v>
      </c>
      <c r="O18" s="6">
        <v>1.75</v>
      </c>
      <c r="P18" s="6">
        <v>16.899999999999999</v>
      </c>
      <c r="Q18" s="6">
        <v>17.43</v>
      </c>
      <c r="R18" s="6">
        <v>17.95</v>
      </c>
      <c r="S18" s="6">
        <v>18.600000000000001</v>
      </c>
      <c r="T18" s="6">
        <v>20.25</v>
      </c>
    </row>
    <row r="19" spans="1:20" x14ac:dyDescent="0.25">
      <c r="A19">
        <f t="shared" si="0"/>
        <v>10</v>
      </c>
      <c r="B19" s="3" t="s">
        <v>230</v>
      </c>
      <c r="C19" s="11" t="s">
        <v>4</v>
      </c>
      <c r="D19" s="44">
        <v>3.3000000000000002E-2</v>
      </c>
      <c r="E19" s="8">
        <v>0.75</v>
      </c>
      <c r="F19" s="6">
        <v>1.37</v>
      </c>
      <c r="G19" s="6">
        <v>1.57</v>
      </c>
      <c r="H19" s="6">
        <v>1.76</v>
      </c>
      <c r="I19" s="81">
        <f>H19+0.147</f>
        <v>1.907</v>
      </c>
      <c r="J19" s="9">
        <v>2.2000000000000002</v>
      </c>
      <c r="K19" s="6">
        <v>3.37</v>
      </c>
      <c r="L19" s="6">
        <v>3.5</v>
      </c>
      <c r="M19" s="6">
        <v>3.45</v>
      </c>
      <c r="N19" s="6"/>
      <c r="O19" s="6">
        <v>3.6</v>
      </c>
      <c r="P19" s="6">
        <v>35.07</v>
      </c>
      <c r="Q19" s="6">
        <v>36.950000000000003</v>
      </c>
      <c r="R19" s="6">
        <v>38.549999999999997</v>
      </c>
      <c r="S19" s="6"/>
      <c r="T19" s="6">
        <v>41.75</v>
      </c>
    </row>
    <row r="20" spans="1:20" x14ac:dyDescent="0.25">
      <c r="A20">
        <f t="shared" si="0"/>
        <v>11</v>
      </c>
      <c r="B20" s="3" t="s">
        <v>231</v>
      </c>
      <c r="C20" s="11" t="s">
        <v>111</v>
      </c>
      <c r="D20" s="44">
        <v>4.8000000000000001E-2</v>
      </c>
      <c r="E20" s="8">
        <v>1.05</v>
      </c>
      <c r="F20" s="6">
        <v>2.72</v>
      </c>
      <c r="G20" s="6">
        <v>2.72</v>
      </c>
      <c r="H20" s="6">
        <v>2.72</v>
      </c>
      <c r="I20" s="6">
        <v>2.72</v>
      </c>
      <c r="J20" s="9">
        <v>3</v>
      </c>
      <c r="K20" s="6">
        <v>3.67</v>
      </c>
      <c r="L20" s="6">
        <v>4.33</v>
      </c>
      <c r="M20" s="6">
        <v>3.7</v>
      </c>
      <c r="N20" s="6">
        <v>3.9</v>
      </c>
      <c r="O20" s="6">
        <v>4.5</v>
      </c>
      <c r="P20" s="6">
        <v>38.840000000000003</v>
      </c>
      <c r="Q20" s="6">
        <v>41.05</v>
      </c>
      <c r="R20" s="6">
        <v>42.05</v>
      </c>
      <c r="S20" s="6">
        <v>43.45</v>
      </c>
      <c r="T20" s="6">
        <v>48</v>
      </c>
    </row>
    <row r="21" spans="1:20" x14ac:dyDescent="0.25">
      <c r="A21">
        <f t="shared" si="0"/>
        <v>12</v>
      </c>
      <c r="B21" s="3" t="s">
        <v>216</v>
      </c>
      <c r="C21" s="11" t="s">
        <v>217</v>
      </c>
      <c r="D21" s="44">
        <v>2.9000000000000001E-2</v>
      </c>
      <c r="E21" s="8">
        <v>0.7</v>
      </c>
      <c r="F21" s="6">
        <v>1.04</v>
      </c>
      <c r="G21" s="6">
        <v>1.07</v>
      </c>
      <c r="H21" s="6">
        <v>1.1000000000000001</v>
      </c>
      <c r="I21" s="6">
        <v>1.1399999999999999</v>
      </c>
      <c r="J21" s="9">
        <v>1.3</v>
      </c>
      <c r="K21" s="6">
        <v>1.86</v>
      </c>
      <c r="L21" s="6">
        <v>2.16</v>
      </c>
      <c r="M21" s="6">
        <v>2.2999999999999998</v>
      </c>
      <c r="N21" s="6">
        <v>2.5</v>
      </c>
      <c r="O21" s="6">
        <v>3.1</v>
      </c>
      <c r="P21" s="6">
        <v>34.67</v>
      </c>
      <c r="Q21" s="6">
        <v>34.67</v>
      </c>
      <c r="R21" s="6">
        <v>35</v>
      </c>
      <c r="S21" s="6">
        <v>35</v>
      </c>
      <c r="T21" s="6">
        <v>36</v>
      </c>
    </row>
    <row r="22" spans="1:20" x14ac:dyDescent="0.25">
      <c r="A22">
        <f t="shared" si="0"/>
        <v>13</v>
      </c>
      <c r="B22" s="3" t="s">
        <v>232</v>
      </c>
      <c r="C22" s="11" t="s">
        <v>112</v>
      </c>
      <c r="D22" s="44">
        <v>3.2000000000000001E-2</v>
      </c>
      <c r="E22" s="8">
        <v>0.75</v>
      </c>
      <c r="F22" s="6">
        <v>2.4</v>
      </c>
      <c r="G22" s="6">
        <v>2.64</v>
      </c>
      <c r="H22" s="6">
        <v>2.9</v>
      </c>
      <c r="I22" s="6">
        <v>3.16</v>
      </c>
      <c r="J22" s="9">
        <v>3.9</v>
      </c>
      <c r="K22" s="6">
        <v>4.5599999999999996</v>
      </c>
      <c r="L22" s="6">
        <v>4.83</v>
      </c>
      <c r="M22" s="6">
        <v>5.25</v>
      </c>
      <c r="N22" s="6">
        <v>5.5</v>
      </c>
      <c r="O22" s="6">
        <v>6.5</v>
      </c>
      <c r="P22" s="6">
        <v>37.9</v>
      </c>
      <c r="Q22" s="6">
        <v>41.85</v>
      </c>
      <c r="R22" s="6">
        <v>45.3</v>
      </c>
      <c r="S22" s="6">
        <v>48.9</v>
      </c>
      <c r="T22" s="6">
        <v>57.25</v>
      </c>
    </row>
    <row r="23" spans="1:20" x14ac:dyDescent="0.25">
      <c r="A23">
        <f t="shared" si="0"/>
        <v>14</v>
      </c>
      <c r="B23" s="3" t="s">
        <v>218</v>
      </c>
      <c r="C23" s="77" t="s">
        <v>219</v>
      </c>
      <c r="D23" s="44">
        <v>3.5000000000000003E-2</v>
      </c>
      <c r="E23" s="8">
        <v>0.7</v>
      </c>
      <c r="F23" s="6">
        <v>1.48</v>
      </c>
      <c r="G23" s="6">
        <v>1.52</v>
      </c>
      <c r="H23" s="6">
        <v>1.56</v>
      </c>
      <c r="I23" s="81">
        <v>1.64</v>
      </c>
      <c r="J23" s="9">
        <v>1.8</v>
      </c>
      <c r="K23" s="6">
        <v>2.2599999999999998</v>
      </c>
      <c r="L23" s="6">
        <v>2.6</v>
      </c>
      <c r="M23" s="6">
        <v>2.7</v>
      </c>
      <c r="N23" s="6"/>
      <c r="O23" s="6">
        <v>3</v>
      </c>
      <c r="P23" s="6">
        <v>25.09</v>
      </c>
      <c r="Q23" s="6">
        <v>26.5</v>
      </c>
      <c r="R23" s="6">
        <v>27.95</v>
      </c>
      <c r="S23" s="6"/>
      <c r="T23" s="6">
        <v>31.5</v>
      </c>
    </row>
    <row r="24" spans="1:20" x14ac:dyDescent="0.25">
      <c r="A24">
        <f t="shared" si="0"/>
        <v>15</v>
      </c>
      <c r="B24" s="3" t="s">
        <v>220</v>
      </c>
      <c r="C24" s="77" t="s">
        <v>221</v>
      </c>
      <c r="D24" s="44">
        <v>2.7E-2</v>
      </c>
      <c r="E24" s="8">
        <v>0.85</v>
      </c>
      <c r="F24" s="6">
        <v>0.8</v>
      </c>
      <c r="G24" s="6">
        <v>0.85</v>
      </c>
      <c r="H24" s="6">
        <v>0.93</v>
      </c>
      <c r="I24" s="6">
        <v>1.03</v>
      </c>
      <c r="J24" s="9">
        <v>1.35</v>
      </c>
      <c r="K24" s="6">
        <v>1.79</v>
      </c>
      <c r="L24" s="6">
        <v>1.94</v>
      </c>
      <c r="M24" s="6">
        <v>2</v>
      </c>
      <c r="N24" s="6">
        <v>2.1</v>
      </c>
      <c r="O24" s="6">
        <v>2.5</v>
      </c>
      <c r="P24" s="6">
        <v>14</v>
      </c>
      <c r="Q24" s="6">
        <v>15.3</v>
      </c>
      <c r="R24" s="6">
        <v>16.350000000000001</v>
      </c>
      <c r="S24" s="6">
        <v>17.399999999999999</v>
      </c>
      <c r="T24" s="6">
        <v>20.75</v>
      </c>
    </row>
    <row r="25" spans="1:20" x14ac:dyDescent="0.25">
      <c r="A25">
        <f t="shared" si="0"/>
        <v>16</v>
      </c>
      <c r="B25" s="3" t="s">
        <v>222</v>
      </c>
      <c r="C25" s="77" t="s">
        <v>223</v>
      </c>
      <c r="D25" s="44">
        <v>4.2999999999999997E-2</v>
      </c>
      <c r="E25" s="8">
        <v>0.75</v>
      </c>
      <c r="F25" s="6">
        <v>2.67</v>
      </c>
      <c r="G25" s="6">
        <v>1.66</v>
      </c>
      <c r="H25" s="6">
        <v>2.29</v>
      </c>
      <c r="I25" s="81">
        <v>2.39</v>
      </c>
      <c r="J25" s="9">
        <v>2.6</v>
      </c>
      <c r="K25" s="6">
        <v>3.5</v>
      </c>
      <c r="L25" s="6">
        <v>3.55</v>
      </c>
      <c r="M25" s="6">
        <v>3.7</v>
      </c>
      <c r="N25" s="6"/>
      <c r="O25" s="6">
        <v>4</v>
      </c>
      <c r="P25" s="6">
        <v>36.200000000000003</v>
      </c>
      <c r="Q25" s="6">
        <v>37.549999999999997</v>
      </c>
      <c r="R25" s="6">
        <v>39</v>
      </c>
      <c r="S25" s="6"/>
      <c r="T25" s="6">
        <v>43.5</v>
      </c>
    </row>
    <row r="26" spans="1:20" x14ac:dyDescent="0.25">
      <c r="A26">
        <f t="shared" si="0"/>
        <v>17</v>
      </c>
      <c r="B26" s="3" t="s">
        <v>233</v>
      </c>
      <c r="C26" s="11" t="s">
        <v>5</v>
      </c>
      <c r="D26" s="44">
        <v>3.7999999999999999E-2</v>
      </c>
      <c r="E26" s="8">
        <v>0.75</v>
      </c>
      <c r="F26" s="6">
        <v>1.08</v>
      </c>
      <c r="G26" s="6">
        <v>1.1000000000000001</v>
      </c>
      <c r="H26" s="6">
        <v>1.1200000000000001</v>
      </c>
      <c r="I26" s="81">
        <f>H26+0.04</f>
        <v>1.1600000000000001</v>
      </c>
      <c r="J26" s="9">
        <v>1.25</v>
      </c>
      <c r="K26" s="6">
        <v>1.87</v>
      </c>
      <c r="L26" s="6">
        <v>1.65</v>
      </c>
      <c r="M26" s="6">
        <v>1.85</v>
      </c>
      <c r="N26" s="6"/>
      <c r="O26" s="6">
        <v>2.25</v>
      </c>
      <c r="P26" s="6">
        <v>22.87</v>
      </c>
      <c r="Q26" s="6">
        <v>23.15</v>
      </c>
      <c r="R26" s="6">
        <v>24.5</v>
      </c>
      <c r="S26" s="6"/>
      <c r="T26" s="6">
        <v>27</v>
      </c>
    </row>
    <row r="27" spans="1:20" x14ac:dyDescent="0.25">
      <c r="A27">
        <f t="shared" si="0"/>
        <v>18</v>
      </c>
      <c r="B27" s="3" t="s">
        <v>234</v>
      </c>
      <c r="C27" s="11" t="s">
        <v>7</v>
      </c>
      <c r="D27" s="44">
        <v>2.8000000000000001E-2</v>
      </c>
      <c r="E27" s="8">
        <v>0.75</v>
      </c>
      <c r="F27" s="6">
        <v>2.4</v>
      </c>
      <c r="G27" s="6">
        <v>2.52</v>
      </c>
      <c r="H27" s="6">
        <v>2.64</v>
      </c>
      <c r="I27" s="81">
        <v>2.76</v>
      </c>
      <c r="J27" s="9">
        <v>3</v>
      </c>
      <c r="K27" s="6">
        <v>4.3499999999999996</v>
      </c>
      <c r="L27" s="6">
        <v>4.1500000000000004</v>
      </c>
      <c r="M27" s="6">
        <v>4.55</v>
      </c>
      <c r="N27" s="6"/>
      <c r="O27" s="6">
        <v>5.5</v>
      </c>
      <c r="P27" s="6">
        <v>42.42</v>
      </c>
      <c r="Q27" s="6">
        <v>43.6</v>
      </c>
      <c r="R27" s="6">
        <v>45.45</v>
      </c>
      <c r="S27" s="6"/>
      <c r="T27" s="6">
        <v>52.25</v>
      </c>
    </row>
    <row r="28" spans="1:20" x14ac:dyDescent="0.25">
      <c r="A28">
        <f t="shared" si="0"/>
        <v>19</v>
      </c>
      <c r="B28" s="3" t="s">
        <v>235</v>
      </c>
      <c r="C28" s="11" t="s">
        <v>10</v>
      </c>
      <c r="D28" s="44">
        <v>0.05</v>
      </c>
      <c r="E28" s="8">
        <v>0.6</v>
      </c>
      <c r="F28" s="6">
        <v>1.94</v>
      </c>
      <c r="G28" s="6">
        <v>2.0099999999999998</v>
      </c>
      <c r="H28" s="6">
        <v>2.08</v>
      </c>
      <c r="I28" s="6">
        <v>2.15</v>
      </c>
      <c r="J28" s="9">
        <v>2.36</v>
      </c>
      <c r="K28" s="6">
        <v>2.67</v>
      </c>
      <c r="L28" s="6">
        <v>2.7</v>
      </c>
      <c r="M28" s="6">
        <v>2.8</v>
      </c>
      <c r="N28" s="6">
        <v>2.9</v>
      </c>
      <c r="O28" s="6">
        <v>3.25</v>
      </c>
      <c r="P28" s="6">
        <v>21.09</v>
      </c>
      <c r="Q28" s="6">
        <v>21.45</v>
      </c>
      <c r="R28" s="6">
        <v>22.5</v>
      </c>
      <c r="S28" s="6">
        <v>23.25</v>
      </c>
      <c r="T28" s="6">
        <v>26.5</v>
      </c>
    </row>
    <row r="29" spans="1:20" x14ac:dyDescent="0.25">
      <c r="A29">
        <f t="shared" si="0"/>
        <v>20</v>
      </c>
      <c r="B29" s="3" t="s">
        <v>224</v>
      </c>
      <c r="C29" s="11" t="s">
        <v>225</v>
      </c>
      <c r="D29" s="44">
        <v>5.3999999999999999E-2</v>
      </c>
      <c r="E29" s="8">
        <v>0.95</v>
      </c>
      <c r="F29" s="6">
        <v>0.88</v>
      </c>
      <c r="G29" s="6">
        <v>0.88</v>
      </c>
      <c r="H29" s="6">
        <v>0.88</v>
      </c>
      <c r="I29" s="6">
        <v>0.88</v>
      </c>
      <c r="J29" s="9">
        <v>0.95</v>
      </c>
      <c r="K29" s="6">
        <v>1.1399999999999999</v>
      </c>
      <c r="L29" s="6">
        <v>0.92</v>
      </c>
      <c r="M29" s="6">
        <v>0.95</v>
      </c>
      <c r="N29" s="6">
        <v>1</v>
      </c>
      <c r="O29" s="6">
        <v>1.35</v>
      </c>
      <c r="P29" s="6">
        <v>10.58</v>
      </c>
      <c r="Q29" s="6">
        <v>10.75</v>
      </c>
      <c r="R29" s="6">
        <v>10.75</v>
      </c>
      <c r="S29" s="6">
        <v>10.85</v>
      </c>
      <c r="T29" s="6">
        <v>11.75</v>
      </c>
    </row>
    <row r="30" spans="1:20" x14ac:dyDescent="0.25">
      <c r="A30">
        <f t="shared" si="0"/>
        <v>21</v>
      </c>
      <c r="B30" s="3" t="s">
        <v>236</v>
      </c>
      <c r="C30" s="11" t="s">
        <v>113</v>
      </c>
      <c r="D30" s="44">
        <v>4.2000000000000003E-2</v>
      </c>
      <c r="E30" s="8">
        <v>0.8</v>
      </c>
      <c r="F30" s="6">
        <v>1.32</v>
      </c>
      <c r="G30" s="6">
        <v>1.36</v>
      </c>
      <c r="H30" s="6">
        <v>1.4</v>
      </c>
      <c r="I30" s="6">
        <v>1.44</v>
      </c>
      <c r="J30" s="9">
        <v>1.56</v>
      </c>
      <c r="K30" s="6">
        <v>2.15</v>
      </c>
      <c r="L30" s="6">
        <v>2.27</v>
      </c>
      <c r="M30" s="6">
        <v>2.35</v>
      </c>
      <c r="N30" s="6">
        <v>2.5499999999999998</v>
      </c>
      <c r="O30" s="6">
        <v>2.75</v>
      </c>
      <c r="P30" s="6">
        <v>22.89</v>
      </c>
      <c r="Q30" s="6">
        <v>23.32</v>
      </c>
      <c r="R30" s="6">
        <v>24.1</v>
      </c>
      <c r="S30" s="6">
        <v>25.6</v>
      </c>
      <c r="T30" s="6">
        <v>29.65</v>
      </c>
    </row>
    <row r="31" spans="1:20" x14ac:dyDescent="0.25">
      <c r="A31">
        <f t="shared" si="0"/>
        <v>22</v>
      </c>
      <c r="B31" s="3" t="s">
        <v>237</v>
      </c>
      <c r="C31" s="11" t="s">
        <v>15</v>
      </c>
      <c r="D31" s="44">
        <v>3.5999999999999997E-2</v>
      </c>
      <c r="E31" s="8">
        <v>0.7</v>
      </c>
      <c r="F31" s="6">
        <v>1.2</v>
      </c>
      <c r="G31" s="6">
        <v>1.45</v>
      </c>
      <c r="H31" s="6">
        <v>1.56</v>
      </c>
      <c r="I31" s="6">
        <v>1.68</v>
      </c>
      <c r="J31" s="9">
        <v>2.1</v>
      </c>
      <c r="K31" s="6">
        <v>2.35</v>
      </c>
      <c r="L31" s="6">
        <v>2.5099999999999998</v>
      </c>
      <c r="M31" s="6">
        <v>2.6</v>
      </c>
      <c r="N31" s="6">
        <v>2.75</v>
      </c>
      <c r="O31" s="6">
        <v>3.25</v>
      </c>
      <c r="P31" s="6">
        <v>18.05</v>
      </c>
      <c r="Q31" s="6">
        <v>18.75</v>
      </c>
      <c r="R31" s="6">
        <v>19.2</v>
      </c>
      <c r="S31" s="6">
        <v>19.649999999999999</v>
      </c>
      <c r="T31" s="6">
        <v>20.75</v>
      </c>
    </row>
    <row r="32" spans="1:20" x14ac:dyDescent="0.25">
      <c r="A32">
        <f t="shared" si="0"/>
        <v>23</v>
      </c>
      <c r="B32" s="3" t="s">
        <v>238</v>
      </c>
      <c r="C32" s="11" t="s">
        <v>9</v>
      </c>
      <c r="D32" s="44">
        <v>4.1000000000000002E-2</v>
      </c>
      <c r="E32" s="8">
        <v>0.65</v>
      </c>
      <c r="F32" s="6">
        <v>1.07</v>
      </c>
      <c r="G32" s="6">
        <v>1.1100000000000001</v>
      </c>
      <c r="H32" s="6">
        <v>1.17</v>
      </c>
      <c r="I32" s="81">
        <v>1.23</v>
      </c>
      <c r="J32" s="9">
        <v>1.35</v>
      </c>
      <c r="K32" s="6">
        <v>1.85</v>
      </c>
      <c r="L32" s="6">
        <v>1.9</v>
      </c>
      <c r="M32" s="6">
        <v>1.95</v>
      </c>
      <c r="N32" s="6"/>
      <c r="O32" s="6">
        <v>2.25</v>
      </c>
      <c r="P32" s="6">
        <v>18.190000000000001</v>
      </c>
      <c r="Q32" s="6">
        <v>19.3</v>
      </c>
      <c r="R32" s="6">
        <v>20.2</v>
      </c>
      <c r="S32" s="6"/>
      <c r="T32" s="6">
        <v>23</v>
      </c>
    </row>
    <row r="33" spans="1:20" x14ac:dyDescent="0.25">
      <c r="A33">
        <f t="shared" si="0"/>
        <v>24</v>
      </c>
      <c r="B33" s="3"/>
      <c r="C33" s="11"/>
      <c r="D33" s="44"/>
      <c r="E33" s="8"/>
      <c r="F33" s="6"/>
      <c r="G33" s="8"/>
      <c r="H33" s="8"/>
      <c r="I33" s="8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>
        <f t="shared" si="0"/>
        <v>25</v>
      </c>
      <c r="B34" s="3" t="s">
        <v>108</v>
      </c>
      <c r="C34" s="11"/>
      <c r="D34" s="44">
        <f>AVERAGE(D10:D33)</f>
        <v>3.8478260869565233E-2</v>
      </c>
      <c r="E34" s="46">
        <f>AVERAGE(E10:E32)</f>
        <v>0.77391304347826062</v>
      </c>
      <c r="F34" s="47">
        <f>AVERAGE(F10:F32)</f>
        <v>1.6247826086956521</v>
      </c>
      <c r="G34" s="47">
        <f>AVERAGE(G10:G32)</f>
        <v>1.6547826086956523</v>
      </c>
      <c r="H34" s="47">
        <f>AVERAGE(H10:H32)</f>
        <v>1.7560869565217392</v>
      </c>
      <c r="I34" s="47">
        <f>AVERAGE(I10:I32)</f>
        <v>1.8385652173913043</v>
      </c>
      <c r="J34" s="47">
        <f t="shared" ref="J34:T34" si="1">AVERAGE(J10:J32)</f>
        <v>2.0769565217391306</v>
      </c>
      <c r="K34" s="47">
        <f t="shared" si="1"/>
        <v>2.6652173913043482</v>
      </c>
      <c r="L34" s="47">
        <f t="shared" si="1"/>
        <v>2.7860869565217392</v>
      </c>
      <c r="M34" s="47">
        <f t="shared" si="1"/>
        <v>2.9086956521739133</v>
      </c>
      <c r="N34" s="47">
        <f t="shared" si="1"/>
        <v>3.0464285714285708</v>
      </c>
      <c r="O34" s="47">
        <f t="shared" si="1"/>
        <v>3.4695652173913043</v>
      </c>
      <c r="P34" s="47">
        <f t="shared" si="1"/>
        <v>28.012608695652176</v>
      </c>
      <c r="Q34" s="47">
        <f t="shared" si="1"/>
        <v>29.153913043478266</v>
      </c>
      <c r="R34" s="47">
        <f t="shared" si="1"/>
        <v>30.363043478260881</v>
      </c>
      <c r="S34" s="47">
        <f t="shared" si="1"/>
        <v>31.042857142857141</v>
      </c>
      <c r="T34" s="47">
        <f t="shared" si="1"/>
        <v>34.780434782608694</v>
      </c>
    </row>
    <row r="35" spans="1:20" x14ac:dyDescent="0.25">
      <c r="A35">
        <f t="shared" si="0"/>
        <v>26</v>
      </c>
      <c r="B35" s="3" t="s">
        <v>109</v>
      </c>
      <c r="C35" s="11"/>
      <c r="D35" s="44">
        <f>MEDIAN(D10:D32)</f>
        <v>3.9E-2</v>
      </c>
      <c r="E35" s="46">
        <f t="shared" ref="E35:H35" si="2">MEDIAN(E10:E32)</f>
        <v>0.75</v>
      </c>
      <c r="F35" s="47">
        <f t="shared" si="2"/>
        <v>1.37</v>
      </c>
      <c r="G35" s="47">
        <f t="shared" si="2"/>
        <v>1.52</v>
      </c>
      <c r="H35" s="47">
        <f t="shared" si="2"/>
        <v>1.56</v>
      </c>
      <c r="I35" s="47">
        <f t="shared" ref="I35:T35" si="3">MEDIAN(I10:I32)</f>
        <v>1.64</v>
      </c>
      <c r="J35" s="47">
        <f t="shared" si="3"/>
        <v>1.9</v>
      </c>
      <c r="K35" s="47">
        <f t="shared" si="3"/>
        <v>2.35</v>
      </c>
      <c r="L35" s="47">
        <f t="shared" si="3"/>
        <v>2.63</v>
      </c>
      <c r="M35" s="47">
        <f t="shared" si="3"/>
        <v>2.7</v>
      </c>
      <c r="N35" s="47">
        <f t="shared" si="3"/>
        <v>2.8250000000000002</v>
      </c>
      <c r="O35" s="47">
        <f t="shared" si="3"/>
        <v>3.25</v>
      </c>
      <c r="P35" s="47">
        <f t="shared" si="3"/>
        <v>27.88</v>
      </c>
      <c r="Q35" s="47">
        <f t="shared" si="3"/>
        <v>29.05</v>
      </c>
      <c r="R35" s="47">
        <f t="shared" si="3"/>
        <v>30</v>
      </c>
      <c r="S35" s="47">
        <f t="shared" si="3"/>
        <v>28.475000000000001</v>
      </c>
      <c r="T35" s="47">
        <f t="shared" si="3"/>
        <v>34</v>
      </c>
    </row>
    <row r="36" spans="1:20" x14ac:dyDescent="0.25">
      <c r="B36" s="3"/>
      <c r="D36" s="44"/>
      <c r="E36" s="8"/>
      <c r="F36" s="6"/>
      <c r="G36" s="7"/>
      <c r="H36" s="7"/>
      <c r="I36" s="7"/>
      <c r="J36" s="9"/>
      <c r="K36" s="8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B37" s="35" t="s">
        <v>179</v>
      </c>
      <c r="D37" s="45"/>
      <c r="E37" s="8"/>
      <c r="F37" s="6"/>
      <c r="J37" s="9"/>
      <c r="K37" s="8"/>
      <c r="O37" s="6"/>
      <c r="P37" s="6"/>
      <c r="Q37" s="6"/>
      <c r="R37" s="6"/>
      <c r="S37" s="6"/>
      <c r="T37" s="6"/>
    </row>
    <row r="38" spans="1:20" x14ac:dyDescent="0.25">
      <c r="B38" s="35" t="s">
        <v>239</v>
      </c>
      <c r="D38" s="45"/>
      <c r="J38" s="9"/>
      <c r="K38" s="8"/>
      <c r="O38" s="8"/>
      <c r="R38" s="10"/>
      <c r="S38" s="10"/>
      <c r="T38" s="7"/>
    </row>
    <row r="39" spans="1:20" x14ac:dyDescent="0.25">
      <c r="B39" s="35" t="s">
        <v>240</v>
      </c>
      <c r="D39" s="45"/>
      <c r="K39" s="8"/>
      <c r="O39" s="8"/>
    </row>
    <row r="40" spans="1:20" x14ac:dyDescent="0.25">
      <c r="B40" s="3"/>
      <c r="K40" s="8"/>
      <c r="O40" s="8"/>
    </row>
    <row r="41" spans="1:20" x14ac:dyDescent="0.25">
      <c r="B41" s="3"/>
      <c r="K41" s="8"/>
      <c r="O41" s="8"/>
    </row>
    <row r="42" spans="1:20" x14ac:dyDescent="0.25">
      <c r="B42" s="3"/>
      <c r="K42" s="8"/>
      <c r="O42" s="8"/>
    </row>
    <row r="43" spans="1:20" x14ac:dyDescent="0.25">
      <c r="B43" s="3"/>
      <c r="K43" s="8"/>
      <c r="O43" s="8"/>
    </row>
    <row r="44" spans="1:20" x14ac:dyDescent="0.25">
      <c r="B44" s="3"/>
      <c r="K44" s="8"/>
      <c r="O44" s="8"/>
    </row>
    <row r="45" spans="1:20" x14ac:dyDescent="0.25">
      <c r="B45" s="3"/>
      <c r="K45" s="8"/>
      <c r="O45" s="8"/>
    </row>
    <row r="46" spans="1:20" x14ac:dyDescent="0.25">
      <c r="B46" s="3"/>
      <c r="K46" s="8"/>
      <c r="O46" s="8"/>
    </row>
    <row r="47" spans="1:20" x14ac:dyDescent="0.25">
      <c r="B47" s="3"/>
      <c r="K47" s="8"/>
      <c r="O47" s="8"/>
    </row>
    <row r="48" spans="1:20" x14ac:dyDescent="0.25">
      <c r="B48" s="3"/>
      <c r="K48" s="8"/>
      <c r="O48" s="8"/>
    </row>
    <row r="49" spans="2:15" x14ac:dyDescent="0.25">
      <c r="B49" s="3"/>
      <c r="K49" s="8"/>
      <c r="O49" s="8"/>
    </row>
    <row r="50" spans="2:15" x14ac:dyDescent="0.25">
      <c r="B50" s="3"/>
      <c r="K50" s="8"/>
      <c r="O50" s="8"/>
    </row>
    <row r="51" spans="2:15" x14ac:dyDescent="0.25">
      <c r="B51" s="3"/>
      <c r="K51" s="8"/>
      <c r="O51" s="8"/>
    </row>
    <row r="52" spans="2:15" x14ac:dyDescent="0.25">
      <c r="B52" s="3"/>
      <c r="K52" s="8"/>
    </row>
    <row r="53" spans="2:15" x14ac:dyDescent="0.25">
      <c r="B53" s="3"/>
      <c r="K53" s="8"/>
    </row>
    <row r="54" spans="2:15" x14ac:dyDescent="0.25">
      <c r="B54" s="3"/>
      <c r="K54" s="8"/>
    </row>
    <row r="55" spans="2:15" x14ac:dyDescent="0.25">
      <c r="B55" s="3"/>
      <c r="K55" s="8"/>
    </row>
    <row r="56" spans="2:15" x14ac:dyDescent="0.25">
      <c r="B56" s="3"/>
      <c r="K56" s="8"/>
    </row>
    <row r="57" spans="2:15" x14ac:dyDescent="0.25">
      <c r="B57" s="3"/>
      <c r="K57" s="8"/>
    </row>
    <row r="58" spans="2:15" x14ac:dyDescent="0.25">
      <c r="B58" s="3"/>
      <c r="K58" s="8"/>
    </row>
    <row r="59" spans="2:15" x14ac:dyDescent="0.25">
      <c r="B59" s="3"/>
      <c r="K59" s="8"/>
    </row>
    <row r="60" spans="2:15" x14ac:dyDescent="0.25">
      <c r="B60" s="3"/>
      <c r="K60" s="8"/>
    </row>
    <row r="61" spans="2:15" x14ac:dyDescent="0.25">
      <c r="B61" s="3"/>
      <c r="K61" s="8"/>
    </row>
    <row r="62" spans="2:15" x14ac:dyDescent="0.25">
      <c r="B62" s="3"/>
      <c r="K62" s="8"/>
    </row>
    <row r="63" spans="2:15" x14ac:dyDescent="0.25">
      <c r="B63" s="3"/>
      <c r="K63" s="8"/>
    </row>
    <row r="64" spans="2:15" x14ac:dyDescent="0.25">
      <c r="B64" s="3"/>
      <c r="K64" s="8"/>
    </row>
    <row r="65" spans="2:11" x14ac:dyDescent="0.25">
      <c r="B65" s="3"/>
      <c r="K65" s="8"/>
    </row>
    <row r="66" spans="2:11" x14ac:dyDescent="0.25">
      <c r="B66" s="3"/>
      <c r="K66" s="8"/>
    </row>
    <row r="67" spans="2:11" x14ac:dyDescent="0.25">
      <c r="B67" s="3"/>
    </row>
    <row r="68" spans="2:11" x14ac:dyDescent="0.25">
      <c r="B68" s="3"/>
    </row>
    <row r="69" spans="2:11" x14ac:dyDescent="0.25">
      <c r="B69" s="3"/>
    </row>
    <row r="70" spans="2:11" x14ac:dyDescent="0.25">
      <c r="B70" s="3"/>
    </row>
    <row r="71" spans="2:11" x14ac:dyDescent="0.25">
      <c r="B71" s="3"/>
    </row>
    <row r="72" spans="2:11" x14ac:dyDescent="0.25">
      <c r="B72" s="3"/>
    </row>
    <row r="73" spans="2:11" x14ac:dyDescent="0.25">
      <c r="B73" s="3"/>
    </row>
    <row r="74" spans="2:11" x14ac:dyDescent="0.25">
      <c r="B74" s="3"/>
    </row>
    <row r="75" spans="2:11" x14ac:dyDescent="0.25">
      <c r="B75" s="3"/>
    </row>
    <row r="76" spans="2:11" x14ac:dyDescent="0.25">
      <c r="B76" s="3"/>
    </row>
    <row r="77" spans="2:11" x14ac:dyDescent="0.25">
      <c r="B77" s="3"/>
    </row>
    <row r="78" spans="2:11" x14ac:dyDescent="0.25">
      <c r="B78" s="3"/>
    </row>
    <row r="79" spans="2:11" x14ac:dyDescent="0.25">
      <c r="B79" s="3"/>
    </row>
    <row r="80" spans="2:11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</sheetData>
  <mergeCells count="3">
    <mergeCell ref="B2:T2"/>
    <mergeCell ref="B3:T3"/>
    <mergeCell ref="B4:T4"/>
  </mergeCells>
  <phoneticPr fontId="11" type="noConversion"/>
  <pageMargins left="0.7" right="0.7" top="0.75" bottom="0.75" header="0.3" footer="0.3"/>
  <pageSetup scale="50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Layout" workbookViewId="0">
      <selection activeCell="B2" sqref="B2:O2"/>
    </sheetView>
  </sheetViews>
  <sheetFormatPr defaultColWidth="8.85546875" defaultRowHeight="15" x14ac:dyDescent="0.25"/>
  <cols>
    <col min="1" max="1" width="5.42578125" customWidth="1"/>
    <col min="2" max="2" width="33.42578125" customWidth="1"/>
    <col min="5" max="5" width="10.42578125" customWidth="1"/>
    <col min="6" max="6" width="10.85546875" customWidth="1"/>
    <col min="8" max="8" width="12.42578125" customWidth="1"/>
    <col min="9" max="9" width="11.28515625" customWidth="1"/>
    <col min="13" max="13" width="10.28515625" customWidth="1"/>
  </cols>
  <sheetData>
    <row r="1" spans="1: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9"/>
      <c r="N1" s="49"/>
      <c r="O1" s="18"/>
    </row>
    <row r="2" spans="1:15" ht="21" x14ac:dyDescent="0.35">
      <c r="A2" s="18"/>
      <c r="B2" s="105" t="s">
        <v>145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" x14ac:dyDescent="0.35">
      <c r="A3" s="18"/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8.75" x14ac:dyDescent="0.3">
      <c r="A4" s="18"/>
      <c r="B4" s="30"/>
      <c r="C4" s="18"/>
      <c r="D4" s="18"/>
      <c r="E4" s="18"/>
      <c r="F4" s="18"/>
      <c r="G4" s="18"/>
      <c r="H4" s="18"/>
      <c r="I4" s="18"/>
      <c r="J4" s="18"/>
      <c r="K4" s="18"/>
      <c r="L4" s="18"/>
      <c r="M4" s="49"/>
      <c r="N4" s="49"/>
      <c r="O4" s="18"/>
    </row>
    <row r="5" spans="1:15" ht="21" x14ac:dyDescent="0.35">
      <c r="A5" s="18"/>
      <c r="B5" s="105" t="s">
        <v>86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9"/>
      <c r="N6" s="49"/>
      <c r="O6" s="18"/>
    </row>
    <row r="7" spans="1:1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9"/>
      <c r="N7" s="49"/>
      <c r="O7" s="18"/>
    </row>
    <row r="8" spans="1:15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49"/>
      <c r="N8" s="49"/>
      <c r="O8" s="18"/>
    </row>
    <row r="9" spans="1:1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9"/>
      <c r="N9" s="49"/>
      <c r="O9" s="18"/>
    </row>
    <row r="10" spans="1:15" ht="39" x14ac:dyDescent="0.25">
      <c r="A10" s="48" t="s">
        <v>0</v>
      </c>
      <c r="B10" s="49" t="s">
        <v>1</v>
      </c>
      <c r="C10" s="49" t="s">
        <v>2</v>
      </c>
      <c r="D10" s="17" t="s">
        <v>285</v>
      </c>
      <c r="E10" s="12" t="s">
        <v>286</v>
      </c>
      <c r="F10" s="12" t="s">
        <v>287</v>
      </c>
      <c r="G10" s="17" t="s">
        <v>288</v>
      </c>
      <c r="H10" s="17" t="s">
        <v>289</v>
      </c>
      <c r="I10" s="48" t="s">
        <v>290</v>
      </c>
      <c r="J10" s="48" t="s">
        <v>21</v>
      </c>
      <c r="K10" s="48" t="s">
        <v>291</v>
      </c>
      <c r="L10" s="82" t="s">
        <v>294</v>
      </c>
      <c r="M10" s="48" t="s">
        <v>292</v>
      </c>
      <c r="N10" s="48" t="s">
        <v>293</v>
      </c>
      <c r="O10" s="48" t="s">
        <v>24</v>
      </c>
    </row>
    <row r="11" spans="1:15" x14ac:dyDescent="0.25">
      <c r="A11">
        <v>1</v>
      </c>
      <c r="B11" s="3" t="s">
        <v>226</v>
      </c>
      <c r="C11" s="11" t="s">
        <v>12</v>
      </c>
      <c r="D11" s="7">
        <f>'WP Sheet2'!G11</f>
        <v>0.55400000000000005</v>
      </c>
      <c r="E11" s="6">
        <f>'WP Sheet2'!K11</f>
        <v>2425.9</v>
      </c>
      <c r="F11" s="6">
        <f>D11*E11</f>
        <v>1343.9486000000002</v>
      </c>
      <c r="G11" s="7">
        <f>'WP Sheet2'!J11</f>
        <v>0.58499999999999996</v>
      </c>
      <c r="H11" s="6">
        <f>'WP Sheet2'!L11</f>
        <v>3250</v>
      </c>
      <c r="I11" s="6">
        <f>G11*H11</f>
        <v>1901.2499999999998</v>
      </c>
      <c r="J11" s="10">
        <f>((I11/F11)^0.2)-1</f>
        <v>7.184333951141908E-2</v>
      </c>
      <c r="K11" s="61">
        <f>'WP Sheet2'!O11</f>
        <v>52.5</v>
      </c>
      <c r="L11" s="8">
        <f>K11/'WP Sheet1'!T10</f>
        <v>1.320754716981132</v>
      </c>
      <c r="M11" s="8">
        <f>'WP Sheet2'!D11</f>
        <v>41.4</v>
      </c>
      <c r="N11" s="8">
        <f>'WP Sheet2'!E11</f>
        <v>47.5</v>
      </c>
      <c r="O11" s="7">
        <f>((N11/M11)^0.2)-1</f>
        <v>2.7871095863663209E-2</v>
      </c>
    </row>
    <row r="12" spans="1:15" x14ac:dyDescent="0.25">
      <c r="A12">
        <f>A11+1</f>
        <v>2</v>
      </c>
      <c r="B12" s="3" t="s">
        <v>227</v>
      </c>
      <c r="C12" s="11" t="s">
        <v>13</v>
      </c>
      <c r="D12" s="7">
        <f>'WP Sheet2'!G12</f>
        <v>0.47</v>
      </c>
      <c r="E12" s="6">
        <f>'WP Sheet2'!K12</f>
        <v>6529.8</v>
      </c>
      <c r="F12" s="6">
        <f t="shared" ref="F12:F33" si="0">D12*E12</f>
        <v>3069.0059999999999</v>
      </c>
      <c r="G12" s="7">
        <f>'WP Sheet2'!J12</f>
        <v>0.51500000000000001</v>
      </c>
      <c r="H12" s="6">
        <f>'WP Sheet2'!L12</f>
        <v>7800</v>
      </c>
      <c r="I12" s="6">
        <f t="shared" ref="I12:I33" si="1">G12*H12</f>
        <v>4017</v>
      </c>
      <c r="J12" s="10">
        <f t="shared" ref="J12:J33" si="2">((I12/F12)^0.2)-1</f>
        <v>5.5311859788216511E-2</v>
      </c>
      <c r="K12" s="61">
        <f>'WP Sheet2'!O12</f>
        <v>55</v>
      </c>
      <c r="L12" s="8">
        <f>K12/'WP Sheet1'!T11</f>
        <v>1.5804597701149428</v>
      </c>
      <c r="M12" s="8">
        <f>'WP Sheet2'!D12</f>
        <v>110.98</v>
      </c>
      <c r="N12" s="8">
        <f>'WP Sheet2'!E12</f>
        <v>115</v>
      </c>
      <c r="O12" s="7">
        <f t="shared" ref="O12:O33" si="3">((N12/M12)^0.2)-1</f>
        <v>7.1418066170989558E-3</v>
      </c>
    </row>
    <row r="13" spans="1:15" x14ac:dyDescent="0.25">
      <c r="A13">
        <f t="shared" ref="A13:A36" si="4">A12+1</f>
        <v>3</v>
      </c>
      <c r="B13" s="3" t="s">
        <v>228</v>
      </c>
      <c r="C13" s="11" t="s">
        <v>110</v>
      </c>
      <c r="D13" s="7">
        <f>'WP Sheet2'!G13</f>
        <v>0.48499999999999999</v>
      </c>
      <c r="E13" s="6">
        <f>'WP Sheet2'!K13</f>
        <v>2561.1999999999998</v>
      </c>
      <c r="F13" s="6">
        <f t="shared" si="0"/>
        <v>1242.1819999999998</v>
      </c>
      <c r="G13" s="7">
        <f>'WP Sheet2'!J13</f>
        <v>0.51500000000000001</v>
      </c>
      <c r="H13" s="6">
        <f>'WP Sheet2'!L13</f>
        <v>3100</v>
      </c>
      <c r="I13" s="6">
        <f t="shared" si="1"/>
        <v>1596.5</v>
      </c>
      <c r="J13" s="10">
        <f t="shared" si="2"/>
        <v>5.1469641898640672E-2</v>
      </c>
      <c r="K13" s="61">
        <f>'WP Sheet2'!O13</f>
        <v>30</v>
      </c>
      <c r="L13" s="8">
        <f>K13/'WP Sheet1'!T12</f>
        <v>1.2244897959183674</v>
      </c>
      <c r="M13" s="8">
        <f>'WP Sheet2'!D13</f>
        <v>60.1</v>
      </c>
      <c r="N13" s="8">
        <f>'WP Sheet2'!E13</f>
        <v>64.5</v>
      </c>
      <c r="O13" s="7">
        <f t="shared" si="3"/>
        <v>1.4231392078595029E-2</v>
      </c>
    </row>
    <row r="14" spans="1:15" x14ac:dyDescent="0.25">
      <c r="A14">
        <f t="shared" si="4"/>
        <v>4</v>
      </c>
      <c r="B14" s="3" t="s">
        <v>206</v>
      </c>
      <c r="C14" s="11" t="s">
        <v>207</v>
      </c>
      <c r="D14" s="7">
        <f>'WP Sheet2'!G14</f>
        <v>0.46500000000000002</v>
      </c>
      <c r="E14" s="6">
        <f>'WP Sheet2'!K14</f>
        <v>2171.4</v>
      </c>
      <c r="F14" s="6">
        <f t="shared" si="0"/>
        <v>1009.7010000000001</v>
      </c>
      <c r="G14" s="7">
        <f>'WP Sheet2'!J14</f>
        <v>0.42499999999999999</v>
      </c>
      <c r="H14" s="6">
        <f>'WP Sheet2'!L14</f>
        <v>3650</v>
      </c>
      <c r="I14" s="6">
        <f t="shared" si="1"/>
        <v>1551.25</v>
      </c>
      <c r="J14" s="10">
        <f t="shared" si="2"/>
        <v>8.9677043556393166E-2</v>
      </c>
      <c r="K14" s="61">
        <f>'WP Sheet2'!O14</f>
        <v>42.5</v>
      </c>
      <c r="L14" s="8">
        <f>K14/'WP Sheet1'!T13</f>
        <v>1.25</v>
      </c>
      <c r="M14" s="8">
        <f>'WP Sheet2'!D14</f>
        <v>44.21</v>
      </c>
      <c r="N14" s="8">
        <f>'WP Sheet2'!E14</f>
        <v>45.5</v>
      </c>
      <c r="O14" s="7">
        <f t="shared" si="3"/>
        <v>5.7688396601516256E-3</v>
      </c>
    </row>
    <row r="15" spans="1:15" x14ac:dyDescent="0.25">
      <c r="A15">
        <f t="shared" si="4"/>
        <v>5</v>
      </c>
      <c r="B15" s="3" t="s">
        <v>208</v>
      </c>
      <c r="C15" s="11" t="s">
        <v>209</v>
      </c>
      <c r="D15" s="7">
        <f>'WP Sheet2'!G15</f>
        <v>0.32200000000000001</v>
      </c>
      <c r="E15" s="6">
        <f>'WP Sheet2'!K15</f>
        <v>10730</v>
      </c>
      <c r="F15" s="6">
        <f t="shared" si="0"/>
        <v>3455.06</v>
      </c>
      <c r="G15" s="7">
        <f>'WP Sheet2'!J15</f>
        <v>0.375</v>
      </c>
      <c r="H15" s="6">
        <f>'WP Sheet2'!L15</f>
        <v>12700</v>
      </c>
      <c r="I15" s="6">
        <f t="shared" si="1"/>
        <v>4762.5</v>
      </c>
      <c r="J15" s="10">
        <f t="shared" si="2"/>
        <v>6.6291332517141921E-2</v>
      </c>
      <c r="K15" s="61">
        <f>'WP Sheet2'!O15</f>
        <v>30</v>
      </c>
      <c r="L15" s="8">
        <f>K15/'WP Sheet1'!T14</f>
        <v>1.7391304347826086</v>
      </c>
      <c r="M15" s="8">
        <f>'WP Sheet2'!D15</f>
        <v>266.10000000000002</v>
      </c>
      <c r="N15" s="8">
        <f>'WP Sheet2'!E15</f>
        <v>276</v>
      </c>
      <c r="O15" s="7">
        <f t="shared" si="3"/>
        <v>7.3324895552877578E-3</v>
      </c>
    </row>
    <row r="16" spans="1:15" x14ac:dyDescent="0.25">
      <c r="A16">
        <f t="shared" si="4"/>
        <v>6</v>
      </c>
      <c r="B16" s="3" t="s">
        <v>229</v>
      </c>
      <c r="C16" s="11" t="s">
        <v>14</v>
      </c>
      <c r="D16" s="7">
        <f>'WP Sheet2'!G16</f>
        <v>0.52500000000000002</v>
      </c>
      <c r="E16" s="6">
        <f>'WP Sheet2'!K16</f>
        <v>15135</v>
      </c>
      <c r="F16" s="6">
        <f t="shared" si="0"/>
        <v>7945.875</v>
      </c>
      <c r="G16" s="7">
        <f>'WP Sheet2'!J16</f>
        <v>0.505</v>
      </c>
      <c r="H16" s="6">
        <f>'WP Sheet2'!L16</f>
        <v>20600</v>
      </c>
      <c r="I16" s="6">
        <f t="shared" si="1"/>
        <v>10403</v>
      </c>
      <c r="J16" s="10">
        <f t="shared" si="2"/>
        <v>5.5366668895868942E-2</v>
      </c>
      <c r="K16" s="61">
        <f>'WP Sheet2'!O16</f>
        <v>75</v>
      </c>
      <c r="L16" s="8">
        <f>K16/'WP Sheet1'!T15</f>
        <v>1.3761467889908257</v>
      </c>
      <c r="M16" s="8">
        <f>'WP Sheet2'!D16</f>
        <v>177.09</v>
      </c>
      <c r="N16" s="8">
        <f>'WP Sheet2'!E16</f>
        <v>190</v>
      </c>
      <c r="O16" s="7">
        <f t="shared" si="3"/>
        <v>1.4172692494272443E-2</v>
      </c>
    </row>
    <row r="17" spans="1:15" x14ac:dyDescent="0.25">
      <c r="A17">
        <f t="shared" si="4"/>
        <v>7</v>
      </c>
      <c r="B17" s="3" t="s">
        <v>210</v>
      </c>
      <c r="C17" s="11" t="s">
        <v>213</v>
      </c>
      <c r="D17" s="7">
        <f>'WP Sheet2'!G17</f>
        <v>0.52</v>
      </c>
      <c r="E17" s="6">
        <f>'WP Sheet2'!K17</f>
        <v>79375</v>
      </c>
      <c r="F17" s="6">
        <f t="shared" si="0"/>
        <v>41275</v>
      </c>
      <c r="G17" s="7">
        <f>'WP Sheet2'!J17</f>
        <v>0.48499999999999999</v>
      </c>
      <c r="H17" s="6">
        <f>'WP Sheet2'!L17</f>
        <v>97900</v>
      </c>
      <c r="I17" s="6">
        <f t="shared" si="1"/>
        <v>47481.5</v>
      </c>
      <c r="J17" s="10">
        <f t="shared" si="2"/>
        <v>2.8412791244216251E-2</v>
      </c>
      <c r="K17" s="61">
        <f>'WP Sheet2'!O17</f>
        <v>65</v>
      </c>
      <c r="L17" s="8">
        <f>K17/'WP Sheet1'!T16</f>
        <v>0.97744360902255634</v>
      </c>
      <c r="M17" s="8">
        <f>'WP Sheet2'!D17</f>
        <v>706</v>
      </c>
      <c r="N17" s="8">
        <f>'WP Sheet2'!E17</f>
        <v>711</v>
      </c>
      <c r="O17" s="7">
        <f t="shared" si="3"/>
        <v>1.4124350100659377E-3</v>
      </c>
    </row>
    <row r="18" spans="1:15" x14ac:dyDescent="0.25">
      <c r="A18">
        <f t="shared" si="4"/>
        <v>8</v>
      </c>
      <c r="B18" s="3" t="s">
        <v>211</v>
      </c>
      <c r="C18" s="11" t="s">
        <v>212</v>
      </c>
      <c r="D18" s="7">
        <f>'WP Sheet2'!G18</f>
        <v>0.435</v>
      </c>
      <c r="E18" s="6">
        <f>'WP Sheet2'!K18</f>
        <v>20422</v>
      </c>
      <c r="F18" s="6">
        <f t="shared" si="0"/>
        <v>8883.57</v>
      </c>
      <c r="G18" s="7">
        <f>'WP Sheet2'!J18</f>
        <v>0.45</v>
      </c>
      <c r="H18" s="6">
        <f>'WP Sheet2'!L18</f>
        <v>28000</v>
      </c>
      <c r="I18" s="6">
        <f t="shared" si="1"/>
        <v>12600</v>
      </c>
      <c r="J18" s="10">
        <f t="shared" si="2"/>
        <v>7.2399501080858686E-2</v>
      </c>
      <c r="K18" s="61">
        <f>'WP Sheet2'!O18</f>
        <v>52.5</v>
      </c>
      <c r="L18" s="8">
        <f>K18/'WP Sheet1'!T17</f>
        <v>1.3548387096774193</v>
      </c>
      <c r="M18" s="8">
        <f>'WP Sheet2'!D18</f>
        <v>325.81</v>
      </c>
      <c r="N18" s="8">
        <f>'WP Sheet2'!E18</f>
        <v>325.81</v>
      </c>
      <c r="O18" s="7">
        <f t="shared" si="3"/>
        <v>0</v>
      </c>
    </row>
    <row r="19" spans="1:15" x14ac:dyDescent="0.25">
      <c r="A19">
        <f t="shared" si="4"/>
        <v>9</v>
      </c>
      <c r="B19" s="3" t="s">
        <v>214</v>
      </c>
      <c r="C19" s="11" t="s">
        <v>215</v>
      </c>
      <c r="D19" s="7">
        <f>'WP Sheet2'!G19</f>
        <v>0.502</v>
      </c>
      <c r="E19" s="6">
        <f>'WP Sheet2'!K19</f>
        <v>1493.6</v>
      </c>
      <c r="F19" s="6">
        <f t="shared" si="0"/>
        <v>749.78719999999998</v>
      </c>
      <c r="G19" s="7">
        <f>'WP Sheet2'!J19</f>
        <v>0.51500000000000001</v>
      </c>
      <c r="H19" s="6">
        <f>'WP Sheet2'!L19</f>
        <v>1850</v>
      </c>
      <c r="I19" s="6">
        <f t="shared" si="1"/>
        <v>952.75</v>
      </c>
      <c r="J19" s="10">
        <f t="shared" si="2"/>
        <v>4.9078984228125178E-2</v>
      </c>
      <c r="K19" s="61">
        <f>'WP Sheet2'!O19</f>
        <v>22</v>
      </c>
      <c r="L19" s="8">
        <f>K19/'WP Sheet1'!T18</f>
        <v>1.0864197530864197</v>
      </c>
      <c r="M19" s="8">
        <f>'WP Sheet2'!D19</f>
        <v>43.04</v>
      </c>
      <c r="N19" s="8">
        <f>'WP Sheet2'!E19</f>
        <v>47</v>
      </c>
      <c r="O19" s="7">
        <f t="shared" si="3"/>
        <v>1.7759392624369763E-2</v>
      </c>
    </row>
    <row r="20" spans="1:15" x14ac:dyDescent="0.25">
      <c r="A20">
        <f t="shared" si="4"/>
        <v>10</v>
      </c>
      <c r="B20" s="3" t="s">
        <v>230</v>
      </c>
      <c r="C20" s="11" t="s">
        <v>4</v>
      </c>
      <c r="D20" s="7">
        <f>'WP Sheet2'!G20</f>
        <v>0.53500000000000003</v>
      </c>
      <c r="E20" s="6">
        <f>'WP Sheet2'!K20</f>
        <v>3225.4</v>
      </c>
      <c r="F20" s="6">
        <f t="shared" si="0"/>
        <v>1725.5890000000002</v>
      </c>
      <c r="G20" s="7">
        <f>'WP Sheet2'!J20</f>
        <v>0.51</v>
      </c>
      <c r="H20" s="6">
        <f>'WP Sheet2'!L20</f>
        <v>4190</v>
      </c>
      <c r="I20" s="6">
        <f t="shared" si="1"/>
        <v>2136.9</v>
      </c>
      <c r="J20" s="10">
        <f t="shared" si="2"/>
        <v>4.3684820531905144E-2</v>
      </c>
      <c r="K20" s="61">
        <f>'WP Sheet2'!O20</f>
        <v>47.5</v>
      </c>
      <c r="L20" s="8">
        <f>K20/'WP Sheet1'!T19</f>
        <v>1.1377245508982037</v>
      </c>
      <c r="M20" s="8">
        <f>'WP Sheet2'!D20</f>
        <v>50.16</v>
      </c>
      <c r="N20" s="8">
        <f>'WP Sheet2'!E20</f>
        <v>51.2</v>
      </c>
      <c r="O20" s="7">
        <f t="shared" si="3"/>
        <v>4.1127614298874793E-3</v>
      </c>
    </row>
    <row r="21" spans="1:15" x14ac:dyDescent="0.25">
      <c r="A21">
        <f t="shared" si="4"/>
        <v>11</v>
      </c>
      <c r="B21" s="3" t="s">
        <v>231</v>
      </c>
      <c r="C21" s="11" t="s">
        <v>111</v>
      </c>
      <c r="D21" s="7">
        <f>'WP Sheet2'!G21</f>
        <v>0.52</v>
      </c>
      <c r="E21" s="6">
        <f>'WP Sheet2'!K21</f>
        <v>6268.6</v>
      </c>
      <c r="F21" s="6">
        <f t="shared" si="0"/>
        <v>3259.6720000000005</v>
      </c>
      <c r="G21" s="7">
        <f>'WP Sheet2'!J21</f>
        <v>0.52500000000000002</v>
      </c>
      <c r="H21" s="6">
        <f>'WP Sheet2'!L21</f>
        <v>7625</v>
      </c>
      <c r="I21" s="6">
        <f t="shared" si="1"/>
        <v>4003.125</v>
      </c>
      <c r="J21" s="10">
        <f t="shared" si="2"/>
        <v>4.1945611651004633E-2</v>
      </c>
      <c r="K21" s="61">
        <f>'WP Sheet2'!O21</f>
        <v>57.5</v>
      </c>
      <c r="L21" s="8">
        <f>K21/'WP Sheet1'!T20</f>
        <v>1.1979166666666667</v>
      </c>
      <c r="M21" s="8">
        <f>'WP Sheet2'!D21</f>
        <v>79.45</v>
      </c>
      <c r="N21" s="8">
        <f>'WP Sheet2'!E21</f>
        <v>83.5</v>
      </c>
      <c r="O21" s="7">
        <f t="shared" si="3"/>
        <v>9.9933511127505703E-3</v>
      </c>
    </row>
    <row r="22" spans="1:15" x14ac:dyDescent="0.25">
      <c r="A22">
        <f t="shared" si="4"/>
        <v>12</v>
      </c>
      <c r="B22" s="3" t="s">
        <v>216</v>
      </c>
      <c r="C22" s="11" t="s">
        <v>217</v>
      </c>
      <c r="D22" s="7">
        <f>'WP Sheet2'!G22</f>
        <v>0.60699999999999998</v>
      </c>
      <c r="E22" s="6">
        <f>'WP Sheet2'!K22</f>
        <v>1016.9</v>
      </c>
      <c r="F22" s="6">
        <f t="shared" si="0"/>
        <v>617.25829999999996</v>
      </c>
      <c r="G22" s="7">
        <f>'WP Sheet2'!J22</f>
        <v>0.63500000000000001</v>
      </c>
      <c r="H22" s="6">
        <f>'WP Sheet2'!L22</f>
        <v>1335</v>
      </c>
      <c r="I22" s="6">
        <f t="shared" si="1"/>
        <v>847.72500000000002</v>
      </c>
      <c r="J22" s="10">
        <f t="shared" si="2"/>
        <v>6.5510197541803761E-2</v>
      </c>
      <c r="K22" s="61">
        <f>'WP Sheet2'!O22</f>
        <v>45</v>
      </c>
      <c r="L22" s="8">
        <f>K22/'WP Sheet1'!T21</f>
        <v>1.25</v>
      </c>
      <c r="M22" s="8">
        <f>'WP Sheet2'!D22</f>
        <v>34.67</v>
      </c>
      <c r="N22" s="8">
        <f>'WP Sheet2'!E22</f>
        <v>36</v>
      </c>
      <c r="O22" s="7">
        <f t="shared" si="3"/>
        <v>7.557248696429264E-3</v>
      </c>
    </row>
    <row r="23" spans="1:15" x14ac:dyDescent="0.25">
      <c r="A23">
        <f t="shared" si="4"/>
        <v>13</v>
      </c>
      <c r="B23" s="3" t="s">
        <v>232</v>
      </c>
      <c r="C23" s="11" t="s">
        <v>112</v>
      </c>
      <c r="D23" s="7">
        <f>'WP Sheet2'!G23</f>
        <v>0.43</v>
      </c>
      <c r="E23" s="6">
        <f>'WP Sheet2'!K23</f>
        <v>42010</v>
      </c>
      <c r="F23" s="6">
        <f t="shared" si="0"/>
        <v>18064.3</v>
      </c>
      <c r="G23" s="7">
        <f>'WP Sheet2'!J23</f>
        <v>0.52</v>
      </c>
      <c r="H23" s="6">
        <f>'WP Sheet2'!L23</f>
        <v>52000</v>
      </c>
      <c r="I23" s="6">
        <f t="shared" si="1"/>
        <v>27040</v>
      </c>
      <c r="J23" s="10">
        <f t="shared" si="2"/>
        <v>8.4019538452400511E-2</v>
      </c>
      <c r="K23" s="61">
        <f>'WP Sheet2'!O23</f>
        <v>95</v>
      </c>
      <c r="L23" s="8">
        <f>K23/'WP Sheet1'!T22</f>
        <v>1.6593886462882097</v>
      </c>
      <c r="M23" s="8">
        <f>'WP Sheet2'!D23</f>
        <v>431</v>
      </c>
      <c r="N23" s="8">
        <f>'WP Sheet2'!E23</f>
        <v>470</v>
      </c>
      <c r="O23" s="7">
        <f t="shared" si="3"/>
        <v>1.7475867816881374E-2</v>
      </c>
    </row>
    <row r="24" spans="1:15" x14ac:dyDescent="0.25">
      <c r="A24">
        <f t="shared" si="4"/>
        <v>14</v>
      </c>
      <c r="B24" s="3" t="s">
        <v>218</v>
      </c>
      <c r="C24" s="77" t="s">
        <v>219</v>
      </c>
      <c r="D24" s="7">
        <f>'WP Sheet2'!G24</f>
        <v>0.46</v>
      </c>
      <c r="E24" s="6">
        <f>'WP Sheet2'!K24</f>
        <v>2020.7</v>
      </c>
      <c r="F24" s="6">
        <f t="shared" si="0"/>
        <v>929.52200000000005</v>
      </c>
      <c r="G24" s="7">
        <f>'WP Sheet2'!J24</f>
        <v>0.52</v>
      </c>
      <c r="H24" s="6">
        <f>'WP Sheet2'!L24</f>
        <v>2350</v>
      </c>
      <c r="I24" s="6">
        <f t="shared" si="1"/>
        <v>1222</v>
      </c>
      <c r="J24" s="10">
        <f t="shared" si="2"/>
        <v>5.6239261322414746E-2</v>
      </c>
      <c r="K24" s="61">
        <f>'WP Sheet2'!O24</f>
        <v>40</v>
      </c>
      <c r="L24" s="8">
        <f>K24/'WP Sheet1'!T23</f>
        <v>1.2698412698412698</v>
      </c>
      <c r="M24" s="8">
        <f>'WP Sheet2'!D24</f>
        <v>37.22</v>
      </c>
      <c r="N24" s="8">
        <f>'WP Sheet2'!E24</f>
        <v>39</v>
      </c>
      <c r="O24" s="7">
        <f t="shared" si="3"/>
        <v>9.3868617947419075E-3</v>
      </c>
    </row>
    <row r="25" spans="1:15" x14ac:dyDescent="0.25">
      <c r="A25">
        <f t="shared" si="4"/>
        <v>15</v>
      </c>
      <c r="B25" s="3" t="s">
        <v>220</v>
      </c>
      <c r="C25" s="77" t="s">
        <v>221</v>
      </c>
      <c r="D25" s="7">
        <f>'WP Sheet2'!G25</f>
        <v>0.56899999999999995</v>
      </c>
      <c r="E25" s="6">
        <f>'WP Sheet2'!K25</f>
        <v>5337.2</v>
      </c>
      <c r="F25" s="6">
        <f t="shared" si="0"/>
        <v>3036.8667999999998</v>
      </c>
      <c r="G25" s="7">
        <f>'WP Sheet2'!J25</f>
        <v>0.58499999999999996</v>
      </c>
      <c r="H25" s="6">
        <f>'WP Sheet2'!L25</f>
        <v>7250</v>
      </c>
      <c r="I25" s="6">
        <f t="shared" si="1"/>
        <v>4241.25</v>
      </c>
      <c r="J25" s="10">
        <f t="shared" si="2"/>
        <v>6.9088420832914554E-2</v>
      </c>
      <c r="K25" s="61">
        <f>'WP Sheet2'!O25</f>
        <v>45</v>
      </c>
      <c r="L25" s="8">
        <f>K25/'WP Sheet1'!T24</f>
        <v>2.1686746987951806</v>
      </c>
      <c r="M25" s="8">
        <f>'WP Sheet2'!D25</f>
        <v>198.5</v>
      </c>
      <c r="N25" s="8">
        <f>'WP Sheet2'!E25</f>
        <v>204</v>
      </c>
      <c r="O25" s="7">
        <f t="shared" si="3"/>
        <v>5.4811455564200973E-3</v>
      </c>
    </row>
    <row r="26" spans="1:15" x14ac:dyDescent="0.25">
      <c r="A26">
        <f t="shared" si="4"/>
        <v>16</v>
      </c>
      <c r="B26" s="3" t="s">
        <v>222</v>
      </c>
      <c r="C26" s="77" t="s">
        <v>223</v>
      </c>
      <c r="D26" s="7">
        <f>'WP Sheet2'!G26</f>
        <v>0.59499999999999997</v>
      </c>
      <c r="E26" s="6">
        <f>'WP Sheet2'!K26</f>
        <v>7171.9</v>
      </c>
      <c r="F26" s="6">
        <f t="shared" si="0"/>
        <v>4267.2804999999998</v>
      </c>
      <c r="G26" s="7">
        <f>'WP Sheet2'!J26</f>
        <v>0.59</v>
      </c>
      <c r="H26" s="6">
        <f>'WP Sheet2'!L26</f>
        <v>8675</v>
      </c>
      <c r="I26" s="6">
        <f t="shared" si="1"/>
        <v>5118.25</v>
      </c>
      <c r="J26" s="10">
        <f t="shared" si="2"/>
        <v>3.7036544195487187E-2</v>
      </c>
      <c r="K26" s="61">
        <f>'WP Sheet2'!O26</f>
        <v>55</v>
      </c>
      <c r="L26" s="8">
        <f>K26/'WP Sheet1'!T25</f>
        <v>1.264367816091954</v>
      </c>
      <c r="M26" s="8">
        <f>'WP Sheet2'!D26</f>
        <v>109.74</v>
      </c>
      <c r="N26" s="8">
        <f>'WP Sheet2'!E26</f>
        <v>118</v>
      </c>
      <c r="O26" s="7">
        <f t="shared" si="3"/>
        <v>1.4619980122523524E-2</v>
      </c>
    </row>
    <row r="27" spans="1:15" x14ac:dyDescent="0.25">
      <c r="A27">
        <f t="shared" si="4"/>
        <v>17</v>
      </c>
      <c r="B27" s="3" t="s">
        <v>233</v>
      </c>
      <c r="C27" s="11" t="s">
        <v>5</v>
      </c>
      <c r="D27" s="7">
        <f>'WP Sheet2'!G27</f>
        <v>0.48499999999999999</v>
      </c>
      <c r="E27" s="6">
        <f>'WP Sheet2'!K27</f>
        <v>3264</v>
      </c>
      <c r="F27" s="6">
        <f t="shared" si="0"/>
        <v>1583.04</v>
      </c>
      <c r="G27" s="7">
        <f>'WP Sheet2'!J27</f>
        <v>0.51500000000000001</v>
      </c>
      <c r="H27" s="6">
        <f>'WP Sheet2'!L27</f>
        <v>4725</v>
      </c>
      <c r="I27" s="6">
        <f t="shared" si="1"/>
        <v>2433.375</v>
      </c>
      <c r="J27" s="10">
        <f t="shared" si="2"/>
        <v>8.9791536152560747E-2</v>
      </c>
      <c r="K27" s="61">
        <f>'WP Sheet2'!O27</f>
        <v>27.5</v>
      </c>
      <c r="L27" s="8">
        <f>K27/'WP Sheet1'!T26</f>
        <v>1.0185185185185186</v>
      </c>
      <c r="M27" s="8">
        <f>'WP Sheet2'!D27</f>
        <v>75.56</v>
      </c>
      <c r="N27" s="8">
        <f>'WP Sheet2'!E27</f>
        <v>89.5</v>
      </c>
      <c r="O27" s="7">
        <f t="shared" si="3"/>
        <v>3.4442171334662541E-2</v>
      </c>
    </row>
    <row r="28" spans="1:15" x14ac:dyDescent="0.25">
      <c r="A28">
        <f t="shared" si="4"/>
        <v>18</v>
      </c>
      <c r="B28" s="3" t="s">
        <v>234</v>
      </c>
      <c r="C28" s="11" t="s">
        <v>7</v>
      </c>
      <c r="D28" s="7">
        <f>'WP Sheet2'!G28</f>
        <v>0.45500000000000002</v>
      </c>
      <c r="E28" s="6">
        <f>'WP Sheet2'!K28</f>
        <v>22002</v>
      </c>
      <c r="F28" s="6">
        <f t="shared" si="0"/>
        <v>10010.91</v>
      </c>
      <c r="G28" s="7">
        <f>'WP Sheet2'!J28</f>
        <v>0.45</v>
      </c>
      <c r="H28" s="6">
        <f>'WP Sheet2'!L28</f>
        <v>29000</v>
      </c>
      <c r="I28" s="6">
        <f t="shared" si="1"/>
        <v>13050</v>
      </c>
      <c r="J28" s="10">
        <f t="shared" si="2"/>
        <v>5.4453398625302407E-2</v>
      </c>
      <c r="K28" s="61">
        <f>'WP Sheet2'!O28</f>
        <v>77.5</v>
      </c>
      <c r="L28" s="8">
        <f>K28/'WP Sheet1'!T27</f>
        <v>1.4832535885167464</v>
      </c>
      <c r="M28" s="8">
        <f>'WP Sheet2'!D28</f>
        <v>242.37</v>
      </c>
      <c r="N28" s="8">
        <f>'WP Sheet2'!E28</f>
        <v>250</v>
      </c>
      <c r="O28" s="7">
        <f t="shared" si="3"/>
        <v>6.2183408441032206E-3</v>
      </c>
    </row>
    <row r="29" spans="1:15" x14ac:dyDescent="0.25">
      <c r="A29">
        <f t="shared" si="4"/>
        <v>19</v>
      </c>
      <c r="B29" s="3" t="s">
        <v>235</v>
      </c>
      <c r="C29" s="11" t="s">
        <v>10</v>
      </c>
      <c r="D29" s="7">
        <f>'WP Sheet2'!G29</f>
        <v>0.46500000000000002</v>
      </c>
      <c r="E29" s="6">
        <f>'WP Sheet2'!K29</f>
        <v>40775</v>
      </c>
      <c r="F29" s="6">
        <f t="shared" si="0"/>
        <v>18960.375</v>
      </c>
      <c r="G29" s="7">
        <f>'WP Sheet2'!J29</f>
        <v>0.43</v>
      </c>
      <c r="H29" s="6">
        <f>'WP Sheet2'!L29</f>
        <v>57600</v>
      </c>
      <c r="I29" s="6">
        <f t="shared" si="1"/>
        <v>24768</v>
      </c>
      <c r="J29" s="10">
        <f t="shared" si="2"/>
        <v>5.4893954125263544E-2</v>
      </c>
      <c r="K29" s="61">
        <f>'WP Sheet2'!O29</f>
        <v>45</v>
      </c>
      <c r="L29" s="8">
        <f>K29/'WP Sheet1'!T28</f>
        <v>1.6981132075471699</v>
      </c>
      <c r="M29" s="8">
        <f>'WP Sheet2'!D29</f>
        <v>888</v>
      </c>
      <c r="N29" s="8">
        <f>'WP Sheet2'!E29</f>
        <v>940</v>
      </c>
      <c r="O29" s="7">
        <f t="shared" si="3"/>
        <v>1.1446643597561756E-2</v>
      </c>
    </row>
    <row r="30" spans="1:15" x14ac:dyDescent="0.25">
      <c r="A30">
        <f t="shared" si="4"/>
        <v>20</v>
      </c>
      <c r="B30" s="3" t="s">
        <v>224</v>
      </c>
      <c r="C30" s="11" t="s">
        <v>225</v>
      </c>
      <c r="D30" s="7">
        <f>'WP Sheet2'!G30</f>
        <v>0.45</v>
      </c>
      <c r="E30" s="6">
        <f>'WP Sheet2'!K30</f>
        <v>5170</v>
      </c>
      <c r="F30" s="6">
        <f t="shared" si="0"/>
        <v>2326.5</v>
      </c>
      <c r="G30" s="7">
        <f>'WP Sheet2'!J30</f>
        <v>0.44500000000000001</v>
      </c>
      <c r="H30" s="6">
        <f>'WP Sheet2'!L30</f>
        <v>5725</v>
      </c>
      <c r="I30" s="6">
        <f t="shared" si="1"/>
        <v>2547.625</v>
      </c>
      <c r="J30" s="10">
        <f t="shared" si="2"/>
        <v>1.8325194956769764E-2</v>
      </c>
      <c r="K30" s="61">
        <f>'WP Sheet2'!O30</f>
        <v>18</v>
      </c>
      <c r="L30" s="8">
        <f>K30/'WP Sheet1'!T29</f>
        <v>1.5319148936170213</v>
      </c>
      <c r="M30" s="8">
        <f>'WP Sheet2'!D30</f>
        <v>217.3</v>
      </c>
      <c r="N30" s="8">
        <f>'WP Sheet2'!E30</f>
        <v>218</v>
      </c>
      <c r="O30" s="7">
        <f t="shared" si="3"/>
        <v>6.4344202540511652E-4</v>
      </c>
    </row>
    <row r="31" spans="1:15" x14ac:dyDescent="0.25">
      <c r="A31">
        <f t="shared" si="4"/>
        <v>21</v>
      </c>
      <c r="B31" s="3" t="s">
        <v>236</v>
      </c>
      <c r="C31" s="11" t="s">
        <v>113</v>
      </c>
      <c r="D31" s="7">
        <f>'WP Sheet2'!G31</f>
        <v>0.49</v>
      </c>
      <c r="E31" s="6">
        <f>'WP Sheet2'!K31</f>
        <v>6056.7</v>
      </c>
      <c r="F31" s="6">
        <f t="shared" si="0"/>
        <v>2967.7829999999999</v>
      </c>
      <c r="G31" s="7">
        <f>'WP Sheet2'!J31</f>
        <v>0.5</v>
      </c>
      <c r="H31" s="6">
        <f>'WP Sheet2'!L31</f>
        <v>8000</v>
      </c>
      <c r="I31" s="6">
        <f t="shared" si="1"/>
        <v>4000</v>
      </c>
      <c r="J31" s="10">
        <f t="shared" si="2"/>
        <v>6.1513617198147852E-2</v>
      </c>
      <c r="K31" s="61">
        <f>'WP Sheet2'!O31</f>
        <v>35</v>
      </c>
      <c r="L31" s="8">
        <f>K31/'WP Sheet1'!T30</f>
        <v>1.1804384485666106</v>
      </c>
      <c r="M31" s="8">
        <f>'WP Sheet2'!D31</f>
        <v>127.46</v>
      </c>
      <c r="N31" s="8">
        <f>'WP Sheet2'!E31</f>
        <v>135</v>
      </c>
      <c r="O31" s="7">
        <f t="shared" si="3"/>
        <v>1.1560752600153101E-2</v>
      </c>
    </row>
    <row r="32" spans="1:15" x14ac:dyDescent="0.25">
      <c r="A32">
        <f t="shared" si="4"/>
        <v>22</v>
      </c>
      <c r="B32" s="3" t="s">
        <v>237</v>
      </c>
      <c r="C32" s="11" t="s">
        <v>15</v>
      </c>
      <c r="D32" s="7">
        <f>'WP Sheet2'!G32</f>
        <v>0.49</v>
      </c>
      <c r="E32" s="6">
        <f>'WP Sheet2'!K32</f>
        <v>8625</v>
      </c>
      <c r="F32" s="6">
        <f t="shared" si="0"/>
        <v>4226.25</v>
      </c>
      <c r="G32" s="7">
        <f>'WP Sheet2'!J32</f>
        <v>0.505</v>
      </c>
      <c r="H32" s="6">
        <f>'WP Sheet2'!L32</f>
        <v>8900</v>
      </c>
      <c r="I32" s="6">
        <f t="shared" si="1"/>
        <v>4494.5</v>
      </c>
      <c r="J32" s="10">
        <f t="shared" si="2"/>
        <v>1.238392393387544E-2</v>
      </c>
      <c r="K32" s="61">
        <f>'WP Sheet2'!O32</f>
        <v>45</v>
      </c>
      <c r="L32" s="8">
        <f>K32/'WP Sheet1'!T31</f>
        <v>2.1686746987951806</v>
      </c>
      <c r="M32" s="8">
        <f>'WP Sheet2'!D32</f>
        <v>225.5</v>
      </c>
      <c r="N32" s="8">
        <f>'WP Sheet2'!E32</f>
        <v>217.5</v>
      </c>
      <c r="O32" s="7">
        <f t="shared" si="3"/>
        <v>-7.198229430024794E-3</v>
      </c>
    </row>
    <row r="33" spans="1:15" x14ac:dyDescent="0.25">
      <c r="A33">
        <f t="shared" si="4"/>
        <v>23</v>
      </c>
      <c r="B33" s="3" t="s">
        <v>238</v>
      </c>
      <c r="C33" s="11" t="s">
        <v>9</v>
      </c>
      <c r="D33" s="7">
        <f>'WP Sheet2'!G33</f>
        <v>0.47</v>
      </c>
      <c r="E33" s="6">
        <f>'WP Sheet2'!K33</f>
        <v>19018</v>
      </c>
      <c r="F33" s="6">
        <f t="shared" si="0"/>
        <v>8938.4599999999991</v>
      </c>
      <c r="G33" s="7">
        <f>'WP Sheet2'!J33</f>
        <v>0.51</v>
      </c>
      <c r="H33" s="6">
        <f>'WP Sheet2'!L33</f>
        <v>23300</v>
      </c>
      <c r="I33" s="6">
        <f t="shared" si="1"/>
        <v>11883</v>
      </c>
      <c r="J33" s="10">
        <f t="shared" si="2"/>
        <v>5.8601924591579646E-2</v>
      </c>
      <c r="K33" s="61">
        <f>'WP Sheet2'!O33</f>
        <v>30</v>
      </c>
      <c r="L33" s="8">
        <f>K33/'WP Sheet1'!T32</f>
        <v>1.3043478260869565</v>
      </c>
      <c r="M33" s="8">
        <f>'WP Sheet2'!D33</f>
        <v>487.96</v>
      </c>
      <c r="N33" s="8">
        <f>'WP Sheet2'!E33</f>
        <v>515</v>
      </c>
      <c r="O33" s="7">
        <f t="shared" si="3"/>
        <v>1.0845079192601581E-2</v>
      </c>
    </row>
    <row r="34" spans="1:15" x14ac:dyDescent="0.25">
      <c r="A34">
        <f t="shared" si="4"/>
        <v>24</v>
      </c>
      <c r="B34" s="3"/>
      <c r="C34" s="11"/>
      <c r="D34" s="7"/>
      <c r="E34" s="6"/>
      <c r="F34" s="6"/>
      <c r="G34" s="7"/>
      <c r="H34" s="6"/>
      <c r="I34" s="6"/>
      <c r="J34" s="7"/>
      <c r="K34" s="6"/>
      <c r="L34" s="8"/>
      <c r="M34" s="8"/>
      <c r="N34" s="8"/>
      <c r="O34" s="7"/>
    </row>
    <row r="35" spans="1:15" x14ac:dyDescent="0.25">
      <c r="A35">
        <f t="shared" si="4"/>
        <v>25</v>
      </c>
      <c r="B35" s="3" t="s">
        <v>108</v>
      </c>
      <c r="C35" s="11"/>
      <c r="D35" s="7">
        <f>AVERAGE(D11:D33)</f>
        <v>0.49126086956521736</v>
      </c>
      <c r="E35" s="6">
        <f t="shared" ref="E35:O35" si="5">AVERAGE(E11:E33)</f>
        <v>13600.230434782608</v>
      </c>
      <c r="F35" s="6">
        <f t="shared" si="5"/>
        <v>6516.8668000000007</v>
      </c>
      <c r="G35" s="7">
        <f t="shared" si="5"/>
        <v>0.50478260869565228</v>
      </c>
      <c r="H35" s="6">
        <f t="shared" si="5"/>
        <v>17370.652173913044</v>
      </c>
      <c r="I35" s="6">
        <f t="shared" si="5"/>
        <v>8393.54347826087</v>
      </c>
      <c r="J35" s="7">
        <f t="shared" si="5"/>
        <v>5.5971265514448275E-2</v>
      </c>
      <c r="K35" s="6">
        <f t="shared" si="5"/>
        <v>47.282608695652172</v>
      </c>
      <c r="L35" s="7">
        <f t="shared" si="5"/>
        <v>1.4018634090784328</v>
      </c>
      <c r="M35" s="8">
        <f t="shared" si="5"/>
        <v>216.50521739130434</v>
      </c>
      <c r="N35" s="8">
        <f t="shared" si="5"/>
        <v>225.60913043478263</v>
      </c>
      <c r="O35" s="7">
        <f t="shared" si="5"/>
        <v>1.009893741728702E-2</v>
      </c>
    </row>
    <row r="36" spans="1:15" x14ac:dyDescent="0.25">
      <c r="A36">
        <f t="shared" si="4"/>
        <v>26</v>
      </c>
      <c r="B36" s="3" t="s">
        <v>109</v>
      </c>
      <c r="C36" s="11"/>
      <c r="D36" s="7">
        <f>MEDIAN(D11:D33)</f>
        <v>0.48499999999999999</v>
      </c>
      <c r="E36" s="6">
        <f t="shared" ref="E36:O36" si="6">MEDIAN(E11:E33)</f>
        <v>6268.6</v>
      </c>
      <c r="F36" s="6">
        <f t="shared" si="6"/>
        <v>3069.0059999999999</v>
      </c>
      <c r="G36" s="7">
        <f t="shared" si="6"/>
        <v>0.51</v>
      </c>
      <c r="H36" s="6">
        <f t="shared" si="6"/>
        <v>7800</v>
      </c>
      <c r="I36" s="6">
        <f t="shared" si="6"/>
        <v>4017</v>
      </c>
      <c r="J36" s="7">
        <f t="shared" si="6"/>
        <v>5.5366668895868942E-2</v>
      </c>
      <c r="K36" s="6">
        <f t="shared" si="6"/>
        <v>45</v>
      </c>
      <c r="L36" s="7">
        <f t="shared" si="6"/>
        <v>1.3043478260869565</v>
      </c>
      <c r="M36" s="8">
        <f t="shared" si="6"/>
        <v>127.46</v>
      </c>
      <c r="N36" s="8">
        <f t="shared" si="6"/>
        <v>135</v>
      </c>
      <c r="O36" s="7">
        <f t="shared" si="6"/>
        <v>9.3868617947419075E-3</v>
      </c>
    </row>
    <row r="37" spans="1:15" x14ac:dyDescent="0.25">
      <c r="B37" s="35" t="s">
        <v>179</v>
      </c>
      <c r="L37" s="8"/>
      <c r="M37" s="8"/>
      <c r="N37" s="8"/>
    </row>
    <row r="38" spans="1:15" x14ac:dyDescent="0.25">
      <c r="B38" s="35" t="s">
        <v>310</v>
      </c>
      <c r="L38" s="8"/>
    </row>
    <row r="39" spans="1:15" x14ac:dyDescent="0.25">
      <c r="L39" s="8"/>
    </row>
  </sheetData>
  <mergeCells count="3">
    <mergeCell ref="B2:O2"/>
    <mergeCell ref="B3:O3"/>
    <mergeCell ref="B5:O5"/>
  </mergeCells>
  <phoneticPr fontId="11" type="noConversion"/>
  <pageMargins left="0.7" right="0.7" top="0.75" bottom="0.75" header="0.3" footer="0.3"/>
  <pageSetup scale="69" orientation="landscape" r:id="rId1"/>
  <headerFooter>
    <oddHeader>&amp;R&amp;"Calibri,Regular"&amp;K000000Exhibit OCS _.6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view="pageLayout" workbookViewId="0">
      <selection activeCell="B4" sqref="B4:K4"/>
    </sheetView>
  </sheetViews>
  <sheetFormatPr defaultColWidth="8.85546875" defaultRowHeight="15" x14ac:dyDescent="0.25"/>
  <cols>
    <col min="1" max="1" width="6" customWidth="1"/>
    <col min="2" max="2" width="37.42578125" customWidth="1"/>
  </cols>
  <sheetData>
    <row r="1" spans="1:37" x14ac:dyDescent="0.25">
      <c r="A1" s="18"/>
      <c r="B1" s="18"/>
      <c r="C1" s="18"/>
      <c r="D1" s="18"/>
      <c r="E1" s="18"/>
      <c r="F1" s="49"/>
      <c r="G1" s="18"/>
      <c r="H1" s="18"/>
      <c r="I1" s="84"/>
      <c r="J1" s="8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x14ac:dyDescent="0.25">
      <c r="A2" s="18"/>
      <c r="B2" s="18"/>
      <c r="C2" s="18"/>
      <c r="D2" s="18"/>
      <c r="E2" s="18"/>
      <c r="F2" s="49"/>
      <c r="G2" s="18"/>
      <c r="H2" s="18"/>
      <c r="I2" s="84"/>
      <c r="J2" s="8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1" x14ac:dyDescent="0.35">
      <c r="A3" s="18"/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50"/>
      <c r="M3" s="50"/>
      <c r="N3" s="50"/>
      <c r="O3" s="50"/>
      <c r="P3" s="50"/>
      <c r="Q3" s="50"/>
      <c r="R3" s="50"/>
      <c r="S3" s="50"/>
      <c r="T3" s="50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1" x14ac:dyDescent="0.35">
      <c r="A4" s="18"/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50"/>
      <c r="M4" s="50"/>
      <c r="N4" s="50"/>
      <c r="O4" s="50"/>
      <c r="P4" s="50"/>
      <c r="Q4" s="50"/>
      <c r="R4" s="50"/>
      <c r="S4" s="50"/>
      <c r="T4" s="50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21" x14ac:dyDescent="0.35">
      <c r="A5" s="18"/>
      <c r="B5" s="105" t="s">
        <v>87</v>
      </c>
      <c r="C5" s="105"/>
      <c r="D5" s="105"/>
      <c r="E5" s="105"/>
      <c r="F5" s="105"/>
      <c r="G5" s="105"/>
      <c r="H5" s="105"/>
      <c r="I5" s="105"/>
      <c r="J5" s="105"/>
      <c r="K5" s="105"/>
      <c r="L5" s="29"/>
      <c r="M5" s="2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x14ac:dyDescent="0.25">
      <c r="A6" s="18"/>
      <c r="B6" s="18"/>
      <c r="C6" s="18"/>
      <c r="D6" s="18"/>
      <c r="E6" s="18"/>
      <c r="F6" s="49"/>
      <c r="G6" s="18"/>
      <c r="H6" s="18"/>
      <c r="I6" s="84"/>
      <c r="J6" s="8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x14ac:dyDescent="0.25">
      <c r="A7" s="18"/>
      <c r="B7" s="18"/>
      <c r="C7" s="18"/>
      <c r="D7" s="18"/>
      <c r="E7" s="18"/>
      <c r="F7" s="49"/>
      <c r="G7" s="18"/>
      <c r="H7" s="18"/>
      <c r="I7" s="84"/>
      <c r="J7" s="8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x14ac:dyDescent="0.25">
      <c r="A8" s="18"/>
      <c r="B8" s="18"/>
      <c r="C8" s="18"/>
      <c r="D8" s="18"/>
      <c r="E8" s="18"/>
      <c r="F8" s="49"/>
      <c r="G8" s="18"/>
      <c r="H8" s="18"/>
      <c r="I8" s="84"/>
      <c r="J8" s="84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8.75" x14ac:dyDescent="0.3">
      <c r="A9" s="18"/>
      <c r="B9" s="18"/>
      <c r="C9" s="18"/>
      <c r="D9" s="88" t="s">
        <v>43</v>
      </c>
      <c r="E9" s="88" t="s">
        <v>44</v>
      </c>
      <c r="F9" s="88" t="s">
        <v>45</v>
      </c>
      <c r="G9" s="88" t="s">
        <v>46</v>
      </c>
      <c r="H9" s="88" t="s">
        <v>47</v>
      </c>
      <c r="I9" s="88" t="s">
        <v>48</v>
      </c>
      <c r="J9" s="88" t="s">
        <v>49</v>
      </c>
      <c r="K9" s="88" t="s">
        <v>50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77.25" x14ac:dyDescent="0.25">
      <c r="A10" s="48" t="s">
        <v>0</v>
      </c>
      <c r="B10" s="49" t="s">
        <v>1</v>
      </c>
      <c r="C10" s="49" t="s">
        <v>2</v>
      </c>
      <c r="D10" s="17" t="s">
        <v>67</v>
      </c>
      <c r="E10" s="17" t="s">
        <v>36</v>
      </c>
      <c r="F10" s="48" t="s">
        <v>281</v>
      </c>
      <c r="G10" s="17" t="s">
        <v>38</v>
      </c>
      <c r="H10" s="17" t="s">
        <v>37</v>
      </c>
      <c r="I10" s="83" t="s">
        <v>39</v>
      </c>
      <c r="J10" s="83" t="s">
        <v>39</v>
      </c>
      <c r="K10" s="17" t="s">
        <v>328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x14ac:dyDescent="0.25">
      <c r="A11">
        <v>1</v>
      </c>
      <c r="B11" s="3" t="s">
        <v>226</v>
      </c>
      <c r="C11" s="11" t="s">
        <v>12</v>
      </c>
      <c r="D11" s="6">
        <f>'OCS- 1.5'!E11</f>
        <v>51.063333333333333</v>
      </c>
      <c r="E11" s="6">
        <f>'OCS- 1.5'!D11</f>
        <v>1.96</v>
      </c>
      <c r="F11" s="14">
        <f>E11/D11</f>
        <v>3.8383706508257717E-2</v>
      </c>
      <c r="G11" s="7">
        <f>'OCS - 1.6'!P11</f>
        <v>0.06</v>
      </c>
      <c r="H11" s="7">
        <f>(1+(G11/2))*F11</f>
        <v>3.9535217703505453E-2</v>
      </c>
      <c r="I11" s="7">
        <f>G11+H11</f>
        <v>9.9535217703505457E-2</v>
      </c>
      <c r="J11" s="7">
        <f>I11</f>
        <v>9.9535217703505457E-2</v>
      </c>
      <c r="K11" s="7">
        <f>J11</f>
        <v>9.9535217703505457E-2</v>
      </c>
    </row>
    <row r="12" spans="1:37" x14ac:dyDescent="0.25">
      <c r="A12">
        <f>A11+1</f>
        <v>2</v>
      </c>
      <c r="B12" s="3" t="s">
        <v>227</v>
      </c>
      <c r="C12" s="11" t="s">
        <v>13</v>
      </c>
      <c r="D12" s="6">
        <f>'OCS- 1.5'!E12</f>
        <v>54.448333333333345</v>
      </c>
      <c r="E12" s="6">
        <f>'OCS- 1.5'!D12</f>
        <v>2.04</v>
      </c>
      <c r="F12" s="14">
        <f t="shared" ref="F12:F33" si="0">E12/D12</f>
        <v>3.7466711561419078E-2</v>
      </c>
      <c r="G12" s="7">
        <f>'OCS - 1.6'!P12</f>
        <v>5.6333333333333326E-2</v>
      </c>
      <c r="H12" s="7">
        <f t="shared" ref="H12:H33" si="1">(1+(G12/2))*F12</f>
        <v>3.8522023937065712E-2</v>
      </c>
      <c r="I12" s="7">
        <f t="shared" ref="I12:I33" si="2">G12+H12</f>
        <v>9.4855357270399038E-2</v>
      </c>
      <c r="J12" s="7">
        <f t="shared" ref="J12:J17" si="3">I12</f>
        <v>9.4855357270399038E-2</v>
      </c>
      <c r="K12" s="7">
        <f>J12</f>
        <v>9.4855357270399038E-2</v>
      </c>
    </row>
    <row r="13" spans="1:37" x14ac:dyDescent="0.25">
      <c r="A13">
        <f t="shared" ref="A13:A36" si="4">A12+1</f>
        <v>3</v>
      </c>
      <c r="B13" s="3" t="s">
        <v>228</v>
      </c>
      <c r="C13" s="11" t="s">
        <v>110</v>
      </c>
      <c r="D13" s="6">
        <f>'OCS- 1.5'!E13</f>
        <v>29.74</v>
      </c>
      <c r="E13" s="6">
        <f>'OCS- 1.5'!D13</f>
        <v>1.272</v>
      </c>
      <c r="F13" s="14">
        <f t="shared" si="0"/>
        <v>4.2770679219905856E-2</v>
      </c>
      <c r="G13" s="7">
        <f>'OCS - 1.6'!P13</f>
        <v>5.5E-2</v>
      </c>
      <c r="H13" s="7">
        <f t="shared" si="1"/>
        <v>4.3946872898453268E-2</v>
      </c>
      <c r="I13" s="7">
        <f t="shared" si="2"/>
        <v>9.8946872898453275E-2</v>
      </c>
      <c r="J13" s="7">
        <f t="shared" si="3"/>
        <v>9.8946872898453275E-2</v>
      </c>
      <c r="K13" s="7">
        <f t="shared" ref="K13:K16" si="5">I13</f>
        <v>9.8946872898453275E-2</v>
      </c>
    </row>
    <row r="14" spans="1:37" x14ac:dyDescent="0.25">
      <c r="A14">
        <f t="shared" si="4"/>
        <v>4</v>
      </c>
      <c r="B14" s="3" t="s">
        <v>206</v>
      </c>
      <c r="C14" s="11" t="s">
        <v>207</v>
      </c>
      <c r="D14" s="6">
        <f>'OCS- 1.5'!E14</f>
        <v>56.711666666666666</v>
      </c>
      <c r="E14" s="6">
        <f>'OCS- 1.5'!D14</f>
        <v>1.56</v>
      </c>
      <c r="F14" s="14">
        <f t="shared" si="0"/>
        <v>2.750756751991066E-2</v>
      </c>
      <c r="G14" s="7">
        <f>'OCS - 1.6'!P14</f>
        <v>7.0000000000000007E-2</v>
      </c>
      <c r="H14" s="7">
        <f t="shared" si="1"/>
        <v>2.8470332383107529E-2</v>
      </c>
      <c r="I14" s="7">
        <f t="shared" si="2"/>
        <v>9.8470332383107539E-2</v>
      </c>
      <c r="J14" s="7">
        <f t="shared" si="3"/>
        <v>9.8470332383107539E-2</v>
      </c>
      <c r="K14" s="7"/>
    </row>
    <row r="15" spans="1:37" x14ac:dyDescent="0.25">
      <c r="A15">
        <f t="shared" si="4"/>
        <v>5</v>
      </c>
      <c r="B15" s="3" t="s">
        <v>208</v>
      </c>
      <c r="C15" s="11" t="s">
        <v>209</v>
      </c>
      <c r="D15" s="6">
        <f>'OCS- 1.5'!E15</f>
        <v>28.516666666666662</v>
      </c>
      <c r="E15" s="6">
        <f>'OCS- 1.5'!D15</f>
        <v>1.08</v>
      </c>
      <c r="F15" s="14">
        <f t="shared" si="0"/>
        <v>3.787258912916424E-2</v>
      </c>
      <c r="G15" s="7">
        <f>'OCS - 1.6'!P15</f>
        <v>6.246666666666667E-2</v>
      </c>
      <c r="H15" s="7">
        <f t="shared" si="1"/>
        <v>3.90554763296318E-2</v>
      </c>
      <c r="I15" s="7">
        <f t="shared" si="2"/>
        <v>0.10152214299629847</v>
      </c>
      <c r="J15" s="7">
        <f t="shared" si="3"/>
        <v>0.10152214299629847</v>
      </c>
      <c r="K15" s="7"/>
    </row>
    <row r="16" spans="1:37" x14ac:dyDescent="0.25">
      <c r="A16">
        <f t="shared" si="4"/>
        <v>6</v>
      </c>
      <c r="B16" s="3" t="s">
        <v>229</v>
      </c>
      <c r="C16" s="11" t="s">
        <v>14</v>
      </c>
      <c r="D16" s="6">
        <f>'OCS- 1.5'!E16</f>
        <v>71.789999999999992</v>
      </c>
      <c r="E16" s="6">
        <f>'OCS- 1.5'!D16</f>
        <v>2.62</v>
      </c>
      <c r="F16" s="14">
        <f t="shared" si="0"/>
        <v>3.6495333611923669E-2</v>
      </c>
      <c r="G16" s="7">
        <f>'OCS - 1.6'!P16</f>
        <v>5.4699999999999999E-2</v>
      </c>
      <c r="H16" s="7">
        <f t="shared" si="1"/>
        <v>3.7493480986209783E-2</v>
      </c>
      <c r="I16" s="7">
        <f t="shared" si="2"/>
        <v>9.2193480986209775E-2</v>
      </c>
      <c r="J16" s="7">
        <f t="shared" si="3"/>
        <v>9.2193480986209775E-2</v>
      </c>
      <c r="K16" s="7">
        <f t="shared" si="5"/>
        <v>9.2193480986209775E-2</v>
      </c>
    </row>
    <row r="17" spans="1:11" x14ac:dyDescent="0.25">
      <c r="A17">
        <f t="shared" si="4"/>
        <v>7</v>
      </c>
      <c r="B17" s="3" t="s">
        <v>210</v>
      </c>
      <c r="C17" s="11" t="s">
        <v>213</v>
      </c>
      <c r="D17" s="6">
        <f>'OCS- 1.5'!E17</f>
        <v>70.441666666666663</v>
      </c>
      <c r="E17" s="6">
        <f>'OCS- 1.5'!D17</f>
        <v>3.12</v>
      </c>
      <c r="F17" s="14">
        <f t="shared" si="0"/>
        <v>4.4291967348870226E-2</v>
      </c>
      <c r="G17" s="7">
        <f>'OCS - 1.6'!P17</f>
        <v>3.9399999999999998E-2</v>
      </c>
      <c r="H17" s="7">
        <f t="shared" si="1"/>
        <v>4.5164519105642974E-2</v>
      </c>
      <c r="I17" s="7">
        <f t="shared" si="2"/>
        <v>8.4564519105642971E-2</v>
      </c>
      <c r="J17" s="7">
        <f t="shared" si="3"/>
        <v>8.4564519105642971E-2</v>
      </c>
      <c r="K17" s="7"/>
    </row>
    <row r="18" spans="1:11" x14ac:dyDescent="0.25">
      <c r="A18">
        <f t="shared" si="4"/>
        <v>8</v>
      </c>
      <c r="B18" s="3" t="s">
        <v>211</v>
      </c>
      <c r="C18" s="11" t="s">
        <v>212</v>
      </c>
      <c r="D18" s="6">
        <f>'OCS- 1.5'!E18</f>
        <v>52.728333333333332</v>
      </c>
      <c r="E18" s="6">
        <f>'OCS- 1.5'!D18</f>
        <v>1.42</v>
      </c>
      <c r="F18" s="14">
        <f t="shared" si="0"/>
        <v>2.693049277744413E-2</v>
      </c>
      <c r="G18" s="7">
        <f>'OCS - 1.6'!P18</f>
        <v>1.8833333333333334E-2</v>
      </c>
      <c r="H18" s="7">
        <f t="shared" si="1"/>
        <v>2.7184088251098394E-2</v>
      </c>
      <c r="I18" s="7">
        <f t="shared" si="2"/>
        <v>4.6017421584431728E-2</v>
      </c>
      <c r="J18" s="7"/>
      <c r="K18" s="7"/>
    </row>
    <row r="19" spans="1:11" x14ac:dyDescent="0.25">
      <c r="A19">
        <f t="shared" si="4"/>
        <v>9</v>
      </c>
      <c r="B19" s="3" t="s">
        <v>214</v>
      </c>
      <c r="C19" s="11" t="s">
        <v>215</v>
      </c>
      <c r="D19" s="6">
        <f>'OCS- 1.5'!E19</f>
        <v>23.901666666666667</v>
      </c>
      <c r="E19" s="6">
        <f>'OCS- 1.5'!D19</f>
        <v>1.02</v>
      </c>
      <c r="F19" s="14">
        <f t="shared" si="0"/>
        <v>4.2674848336936057E-2</v>
      </c>
      <c r="G19" s="7">
        <f>'OCS - 1.6'!P19</f>
        <v>3.3333333333333333E-2</v>
      </c>
      <c r="H19" s="7">
        <f t="shared" si="1"/>
        <v>4.3386095809218324E-2</v>
      </c>
      <c r="I19" s="7">
        <f t="shared" si="2"/>
        <v>7.6719429142551657E-2</v>
      </c>
      <c r="J19" s="7"/>
      <c r="K19" s="7"/>
    </row>
    <row r="20" spans="1:11" x14ac:dyDescent="0.25">
      <c r="A20">
        <f t="shared" si="4"/>
        <v>10</v>
      </c>
      <c r="B20" s="3" t="s">
        <v>230</v>
      </c>
      <c r="C20" s="11" t="s">
        <v>4</v>
      </c>
      <c r="D20" s="6">
        <f>'OCS- 1.5'!E20</f>
        <v>55.395000000000003</v>
      </c>
      <c r="E20" s="6">
        <f>'OCS- 1.5'!D20</f>
        <v>1.72</v>
      </c>
      <c r="F20" s="14">
        <f t="shared" si="0"/>
        <v>3.1049733730481088E-2</v>
      </c>
      <c r="G20" s="7">
        <f>'OCS - 1.6'!P20</f>
        <v>3.3333333333333333E-2</v>
      </c>
      <c r="H20" s="7">
        <f t="shared" si="1"/>
        <v>3.156722929265577E-2</v>
      </c>
      <c r="I20" s="7">
        <f t="shared" si="2"/>
        <v>6.4900562625989103E-2</v>
      </c>
      <c r="J20" s="7"/>
      <c r="K20" s="7"/>
    </row>
    <row r="21" spans="1:11" x14ac:dyDescent="0.25">
      <c r="A21">
        <f t="shared" si="4"/>
        <v>11</v>
      </c>
      <c r="B21" s="3" t="s">
        <v>231</v>
      </c>
      <c r="C21" s="11" t="s">
        <v>111</v>
      </c>
      <c r="D21" s="6">
        <f>'OCS- 1.5'!E21</f>
        <v>57.475000000000001</v>
      </c>
      <c r="E21" s="6">
        <f>'OCS- 1.5'!D21</f>
        <v>2.72</v>
      </c>
      <c r="F21" s="14">
        <f t="shared" si="0"/>
        <v>4.7324923879947807E-2</v>
      </c>
      <c r="G21" s="7">
        <f>'OCS - 1.6'!P21</f>
        <v>4.5666666666666668E-2</v>
      </c>
      <c r="H21" s="7">
        <f t="shared" si="1"/>
        <v>4.8405509641873276E-2</v>
      </c>
      <c r="I21" s="7">
        <f t="shared" si="2"/>
        <v>9.4072176308539951E-2</v>
      </c>
      <c r="J21" s="7">
        <f t="shared" ref="J21:J29" si="6">I21</f>
        <v>9.4072176308539951E-2</v>
      </c>
      <c r="K21" s="7">
        <f>I21</f>
        <v>9.4072176308539951E-2</v>
      </c>
    </row>
    <row r="22" spans="1:11" x14ac:dyDescent="0.25">
      <c r="A22">
        <f t="shared" si="4"/>
        <v>12</v>
      </c>
      <c r="B22" s="3" t="s">
        <v>216</v>
      </c>
      <c r="C22" s="11" t="s">
        <v>217</v>
      </c>
      <c r="D22" s="6">
        <f>'OCS- 1.5'!E22</f>
        <v>38.868333333333332</v>
      </c>
      <c r="E22" s="6">
        <f>'OCS- 1.5'!D22</f>
        <v>1.0880000000000001</v>
      </c>
      <c r="F22" s="14">
        <f t="shared" si="0"/>
        <v>2.7991938596115092E-2</v>
      </c>
      <c r="G22" s="7">
        <f>'OCS - 1.6'!P22</f>
        <v>0.06</v>
      </c>
      <c r="H22" s="7">
        <f t="shared" si="1"/>
        <v>2.8831696753998545E-2</v>
      </c>
      <c r="I22" s="7">
        <f t="shared" si="2"/>
        <v>8.8831696753998546E-2</v>
      </c>
      <c r="J22" s="7">
        <f t="shared" si="6"/>
        <v>8.8831696753998546E-2</v>
      </c>
      <c r="K22" s="7"/>
    </row>
    <row r="23" spans="1:11" x14ac:dyDescent="0.25">
      <c r="A23">
        <f t="shared" si="4"/>
        <v>13</v>
      </c>
      <c r="B23" s="3" t="s">
        <v>232</v>
      </c>
      <c r="C23" s="11" t="s">
        <v>112</v>
      </c>
      <c r="D23" s="6">
        <f>'OCS- 1.5'!E23</f>
        <v>93.216666666666654</v>
      </c>
      <c r="E23" s="6">
        <f>'OCS- 1.5'!D23</f>
        <v>2.9</v>
      </c>
      <c r="F23" s="14">
        <f t="shared" si="0"/>
        <v>3.1110316467012341E-2</v>
      </c>
      <c r="G23" s="7">
        <f>'OCS - 1.6'!P23</f>
        <v>5.6933333333333336E-2</v>
      </c>
      <c r="H23" s="7">
        <f t="shared" si="1"/>
        <v>3.1995923475773291E-2</v>
      </c>
      <c r="I23" s="7">
        <f t="shared" si="2"/>
        <v>8.8929256809106627E-2</v>
      </c>
      <c r="J23" s="7">
        <f t="shared" si="6"/>
        <v>8.8929256809106627E-2</v>
      </c>
      <c r="K23" s="7">
        <f>I23</f>
        <v>8.8929256809106627E-2</v>
      </c>
    </row>
    <row r="24" spans="1:11" x14ac:dyDescent="0.25">
      <c r="A24">
        <f t="shared" si="4"/>
        <v>14</v>
      </c>
      <c r="B24" s="3" t="s">
        <v>218</v>
      </c>
      <c r="C24" s="77" t="s">
        <v>219</v>
      </c>
      <c r="D24" s="6">
        <f>'OCS- 1.5'!E24</f>
        <v>46.199999999999996</v>
      </c>
      <c r="E24" s="6">
        <f>'OCS- 1.5'!D24</f>
        <v>1.6</v>
      </c>
      <c r="F24" s="14">
        <f t="shared" si="0"/>
        <v>3.4632034632034639E-2</v>
      </c>
      <c r="G24" s="7">
        <f>'OCS - 1.6'!P24</f>
        <v>5.8333333333333327E-2</v>
      </c>
      <c r="H24" s="7">
        <f t="shared" si="1"/>
        <v>3.5642135642135649E-2</v>
      </c>
      <c r="I24" s="7">
        <f t="shared" si="2"/>
        <v>9.3975468975468976E-2</v>
      </c>
      <c r="J24" s="7">
        <f t="shared" si="6"/>
        <v>9.3975468975468976E-2</v>
      </c>
      <c r="K24" s="7"/>
    </row>
    <row r="25" spans="1:11" x14ac:dyDescent="0.25">
      <c r="A25">
        <f t="shared" si="4"/>
        <v>15</v>
      </c>
      <c r="B25" s="3" t="s">
        <v>220</v>
      </c>
      <c r="C25" s="77" t="s">
        <v>221</v>
      </c>
      <c r="D25" s="6">
        <f>'OCS- 1.5'!E25</f>
        <v>36.085000000000001</v>
      </c>
      <c r="E25" s="6">
        <f>'OCS- 1.5'!D25</f>
        <v>0.9</v>
      </c>
      <c r="F25" s="14">
        <f t="shared" si="0"/>
        <v>2.4941111265068587E-2</v>
      </c>
      <c r="G25" s="7">
        <f>'OCS - 1.6'!P25</f>
        <v>5.4999999999999993E-2</v>
      </c>
      <c r="H25" s="7">
        <f t="shared" si="1"/>
        <v>2.5626991824857975E-2</v>
      </c>
      <c r="I25" s="7">
        <f t="shared" si="2"/>
        <v>8.0626991824857969E-2</v>
      </c>
      <c r="J25" s="7">
        <f t="shared" si="6"/>
        <v>8.0626991824857969E-2</v>
      </c>
      <c r="K25" s="7"/>
    </row>
    <row r="26" spans="1:11" x14ac:dyDescent="0.25">
      <c r="A26">
        <f t="shared" si="4"/>
        <v>16</v>
      </c>
      <c r="B26" s="3" t="s">
        <v>222</v>
      </c>
      <c r="C26" s="77" t="s">
        <v>223</v>
      </c>
      <c r="D26" s="6">
        <f>'OCS- 1.5'!E26</f>
        <v>54.571666666666658</v>
      </c>
      <c r="E26" s="6">
        <f>'OCS- 1.5'!D26</f>
        <v>2.2719999999999998</v>
      </c>
      <c r="F26" s="14">
        <f t="shared" si="0"/>
        <v>4.1633326207128243E-2</v>
      </c>
      <c r="G26" s="7">
        <f>'OCS - 1.6'!P26</f>
        <v>4.243333333333333E-2</v>
      </c>
      <c r="H26" s="7">
        <f t="shared" si="1"/>
        <v>4.2516646611489482E-2</v>
      </c>
      <c r="I26" s="7">
        <f t="shared" si="2"/>
        <v>8.4949979944822812E-2</v>
      </c>
      <c r="J26" s="7">
        <f t="shared" si="6"/>
        <v>8.4949979944822812E-2</v>
      </c>
      <c r="K26" s="7"/>
    </row>
    <row r="27" spans="1:11" x14ac:dyDescent="0.25">
      <c r="A27">
        <f t="shared" si="4"/>
        <v>17</v>
      </c>
      <c r="B27" s="3" t="s">
        <v>233</v>
      </c>
      <c r="C27" s="11" t="s">
        <v>5</v>
      </c>
      <c r="D27" s="6">
        <f>'OCS- 1.5'!E27</f>
        <v>31.983333333333331</v>
      </c>
      <c r="E27" s="6">
        <f>'OCS- 1.5'!D27</f>
        <v>1.1000000000000001</v>
      </c>
      <c r="F27" s="14">
        <f t="shared" si="0"/>
        <v>3.4392912975508082E-2</v>
      </c>
      <c r="G27" s="7">
        <f>'OCS - 1.6'!P27</f>
        <v>6.9966666666666663E-2</v>
      </c>
      <c r="H27" s="7">
        <f t="shared" si="1"/>
        <v>3.5596091714434605E-2</v>
      </c>
      <c r="I27" s="7">
        <f t="shared" si="2"/>
        <v>0.10556275838110127</v>
      </c>
      <c r="J27" s="7">
        <f t="shared" si="6"/>
        <v>0.10556275838110127</v>
      </c>
      <c r="K27" s="7">
        <f>I27</f>
        <v>0.10556275838110127</v>
      </c>
    </row>
    <row r="28" spans="1:11" x14ac:dyDescent="0.25">
      <c r="A28">
        <f t="shared" si="4"/>
        <v>18</v>
      </c>
      <c r="B28" s="3" t="s">
        <v>234</v>
      </c>
      <c r="C28" s="11" t="s">
        <v>7</v>
      </c>
      <c r="D28" s="6">
        <f>'OCS- 1.5'!E28</f>
        <v>94.851666666666674</v>
      </c>
      <c r="E28" s="6">
        <f>'OCS- 1.5'!D28</f>
        <v>2.64</v>
      </c>
      <c r="F28" s="14">
        <f t="shared" si="0"/>
        <v>2.783293212208536E-2</v>
      </c>
      <c r="G28" s="7">
        <f>'OCS - 1.6'!P28</f>
        <v>6.0933333333333332E-2</v>
      </c>
      <c r="H28" s="7">
        <f t="shared" si="1"/>
        <v>2.8680908787404893E-2</v>
      </c>
      <c r="I28" s="7">
        <f t="shared" si="2"/>
        <v>8.9614242120738222E-2</v>
      </c>
      <c r="J28" s="7">
        <f t="shared" si="6"/>
        <v>8.9614242120738222E-2</v>
      </c>
      <c r="K28" s="7">
        <f>I28</f>
        <v>8.9614242120738222E-2</v>
      </c>
    </row>
    <row r="29" spans="1:11" x14ac:dyDescent="0.25">
      <c r="A29">
        <f t="shared" si="4"/>
        <v>19</v>
      </c>
      <c r="B29" s="3" t="s">
        <v>235</v>
      </c>
      <c r="C29" s="11" t="s">
        <v>10</v>
      </c>
      <c r="D29" s="6">
        <f>'OCS- 1.5'!E29</f>
        <v>42.763333333333343</v>
      </c>
      <c r="E29" s="6">
        <f>'OCS- 1.5'!D29</f>
        <v>2.028</v>
      </c>
      <c r="F29" s="14">
        <f t="shared" si="0"/>
        <v>4.7423805440798182E-2</v>
      </c>
      <c r="G29" s="7">
        <f>'OCS - 1.6'!P29</f>
        <v>3.7166666666666674E-2</v>
      </c>
      <c r="H29" s="7">
        <f t="shared" si="1"/>
        <v>4.8305097825239687E-2</v>
      </c>
      <c r="I29" s="7">
        <f t="shared" si="2"/>
        <v>8.5471764491906355E-2</v>
      </c>
      <c r="J29" s="7">
        <f t="shared" si="6"/>
        <v>8.5471764491906355E-2</v>
      </c>
      <c r="K29" s="7">
        <f>I29</f>
        <v>8.5471764491906355E-2</v>
      </c>
    </row>
    <row r="30" spans="1:11" x14ac:dyDescent="0.25">
      <c r="A30">
        <f t="shared" si="4"/>
        <v>20</v>
      </c>
      <c r="B30" s="3" t="s">
        <v>224</v>
      </c>
      <c r="C30" s="11" t="s">
        <v>225</v>
      </c>
      <c r="D30" s="6">
        <f>'OCS- 1.5'!E30</f>
        <v>16.734999999999999</v>
      </c>
      <c r="E30" s="6">
        <f>'OCS- 1.5'!D30</f>
        <v>0.88</v>
      </c>
      <c r="F30" s="14">
        <f t="shared" si="0"/>
        <v>5.25844039438303E-2</v>
      </c>
      <c r="G30" s="7">
        <f>'OCS - 1.6'!P30</f>
        <v>2.3900000000000001E-2</v>
      </c>
      <c r="H30" s="7">
        <f t="shared" si="1"/>
        <v>5.3212787570959069E-2</v>
      </c>
      <c r="I30" s="7">
        <f t="shared" si="2"/>
        <v>7.7112787570959074E-2</v>
      </c>
      <c r="J30" s="7"/>
      <c r="K30" s="7"/>
    </row>
    <row r="31" spans="1:11" x14ac:dyDescent="0.25">
      <c r="A31">
        <f t="shared" si="4"/>
        <v>21</v>
      </c>
      <c r="B31" s="3" t="s">
        <v>236</v>
      </c>
      <c r="C31" s="11" t="s">
        <v>113</v>
      </c>
      <c r="D31" s="6">
        <f>'OCS- 1.5'!E31</f>
        <v>34.49</v>
      </c>
      <c r="E31" s="6">
        <f>'OCS- 1.5'!D31</f>
        <v>1.4</v>
      </c>
      <c r="F31" s="14">
        <f t="shared" si="0"/>
        <v>4.0591475790084076E-2</v>
      </c>
      <c r="G31" s="7">
        <f>'OCS - 1.6'!P31</f>
        <v>4.3333333333333335E-2</v>
      </c>
      <c r="H31" s="7">
        <f t="shared" si="1"/>
        <v>4.1470957765535901E-2</v>
      </c>
      <c r="I31" s="7">
        <f t="shared" si="2"/>
        <v>8.4804291098869236E-2</v>
      </c>
      <c r="J31" s="7">
        <f t="shared" ref="J31:J33" si="7">I31</f>
        <v>8.4804291098869236E-2</v>
      </c>
      <c r="K31" s="7">
        <f>I31</f>
        <v>8.4804291098869236E-2</v>
      </c>
    </row>
    <row r="32" spans="1:11" x14ac:dyDescent="0.25">
      <c r="A32">
        <f t="shared" si="4"/>
        <v>22</v>
      </c>
      <c r="B32" s="3" t="s">
        <v>237</v>
      </c>
      <c r="C32" s="11" t="s">
        <v>15</v>
      </c>
      <c r="D32" s="6">
        <f>'OCS- 1.5'!E32</f>
        <v>44.65</v>
      </c>
      <c r="E32" s="6">
        <f>'OCS- 1.5'!D32</f>
        <v>1.56</v>
      </c>
      <c r="F32" s="14">
        <f t="shared" si="0"/>
        <v>3.4938409854423293E-2</v>
      </c>
      <c r="G32" s="7">
        <f>'OCS - 1.6'!P32</f>
        <v>5.3533333333333329E-2</v>
      </c>
      <c r="H32" s="7">
        <f t="shared" si="1"/>
        <v>3.587359462486002E-2</v>
      </c>
      <c r="I32" s="7">
        <f t="shared" si="2"/>
        <v>8.9406927958193355E-2</v>
      </c>
      <c r="J32" s="7">
        <f t="shared" si="7"/>
        <v>8.9406927958193355E-2</v>
      </c>
      <c r="K32" s="7">
        <f>I32</f>
        <v>8.9406927958193355E-2</v>
      </c>
    </row>
    <row r="33" spans="1:11" x14ac:dyDescent="0.25">
      <c r="A33">
        <f t="shared" si="4"/>
        <v>23</v>
      </c>
      <c r="B33" s="3" t="s">
        <v>238</v>
      </c>
      <c r="C33" s="11" t="s">
        <v>9</v>
      </c>
      <c r="D33" s="6">
        <f>'OCS- 1.5'!E33</f>
        <v>30.086666666666662</v>
      </c>
      <c r="E33" s="6">
        <f>'OCS- 1.5'!D33</f>
        <v>1.2</v>
      </c>
      <c r="F33" s="14">
        <f t="shared" si="0"/>
        <v>3.9884777309993354E-2</v>
      </c>
      <c r="G33" s="7">
        <f>'OCS - 1.6'!P33</f>
        <v>4.4399999999999995E-2</v>
      </c>
      <c r="H33" s="7">
        <f t="shared" si="1"/>
        <v>4.0770219366275208E-2</v>
      </c>
      <c r="I33" s="7">
        <f t="shared" si="2"/>
        <v>8.5170219366275196E-2</v>
      </c>
      <c r="J33" s="7">
        <f t="shared" si="7"/>
        <v>8.5170219366275196E-2</v>
      </c>
      <c r="K33" s="7">
        <f>I33</f>
        <v>8.5170219366275196E-2</v>
      </c>
    </row>
    <row r="34" spans="1:11" x14ac:dyDescent="0.25">
      <c r="A34">
        <f t="shared" si="4"/>
        <v>24</v>
      </c>
      <c r="B34" s="3"/>
      <c r="C34" s="11"/>
      <c r="D34" s="6"/>
      <c r="E34" s="6"/>
      <c r="F34" s="14"/>
      <c r="G34" s="14"/>
      <c r="H34" s="14"/>
      <c r="I34" s="14"/>
      <c r="J34" s="14"/>
      <c r="K34" s="14"/>
    </row>
    <row r="35" spans="1:11" x14ac:dyDescent="0.25">
      <c r="A35">
        <f t="shared" si="4"/>
        <v>25</v>
      </c>
      <c r="B35" s="3" t="s">
        <v>108</v>
      </c>
      <c r="C35" s="11"/>
      <c r="D35" s="6">
        <f>AVERAGE(D11:D33)</f>
        <v>48.552753623188408</v>
      </c>
      <c r="E35" s="6">
        <f t="shared" ref="E35:H35" si="8">AVERAGE(E11:E33)</f>
        <v>1.7434782608695654</v>
      </c>
      <c r="F35" s="7">
        <f t="shared" si="8"/>
        <v>3.6988086879493134E-2</v>
      </c>
      <c r="G35" s="7">
        <f t="shared" si="8"/>
        <v>4.9347826086956523E-2</v>
      </c>
      <c r="H35" s="7">
        <f t="shared" si="8"/>
        <v>3.788060427397507E-2</v>
      </c>
      <c r="I35" s="7">
        <f t="shared" ref="I35:K35" si="9">AVERAGE(I11:I33)</f>
        <v>8.72284303609316E-2</v>
      </c>
      <c r="J35" s="7">
        <f t="shared" ref="J35" si="10">AVERAGE(J11:J33)</f>
        <v>9.1658089335657625E-2</v>
      </c>
      <c r="K35" s="7">
        <f t="shared" si="9"/>
        <v>9.238021378277482E-2</v>
      </c>
    </row>
    <row r="36" spans="1:11" x14ac:dyDescent="0.25">
      <c r="A36">
        <f t="shared" si="4"/>
        <v>26</v>
      </c>
      <c r="B36" s="3" t="s">
        <v>109</v>
      </c>
      <c r="C36" s="11"/>
      <c r="D36" s="6">
        <f>MEDIAN(D11:D33)</f>
        <v>46.199999999999996</v>
      </c>
      <c r="E36" s="6">
        <f t="shared" ref="E36:H36" si="11">MEDIAN(E11:E33)</f>
        <v>1.56</v>
      </c>
      <c r="F36" s="7">
        <f t="shared" si="11"/>
        <v>3.7466711561419078E-2</v>
      </c>
      <c r="G36" s="7">
        <f t="shared" si="11"/>
        <v>5.4699999999999999E-2</v>
      </c>
      <c r="H36" s="7">
        <f t="shared" si="11"/>
        <v>3.8522023937065712E-2</v>
      </c>
      <c r="I36" s="7">
        <f t="shared" ref="I36:K36" si="12">MEDIAN(I11:I33)</f>
        <v>8.8929256809106627E-2</v>
      </c>
      <c r="J36" s="7">
        <f t="shared" ref="J36" si="13">MEDIAN(J11:J33)</f>
        <v>8.9614242120738222E-2</v>
      </c>
      <c r="K36" s="7">
        <f t="shared" si="12"/>
        <v>9.0903861553473991E-2</v>
      </c>
    </row>
    <row r="37" spans="1:11" x14ac:dyDescent="0.25">
      <c r="B37" s="3"/>
      <c r="C37" s="11"/>
      <c r="D37" s="6"/>
      <c r="E37" s="6"/>
      <c r="F37" s="7"/>
      <c r="G37" s="7"/>
      <c r="H37" s="7"/>
      <c r="I37" s="7"/>
      <c r="J37" s="7"/>
      <c r="K37" s="7"/>
    </row>
    <row r="38" spans="1:11" x14ac:dyDescent="0.25">
      <c r="B38" s="35" t="s">
        <v>179</v>
      </c>
      <c r="F38" s="14"/>
      <c r="G38" s="7"/>
      <c r="H38" s="7"/>
      <c r="I38" s="7"/>
      <c r="J38" s="7"/>
      <c r="K38" s="7"/>
    </row>
    <row r="39" spans="1:11" x14ac:dyDescent="0.25">
      <c r="B39" s="35" t="s">
        <v>318</v>
      </c>
      <c r="F39" s="14"/>
    </row>
    <row r="40" spans="1:11" x14ac:dyDescent="0.25">
      <c r="B40" s="35" t="s">
        <v>326</v>
      </c>
      <c r="F40" s="14"/>
    </row>
    <row r="41" spans="1:11" x14ac:dyDescent="0.25">
      <c r="B41" s="35" t="s">
        <v>327</v>
      </c>
      <c r="F41" s="14"/>
    </row>
    <row r="42" spans="1:11" x14ac:dyDescent="0.25">
      <c r="B42" s="35" t="s">
        <v>329</v>
      </c>
      <c r="F42" s="14"/>
    </row>
    <row r="43" spans="1:11" x14ac:dyDescent="0.25">
      <c r="B43" s="35" t="s">
        <v>351</v>
      </c>
      <c r="F43" s="14"/>
    </row>
  </sheetData>
  <mergeCells count="3">
    <mergeCell ref="B3:K3"/>
    <mergeCell ref="B4:K4"/>
    <mergeCell ref="B5:K5"/>
  </mergeCells>
  <phoneticPr fontId="11" type="noConversion"/>
  <pageMargins left="0.7" right="0.7" top="0.75" bottom="0.75" header="0.3" footer="0.3"/>
  <pageSetup scale="69" orientation="portrait" r:id="rId1"/>
  <headerFooter>
    <oddHeader>&amp;R&amp;"Calibri,Regular"&amp;K000000Exhibit OCS _ 1.7D_x000D_Page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65"/>
  <sheetViews>
    <sheetView view="pageLayout" workbookViewId="0">
      <selection activeCell="H8" sqref="H8"/>
    </sheetView>
  </sheetViews>
  <sheetFormatPr defaultColWidth="8.85546875" defaultRowHeight="15" x14ac:dyDescent="0.25"/>
  <cols>
    <col min="1" max="1" width="6.140625" customWidth="1"/>
    <col min="2" max="2" width="34.85546875" customWidth="1"/>
  </cols>
  <sheetData>
    <row r="1" spans="1:176" x14ac:dyDescent="0.25">
      <c r="A1" s="18"/>
      <c r="B1" s="18"/>
      <c r="C1" s="18"/>
    </row>
    <row r="2" spans="1:176" ht="21" x14ac:dyDescent="0.35">
      <c r="A2" s="18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76" ht="21" x14ac:dyDescent="0.35">
      <c r="A3" s="18"/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6" ht="21" x14ac:dyDescent="0.35">
      <c r="A4" s="18"/>
      <c r="B4" s="105" t="s">
        <v>88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76" x14ac:dyDescent="0.25">
      <c r="A5" s="18"/>
      <c r="B5" s="18"/>
      <c r="C5" s="18"/>
    </row>
    <row r="6" spans="1:176" x14ac:dyDescent="0.25">
      <c r="A6" s="18"/>
      <c r="B6" s="18"/>
      <c r="C6" s="18"/>
    </row>
    <row r="7" spans="1:176" x14ac:dyDescent="0.25">
      <c r="A7" s="18"/>
      <c r="B7" s="18"/>
      <c r="C7" s="18"/>
    </row>
    <row r="8" spans="1:176" x14ac:dyDescent="0.25">
      <c r="A8" s="18"/>
      <c r="B8" s="18"/>
      <c r="C8" s="18"/>
    </row>
    <row r="9" spans="1:176" ht="18.75" x14ac:dyDescent="0.3">
      <c r="A9" s="18"/>
      <c r="B9" s="18"/>
      <c r="C9" s="18"/>
      <c r="D9" s="88" t="s">
        <v>43</v>
      </c>
      <c r="E9" s="88" t="s">
        <v>44</v>
      </c>
      <c r="F9" s="88" t="s">
        <v>45</v>
      </c>
      <c r="G9" s="88" t="s">
        <v>46</v>
      </c>
      <c r="H9" s="88" t="s">
        <v>47</v>
      </c>
      <c r="I9" s="88" t="s">
        <v>48</v>
      </c>
      <c r="J9" s="88" t="s">
        <v>49</v>
      </c>
      <c r="K9" s="88" t="s">
        <v>50</v>
      </c>
      <c r="L9" s="88" t="s">
        <v>51</v>
      </c>
      <c r="M9" s="88" t="s">
        <v>54</v>
      </c>
      <c r="N9" s="88" t="s">
        <v>55</v>
      </c>
      <c r="O9" s="88" t="s">
        <v>56</v>
      </c>
      <c r="P9" s="88" t="s">
        <v>57</v>
      </c>
    </row>
    <row r="10" spans="1:176" ht="64.5" x14ac:dyDescent="0.25">
      <c r="A10" s="48" t="s">
        <v>0</v>
      </c>
      <c r="B10" s="49" t="s">
        <v>1</v>
      </c>
      <c r="C10" s="49" t="s">
        <v>2</v>
      </c>
      <c r="D10" s="17" t="s">
        <v>295</v>
      </c>
      <c r="E10" s="17" t="s">
        <v>296</v>
      </c>
      <c r="F10" s="17" t="s">
        <v>68</v>
      </c>
      <c r="G10" s="17" t="s">
        <v>67</v>
      </c>
      <c r="H10" s="17" t="s">
        <v>69</v>
      </c>
      <c r="I10" s="17" t="s">
        <v>70</v>
      </c>
      <c r="J10" s="17" t="s">
        <v>71</v>
      </c>
      <c r="K10" s="17" t="s">
        <v>72</v>
      </c>
      <c r="L10" s="17" t="s">
        <v>75</v>
      </c>
      <c r="M10" s="17" t="s">
        <v>73</v>
      </c>
      <c r="N10" s="83" t="s">
        <v>74</v>
      </c>
      <c r="O10" s="83" t="s">
        <v>74</v>
      </c>
      <c r="P10" s="17" t="s">
        <v>335</v>
      </c>
      <c r="Q10" s="17"/>
      <c r="R10" s="17"/>
      <c r="S10" s="17"/>
      <c r="T10" s="17"/>
      <c r="Y10" t="s">
        <v>67</v>
      </c>
      <c r="Z10">
        <v>1</v>
      </c>
      <c r="AA10">
        <f>Z10+1</f>
        <v>2</v>
      </c>
      <c r="AB10">
        <f t="shared" ref="AB10:CM10" si="0">AA10+1</f>
        <v>3</v>
      </c>
      <c r="AC10">
        <f t="shared" si="0"/>
        <v>4</v>
      </c>
      <c r="AD10">
        <f t="shared" si="0"/>
        <v>5</v>
      </c>
      <c r="AE10">
        <f t="shared" si="0"/>
        <v>6</v>
      </c>
      <c r="AF10">
        <f t="shared" si="0"/>
        <v>7</v>
      </c>
      <c r="AG10">
        <f t="shared" si="0"/>
        <v>8</v>
      </c>
      <c r="AH10">
        <f t="shared" si="0"/>
        <v>9</v>
      </c>
      <c r="AI10">
        <f t="shared" si="0"/>
        <v>10</v>
      </c>
      <c r="AJ10">
        <f t="shared" si="0"/>
        <v>11</v>
      </c>
      <c r="AK10">
        <f t="shared" si="0"/>
        <v>12</v>
      </c>
      <c r="AL10">
        <f t="shared" si="0"/>
        <v>13</v>
      </c>
      <c r="AM10">
        <f t="shared" si="0"/>
        <v>14</v>
      </c>
      <c r="AN10">
        <f t="shared" si="0"/>
        <v>15</v>
      </c>
      <c r="AO10">
        <f t="shared" si="0"/>
        <v>16</v>
      </c>
      <c r="AP10">
        <f t="shared" si="0"/>
        <v>17</v>
      </c>
      <c r="AQ10">
        <f t="shared" si="0"/>
        <v>18</v>
      </c>
      <c r="AR10">
        <f t="shared" si="0"/>
        <v>19</v>
      </c>
      <c r="AS10">
        <f t="shared" si="0"/>
        <v>20</v>
      </c>
      <c r="AT10">
        <f t="shared" si="0"/>
        <v>21</v>
      </c>
      <c r="AU10">
        <f t="shared" si="0"/>
        <v>22</v>
      </c>
      <c r="AV10">
        <f t="shared" si="0"/>
        <v>23</v>
      </c>
      <c r="AW10">
        <f t="shared" si="0"/>
        <v>24</v>
      </c>
      <c r="AX10">
        <f t="shared" si="0"/>
        <v>25</v>
      </c>
      <c r="AY10">
        <f t="shared" si="0"/>
        <v>26</v>
      </c>
      <c r="AZ10">
        <f t="shared" si="0"/>
        <v>27</v>
      </c>
      <c r="BA10">
        <f t="shared" si="0"/>
        <v>28</v>
      </c>
      <c r="BB10">
        <f t="shared" si="0"/>
        <v>29</v>
      </c>
      <c r="BC10">
        <f t="shared" si="0"/>
        <v>30</v>
      </c>
      <c r="BD10">
        <f t="shared" si="0"/>
        <v>31</v>
      </c>
      <c r="BE10">
        <f t="shared" si="0"/>
        <v>32</v>
      </c>
      <c r="BF10">
        <f t="shared" si="0"/>
        <v>33</v>
      </c>
      <c r="BG10">
        <f t="shared" si="0"/>
        <v>34</v>
      </c>
      <c r="BH10">
        <f t="shared" si="0"/>
        <v>35</v>
      </c>
      <c r="BI10">
        <f t="shared" si="0"/>
        <v>36</v>
      </c>
      <c r="BJ10">
        <f t="shared" si="0"/>
        <v>37</v>
      </c>
      <c r="BK10">
        <f t="shared" si="0"/>
        <v>38</v>
      </c>
      <c r="BL10">
        <f t="shared" si="0"/>
        <v>39</v>
      </c>
      <c r="BM10">
        <f t="shared" si="0"/>
        <v>40</v>
      </c>
      <c r="BN10">
        <f t="shared" si="0"/>
        <v>41</v>
      </c>
      <c r="BO10">
        <f t="shared" si="0"/>
        <v>42</v>
      </c>
      <c r="BP10">
        <f t="shared" si="0"/>
        <v>43</v>
      </c>
      <c r="BQ10">
        <f t="shared" si="0"/>
        <v>44</v>
      </c>
      <c r="BR10">
        <f t="shared" si="0"/>
        <v>45</v>
      </c>
      <c r="BS10">
        <f t="shared" si="0"/>
        <v>46</v>
      </c>
      <c r="BT10">
        <f t="shared" si="0"/>
        <v>47</v>
      </c>
      <c r="BU10">
        <f t="shared" si="0"/>
        <v>48</v>
      </c>
      <c r="BV10">
        <f t="shared" si="0"/>
        <v>49</v>
      </c>
      <c r="BW10">
        <f t="shared" si="0"/>
        <v>50</v>
      </c>
      <c r="BX10">
        <f t="shared" si="0"/>
        <v>51</v>
      </c>
      <c r="BY10">
        <f t="shared" si="0"/>
        <v>52</v>
      </c>
      <c r="BZ10">
        <f t="shared" si="0"/>
        <v>53</v>
      </c>
      <c r="CA10">
        <f t="shared" si="0"/>
        <v>54</v>
      </c>
      <c r="CB10">
        <f t="shared" si="0"/>
        <v>55</v>
      </c>
      <c r="CC10">
        <f t="shared" si="0"/>
        <v>56</v>
      </c>
      <c r="CD10">
        <f t="shared" si="0"/>
        <v>57</v>
      </c>
      <c r="CE10">
        <f t="shared" si="0"/>
        <v>58</v>
      </c>
      <c r="CF10">
        <f t="shared" si="0"/>
        <v>59</v>
      </c>
      <c r="CG10">
        <f t="shared" si="0"/>
        <v>60</v>
      </c>
      <c r="CH10">
        <f t="shared" si="0"/>
        <v>61</v>
      </c>
      <c r="CI10">
        <f t="shared" si="0"/>
        <v>62</v>
      </c>
      <c r="CJ10">
        <f t="shared" si="0"/>
        <v>63</v>
      </c>
      <c r="CK10">
        <f t="shared" si="0"/>
        <v>64</v>
      </c>
      <c r="CL10">
        <f t="shared" si="0"/>
        <v>65</v>
      </c>
      <c r="CM10">
        <f t="shared" si="0"/>
        <v>66</v>
      </c>
      <c r="CN10">
        <f t="shared" ref="CN10:EY10" si="1">CM10+1</f>
        <v>67</v>
      </c>
      <c r="CO10">
        <f t="shared" si="1"/>
        <v>68</v>
      </c>
      <c r="CP10">
        <f t="shared" si="1"/>
        <v>69</v>
      </c>
      <c r="CQ10">
        <f t="shared" si="1"/>
        <v>70</v>
      </c>
      <c r="CR10">
        <f t="shared" si="1"/>
        <v>71</v>
      </c>
      <c r="CS10">
        <f t="shared" si="1"/>
        <v>72</v>
      </c>
      <c r="CT10">
        <f t="shared" si="1"/>
        <v>73</v>
      </c>
      <c r="CU10">
        <f t="shared" si="1"/>
        <v>74</v>
      </c>
      <c r="CV10">
        <f t="shared" si="1"/>
        <v>75</v>
      </c>
      <c r="CW10">
        <f t="shared" si="1"/>
        <v>76</v>
      </c>
      <c r="CX10">
        <f t="shared" si="1"/>
        <v>77</v>
      </c>
      <c r="CY10">
        <f t="shared" si="1"/>
        <v>78</v>
      </c>
      <c r="CZ10">
        <f t="shared" si="1"/>
        <v>79</v>
      </c>
      <c r="DA10">
        <f t="shared" si="1"/>
        <v>80</v>
      </c>
      <c r="DB10">
        <f t="shared" si="1"/>
        <v>81</v>
      </c>
      <c r="DC10">
        <f t="shared" si="1"/>
        <v>82</v>
      </c>
      <c r="DD10">
        <f t="shared" si="1"/>
        <v>83</v>
      </c>
      <c r="DE10">
        <f t="shared" si="1"/>
        <v>84</v>
      </c>
      <c r="DF10">
        <f t="shared" si="1"/>
        <v>85</v>
      </c>
      <c r="DG10">
        <f t="shared" si="1"/>
        <v>86</v>
      </c>
      <c r="DH10">
        <f t="shared" si="1"/>
        <v>87</v>
      </c>
      <c r="DI10">
        <f t="shared" si="1"/>
        <v>88</v>
      </c>
      <c r="DJ10">
        <f t="shared" si="1"/>
        <v>89</v>
      </c>
      <c r="DK10">
        <f t="shared" si="1"/>
        <v>90</v>
      </c>
      <c r="DL10">
        <f t="shared" si="1"/>
        <v>91</v>
      </c>
      <c r="DM10">
        <f t="shared" si="1"/>
        <v>92</v>
      </c>
      <c r="DN10">
        <f t="shared" si="1"/>
        <v>93</v>
      </c>
      <c r="DO10">
        <f t="shared" si="1"/>
        <v>94</v>
      </c>
      <c r="DP10">
        <f t="shared" si="1"/>
        <v>95</v>
      </c>
      <c r="DQ10">
        <f t="shared" si="1"/>
        <v>96</v>
      </c>
      <c r="DR10">
        <f t="shared" si="1"/>
        <v>97</v>
      </c>
      <c r="DS10">
        <f t="shared" si="1"/>
        <v>98</v>
      </c>
      <c r="DT10">
        <f t="shared" si="1"/>
        <v>99</v>
      </c>
      <c r="DU10">
        <f t="shared" si="1"/>
        <v>100</v>
      </c>
      <c r="DV10">
        <f t="shared" si="1"/>
        <v>101</v>
      </c>
      <c r="DW10">
        <f t="shared" si="1"/>
        <v>102</v>
      </c>
      <c r="DX10">
        <f t="shared" si="1"/>
        <v>103</v>
      </c>
      <c r="DY10">
        <f t="shared" si="1"/>
        <v>104</v>
      </c>
      <c r="DZ10">
        <f t="shared" si="1"/>
        <v>105</v>
      </c>
      <c r="EA10">
        <f t="shared" si="1"/>
        <v>106</v>
      </c>
      <c r="EB10">
        <f t="shared" si="1"/>
        <v>107</v>
      </c>
      <c r="EC10">
        <f t="shared" si="1"/>
        <v>108</v>
      </c>
      <c r="ED10">
        <f t="shared" si="1"/>
        <v>109</v>
      </c>
      <c r="EE10">
        <f t="shared" si="1"/>
        <v>110</v>
      </c>
      <c r="EF10">
        <f t="shared" si="1"/>
        <v>111</v>
      </c>
      <c r="EG10">
        <f t="shared" si="1"/>
        <v>112</v>
      </c>
      <c r="EH10">
        <f t="shared" si="1"/>
        <v>113</v>
      </c>
      <c r="EI10">
        <f t="shared" si="1"/>
        <v>114</v>
      </c>
      <c r="EJ10">
        <f t="shared" si="1"/>
        <v>115</v>
      </c>
      <c r="EK10">
        <f t="shared" si="1"/>
        <v>116</v>
      </c>
      <c r="EL10">
        <f t="shared" si="1"/>
        <v>117</v>
      </c>
      <c r="EM10">
        <f t="shared" si="1"/>
        <v>118</v>
      </c>
      <c r="EN10">
        <f t="shared" si="1"/>
        <v>119</v>
      </c>
      <c r="EO10">
        <f t="shared" si="1"/>
        <v>120</v>
      </c>
      <c r="EP10">
        <f t="shared" si="1"/>
        <v>121</v>
      </c>
      <c r="EQ10">
        <f t="shared" si="1"/>
        <v>122</v>
      </c>
      <c r="ER10">
        <f t="shared" si="1"/>
        <v>123</v>
      </c>
      <c r="ES10">
        <f t="shared" si="1"/>
        <v>124</v>
      </c>
      <c r="ET10">
        <f t="shared" si="1"/>
        <v>125</v>
      </c>
      <c r="EU10">
        <f t="shared" si="1"/>
        <v>126</v>
      </c>
      <c r="EV10">
        <f t="shared" si="1"/>
        <v>127</v>
      </c>
      <c r="EW10">
        <f t="shared" si="1"/>
        <v>128</v>
      </c>
      <c r="EX10">
        <f t="shared" si="1"/>
        <v>129</v>
      </c>
      <c r="EY10">
        <f t="shared" si="1"/>
        <v>130</v>
      </c>
      <c r="EZ10">
        <f t="shared" ref="EZ10:FS10" si="2">EY10+1</f>
        <v>131</v>
      </c>
      <c r="FA10">
        <f t="shared" si="2"/>
        <v>132</v>
      </c>
      <c r="FB10">
        <f t="shared" si="2"/>
        <v>133</v>
      </c>
      <c r="FC10">
        <f t="shared" si="2"/>
        <v>134</v>
      </c>
      <c r="FD10">
        <f t="shared" si="2"/>
        <v>135</v>
      </c>
      <c r="FE10">
        <f t="shared" si="2"/>
        <v>136</v>
      </c>
      <c r="FF10">
        <f t="shared" si="2"/>
        <v>137</v>
      </c>
      <c r="FG10">
        <f t="shared" si="2"/>
        <v>138</v>
      </c>
      <c r="FH10">
        <f t="shared" si="2"/>
        <v>139</v>
      </c>
      <c r="FI10">
        <f t="shared" si="2"/>
        <v>140</v>
      </c>
      <c r="FJ10">
        <f t="shared" si="2"/>
        <v>141</v>
      </c>
      <c r="FK10">
        <f t="shared" si="2"/>
        <v>142</v>
      </c>
      <c r="FL10">
        <f t="shared" si="2"/>
        <v>143</v>
      </c>
      <c r="FM10">
        <f t="shared" si="2"/>
        <v>144</v>
      </c>
      <c r="FN10">
        <f t="shared" si="2"/>
        <v>145</v>
      </c>
      <c r="FO10">
        <f t="shared" si="2"/>
        <v>146</v>
      </c>
      <c r="FP10">
        <f t="shared" si="2"/>
        <v>147</v>
      </c>
      <c r="FQ10">
        <f t="shared" si="2"/>
        <v>148</v>
      </c>
      <c r="FR10">
        <f t="shared" si="2"/>
        <v>149</v>
      </c>
      <c r="FS10">
        <f t="shared" si="2"/>
        <v>150</v>
      </c>
      <c r="FT10" t="s">
        <v>76</v>
      </c>
    </row>
    <row r="11" spans="1:176" x14ac:dyDescent="0.25">
      <c r="A11">
        <v>1</v>
      </c>
      <c r="B11" s="3" t="s">
        <v>226</v>
      </c>
      <c r="C11" s="11" t="s">
        <v>12</v>
      </c>
      <c r="D11" s="6">
        <f>'WP Sheet1'!I10</f>
        <v>2.04</v>
      </c>
      <c r="E11" s="6">
        <f>'WP Sheet1'!J10</f>
        <v>2.2999999999999998</v>
      </c>
      <c r="F11" s="6">
        <f>(E11-D11)/3</f>
        <v>8.66666666666666E-2</v>
      </c>
      <c r="G11" s="6">
        <f>'OCS - 1.7'!D11</f>
        <v>51.063333333333333</v>
      </c>
      <c r="H11" s="6">
        <f>D11</f>
        <v>2.04</v>
      </c>
      <c r="I11" s="6">
        <f>H11+F11</f>
        <v>2.1266666666666665</v>
      </c>
      <c r="J11" s="6">
        <f>I11+F11</f>
        <v>2.2133333333333329</v>
      </c>
      <c r="K11" s="6">
        <f>J11+F11</f>
        <v>2.2999999999999994</v>
      </c>
      <c r="L11" s="6">
        <f>(1+M11)*K11</f>
        <v>2.4379999999999993</v>
      </c>
      <c r="M11" s="7">
        <f>'OCS - 1.6'!P11</f>
        <v>0.06</v>
      </c>
      <c r="N11" s="7">
        <f>FT11</f>
        <v>9.7766615557782544E-2</v>
      </c>
      <c r="O11" s="7">
        <f>N11</f>
        <v>9.7766615557782544E-2</v>
      </c>
      <c r="P11" s="7">
        <f>O11</f>
        <v>9.7766615557782544E-2</v>
      </c>
      <c r="X11">
        <v>1</v>
      </c>
      <c r="Y11" s="6">
        <f>-1*G11</f>
        <v>-51.063333333333333</v>
      </c>
      <c r="Z11" s="6">
        <f>H11</f>
        <v>2.04</v>
      </c>
      <c r="AA11" s="6">
        <f>I11</f>
        <v>2.1266666666666665</v>
      </c>
      <c r="AB11" s="6">
        <f>J11</f>
        <v>2.2133333333333329</v>
      </c>
      <c r="AC11" s="6">
        <f>K11</f>
        <v>2.2999999999999994</v>
      </c>
      <c r="AD11" s="6">
        <f>(1+$M$11)*AC11</f>
        <v>2.4379999999999993</v>
      </c>
      <c r="AE11" s="6">
        <f t="shared" ref="AE11:CP11" si="3">(1+$M$11)*AD11</f>
        <v>2.5842799999999992</v>
      </c>
      <c r="AF11" s="6">
        <f t="shared" si="3"/>
        <v>2.7393367999999994</v>
      </c>
      <c r="AG11" s="6">
        <f t="shared" si="3"/>
        <v>2.9036970079999995</v>
      </c>
      <c r="AH11" s="6">
        <f t="shared" si="3"/>
        <v>3.0779188284799996</v>
      </c>
      <c r="AI11" s="6">
        <f t="shared" si="3"/>
        <v>3.2625939581887997</v>
      </c>
      <c r="AJ11" s="6">
        <f t="shared" si="3"/>
        <v>3.458349595680128</v>
      </c>
      <c r="AK11" s="6">
        <f t="shared" si="3"/>
        <v>3.6658505714209357</v>
      </c>
      <c r="AL11" s="6">
        <f t="shared" si="3"/>
        <v>3.8858016057061922</v>
      </c>
      <c r="AM11" s="6">
        <f t="shared" si="3"/>
        <v>4.1189497020485639</v>
      </c>
      <c r="AN11" s="6">
        <f t="shared" si="3"/>
        <v>4.3660866841714778</v>
      </c>
      <c r="AO11" s="6">
        <f t="shared" si="3"/>
        <v>4.6280518852217671</v>
      </c>
      <c r="AP11" s="6">
        <f t="shared" si="3"/>
        <v>4.9057349983350731</v>
      </c>
      <c r="AQ11" s="6">
        <f t="shared" si="3"/>
        <v>5.2000790982351779</v>
      </c>
      <c r="AR11" s="6">
        <f t="shared" si="3"/>
        <v>5.5120838441292888</v>
      </c>
      <c r="AS11" s="6">
        <f t="shared" si="3"/>
        <v>5.8428088747770461</v>
      </c>
      <c r="AT11" s="6">
        <f t="shared" si="3"/>
        <v>6.1933774072636689</v>
      </c>
      <c r="AU11" s="6">
        <f t="shared" si="3"/>
        <v>6.5649800516994894</v>
      </c>
      <c r="AV11" s="6">
        <f t="shared" si="3"/>
        <v>6.9588788548014593</v>
      </c>
      <c r="AW11" s="6">
        <f t="shared" si="3"/>
        <v>7.3764115860895476</v>
      </c>
      <c r="AX11" s="6">
        <f t="shared" si="3"/>
        <v>7.818996281254921</v>
      </c>
      <c r="AY11" s="6">
        <f t="shared" si="3"/>
        <v>8.2881360581302168</v>
      </c>
      <c r="AZ11" s="6">
        <f t="shared" si="3"/>
        <v>8.7854242216180296</v>
      </c>
      <c r="BA11" s="6">
        <f t="shared" si="3"/>
        <v>9.3125496749151111</v>
      </c>
      <c r="BB11" s="6">
        <f t="shared" si="3"/>
        <v>9.8713026554100178</v>
      </c>
      <c r="BC11" s="6">
        <f t="shared" si="3"/>
        <v>10.46358081473462</v>
      </c>
      <c r="BD11" s="6">
        <f t="shared" si="3"/>
        <v>11.091395663618698</v>
      </c>
      <c r="BE11" s="6">
        <f t="shared" si="3"/>
        <v>11.756879403435821</v>
      </c>
      <c r="BF11" s="6">
        <f t="shared" si="3"/>
        <v>12.462292167641971</v>
      </c>
      <c r="BG11" s="6">
        <f t="shared" si="3"/>
        <v>13.21002969770049</v>
      </c>
      <c r="BH11" s="6">
        <f t="shared" si="3"/>
        <v>14.00263147956252</v>
      </c>
      <c r="BI11" s="6">
        <f t="shared" si="3"/>
        <v>14.842789368336273</v>
      </c>
      <c r="BJ11" s="6">
        <f t="shared" si="3"/>
        <v>15.73335673043645</v>
      </c>
      <c r="BK11" s="6">
        <f t="shared" si="3"/>
        <v>16.677358134262636</v>
      </c>
      <c r="BL11" s="6">
        <f t="shared" si="3"/>
        <v>17.677999622318396</v>
      </c>
      <c r="BM11" s="6">
        <f t="shared" si="3"/>
        <v>18.738679599657502</v>
      </c>
      <c r="BN11" s="6">
        <f t="shared" si="3"/>
        <v>19.863000375636954</v>
      </c>
      <c r="BO11" s="6">
        <f t="shared" si="3"/>
        <v>21.054780398175172</v>
      </c>
      <c r="BP11" s="6">
        <f t="shared" si="3"/>
        <v>22.318067222065682</v>
      </c>
      <c r="BQ11" s="6">
        <f t="shared" si="3"/>
        <v>23.657151255389625</v>
      </c>
      <c r="BR11" s="6">
        <f t="shared" si="3"/>
        <v>25.076580330713004</v>
      </c>
      <c r="BS11" s="6">
        <f t="shared" si="3"/>
        <v>26.581175150555787</v>
      </c>
      <c r="BT11" s="6">
        <f t="shared" si="3"/>
        <v>28.176045659589136</v>
      </c>
      <c r="BU11" s="6">
        <f t="shared" si="3"/>
        <v>29.866608399164484</v>
      </c>
      <c r="BV11" s="6">
        <f t="shared" si="3"/>
        <v>31.658604903114355</v>
      </c>
      <c r="BW11" s="6">
        <f t="shared" si="3"/>
        <v>33.558121197301219</v>
      </c>
      <c r="BX11" s="6">
        <f t="shared" si="3"/>
        <v>35.571608469139292</v>
      </c>
      <c r="BY11" s="6">
        <f t="shared" si="3"/>
        <v>37.705904977287652</v>
      </c>
      <c r="BZ11" s="6">
        <f t="shared" si="3"/>
        <v>39.968259275924915</v>
      </c>
      <c r="CA11" s="6">
        <f t="shared" si="3"/>
        <v>42.366354832480411</v>
      </c>
      <c r="CB11" s="6">
        <f t="shared" si="3"/>
        <v>44.90833612242924</v>
      </c>
      <c r="CC11" s="6">
        <f t="shared" si="3"/>
        <v>47.602836289774999</v>
      </c>
      <c r="CD11" s="6">
        <f t="shared" si="3"/>
        <v>50.459006467161501</v>
      </c>
      <c r="CE11" s="6">
        <f t="shared" si="3"/>
        <v>53.486546855191193</v>
      </c>
      <c r="CF11" s="6">
        <f t="shared" si="3"/>
        <v>56.695739666502668</v>
      </c>
      <c r="CG11" s="6">
        <f t="shared" si="3"/>
        <v>60.097484046492831</v>
      </c>
      <c r="CH11" s="6">
        <f t="shared" si="3"/>
        <v>63.703333089282403</v>
      </c>
      <c r="CI11" s="6">
        <f t="shared" si="3"/>
        <v>67.525533074639355</v>
      </c>
      <c r="CJ11" s="6">
        <f t="shared" si="3"/>
        <v>71.577065059117714</v>
      </c>
      <c r="CK11" s="6">
        <f t="shared" si="3"/>
        <v>75.871688962664777</v>
      </c>
      <c r="CL11" s="6">
        <f t="shared" si="3"/>
        <v>80.423990300424663</v>
      </c>
      <c r="CM11" s="6">
        <f t="shared" si="3"/>
        <v>85.249429718450145</v>
      </c>
      <c r="CN11" s="6">
        <f t="shared" si="3"/>
        <v>90.364395501557155</v>
      </c>
      <c r="CO11" s="6">
        <f t="shared" si="3"/>
        <v>95.78625923165059</v>
      </c>
      <c r="CP11" s="6">
        <f t="shared" si="3"/>
        <v>101.53343478554963</v>
      </c>
      <c r="CQ11" s="6">
        <f t="shared" ref="CQ11:FB11" si="4">(1+$M$11)*CP11</f>
        <v>107.62544087268262</v>
      </c>
      <c r="CR11" s="6">
        <f t="shared" si="4"/>
        <v>114.08296732504358</v>
      </c>
      <c r="CS11" s="6">
        <f t="shared" si="4"/>
        <v>120.9279453645462</v>
      </c>
      <c r="CT11" s="6">
        <f t="shared" si="4"/>
        <v>128.18362208641898</v>
      </c>
      <c r="CU11" s="6">
        <f t="shared" si="4"/>
        <v>135.87463941160414</v>
      </c>
      <c r="CV11" s="6">
        <f t="shared" si="4"/>
        <v>144.0271177763004</v>
      </c>
      <c r="CW11" s="6">
        <f t="shared" si="4"/>
        <v>152.66874484287843</v>
      </c>
      <c r="CX11" s="6">
        <f t="shared" si="4"/>
        <v>161.82886953345113</v>
      </c>
      <c r="CY11" s="6">
        <f t="shared" si="4"/>
        <v>171.53860170545821</v>
      </c>
      <c r="CZ11" s="6">
        <f t="shared" si="4"/>
        <v>181.83091780778571</v>
      </c>
      <c r="DA11" s="6">
        <f t="shared" si="4"/>
        <v>192.74077287625286</v>
      </c>
      <c r="DB11" s="6">
        <f t="shared" si="4"/>
        <v>204.30521924882805</v>
      </c>
      <c r="DC11" s="6">
        <f t="shared" si="4"/>
        <v>216.56353240375773</v>
      </c>
      <c r="DD11" s="6">
        <f t="shared" si="4"/>
        <v>229.55734434798322</v>
      </c>
      <c r="DE11" s="6">
        <f t="shared" si="4"/>
        <v>243.33078500886222</v>
      </c>
      <c r="DF11" s="6">
        <f t="shared" si="4"/>
        <v>257.93063210939397</v>
      </c>
      <c r="DG11" s="6">
        <f t="shared" si="4"/>
        <v>273.40647003595762</v>
      </c>
      <c r="DH11" s="6">
        <f t="shared" si="4"/>
        <v>289.81085823811509</v>
      </c>
      <c r="DI11" s="6">
        <f t="shared" si="4"/>
        <v>307.19950973240202</v>
      </c>
      <c r="DJ11" s="6">
        <f t="shared" si="4"/>
        <v>325.63148031634614</v>
      </c>
      <c r="DK11" s="6">
        <f t="shared" si="4"/>
        <v>345.16936913532692</v>
      </c>
      <c r="DL11" s="6">
        <f t="shared" si="4"/>
        <v>365.87953128344657</v>
      </c>
      <c r="DM11" s="6">
        <f t="shared" si="4"/>
        <v>387.83230316045336</v>
      </c>
      <c r="DN11" s="6">
        <f t="shared" si="4"/>
        <v>411.10224135008059</v>
      </c>
      <c r="DO11" s="6">
        <f t="shared" si="4"/>
        <v>435.76837583108545</v>
      </c>
      <c r="DP11" s="6">
        <f t="shared" si="4"/>
        <v>461.91447838095058</v>
      </c>
      <c r="DQ11" s="6">
        <f t="shared" si="4"/>
        <v>489.62934708380766</v>
      </c>
      <c r="DR11" s="6">
        <f t="shared" si="4"/>
        <v>519.00710790883613</v>
      </c>
      <c r="DS11" s="6">
        <f t="shared" si="4"/>
        <v>550.14753438336629</v>
      </c>
      <c r="DT11" s="6">
        <f t="shared" si="4"/>
        <v>583.15638644636829</v>
      </c>
      <c r="DU11" s="6">
        <f t="shared" si="4"/>
        <v>618.14576963315039</v>
      </c>
      <c r="DV11" s="6">
        <f t="shared" si="4"/>
        <v>655.23451581113943</v>
      </c>
      <c r="DW11" s="6">
        <f t="shared" si="4"/>
        <v>694.54858675980779</v>
      </c>
      <c r="DX11" s="6">
        <f t="shared" si="4"/>
        <v>736.22150196539633</v>
      </c>
      <c r="DY11" s="6">
        <f t="shared" si="4"/>
        <v>780.39479208332011</v>
      </c>
      <c r="DZ11" s="6">
        <f t="shared" si="4"/>
        <v>827.2184796083194</v>
      </c>
      <c r="EA11" s="6">
        <f t="shared" si="4"/>
        <v>876.85158838481857</v>
      </c>
      <c r="EB11" s="6">
        <f t="shared" si="4"/>
        <v>929.46268368790777</v>
      </c>
      <c r="EC11" s="6">
        <f t="shared" si="4"/>
        <v>985.23044470918228</v>
      </c>
      <c r="ED11" s="6">
        <f t="shared" si="4"/>
        <v>1044.3442713917332</v>
      </c>
      <c r="EE11" s="6">
        <f t="shared" si="4"/>
        <v>1107.0049276752372</v>
      </c>
      <c r="EF11" s="6">
        <f t="shared" si="4"/>
        <v>1173.4252233357515</v>
      </c>
      <c r="EG11" s="6">
        <f t="shared" si="4"/>
        <v>1243.8307367358966</v>
      </c>
      <c r="EH11" s="6">
        <f t="shared" si="4"/>
        <v>1318.4605809400505</v>
      </c>
      <c r="EI11" s="6">
        <f t="shared" si="4"/>
        <v>1397.5682157964536</v>
      </c>
      <c r="EJ11" s="6">
        <f t="shared" si="4"/>
        <v>1481.4223087442408</v>
      </c>
      <c r="EK11" s="6">
        <f t="shared" si="4"/>
        <v>1570.3076472688954</v>
      </c>
      <c r="EL11" s="6">
        <f t="shared" si="4"/>
        <v>1664.5261061050292</v>
      </c>
      <c r="EM11" s="6">
        <f t="shared" si="4"/>
        <v>1764.3976724713309</v>
      </c>
      <c r="EN11" s="6">
        <f t="shared" si="4"/>
        <v>1870.2615328196109</v>
      </c>
      <c r="EO11" s="6">
        <f t="shared" si="4"/>
        <v>1982.4772247887877</v>
      </c>
      <c r="EP11" s="6">
        <f t="shared" si="4"/>
        <v>2101.4258582761149</v>
      </c>
      <c r="EQ11" s="6">
        <f t="shared" si="4"/>
        <v>2227.5114097726819</v>
      </c>
      <c r="ER11" s="6">
        <f t="shared" si="4"/>
        <v>2361.1620943590428</v>
      </c>
      <c r="ES11" s="6">
        <f t="shared" si="4"/>
        <v>2502.8318200205854</v>
      </c>
      <c r="ET11" s="6">
        <f t="shared" si="4"/>
        <v>2653.0017292218208</v>
      </c>
      <c r="EU11" s="6">
        <f t="shared" si="4"/>
        <v>2812.1818329751304</v>
      </c>
      <c r="EV11" s="6">
        <f t="shared" si="4"/>
        <v>2980.9127429536384</v>
      </c>
      <c r="EW11" s="6">
        <f t="shared" si="4"/>
        <v>3159.7675075308566</v>
      </c>
      <c r="EX11" s="6">
        <f t="shared" si="4"/>
        <v>3349.353557982708</v>
      </c>
      <c r="EY11" s="6">
        <f t="shared" si="4"/>
        <v>3550.3147714616707</v>
      </c>
      <c r="EZ11" s="6">
        <f t="shared" si="4"/>
        <v>3763.333657749371</v>
      </c>
      <c r="FA11" s="6">
        <f t="shared" si="4"/>
        <v>3989.1336772143336</v>
      </c>
      <c r="FB11" s="6">
        <f t="shared" si="4"/>
        <v>4228.4816978471936</v>
      </c>
      <c r="FC11" s="6">
        <f t="shared" ref="FC11:FS11" si="5">(1+$M$11)*FB11</f>
        <v>4482.1905997180256</v>
      </c>
      <c r="FD11" s="6">
        <f t="shared" si="5"/>
        <v>4751.1220357011071</v>
      </c>
      <c r="FE11" s="6">
        <f t="shared" si="5"/>
        <v>5036.1893578431736</v>
      </c>
      <c r="FF11" s="6">
        <f t="shared" si="5"/>
        <v>5338.3607193137641</v>
      </c>
      <c r="FG11" s="6">
        <f t="shared" si="5"/>
        <v>5658.6623624725898</v>
      </c>
      <c r="FH11" s="6">
        <f t="shared" si="5"/>
        <v>5998.1821042209458</v>
      </c>
      <c r="FI11" s="6">
        <f t="shared" si="5"/>
        <v>6358.0730304742028</v>
      </c>
      <c r="FJ11" s="6">
        <f t="shared" si="5"/>
        <v>6739.5574123026554</v>
      </c>
      <c r="FK11" s="6">
        <f t="shared" si="5"/>
        <v>7143.9308570408148</v>
      </c>
      <c r="FL11" s="6">
        <f t="shared" si="5"/>
        <v>7572.5667084632641</v>
      </c>
      <c r="FM11" s="6">
        <f t="shared" si="5"/>
        <v>8026.9207109710605</v>
      </c>
      <c r="FN11" s="6">
        <f t="shared" si="5"/>
        <v>8508.5359536293254</v>
      </c>
      <c r="FO11" s="6">
        <f t="shared" si="5"/>
        <v>9019.0481108470849</v>
      </c>
      <c r="FP11" s="6">
        <f t="shared" si="5"/>
        <v>9560.1909974979098</v>
      </c>
      <c r="FQ11" s="6">
        <f t="shared" si="5"/>
        <v>10133.802457347785</v>
      </c>
      <c r="FR11" s="6">
        <f t="shared" si="5"/>
        <v>10741.830604788653</v>
      </c>
      <c r="FS11" s="6">
        <f t="shared" si="5"/>
        <v>11386.340441075972</v>
      </c>
      <c r="FT11" s="7">
        <f>IRR(Y11:FS11,0.1)</f>
        <v>9.7766615557782544E-2</v>
      </c>
    </row>
    <row r="12" spans="1:176" x14ac:dyDescent="0.25">
      <c r="A12">
        <f>A11+1</f>
        <v>2</v>
      </c>
      <c r="B12" s="3" t="s">
        <v>227</v>
      </c>
      <c r="C12" s="11" t="s">
        <v>13</v>
      </c>
      <c r="D12" s="6">
        <f>'WP Sheet1'!I11</f>
        <v>2.2000000000000002</v>
      </c>
      <c r="E12" s="6">
        <f>'WP Sheet1'!J11</f>
        <v>2.4</v>
      </c>
      <c r="F12" s="6">
        <f t="shared" ref="F12:F33" si="6">(E12-D12)/3</f>
        <v>6.6666666666666582E-2</v>
      </c>
      <c r="G12" s="6">
        <f>'OCS - 1.7'!D12</f>
        <v>54.448333333333345</v>
      </c>
      <c r="H12" s="6">
        <f t="shared" ref="H12:H33" si="7">D12</f>
        <v>2.2000000000000002</v>
      </c>
      <c r="I12" s="6">
        <f t="shared" ref="I12:I33" si="8">H12+F12</f>
        <v>2.2666666666666666</v>
      </c>
      <c r="J12" s="6">
        <f t="shared" ref="J12:J33" si="9">I12+F12</f>
        <v>2.333333333333333</v>
      </c>
      <c r="K12" s="6">
        <f t="shared" ref="K12:K33" si="10">J12+F12</f>
        <v>2.3999999999999995</v>
      </c>
      <c r="L12" s="6">
        <f t="shared" ref="L12:L33" si="11">(1+M12)*K12</f>
        <v>2.5351999999999997</v>
      </c>
      <c r="M12" s="7">
        <f>'OCS - 1.6'!P12</f>
        <v>5.6333333333333326E-2</v>
      </c>
      <c r="N12" s="7">
        <f t="shared" ref="N12:N33" si="12">FT12</f>
        <v>9.3728224628728984E-2</v>
      </c>
      <c r="O12" s="7">
        <f t="shared" ref="O12:O17" si="13">N12</f>
        <v>9.3728224628728984E-2</v>
      </c>
      <c r="P12" s="7">
        <f>O12</f>
        <v>9.3728224628728984E-2</v>
      </c>
      <c r="X12">
        <f>X11+1</f>
        <v>2</v>
      </c>
      <c r="Y12" s="6">
        <f t="shared" ref="Y12:Y35" si="14">-1*G12</f>
        <v>-54.448333333333345</v>
      </c>
      <c r="Z12" s="6">
        <f t="shared" ref="Z12:Z35" si="15">H12</f>
        <v>2.2000000000000002</v>
      </c>
      <c r="AA12" s="6">
        <f t="shared" ref="AA12:AA35" si="16">I12</f>
        <v>2.2666666666666666</v>
      </c>
      <c r="AB12" s="6">
        <f>J12</f>
        <v>2.333333333333333</v>
      </c>
      <c r="AC12" s="6">
        <f>K12</f>
        <v>2.3999999999999995</v>
      </c>
      <c r="AD12" s="6">
        <f>(1+$M$12)*AC12</f>
        <v>2.5351999999999997</v>
      </c>
      <c r="AE12" s="6">
        <f t="shared" ref="AE12:CP12" si="17">(1+$M$12)*AD12</f>
        <v>2.6780162666666665</v>
      </c>
      <c r="AF12" s="6">
        <f t="shared" si="17"/>
        <v>2.8288778496888889</v>
      </c>
      <c r="AG12" s="6">
        <f t="shared" si="17"/>
        <v>2.9882379685546963</v>
      </c>
      <c r="AH12" s="6">
        <f t="shared" si="17"/>
        <v>3.1565753741166107</v>
      </c>
      <c r="AI12" s="6">
        <f t="shared" si="17"/>
        <v>3.3343957868585132</v>
      </c>
      <c r="AJ12" s="6">
        <f t="shared" si="17"/>
        <v>3.5222334161848763</v>
      </c>
      <c r="AK12" s="6">
        <f t="shared" si="17"/>
        <v>3.7206525652966245</v>
      </c>
      <c r="AL12" s="6">
        <f t="shared" si="17"/>
        <v>3.9302493264750011</v>
      </c>
      <c r="AM12" s="6">
        <f t="shared" si="17"/>
        <v>4.1516533718664261</v>
      </c>
      <c r="AN12" s="6">
        <f t="shared" si="17"/>
        <v>4.385529845148235</v>
      </c>
      <c r="AO12" s="6">
        <f t="shared" si="17"/>
        <v>4.6325813597582526</v>
      </c>
      <c r="AP12" s="6">
        <f t="shared" si="17"/>
        <v>4.8935501096913008</v>
      </c>
      <c r="AQ12" s="6">
        <f t="shared" si="17"/>
        <v>5.169220099203911</v>
      </c>
      <c r="AR12" s="6">
        <f t="shared" si="17"/>
        <v>5.4604194981257317</v>
      </c>
      <c r="AS12" s="6">
        <f t="shared" si="17"/>
        <v>5.7680231298534812</v>
      </c>
      <c r="AT12" s="6">
        <f t="shared" si="17"/>
        <v>6.0929550995018937</v>
      </c>
      <c r="AU12" s="6">
        <f t="shared" si="17"/>
        <v>6.4361915701071668</v>
      </c>
      <c r="AV12" s="6">
        <f t="shared" si="17"/>
        <v>6.7987636952232036</v>
      </c>
      <c r="AW12" s="6">
        <f t="shared" si="17"/>
        <v>7.1817607167207775</v>
      </c>
      <c r="AX12" s="6">
        <f t="shared" si="17"/>
        <v>7.5863332370960483</v>
      </c>
      <c r="AY12" s="6">
        <f t="shared" si="17"/>
        <v>8.0136966761191264</v>
      </c>
      <c r="AZ12" s="6">
        <f t="shared" si="17"/>
        <v>8.4651349222071701</v>
      </c>
      <c r="BA12" s="6">
        <f t="shared" si="17"/>
        <v>8.9420041894915077</v>
      </c>
      <c r="BB12" s="6">
        <f t="shared" si="17"/>
        <v>9.4457370921661958</v>
      </c>
      <c r="BC12" s="6">
        <f t="shared" si="17"/>
        <v>9.9778469483582253</v>
      </c>
      <c r="BD12" s="6">
        <f t="shared" si="17"/>
        <v>10.539932326449073</v>
      </c>
      <c r="BE12" s="6">
        <f t="shared" si="17"/>
        <v>11.133681847505704</v>
      </c>
      <c r="BF12" s="6">
        <f t="shared" si="17"/>
        <v>11.760879258248526</v>
      </c>
      <c r="BG12" s="6">
        <f t="shared" si="17"/>
        <v>12.423408789796527</v>
      </c>
      <c r="BH12" s="6">
        <f t="shared" si="17"/>
        <v>13.123260818288399</v>
      </c>
      <c r="BI12" s="6">
        <f t="shared" si="17"/>
        <v>13.862537844385312</v>
      </c>
      <c r="BJ12" s="6">
        <f t="shared" si="17"/>
        <v>14.643460809619018</v>
      </c>
      <c r="BK12" s="6">
        <f t="shared" si="17"/>
        <v>15.46837576856089</v>
      </c>
      <c r="BL12" s="6">
        <f t="shared" si="17"/>
        <v>16.339760936856486</v>
      </c>
      <c r="BM12" s="6">
        <f t="shared" si="17"/>
        <v>17.260234136299403</v>
      </c>
      <c r="BN12" s="6">
        <f t="shared" si="17"/>
        <v>18.232560659310934</v>
      </c>
      <c r="BO12" s="6">
        <f t="shared" si="17"/>
        <v>19.259661576452118</v>
      </c>
      <c r="BP12" s="6">
        <f t="shared" si="17"/>
        <v>20.344622511925586</v>
      </c>
      <c r="BQ12" s="6">
        <f t="shared" si="17"/>
        <v>21.490702913430727</v>
      </c>
      <c r="BR12" s="6">
        <f t="shared" si="17"/>
        <v>22.701345844220658</v>
      </c>
      <c r="BS12" s="6">
        <f t="shared" si="17"/>
        <v>23.980188326778421</v>
      </c>
      <c r="BT12" s="6">
        <f t="shared" si="17"/>
        <v>25.33107226918694</v>
      </c>
      <c r="BU12" s="6">
        <f t="shared" si="17"/>
        <v>26.758056007017803</v>
      </c>
      <c r="BV12" s="6">
        <f t="shared" si="17"/>
        <v>28.265426495413141</v>
      </c>
      <c r="BW12" s="6">
        <f t="shared" si="17"/>
        <v>29.857712187988081</v>
      </c>
      <c r="BX12" s="6">
        <f t="shared" si="17"/>
        <v>31.539696641244742</v>
      </c>
      <c r="BY12" s="6">
        <f t="shared" si="17"/>
        <v>33.316432885368194</v>
      </c>
      <c r="BZ12" s="6">
        <f t="shared" si="17"/>
        <v>35.193258604577267</v>
      </c>
      <c r="CA12" s="6">
        <f t="shared" si="17"/>
        <v>37.175812172635119</v>
      </c>
      <c r="CB12" s="6">
        <f t="shared" si="17"/>
        <v>39.270049591693564</v>
      </c>
      <c r="CC12" s="6">
        <f t="shared" si="17"/>
        <v>41.482262385358972</v>
      </c>
      <c r="CD12" s="6">
        <f t="shared" si="17"/>
        <v>43.819096499734194</v>
      </c>
      <c r="CE12" s="6">
        <f t="shared" si="17"/>
        <v>46.287572269219218</v>
      </c>
      <c r="CF12" s="6">
        <f t="shared" si="17"/>
        <v>48.895105507051902</v>
      </c>
      <c r="CG12" s="6">
        <f t="shared" si="17"/>
        <v>51.649529783949163</v>
      </c>
      <c r="CH12" s="6">
        <f t="shared" si="17"/>
        <v>54.5591199617783</v>
      </c>
      <c r="CI12" s="6">
        <f t="shared" si="17"/>
        <v>57.63261705295848</v>
      </c>
      <c r="CJ12" s="6">
        <f t="shared" si="17"/>
        <v>60.879254480275144</v>
      </c>
      <c r="CK12" s="6">
        <f t="shared" si="17"/>
        <v>64.308785815997311</v>
      </c>
      <c r="CL12" s="6">
        <f t="shared" si="17"/>
        <v>67.931514083631825</v>
      </c>
      <c r="CM12" s="6">
        <f t="shared" si="17"/>
        <v>71.75832271034308</v>
      </c>
      <c r="CN12" s="6">
        <f t="shared" si="17"/>
        <v>75.800708223025737</v>
      </c>
      <c r="CO12" s="6">
        <f t="shared" si="17"/>
        <v>80.070814786256193</v>
      </c>
      <c r="CP12" s="6">
        <f t="shared" si="17"/>
        <v>84.581470685881953</v>
      </c>
      <c r="CQ12" s="6">
        <f t="shared" ref="CQ12:FB12" si="18">(1+$M$12)*CP12</f>
        <v>89.346226867853304</v>
      </c>
      <c r="CR12" s="6">
        <f t="shared" si="18"/>
        <v>94.37939764807571</v>
      </c>
      <c r="CS12" s="6">
        <f t="shared" si="18"/>
        <v>99.696103715583973</v>
      </c>
      <c r="CT12" s="6">
        <f t="shared" si="18"/>
        <v>105.31231755822854</v>
      </c>
      <c r="CU12" s="6">
        <f t="shared" si="18"/>
        <v>111.24491144734209</v>
      </c>
      <c r="CV12" s="6">
        <f t="shared" si="18"/>
        <v>117.51170812554237</v>
      </c>
      <c r="CW12" s="6">
        <f t="shared" si="18"/>
        <v>124.13153434994793</v>
      </c>
      <c r="CX12" s="6">
        <f t="shared" si="18"/>
        <v>131.12427745166167</v>
      </c>
      <c r="CY12" s="6">
        <f t="shared" si="18"/>
        <v>138.51094508143862</v>
      </c>
      <c r="CZ12" s="6">
        <f t="shared" si="18"/>
        <v>146.31372832102633</v>
      </c>
      <c r="DA12" s="6">
        <f t="shared" si="18"/>
        <v>154.55606834977749</v>
      </c>
      <c r="DB12" s="6">
        <f t="shared" si="18"/>
        <v>163.26272686681494</v>
      </c>
      <c r="DC12" s="6">
        <f t="shared" si="18"/>
        <v>172.45986048031219</v>
      </c>
      <c r="DD12" s="6">
        <f t="shared" si="18"/>
        <v>182.17509928736979</v>
      </c>
      <c r="DE12" s="6">
        <f t="shared" si="18"/>
        <v>192.43762988055829</v>
      </c>
      <c r="DF12" s="6">
        <f t="shared" si="18"/>
        <v>203.2782830304964</v>
      </c>
      <c r="DG12" s="6">
        <f t="shared" si="18"/>
        <v>214.72962630788103</v>
      </c>
      <c r="DH12" s="6">
        <f t="shared" si="18"/>
        <v>226.82606192322501</v>
      </c>
      <c r="DI12" s="6">
        <f t="shared" si="18"/>
        <v>239.60393007823336</v>
      </c>
      <c r="DJ12" s="6">
        <f t="shared" si="18"/>
        <v>253.10161813930716</v>
      </c>
      <c r="DK12" s="6">
        <f t="shared" si="18"/>
        <v>267.35967596115478</v>
      </c>
      <c r="DL12" s="6">
        <f t="shared" si="18"/>
        <v>282.42093770696653</v>
      </c>
      <c r="DM12" s="6">
        <f t="shared" si="18"/>
        <v>298.33065053112563</v>
      </c>
      <c r="DN12" s="6">
        <f t="shared" si="18"/>
        <v>315.13661051104572</v>
      </c>
      <c r="DO12" s="6">
        <f t="shared" si="18"/>
        <v>332.88930623650128</v>
      </c>
      <c r="DP12" s="6">
        <f t="shared" si="18"/>
        <v>351.64207048782418</v>
      </c>
      <c r="DQ12" s="6">
        <f t="shared" si="18"/>
        <v>371.45124045863827</v>
      </c>
      <c r="DR12" s="6">
        <f t="shared" si="18"/>
        <v>392.37632700447489</v>
      </c>
      <c r="DS12" s="6">
        <f t="shared" si="18"/>
        <v>414.48019342572695</v>
      </c>
      <c r="DT12" s="6">
        <f t="shared" si="18"/>
        <v>437.82924432204288</v>
      </c>
      <c r="DU12" s="6">
        <f t="shared" si="18"/>
        <v>462.49362508551798</v>
      </c>
      <c r="DV12" s="6">
        <f t="shared" si="18"/>
        <v>488.54743263200214</v>
      </c>
      <c r="DW12" s="6">
        <f t="shared" si="18"/>
        <v>516.0689380036049</v>
      </c>
      <c r="DX12" s="6">
        <f t="shared" si="18"/>
        <v>545.14082151114133</v>
      </c>
      <c r="DY12" s="6">
        <f t="shared" si="18"/>
        <v>575.85042112293559</v>
      </c>
      <c r="DZ12" s="6">
        <f t="shared" si="18"/>
        <v>608.2899948461943</v>
      </c>
      <c r="EA12" s="6">
        <f t="shared" si="18"/>
        <v>642.55699788919662</v>
      </c>
      <c r="EB12" s="6">
        <f t="shared" si="18"/>
        <v>678.75437543695466</v>
      </c>
      <c r="EC12" s="6">
        <f t="shared" si="18"/>
        <v>716.99087191990316</v>
      </c>
      <c r="ED12" s="6">
        <f t="shared" si="18"/>
        <v>757.38135770472434</v>
      </c>
      <c r="EE12" s="6">
        <f t="shared" si="18"/>
        <v>800.04717418875714</v>
      </c>
      <c r="EF12" s="6">
        <f t="shared" si="18"/>
        <v>845.11649833472381</v>
      </c>
      <c r="EG12" s="6">
        <f t="shared" si="18"/>
        <v>892.72472774091329</v>
      </c>
      <c r="EH12" s="6">
        <f t="shared" si="18"/>
        <v>943.01488740365141</v>
      </c>
      <c r="EI12" s="6">
        <f t="shared" si="18"/>
        <v>996.13805939405711</v>
      </c>
      <c r="EJ12" s="6">
        <f t="shared" si="18"/>
        <v>1052.2538367399222</v>
      </c>
      <c r="EK12" s="6">
        <f t="shared" si="18"/>
        <v>1111.5308028762713</v>
      </c>
      <c r="EL12" s="6">
        <f t="shared" si="18"/>
        <v>1174.147038104968</v>
      </c>
      <c r="EM12" s="6">
        <f t="shared" si="18"/>
        <v>1240.2906545848812</v>
      </c>
      <c r="EN12" s="6">
        <f t="shared" si="18"/>
        <v>1310.1603614598296</v>
      </c>
      <c r="EO12" s="6">
        <f t="shared" si="18"/>
        <v>1383.9660618220666</v>
      </c>
      <c r="EP12" s="6">
        <f t="shared" si="18"/>
        <v>1461.9294833047097</v>
      </c>
      <c r="EQ12" s="6">
        <f t="shared" si="18"/>
        <v>1544.2848441975418</v>
      </c>
      <c r="ER12" s="6">
        <f t="shared" si="18"/>
        <v>1631.2795570873368</v>
      </c>
      <c r="ES12" s="6">
        <f t="shared" si="18"/>
        <v>1723.1749721365902</v>
      </c>
      <c r="ET12" s="6">
        <f t="shared" si="18"/>
        <v>1820.2471622336182</v>
      </c>
      <c r="EU12" s="6">
        <f t="shared" si="18"/>
        <v>1922.7877523727786</v>
      </c>
      <c r="EV12" s="6">
        <f t="shared" si="18"/>
        <v>2031.1047957564451</v>
      </c>
      <c r="EW12" s="6">
        <f t="shared" si="18"/>
        <v>2145.5236992507248</v>
      </c>
      <c r="EX12" s="6">
        <f t="shared" si="18"/>
        <v>2266.3882009751824</v>
      </c>
      <c r="EY12" s="6">
        <f t="shared" si="18"/>
        <v>2394.0614029634512</v>
      </c>
      <c r="EZ12" s="6">
        <f t="shared" si="18"/>
        <v>2528.9268619970589</v>
      </c>
      <c r="FA12" s="6">
        <f t="shared" si="18"/>
        <v>2671.3897418895599</v>
      </c>
      <c r="FB12" s="6">
        <f t="shared" si="18"/>
        <v>2821.878030682672</v>
      </c>
      <c r="FC12" s="6">
        <f t="shared" ref="FC12:FS12" si="19">(1+$M$12)*FB12</f>
        <v>2980.8438264111292</v>
      </c>
      <c r="FD12" s="6">
        <f t="shared" si="19"/>
        <v>3148.7646952989562</v>
      </c>
      <c r="FE12" s="6">
        <f t="shared" si="19"/>
        <v>3326.1451064674643</v>
      </c>
      <c r="FF12" s="6">
        <f t="shared" si="19"/>
        <v>3513.5179474651313</v>
      </c>
      <c r="FG12" s="6">
        <f t="shared" si="19"/>
        <v>3711.4461251723337</v>
      </c>
      <c r="FH12" s="6">
        <f t="shared" si="19"/>
        <v>3920.5242568903755</v>
      </c>
      <c r="FI12" s="6">
        <f t="shared" si="19"/>
        <v>4141.3804566952003</v>
      </c>
      <c r="FJ12" s="6">
        <f t="shared" si="19"/>
        <v>4374.6782224223634</v>
      </c>
      <c r="FK12" s="6">
        <f t="shared" si="19"/>
        <v>4621.118428952157</v>
      </c>
      <c r="FL12" s="6">
        <f t="shared" si="19"/>
        <v>4881.4414337831286</v>
      </c>
      <c r="FM12" s="6">
        <f t="shared" si="19"/>
        <v>5156.4293012195785</v>
      </c>
      <c r="FN12" s="6">
        <f t="shared" si="19"/>
        <v>5446.9081518549483</v>
      </c>
      <c r="FO12" s="6">
        <f t="shared" si="19"/>
        <v>5753.7506444094433</v>
      </c>
      <c r="FP12" s="6">
        <f t="shared" si="19"/>
        <v>6077.8785973778422</v>
      </c>
      <c r="FQ12" s="6">
        <f t="shared" si="19"/>
        <v>6420.2657583634609</v>
      </c>
      <c r="FR12" s="6">
        <f t="shared" si="19"/>
        <v>6781.9407294179364</v>
      </c>
      <c r="FS12" s="6">
        <f t="shared" si="19"/>
        <v>7163.9900571751468</v>
      </c>
      <c r="FT12" s="7">
        <f t="shared" ref="FT12:FT33" si="20">IRR(Y12:FS12,0.1)</f>
        <v>9.3728224628728984E-2</v>
      </c>
    </row>
    <row r="13" spans="1:176" x14ac:dyDescent="0.25">
      <c r="A13">
        <f t="shared" ref="A13:A36" si="21">A12+1</f>
        <v>3</v>
      </c>
      <c r="B13" s="3" t="s">
        <v>228</v>
      </c>
      <c r="C13" s="11" t="s">
        <v>110</v>
      </c>
      <c r="D13" s="6">
        <f>'WP Sheet1'!I12</f>
        <v>1.32</v>
      </c>
      <c r="E13" s="6">
        <f>'WP Sheet1'!J12</f>
        <v>1.4</v>
      </c>
      <c r="F13" s="6">
        <f t="shared" si="6"/>
        <v>2.6666666666666616E-2</v>
      </c>
      <c r="G13" s="6">
        <f>'OCS - 1.7'!D13</f>
        <v>29.74</v>
      </c>
      <c r="H13" s="6">
        <f t="shared" si="7"/>
        <v>1.32</v>
      </c>
      <c r="I13" s="6">
        <f t="shared" si="8"/>
        <v>1.3466666666666667</v>
      </c>
      <c r="J13" s="6">
        <f t="shared" si="9"/>
        <v>1.3733333333333333</v>
      </c>
      <c r="K13" s="6">
        <f t="shared" si="10"/>
        <v>1.4</v>
      </c>
      <c r="L13" s="6">
        <f t="shared" si="11"/>
        <v>1.4769999999999999</v>
      </c>
      <c r="M13" s="7">
        <f>'OCS - 1.6'!P13</f>
        <v>5.5E-2</v>
      </c>
      <c r="N13" s="7">
        <f t="shared" si="12"/>
        <v>9.5249330834939583E-2</v>
      </c>
      <c r="O13" s="7">
        <f t="shared" si="13"/>
        <v>9.5249330834939583E-2</v>
      </c>
      <c r="P13" s="7">
        <f>O13</f>
        <v>9.5249330834939583E-2</v>
      </c>
      <c r="X13">
        <f t="shared" ref="X13:X33" si="22">X12+1</f>
        <v>3</v>
      </c>
      <c r="Y13" s="6">
        <f t="shared" si="14"/>
        <v>-29.74</v>
      </c>
      <c r="Z13" s="6">
        <f t="shared" si="15"/>
        <v>1.32</v>
      </c>
      <c r="AA13" s="6">
        <f t="shared" si="16"/>
        <v>1.3466666666666667</v>
      </c>
      <c r="AB13" s="6">
        <f>J13</f>
        <v>1.3733333333333333</v>
      </c>
      <c r="AC13" s="6">
        <f>K13</f>
        <v>1.4</v>
      </c>
      <c r="AD13" s="6">
        <f>(1+$M$13)*AC13</f>
        <v>1.4769999999999999</v>
      </c>
      <c r="AE13" s="6">
        <f t="shared" ref="AE13:CP13" si="23">(1+$M$13)*AD13</f>
        <v>1.5582349999999998</v>
      </c>
      <c r="AF13" s="6">
        <f t="shared" si="23"/>
        <v>1.6439379249999997</v>
      </c>
      <c r="AG13" s="6">
        <f t="shared" si="23"/>
        <v>1.7343545108749996</v>
      </c>
      <c r="AH13" s="6">
        <f t="shared" si="23"/>
        <v>1.8297440089731245</v>
      </c>
      <c r="AI13" s="6">
        <f t="shared" si="23"/>
        <v>1.9303799294666462</v>
      </c>
      <c r="AJ13" s="6">
        <f t="shared" si="23"/>
        <v>2.0365508255873115</v>
      </c>
      <c r="AK13" s="6">
        <f t="shared" si="23"/>
        <v>2.1485611209946134</v>
      </c>
      <c r="AL13" s="6">
        <f t="shared" si="23"/>
        <v>2.2667319826493171</v>
      </c>
      <c r="AM13" s="6">
        <f t="shared" si="23"/>
        <v>2.3914022416950296</v>
      </c>
      <c r="AN13" s="6">
        <f t="shared" si="23"/>
        <v>2.522929364988256</v>
      </c>
      <c r="AO13" s="6">
        <f t="shared" si="23"/>
        <v>2.6616904800626098</v>
      </c>
      <c r="AP13" s="6">
        <f t="shared" si="23"/>
        <v>2.8080834564660533</v>
      </c>
      <c r="AQ13" s="6">
        <f t="shared" si="23"/>
        <v>2.9625280465716859</v>
      </c>
      <c r="AR13" s="6">
        <f t="shared" si="23"/>
        <v>3.1254670891331284</v>
      </c>
      <c r="AS13" s="6">
        <f t="shared" si="23"/>
        <v>3.2973677790354503</v>
      </c>
      <c r="AT13" s="6">
        <f t="shared" si="23"/>
        <v>3.4787230068824</v>
      </c>
      <c r="AU13" s="6">
        <f t="shared" si="23"/>
        <v>3.6700527722609317</v>
      </c>
      <c r="AV13" s="6">
        <f t="shared" si="23"/>
        <v>3.8719056747352827</v>
      </c>
      <c r="AW13" s="6">
        <f t="shared" si="23"/>
        <v>4.0848604868457228</v>
      </c>
      <c r="AX13" s="6">
        <f t="shared" si="23"/>
        <v>4.3095278136222372</v>
      </c>
      <c r="AY13" s="6">
        <f t="shared" si="23"/>
        <v>4.5465518433714598</v>
      </c>
      <c r="AZ13" s="6">
        <f t="shared" si="23"/>
        <v>4.7966121947568894</v>
      </c>
      <c r="BA13" s="6">
        <f t="shared" si="23"/>
        <v>5.0604258654685177</v>
      </c>
      <c r="BB13" s="6">
        <f t="shared" si="23"/>
        <v>5.3387492880692857</v>
      </c>
      <c r="BC13" s="6">
        <f t="shared" si="23"/>
        <v>5.6323804989130961</v>
      </c>
      <c r="BD13" s="6">
        <f t="shared" si="23"/>
        <v>5.9421614263533158</v>
      </c>
      <c r="BE13" s="6">
        <f t="shared" si="23"/>
        <v>6.2689803048027475</v>
      </c>
      <c r="BF13" s="6">
        <f t="shared" si="23"/>
        <v>6.6137742215668984</v>
      </c>
      <c r="BG13" s="6">
        <f t="shared" si="23"/>
        <v>6.9775318037530774</v>
      </c>
      <c r="BH13" s="6">
        <f t="shared" si="23"/>
        <v>7.3612960529594957</v>
      </c>
      <c r="BI13" s="6">
        <f t="shared" si="23"/>
        <v>7.7661673358722672</v>
      </c>
      <c r="BJ13" s="6">
        <f t="shared" si="23"/>
        <v>8.193306539345242</v>
      </c>
      <c r="BK13" s="6">
        <f t="shared" si="23"/>
        <v>8.6439383990092296</v>
      </c>
      <c r="BL13" s="6">
        <f t="shared" si="23"/>
        <v>9.1193550109547363</v>
      </c>
      <c r="BM13" s="6">
        <f t="shared" si="23"/>
        <v>9.6209195365572455</v>
      </c>
      <c r="BN13" s="6">
        <f t="shared" si="23"/>
        <v>10.150070111067894</v>
      </c>
      <c r="BO13" s="6">
        <f t="shared" si="23"/>
        <v>10.708323967176627</v>
      </c>
      <c r="BP13" s="6">
        <f t="shared" si="23"/>
        <v>11.297281785371341</v>
      </c>
      <c r="BQ13" s="6">
        <f t="shared" si="23"/>
        <v>11.918632283566764</v>
      </c>
      <c r="BR13" s="6">
        <f t="shared" si="23"/>
        <v>12.574157059162935</v>
      </c>
      <c r="BS13" s="6">
        <f t="shared" si="23"/>
        <v>13.265735697416897</v>
      </c>
      <c r="BT13" s="6">
        <f t="shared" si="23"/>
        <v>13.995351160774826</v>
      </c>
      <c r="BU13" s="6">
        <f t="shared" si="23"/>
        <v>14.765095474617441</v>
      </c>
      <c r="BV13" s="6">
        <f t="shared" si="23"/>
        <v>15.5771757257214</v>
      </c>
      <c r="BW13" s="6">
        <f t="shared" si="23"/>
        <v>16.433920390636075</v>
      </c>
      <c r="BX13" s="6">
        <f t="shared" si="23"/>
        <v>17.337786012121057</v>
      </c>
      <c r="BY13" s="6">
        <f t="shared" si="23"/>
        <v>18.291364242787715</v>
      </c>
      <c r="BZ13" s="6">
        <f t="shared" si="23"/>
        <v>19.29738927614104</v>
      </c>
      <c r="CA13" s="6">
        <f t="shared" si="23"/>
        <v>20.358745686328795</v>
      </c>
      <c r="CB13" s="6">
        <f t="shared" si="23"/>
        <v>21.478476699076879</v>
      </c>
      <c r="CC13" s="6">
        <f t="shared" si="23"/>
        <v>22.659792917526104</v>
      </c>
      <c r="CD13" s="6">
        <f t="shared" si="23"/>
        <v>23.90608152799004</v>
      </c>
      <c r="CE13" s="6">
        <f t="shared" si="23"/>
        <v>25.220916012029491</v>
      </c>
      <c r="CF13" s="6">
        <f t="shared" si="23"/>
        <v>26.608066392691111</v>
      </c>
      <c r="CG13" s="6">
        <f t="shared" si="23"/>
        <v>28.07151004428912</v>
      </c>
      <c r="CH13" s="6">
        <f t="shared" si="23"/>
        <v>29.61544309672502</v>
      </c>
      <c r="CI13" s="6">
        <f t="shared" si="23"/>
        <v>31.244292467044893</v>
      </c>
      <c r="CJ13" s="6">
        <f t="shared" si="23"/>
        <v>32.962728552732358</v>
      </c>
      <c r="CK13" s="6">
        <f t="shared" si="23"/>
        <v>34.775678623132634</v>
      </c>
      <c r="CL13" s="6">
        <f t="shared" si="23"/>
        <v>36.688340947404924</v>
      </c>
      <c r="CM13" s="6">
        <f t="shared" si="23"/>
        <v>38.70619969951219</v>
      </c>
      <c r="CN13" s="6">
        <f t="shared" si="23"/>
        <v>40.835040682985358</v>
      </c>
      <c r="CO13" s="6">
        <f t="shared" si="23"/>
        <v>43.080967920549547</v>
      </c>
      <c r="CP13" s="6">
        <f t="shared" si="23"/>
        <v>45.450421156179772</v>
      </c>
      <c r="CQ13" s="6">
        <f t="shared" ref="CQ13:FB13" si="24">(1+$M$13)*CP13</f>
        <v>47.950194319769658</v>
      </c>
      <c r="CR13" s="6">
        <f t="shared" si="24"/>
        <v>50.587455007356986</v>
      </c>
      <c r="CS13" s="6">
        <f t="shared" si="24"/>
        <v>53.36976503276162</v>
      </c>
      <c r="CT13" s="6">
        <f t="shared" si="24"/>
        <v>56.305102109563506</v>
      </c>
      <c r="CU13" s="6">
        <f t="shared" si="24"/>
        <v>59.401882725589495</v>
      </c>
      <c r="CV13" s="6">
        <f t="shared" si="24"/>
        <v>62.668986275496913</v>
      </c>
      <c r="CW13" s="6">
        <f t="shared" si="24"/>
        <v>66.115780520649238</v>
      </c>
      <c r="CX13" s="6">
        <f t="shared" si="24"/>
        <v>69.752148449284945</v>
      </c>
      <c r="CY13" s="6">
        <f t="shared" si="24"/>
        <v>73.588516613995608</v>
      </c>
      <c r="CZ13" s="6">
        <f t="shared" si="24"/>
        <v>77.635885027765369</v>
      </c>
      <c r="DA13" s="6">
        <f t="shared" si="24"/>
        <v>81.905858704292456</v>
      </c>
      <c r="DB13" s="6">
        <f t="shared" si="24"/>
        <v>86.41068093302853</v>
      </c>
      <c r="DC13" s="6">
        <f t="shared" si="24"/>
        <v>91.163268384345088</v>
      </c>
      <c r="DD13" s="6">
        <f t="shared" si="24"/>
        <v>96.177248145484057</v>
      </c>
      <c r="DE13" s="6">
        <f t="shared" si="24"/>
        <v>101.46699679348568</v>
      </c>
      <c r="DF13" s="6">
        <f t="shared" si="24"/>
        <v>107.04768161712738</v>
      </c>
      <c r="DG13" s="6">
        <f t="shared" si="24"/>
        <v>112.93530410606938</v>
      </c>
      <c r="DH13" s="6">
        <f t="shared" si="24"/>
        <v>119.14674583190319</v>
      </c>
      <c r="DI13" s="6">
        <f t="shared" si="24"/>
        <v>125.69981685265786</v>
      </c>
      <c r="DJ13" s="6">
        <f t="shared" si="24"/>
        <v>132.61330677955402</v>
      </c>
      <c r="DK13" s="6">
        <f t="shared" si="24"/>
        <v>139.90703865242949</v>
      </c>
      <c r="DL13" s="6">
        <f t="shared" si="24"/>
        <v>147.6019257783131</v>
      </c>
      <c r="DM13" s="6">
        <f t="shared" si="24"/>
        <v>155.72003169612032</v>
      </c>
      <c r="DN13" s="6">
        <f t="shared" si="24"/>
        <v>164.28463343940692</v>
      </c>
      <c r="DO13" s="6">
        <f t="shared" si="24"/>
        <v>173.32028827857428</v>
      </c>
      <c r="DP13" s="6">
        <f t="shared" si="24"/>
        <v>182.85290413389586</v>
      </c>
      <c r="DQ13" s="6">
        <f t="shared" si="24"/>
        <v>192.90981386126012</v>
      </c>
      <c r="DR13" s="6">
        <f t="shared" si="24"/>
        <v>203.51985362362942</v>
      </c>
      <c r="DS13" s="6">
        <f t="shared" si="24"/>
        <v>214.71344557292903</v>
      </c>
      <c r="DT13" s="6">
        <f t="shared" si="24"/>
        <v>226.52268507944012</v>
      </c>
      <c r="DU13" s="6">
        <f t="shared" si="24"/>
        <v>238.98143275880932</v>
      </c>
      <c r="DV13" s="6">
        <f t="shared" si="24"/>
        <v>252.12541156054382</v>
      </c>
      <c r="DW13" s="6">
        <f t="shared" si="24"/>
        <v>265.9923091963737</v>
      </c>
      <c r="DX13" s="6">
        <f t="shared" si="24"/>
        <v>280.62188620217421</v>
      </c>
      <c r="DY13" s="6">
        <f t="shared" si="24"/>
        <v>296.05608994329378</v>
      </c>
      <c r="DZ13" s="6">
        <f t="shared" si="24"/>
        <v>312.33917489017495</v>
      </c>
      <c r="EA13" s="6">
        <f t="shared" si="24"/>
        <v>329.51782950913457</v>
      </c>
      <c r="EB13" s="6">
        <f t="shared" si="24"/>
        <v>347.64131013213694</v>
      </c>
      <c r="EC13" s="6">
        <f t="shared" si="24"/>
        <v>366.76158218940446</v>
      </c>
      <c r="ED13" s="6">
        <f t="shared" si="24"/>
        <v>386.93346920982168</v>
      </c>
      <c r="EE13" s="6">
        <f t="shared" si="24"/>
        <v>408.21481001636187</v>
      </c>
      <c r="EF13" s="6">
        <f t="shared" si="24"/>
        <v>430.66662456726175</v>
      </c>
      <c r="EG13" s="6">
        <f t="shared" si="24"/>
        <v>454.35328891846115</v>
      </c>
      <c r="EH13" s="6">
        <f t="shared" si="24"/>
        <v>479.34271980897648</v>
      </c>
      <c r="EI13" s="6">
        <f t="shared" si="24"/>
        <v>505.70656939847015</v>
      </c>
      <c r="EJ13" s="6">
        <f t="shared" si="24"/>
        <v>533.52043071538594</v>
      </c>
      <c r="EK13" s="6">
        <f t="shared" si="24"/>
        <v>562.86405440473209</v>
      </c>
      <c r="EL13" s="6">
        <f t="shared" si="24"/>
        <v>593.82157739699232</v>
      </c>
      <c r="EM13" s="6">
        <f t="shared" si="24"/>
        <v>626.48176415382682</v>
      </c>
      <c r="EN13" s="6">
        <f t="shared" si="24"/>
        <v>660.93826118228731</v>
      </c>
      <c r="EO13" s="6">
        <f t="shared" si="24"/>
        <v>697.28986554731307</v>
      </c>
      <c r="EP13" s="6">
        <f t="shared" si="24"/>
        <v>735.64080815241527</v>
      </c>
      <c r="EQ13" s="6">
        <f t="shared" si="24"/>
        <v>776.10105260079808</v>
      </c>
      <c r="ER13" s="6">
        <f t="shared" si="24"/>
        <v>818.78661049384198</v>
      </c>
      <c r="ES13" s="6">
        <f t="shared" si="24"/>
        <v>863.81987407100326</v>
      </c>
      <c r="ET13" s="6">
        <f t="shared" si="24"/>
        <v>911.32996714490844</v>
      </c>
      <c r="EU13" s="6">
        <f t="shared" si="24"/>
        <v>961.45311533787833</v>
      </c>
      <c r="EV13" s="6">
        <f t="shared" si="24"/>
        <v>1014.3330366814615</v>
      </c>
      <c r="EW13" s="6">
        <f t="shared" si="24"/>
        <v>1070.1213536989419</v>
      </c>
      <c r="EX13" s="6">
        <f t="shared" si="24"/>
        <v>1128.9780281523836</v>
      </c>
      <c r="EY13" s="6">
        <f t="shared" si="24"/>
        <v>1191.0718197007645</v>
      </c>
      <c r="EZ13" s="6">
        <f t="shared" si="24"/>
        <v>1256.5807697843065</v>
      </c>
      <c r="FA13" s="6">
        <f t="shared" si="24"/>
        <v>1325.6927121224433</v>
      </c>
      <c r="FB13" s="6">
        <f t="shared" si="24"/>
        <v>1398.6058112891776</v>
      </c>
      <c r="FC13" s="6">
        <f t="shared" ref="FC13:FS13" si="25">(1+$M$13)*FB13</f>
        <v>1475.5291309100824</v>
      </c>
      <c r="FD13" s="6">
        <f t="shared" si="25"/>
        <v>1556.6832331101368</v>
      </c>
      <c r="FE13" s="6">
        <f t="shared" si="25"/>
        <v>1642.3008109311943</v>
      </c>
      <c r="FF13" s="6">
        <f t="shared" si="25"/>
        <v>1732.6273555324099</v>
      </c>
      <c r="FG13" s="6">
        <f t="shared" si="25"/>
        <v>1827.9218600866923</v>
      </c>
      <c r="FH13" s="6">
        <f t="shared" si="25"/>
        <v>1928.4575623914602</v>
      </c>
      <c r="FI13" s="6">
        <f t="shared" si="25"/>
        <v>2034.5227283229904</v>
      </c>
      <c r="FJ13" s="6">
        <f t="shared" si="25"/>
        <v>2146.4214783807547</v>
      </c>
      <c r="FK13" s="6">
        <f t="shared" si="25"/>
        <v>2264.4746596916962</v>
      </c>
      <c r="FL13" s="6">
        <f t="shared" si="25"/>
        <v>2389.0207659747393</v>
      </c>
      <c r="FM13" s="6">
        <f t="shared" si="25"/>
        <v>2520.4169081033497</v>
      </c>
      <c r="FN13" s="6">
        <f t="shared" si="25"/>
        <v>2659.0398380490337</v>
      </c>
      <c r="FO13" s="6">
        <f t="shared" si="25"/>
        <v>2805.2870291417303</v>
      </c>
      <c r="FP13" s="6">
        <f t="shared" si="25"/>
        <v>2959.5778157445252</v>
      </c>
      <c r="FQ13" s="6">
        <f t="shared" si="25"/>
        <v>3122.354595610474</v>
      </c>
      <c r="FR13" s="6">
        <f t="shared" si="25"/>
        <v>3294.08409836905</v>
      </c>
      <c r="FS13" s="6">
        <f t="shared" si="25"/>
        <v>3475.2587237793477</v>
      </c>
      <c r="FT13" s="7">
        <f t="shared" si="20"/>
        <v>9.5249330834939583E-2</v>
      </c>
    </row>
    <row r="14" spans="1:176" x14ac:dyDescent="0.25">
      <c r="A14">
        <f t="shared" si="21"/>
        <v>4</v>
      </c>
      <c r="B14" s="3" t="s">
        <v>206</v>
      </c>
      <c r="C14" s="11" t="s">
        <v>207</v>
      </c>
      <c r="D14" s="6">
        <f>'WP Sheet1'!I13</f>
        <v>1.64</v>
      </c>
      <c r="E14" s="6">
        <f>'WP Sheet1'!J13</f>
        <v>1.8</v>
      </c>
      <c r="F14" s="6">
        <f t="shared" si="6"/>
        <v>5.3333333333333378E-2</v>
      </c>
      <c r="G14" s="6">
        <f>'OCS - 1.7'!D14</f>
        <v>56.711666666666666</v>
      </c>
      <c r="H14" s="6">
        <f t="shared" si="7"/>
        <v>1.64</v>
      </c>
      <c r="I14" s="6">
        <f t="shared" si="8"/>
        <v>1.6933333333333334</v>
      </c>
      <c r="J14" s="6">
        <f t="shared" si="9"/>
        <v>1.7466666666666668</v>
      </c>
      <c r="K14" s="6">
        <f t="shared" si="10"/>
        <v>1.8000000000000003</v>
      </c>
      <c r="L14" s="6">
        <f t="shared" si="11"/>
        <v>1.9260000000000004</v>
      </c>
      <c r="M14" s="7">
        <f>'OCS - 1.6'!P14</f>
        <v>7.0000000000000007E-2</v>
      </c>
      <c r="N14" s="7">
        <f t="shared" si="12"/>
        <v>9.5263050360231416E-2</v>
      </c>
      <c r="O14" s="7">
        <f t="shared" si="13"/>
        <v>9.5263050360231416E-2</v>
      </c>
      <c r="P14" s="7"/>
      <c r="X14">
        <f t="shared" si="22"/>
        <v>4</v>
      </c>
      <c r="Y14" s="6">
        <f t="shared" si="14"/>
        <v>-56.711666666666666</v>
      </c>
      <c r="Z14" s="6">
        <f t="shared" ref="Z14" si="26">H14</f>
        <v>1.64</v>
      </c>
      <c r="AA14" s="6">
        <f t="shared" ref="AA14" si="27">I14</f>
        <v>1.6933333333333334</v>
      </c>
      <c r="AB14" s="6">
        <f t="shared" ref="AB14" si="28">J14</f>
        <v>1.7466666666666668</v>
      </c>
      <c r="AC14" s="6">
        <f t="shared" ref="AC14" si="29">K14</f>
        <v>1.8000000000000003</v>
      </c>
      <c r="AD14" s="6">
        <f>(1+$M$14)*AC14</f>
        <v>1.9260000000000004</v>
      </c>
      <c r="AE14" s="6">
        <f t="shared" ref="AE14:CP14" si="30">(1+$M$14)*AD14</f>
        <v>2.0608200000000005</v>
      </c>
      <c r="AF14" s="6">
        <f t="shared" si="30"/>
        <v>2.2050774000000009</v>
      </c>
      <c r="AG14" s="6">
        <f t="shared" si="30"/>
        <v>2.359432818000001</v>
      </c>
      <c r="AH14" s="6">
        <f t="shared" si="30"/>
        <v>2.5245931152600014</v>
      </c>
      <c r="AI14" s="6">
        <f t="shared" si="30"/>
        <v>2.7013146333282019</v>
      </c>
      <c r="AJ14" s="6">
        <f t="shared" si="30"/>
        <v>2.8904066576611762</v>
      </c>
      <c r="AK14" s="6">
        <f t="shared" si="30"/>
        <v>3.0927351236974587</v>
      </c>
      <c r="AL14" s="6">
        <f t="shared" si="30"/>
        <v>3.3092265823562812</v>
      </c>
      <c r="AM14" s="6">
        <f t="shared" si="30"/>
        <v>3.5408724431212213</v>
      </c>
      <c r="AN14" s="6">
        <f t="shared" si="30"/>
        <v>3.7887335141397069</v>
      </c>
      <c r="AO14" s="6">
        <f t="shared" si="30"/>
        <v>4.0539448601294863</v>
      </c>
      <c r="AP14" s="6">
        <f t="shared" si="30"/>
        <v>4.3377210003385507</v>
      </c>
      <c r="AQ14" s="6">
        <f t="shared" si="30"/>
        <v>4.6413614703622494</v>
      </c>
      <c r="AR14" s="6">
        <f t="shared" si="30"/>
        <v>4.9662567732876068</v>
      </c>
      <c r="AS14" s="6">
        <f t="shared" si="30"/>
        <v>5.3138947474177396</v>
      </c>
      <c r="AT14" s="6">
        <f t="shared" si="30"/>
        <v>5.6858673797369814</v>
      </c>
      <c r="AU14" s="6">
        <f t="shared" si="30"/>
        <v>6.0838780963185703</v>
      </c>
      <c r="AV14" s="6">
        <f t="shared" si="30"/>
        <v>6.509749563060871</v>
      </c>
      <c r="AW14" s="6">
        <f t="shared" si="30"/>
        <v>6.9654320324751327</v>
      </c>
      <c r="AX14" s="6">
        <f t="shared" si="30"/>
        <v>7.4530122747483922</v>
      </c>
      <c r="AY14" s="6">
        <f t="shared" si="30"/>
        <v>7.9747231339807803</v>
      </c>
      <c r="AZ14" s="6">
        <f t="shared" si="30"/>
        <v>8.5329537533594362</v>
      </c>
      <c r="BA14" s="6">
        <f t="shared" si="30"/>
        <v>9.130260516094598</v>
      </c>
      <c r="BB14" s="6">
        <f t="shared" si="30"/>
        <v>9.7693787522212201</v>
      </c>
      <c r="BC14" s="6">
        <f t="shared" si="30"/>
        <v>10.453235264876707</v>
      </c>
      <c r="BD14" s="6">
        <f t="shared" si="30"/>
        <v>11.184961733418076</v>
      </c>
      <c r="BE14" s="6">
        <f t="shared" si="30"/>
        <v>11.967909054757342</v>
      </c>
      <c r="BF14" s="6">
        <f t="shared" si="30"/>
        <v>12.805662688590356</v>
      </c>
      <c r="BG14" s="6">
        <f t="shared" si="30"/>
        <v>13.702059076791683</v>
      </c>
      <c r="BH14" s="6">
        <f t="shared" si="30"/>
        <v>14.6612032121671</v>
      </c>
      <c r="BI14" s="6">
        <f t="shared" si="30"/>
        <v>15.687487437018799</v>
      </c>
      <c r="BJ14" s="6">
        <f t="shared" si="30"/>
        <v>16.785611557610117</v>
      </c>
      <c r="BK14" s="6">
        <f t="shared" si="30"/>
        <v>17.960604366642826</v>
      </c>
      <c r="BL14" s="6">
        <f t="shared" si="30"/>
        <v>19.217846672307825</v>
      </c>
      <c r="BM14" s="6">
        <f t="shared" si="30"/>
        <v>20.563095939369376</v>
      </c>
      <c r="BN14" s="6">
        <f t="shared" si="30"/>
        <v>22.002512655125233</v>
      </c>
      <c r="BO14" s="6">
        <f t="shared" si="30"/>
        <v>23.542688540984003</v>
      </c>
      <c r="BP14" s="6">
        <f t="shared" si="30"/>
        <v>25.190676738852883</v>
      </c>
      <c r="BQ14" s="6">
        <f t="shared" si="30"/>
        <v>26.954024110572586</v>
      </c>
      <c r="BR14" s="6">
        <f t="shared" si="30"/>
        <v>28.840805798312669</v>
      </c>
      <c r="BS14" s="6">
        <f t="shared" si="30"/>
        <v>30.859662204194557</v>
      </c>
      <c r="BT14" s="6">
        <f t="shared" si="30"/>
        <v>33.019838558488175</v>
      </c>
      <c r="BU14" s="6">
        <f t="shared" si="30"/>
        <v>35.331227257582348</v>
      </c>
      <c r="BV14" s="6">
        <f t="shared" si="30"/>
        <v>37.804413165613113</v>
      </c>
      <c r="BW14" s="6">
        <f t="shared" si="30"/>
        <v>40.450722087206032</v>
      </c>
      <c r="BX14" s="6">
        <f t="shared" si="30"/>
        <v>43.282272633310455</v>
      </c>
      <c r="BY14" s="6">
        <f t="shared" si="30"/>
        <v>46.312031717642192</v>
      </c>
      <c r="BZ14" s="6">
        <f t="shared" si="30"/>
        <v>49.55387393787715</v>
      </c>
      <c r="CA14" s="6">
        <f t="shared" si="30"/>
        <v>53.022645113528554</v>
      </c>
      <c r="CB14" s="6">
        <f t="shared" si="30"/>
        <v>56.734230271475553</v>
      </c>
      <c r="CC14" s="6">
        <f t="shared" si="30"/>
        <v>60.705626390478848</v>
      </c>
      <c r="CD14" s="6">
        <f t="shared" si="30"/>
        <v>64.955020237812377</v>
      </c>
      <c r="CE14" s="6">
        <f t="shared" si="30"/>
        <v>69.501871654459251</v>
      </c>
      <c r="CF14" s="6">
        <f t="shared" si="30"/>
        <v>74.367002670271404</v>
      </c>
      <c r="CG14" s="6">
        <f t="shared" si="30"/>
        <v>79.572692857190404</v>
      </c>
      <c r="CH14" s="6">
        <f t="shared" si="30"/>
        <v>85.142781357193741</v>
      </c>
      <c r="CI14" s="6">
        <f t="shared" si="30"/>
        <v>91.102776052197314</v>
      </c>
      <c r="CJ14" s="6">
        <f t="shared" si="30"/>
        <v>97.479970375851124</v>
      </c>
      <c r="CK14" s="6">
        <f t="shared" si="30"/>
        <v>104.30356830216071</v>
      </c>
      <c r="CL14" s="6">
        <f t="shared" si="30"/>
        <v>111.60481808331197</v>
      </c>
      <c r="CM14" s="6">
        <f t="shared" si="30"/>
        <v>119.41715534914381</v>
      </c>
      <c r="CN14" s="6">
        <f t="shared" si="30"/>
        <v>127.77635622358389</v>
      </c>
      <c r="CO14" s="6">
        <f t="shared" si="30"/>
        <v>136.72070115923478</v>
      </c>
      <c r="CP14" s="6">
        <f t="shared" si="30"/>
        <v>146.29115024038123</v>
      </c>
      <c r="CQ14" s="6">
        <f t="shared" ref="CQ14:FB14" si="31">(1+$M$14)*CP14</f>
        <v>156.53153075720792</v>
      </c>
      <c r="CR14" s="6">
        <f t="shared" si="31"/>
        <v>167.48873791021248</v>
      </c>
      <c r="CS14" s="6">
        <f t="shared" si="31"/>
        <v>179.21294956392737</v>
      </c>
      <c r="CT14" s="6">
        <f t="shared" si="31"/>
        <v>191.75785603340231</v>
      </c>
      <c r="CU14" s="6">
        <f t="shared" si="31"/>
        <v>205.18090595574049</v>
      </c>
      <c r="CV14" s="6">
        <f t="shared" si="31"/>
        <v>219.54356937264234</v>
      </c>
      <c r="CW14" s="6">
        <f t="shared" si="31"/>
        <v>234.91161922872732</v>
      </c>
      <c r="CX14" s="6">
        <f t="shared" si="31"/>
        <v>251.35543257473824</v>
      </c>
      <c r="CY14" s="6">
        <f t="shared" si="31"/>
        <v>268.95031285496992</v>
      </c>
      <c r="CZ14" s="6">
        <f t="shared" si="31"/>
        <v>287.77683475481786</v>
      </c>
      <c r="DA14" s="6">
        <f t="shared" si="31"/>
        <v>307.9212131876551</v>
      </c>
      <c r="DB14" s="6">
        <f t="shared" si="31"/>
        <v>329.47569811079097</v>
      </c>
      <c r="DC14" s="6">
        <f t="shared" si="31"/>
        <v>352.53899697854638</v>
      </c>
      <c r="DD14" s="6">
        <f t="shared" si="31"/>
        <v>377.21672676704463</v>
      </c>
      <c r="DE14" s="6">
        <f t="shared" si="31"/>
        <v>403.62189764073776</v>
      </c>
      <c r="DF14" s="6">
        <f t="shared" si="31"/>
        <v>431.87543047558944</v>
      </c>
      <c r="DG14" s="6">
        <f t="shared" si="31"/>
        <v>462.10671060888075</v>
      </c>
      <c r="DH14" s="6">
        <f t="shared" si="31"/>
        <v>494.45418035150243</v>
      </c>
      <c r="DI14" s="6">
        <f t="shared" si="31"/>
        <v>529.06597297610767</v>
      </c>
      <c r="DJ14" s="6">
        <f t="shared" si="31"/>
        <v>566.10059108443522</v>
      </c>
      <c r="DK14" s="6">
        <f t="shared" si="31"/>
        <v>605.72763246034572</v>
      </c>
      <c r="DL14" s="6">
        <f t="shared" si="31"/>
        <v>648.12856673256999</v>
      </c>
      <c r="DM14" s="6">
        <f t="shared" si="31"/>
        <v>693.49756640384999</v>
      </c>
      <c r="DN14" s="6">
        <f t="shared" si="31"/>
        <v>742.04239605211956</v>
      </c>
      <c r="DO14" s="6">
        <f t="shared" si="31"/>
        <v>793.98536377576795</v>
      </c>
      <c r="DP14" s="6">
        <f t="shared" si="31"/>
        <v>849.56433924007172</v>
      </c>
      <c r="DQ14" s="6">
        <f t="shared" si="31"/>
        <v>909.03384298687683</v>
      </c>
      <c r="DR14" s="6">
        <f t="shared" si="31"/>
        <v>972.66621199595829</v>
      </c>
      <c r="DS14" s="6">
        <f t="shared" si="31"/>
        <v>1040.7528468356754</v>
      </c>
      <c r="DT14" s="6">
        <f t="shared" si="31"/>
        <v>1113.6055461141727</v>
      </c>
      <c r="DU14" s="6">
        <f t="shared" si="31"/>
        <v>1191.5579343421648</v>
      </c>
      <c r="DV14" s="6">
        <f t="shared" si="31"/>
        <v>1274.9669897461165</v>
      </c>
      <c r="DW14" s="6">
        <f t="shared" si="31"/>
        <v>1364.2146790283448</v>
      </c>
      <c r="DX14" s="6">
        <f t="shared" si="31"/>
        <v>1459.7097065603291</v>
      </c>
      <c r="DY14" s="6">
        <f t="shared" si="31"/>
        <v>1561.8893860195521</v>
      </c>
      <c r="DZ14" s="6">
        <f t="shared" si="31"/>
        <v>1671.221643040921</v>
      </c>
      <c r="EA14" s="6">
        <f t="shared" si="31"/>
        <v>1788.2071580537856</v>
      </c>
      <c r="EB14" s="6">
        <f t="shared" si="31"/>
        <v>1913.3816591175507</v>
      </c>
      <c r="EC14" s="6">
        <f t="shared" si="31"/>
        <v>2047.3183752557793</v>
      </c>
      <c r="ED14" s="6">
        <f t="shared" si="31"/>
        <v>2190.630661523684</v>
      </c>
      <c r="EE14" s="6">
        <f t="shared" si="31"/>
        <v>2343.9748078303419</v>
      </c>
      <c r="EF14" s="6">
        <f t="shared" si="31"/>
        <v>2508.053044378466</v>
      </c>
      <c r="EG14" s="6">
        <f t="shared" si="31"/>
        <v>2683.6167574849587</v>
      </c>
      <c r="EH14" s="6">
        <f t="shared" si="31"/>
        <v>2871.4699305089061</v>
      </c>
      <c r="EI14" s="6">
        <f t="shared" si="31"/>
        <v>3072.4728256445296</v>
      </c>
      <c r="EJ14" s="6">
        <f t="shared" si="31"/>
        <v>3287.5459234396467</v>
      </c>
      <c r="EK14" s="6">
        <f t="shared" si="31"/>
        <v>3517.6741380804224</v>
      </c>
      <c r="EL14" s="6">
        <f t="shared" si="31"/>
        <v>3763.9113277460524</v>
      </c>
      <c r="EM14" s="6">
        <f t="shared" si="31"/>
        <v>4027.3851206882764</v>
      </c>
      <c r="EN14" s="6">
        <f t="shared" si="31"/>
        <v>4309.3020791364561</v>
      </c>
      <c r="EO14" s="6">
        <f t="shared" si="31"/>
        <v>4610.9532246760082</v>
      </c>
      <c r="EP14" s="6">
        <f t="shared" si="31"/>
        <v>4933.7199504033288</v>
      </c>
      <c r="EQ14" s="6">
        <f t="shared" si="31"/>
        <v>5279.0803469315624</v>
      </c>
      <c r="ER14" s="6">
        <f t="shared" si="31"/>
        <v>5648.6159712167719</v>
      </c>
      <c r="ES14" s="6">
        <f t="shared" si="31"/>
        <v>6044.0190892019464</v>
      </c>
      <c r="ET14" s="6">
        <f t="shared" si="31"/>
        <v>6467.1004254460831</v>
      </c>
      <c r="EU14" s="6">
        <f t="shared" si="31"/>
        <v>6919.797455227309</v>
      </c>
      <c r="EV14" s="6">
        <f t="shared" si="31"/>
        <v>7404.1832770932215</v>
      </c>
      <c r="EW14" s="6">
        <f t="shared" si="31"/>
        <v>7922.4761064897475</v>
      </c>
      <c r="EX14" s="6">
        <f t="shared" si="31"/>
        <v>8477.0494339440302</v>
      </c>
      <c r="EY14" s="6">
        <f t="shared" si="31"/>
        <v>9070.4428943201128</v>
      </c>
      <c r="EZ14" s="6">
        <f t="shared" si="31"/>
        <v>9705.3738969225215</v>
      </c>
      <c r="FA14" s="6">
        <f t="shared" si="31"/>
        <v>10384.750069707099</v>
      </c>
      <c r="FB14" s="6">
        <f t="shared" si="31"/>
        <v>11111.682574586597</v>
      </c>
      <c r="FC14" s="6">
        <f t="shared" ref="FC14:FS14" si="32">(1+$M$14)*FB14</f>
        <v>11889.50035480766</v>
      </c>
      <c r="FD14" s="6">
        <f t="shared" si="32"/>
        <v>12721.765379644197</v>
      </c>
      <c r="FE14" s="6">
        <f t="shared" si="32"/>
        <v>13612.288956219292</v>
      </c>
      <c r="FF14" s="6">
        <f t="shared" si="32"/>
        <v>14565.149183154643</v>
      </c>
      <c r="FG14" s="6">
        <f t="shared" si="32"/>
        <v>15584.709625975469</v>
      </c>
      <c r="FH14" s="6">
        <f t="shared" si="32"/>
        <v>16675.639299793751</v>
      </c>
      <c r="FI14" s="6">
        <f t="shared" si="32"/>
        <v>17842.934050779313</v>
      </c>
      <c r="FJ14" s="6">
        <f t="shared" si="32"/>
        <v>19091.939434333864</v>
      </c>
      <c r="FK14" s="6">
        <f t="shared" si="32"/>
        <v>20428.375194737237</v>
      </c>
      <c r="FL14" s="6">
        <f t="shared" si="32"/>
        <v>21858.361458368843</v>
      </c>
      <c r="FM14" s="6">
        <f t="shared" si="32"/>
        <v>23388.446760454663</v>
      </c>
      <c r="FN14" s="6">
        <f t="shared" si="32"/>
        <v>25025.63803368649</v>
      </c>
      <c r="FO14" s="6">
        <f t="shared" si="32"/>
        <v>26777.432696044547</v>
      </c>
      <c r="FP14" s="6">
        <f t="shared" si="32"/>
        <v>28651.852984767665</v>
      </c>
      <c r="FQ14" s="6">
        <f t="shared" si="32"/>
        <v>30657.482693701404</v>
      </c>
      <c r="FR14" s="6">
        <f t="shared" si="32"/>
        <v>32803.506482260505</v>
      </c>
      <c r="FS14" s="6">
        <f t="shared" si="32"/>
        <v>35099.751936018743</v>
      </c>
      <c r="FT14" s="7">
        <f t="shared" si="20"/>
        <v>9.5263050360231416E-2</v>
      </c>
    </row>
    <row r="15" spans="1:176" x14ac:dyDescent="0.25">
      <c r="A15">
        <f t="shared" si="21"/>
        <v>5</v>
      </c>
      <c r="B15" s="3" t="s">
        <v>208</v>
      </c>
      <c r="C15" s="11" t="s">
        <v>209</v>
      </c>
      <c r="D15" s="6">
        <f>'WP Sheet1'!I14</f>
        <v>1.1399999999999999</v>
      </c>
      <c r="E15" s="6">
        <f>'WP Sheet1'!J14</f>
        <v>1.35</v>
      </c>
      <c r="F15" s="6">
        <f t="shared" si="6"/>
        <v>7.0000000000000062E-2</v>
      </c>
      <c r="G15" s="6">
        <f>'OCS - 1.7'!D15</f>
        <v>28.516666666666662</v>
      </c>
      <c r="H15" s="6">
        <f t="shared" si="7"/>
        <v>1.1399999999999999</v>
      </c>
      <c r="I15" s="6">
        <f t="shared" si="8"/>
        <v>1.21</v>
      </c>
      <c r="J15" s="6">
        <f t="shared" si="9"/>
        <v>1.28</v>
      </c>
      <c r="K15" s="6">
        <f t="shared" si="10"/>
        <v>1.35</v>
      </c>
      <c r="L15" s="6">
        <f t="shared" si="11"/>
        <v>1.4343300000000001</v>
      </c>
      <c r="M15" s="7">
        <f>'OCS - 1.6'!P15</f>
        <v>6.246666666666667E-2</v>
      </c>
      <c r="N15" s="7">
        <f t="shared" si="12"/>
        <v>0.10181354991693747</v>
      </c>
      <c r="O15" s="7">
        <f t="shared" si="13"/>
        <v>0.10181354991693747</v>
      </c>
      <c r="P15" s="7"/>
      <c r="X15">
        <f t="shared" si="22"/>
        <v>5</v>
      </c>
      <c r="Y15" s="6">
        <f t="shared" si="14"/>
        <v>-28.516666666666662</v>
      </c>
      <c r="Z15" s="6">
        <f t="shared" si="15"/>
        <v>1.1399999999999999</v>
      </c>
      <c r="AA15" s="6">
        <f t="shared" si="16"/>
        <v>1.21</v>
      </c>
      <c r="AB15" s="6">
        <f>J15</f>
        <v>1.28</v>
      </c>
      <c r="AC15" s="6">
        <f>K15</f>
        <v>1.35</v>
      </c>
      <c r="AD15" s="6">
        <f>(1+$M$15)*AC15</f>
        <v>1.4343300000000001</v>
      </c>
      <c r="AE15" s="6">
        <f t="shared" ref="AE15:CP15" si="33">(1+$M$15)*AD15</f>
        <v>1.5239278140000001</v>
      </c>
      <c r="AF15" s="6">
        <f t="shared" si="33"/>
        <v>1.6191225047812001</v>
      </c>
      <c r="AG15" s="6">
        <f t="shared" si="33"/>
        <v>1.7202636905798658</v>
      </c>
      <c r="AH15" s="6">
        <f t="shared" si="33"/>
        <v>1.827722829118088</v>
      </c>
      <c r="AI15" s="6">
        <f t="shared" si="33"/>
        <v>1.9418945818436646</v>
      </c>
      <c r="AJ15" s="6">
        <f t="shared" si="33"/>
        <v>2.063198263389499</v>
      </c>
      <c r="AK15" s="6">
        <f t="shared" si="33"/>
        <v>2.1920793815758963</v>
      </c>
      <c r="AL15" s="6">
        <f t="shared" si="33"/>
        <v>2.3290112736116706</v>
      </c>
      <c r="AM15" s="6">
        <f t="shared" si="33"/>
        <v>2.4744968445032796</v>
      </c>
      <c r="AN15" s="6">
        <f t="shared" si="33"/>
        <v>2.6290704140565846</v>
      </c>
      <c r="AO15" s="6">
        <f t="shared" si="33"/>
        <v>2.7932996792546527</v>
      </c>
      <c r="AP15" s="6">
        <f t="shared" si="33"/>
        <v>2.96778779921876</v>
      </c>
      <c r="AQ15" s="6">
        <f t="shared" si="33"/>
        <v>3.1531756104099586</v>
      </c>
      <c r="AR15" s="6">
        <f t="shared" si="33"/>
        <v>3.3501439802069006</v>
      </c>
      <c r="AS15" s="6">
        <f t="shared" si="33"/>
        <v>3.5594163075038252</v>
      </c>
      <c r="AT15" s="6">
        <f t="shared" si="33"/>
        <v>3.7817611795125643</v>
      </c>
      <c r="AU15" s="6">
        <f t="shared" si="33"/>
        <v>4.0179951945261161</v>
      </c>
      <c r="AV15" s="6">
        <f t="shared" si="33"/>
        <v>4.2689859610108476</v>
      </c>
      <c r="AW15" s="6">
        <f t="shared" si="33"/>
        <v>4.5356552840419919</v>
      </c>
      <c r="AX15" s="6">
        <f t="shared" si="33"/>
        <v>4.8189825507851483</v>
      </c>
      <c r="AY15" s="6">
        <f t="shared" si="33"/>
        <v>5.1200083274575272</v>
      </c>
      <c r="AZ15" s="6">
        <f t="shared" si="33"/>
        <v>5.4398381809793737</v>
      </c>
      <c r="BA15" s="6">
        <f t="shared" si="33"/>
        <v>5.779646739351219</v>
      </c>
      <c r="BB15" s="6">
        <f t="shared" si="33"/>
        <v>6.1406820056693583</v>
      </c>
      <c r="BC15" s="6">
        <f t="shared" si="33"/>
        <v>6.5242699416235039</v>
      </c>
      <c r="BD15" s="6">
        <f t="shared" si="33"/>
        <v>6.9318193373102526</v>
      </c>
      <c r="BE15" s="6">
        <f t="shared" si="33"/>
        <v>7.3648269852475661</v>
      </c>
      <c r="BF15" s="6">
        <f t="shared" si="33"/>
        <v>7.8248831775926977</v>
      </c>
      <c r="BG15" s="6">
        <f t="shared" si="33"/>
        <v>8.313677546752988</v>
      </c>
      <c r="BH15" s="6">
        <f t="shared" si="33"/>
        <v>8.8330052708401574</v>
      </c>
      <c r="BI15" s="6">
        <f t="shared" si="33"/>
        <v>9.3847736667586386</v>
      </c>
      <c r="BJ15" s="6">
        <f t="shared" si="33"/>
        <v>9.9710091951421607</v>
      </c>
      <c r="BK15" s="6">
        <f t="shared" si="33"/>
        <v>10.593864902865374</v>
      </c>
      <c r="BL15" s="6">
        <f t="shared" si="33"/>
        <v>11.255628330464363</v>
      </c>
      <c r="BM15" s="6">
        <f t="shared" si="33"/>
        <v>11.958729913507371</v>
      </c>
      <c r="BN15" s="6">
        <f t="shared" si="33"/>
        <v>12.705751908771132</v>
      </c>
      <c r="BO15" s="6">
        <f t="shared" si="33"/>
        <v>13.499437878005702</v>
      </c>
      <c r="BP15" s="6">
        <f t="shared" si="33"/>
        <v>14.342702764118458</v>
      </c>
      <c r="BQ15" s="6">
        <f t="shared" si="33"/>
        <v>15.238643596783724</v>
      </c>
      <c r="BR15" s="6">
        <f t="shared" si="33"/>
        <v>16.190550866796148</v>
      </c>
      <c r="BS15" s="6">
        <f t="shared" si="33"/>
        <v>17.201920610942015</v>
      </c>
      <c r="BT15" s="6">
        <f t="shared" si="33"/>
        <v>18.276467251772193</v>
      </c>
      <c r="BU15" s="6">
        <f t="shared" si="33"/>
        <v>19.418137239432895</v>
      </c>
      <c r="BV15" s="6">
        <f t="shared" si="33"/>
        <v>20.631123545656138</v>
      </c>
      <c r="BW15" s="6">
        <f t="shared" si="33"/>
        <v>21.919881063141457</v>
      </c>
      <c r="BX15" s="6">
        <f t="shared" si="33"/>
        <v>23.289142966885692</v>
      </c>
      <c r="BY15" s="6">
        <f t="shared" si="33"/>
        <v>24.743938097550483</v>
      </c>
      <c r="BZ15" s="6">
        <f t="shared" si="33"/>
        <v>26.289609430710804</v>
      </c>
      <c r="CA15" s="6">
        <f t="shared" si="33"/>
        <v>27.931833699815872</v>
      </c>
      <c r="CB15" s="6">
        <f t="shared" si="33"/>
        <v>29.676642244931038</v>
      </c>
      <c r="CC15" s="6">
        <f t="shared" si="33"/>
        <v>31.530443163831062</v>
      </c>
      <c r="CD15" s="6">
        <f t="shared" si="33"/>
        <v>33.500044846798374</v>
      </c>
      <c r="CE15" s="6">
        <f t="shared" si="33"/>
        <v>35.592680981561713</v>
      </c>
      <c r="CF15" s="6">
        <f t="shared" si="33"/>
        <v>37.816037120209934</v>
      </c>
      <c r="CG15" s="6">
        <f t="shared" si="33"/>
        <v>40.178278905652384</v>
      </c>
      <c r="CH15" s="6">
        <f t="shared" si="33"/>
        <v>42.688082061292135</v>
      </c>
      <c r="CI15" s="6">
        <f t="shared" si="33"/>
        <v>45.354664254054185</v>
      </c>
      <c r="CJ15" s="6">
        <f t="shared" si="33"/>
        <v>48.187818947790767</v>
      </c>
      <c r="CK15" s="6">
        <f t="shared" si="33"/>
        <v>51.197951371396094</v>
      </c>
      <c r="CL15" s="6">
        <f t="shared" si="33"/>
        <v>54.396116733729301</v>
      </c>
      <c r="CM15" s="6">
        <f t="shared" si="33"/>
        <v>57.794060825696256</v>
      </c>
      <c r="CN15" s="6">
        <f t="shared" si="33"/>
        <v>61.404263158608082</v>
      </c>
      <c r="CO15" s="6">
        <f t="shared" si="33"/>
        <v>65.239982797249127</v>
      </c>
      <c r="CP15" s="6">
        <f t="shared" si="33"/>
        <v>69.315307055983951</v>
      </c>
      <c r="CQ15" s="6">
        <f t="shared" ref="CQ15:FB15" si="34">(1+$M$15)*CP15</f>
        <v>73.645203236747747</v>
      </c>
      <c r="CR15" s="6">
        <f t="shared" si="34"/>
        <v>78.245573598936588</v>
      </c>
      <c r="CS15" s="6">
        <f t="shared" si="34"/>
        <v>83.133313763083493</v>
      </c>
      <c r="CT15" s="6">
        <f t="shared" si="34"/>
        <v>88.326374762817437</v>
      </c>
      <c r="CU15" s="6">
        <f t="shared" si="34"/>
        <v>93.843828973001436</v>
      </c>
      <c r="CV15" s="6">
        <f t="shared" si="34"/>
        <v>99.705940156181597</v>
      </c>
      <c r="CW15" s="6">
        <f t="shared" si="34"/>
        <v>105.93423788460441</v>
      </c>
      <c r="CX15" s="6">
        <f t="shared" si="34"/>
        <v>112.55159661112937</v>
      </c>
      <c r="CY15" s="6">
        <f t="shared" si="34"/>
        <v>119.58231967943792</v>
      </c>
      <c r="CZ15" s="6">
        <f t="shared" si="34"/>
        <v>127.05222858208013</v>
      </c>
      <c r="DA15" s="6">
        <f t="shared" si="34"/>
        <v>134.98875779417406</v>
      </c>
      <c r="DB15" s="6">
        <f t="shared" si="34"/>
        <v>143.42105553105014</v>
      </c>
      <c r="DC15" s="6">
        <f t="shared" si="34"/>
        <v>152.38009079988973</v>
      </c>
      <c r="DD15" s="6">
        <f t="shared" si="34"/>
        <v>161.89876713852283</v>
      </c>
      <c r="DE15" s="6">
        <f t="shared" si="34"/>
        <v>172.01204345910921</v>
      </c>
      <c r="DF15" s="6">
        <f t="shared" si="34"/>
        <v>182.75706244052157</v>
      </c>
      <c r="DG15" s="6">
        <f t="shared" si="34"/>
        <v>194.17328694097282</v>
      </c>
      <c r="DH15" s="6">
        <f t="shared" si="34"/>
        <v>206.3026449318856</v>
      </c>
      <c r="DI15" s="6">
        <f t="shared" si="34"/>
        <v>219.18968348529739</v>
      </c>
      <c r="DJ15" s="6">
        <f t="shared" si="34"/>
        <v>232.88173238034562</v>
      </c>
      <c r="DK15" s="6">
        <f t="shared" si="34"/>
        <v>247.42907792970456</v>
      </c>
      <c r="DL15" s="6">
        <f t="shared" si="34"/>
        <v>262.8851476643801</v>
      </c>
      <c r="DM15" s="6">
        <f t="shared" si="34"/>
        <v>279.30670655514837</v>
      </c>
      <c r="DN15" s="6">
        <f t="shared" si="34"/>
        <v>296.75406549129332</v>
      </c>
      <c r="DO15" s="6">
        <f t="shared" si="34"/>
        <v>315.29130278231611</v>
      </c>
      <c r="DP15" s="6">
        <f t="shared" si="34"/>
        <v>334.98649949611814</v>
      </c>
      <c r="DQ15" s="6">
        <f t="shared" si="34"/>
        <v>355.91198949797564</v>
      </c>
      <c r="DR15" s="6">
        <f t="shared" si="34"/>
        <v>378.14462510861586</v>
      </c>
      <c r="DS15" s="6">
        <f t="shared" si="34"/>
        <v>401.76605935706738</v>
      </c>
      <c r="DT15" s="6">
        <f t="shared" si="34"/>
        <v>426.86304586490553</v>
      </c>
      <c r="DU15" s="6">
        <f t="shared" si="34"/>
        <v>453.52775746326665</v>
      </c>
      <c r="DV15" s="6">
        <f t="shared" si="34"/>
        <v>481.85812471280536</v>
      </c>
      <c r="DW15" s="6">
        <f t="shared" si="34"/>
        <v>511.95819556986527</v>
      </c>
      <c r="DX15" s="6">
        <f t="shared" si="34"/>
        <v>543.93851751979616</v>
      </c>
      <c r="DY15" s="6">
        <f t="shared" si="34"/>
        <v>577.91654358086612</v>
      </c>
      <c r="DZ15" s="6">
        <f t="shared" si="34"/>
        <v>614.01706366988424</v>
      </c>
      <c r="EA15" s="6">
        <f t="shared" si="34"/>
        <v>652.37266291379638</v>
      </c>
      <c r="EB15" s="6">
        <f t="shared" si="34"/>
        <v>693.12420859047825</v>
      </c>
      <c r="EC15" s="6">
        <f t="shared" si="34"/>
        <v>736.42136748709675</v>
      </c>
      <c r="ED15" s="6">
        <f t="shared" si="34"/>
        <v>782.42315557612403</v>
      </c>
      <c r="EE15" s="6">
        <f t="shared" si="34"/>
        <v>831.2985220277792</v>
      </c>
      <c r="EF15" s="6">
        <f t="shared" si="34"/>
        <v>883.22696970378115</v>
      </c>
      <c r="EG15" s="6">
        <f t="shared" si="34"/>
        <v>938.3992144112774</v>
      </c>
      <c r="EH15" s="6">
        <f t="shared" si="34"/>
        <v>997.01788533816853</v>
      </c>
      <c r="EI15" s="6">
        <f t="shared" si="34"/>
        <v>1059.2982692422927</v>
      </c>
      <c r="EJ15" s="6">
        <f t="shared" si="34"/>
        <v>1125.4691011276279</v>
      </c>
      <c r="EK15" s="6">
        <f t="shared" si="34"/>
        <v>1195.7734043114003</v>
      </c>
      <c r="EL15" s="6">
        <f t="shared" si="34"/>
        <v>1270.4693829673859</v>
      </c>
      <c r="EM15" s="6">
        <f t="shared" si="34"/>
        <v>1349.8313704234151</v>
      </c>
      <c r="EN15" s="6">
        <f t="shared" si="34"/>
        <v>1434.1508366958644</v>
      </c>
      <c r="EO15" s="6">
        <f t="shared" si="34"/>
        <v>1523.737458961466</v>
      </c>
      <c r="EP15" s="6">
        <f t="shared" si="34"/>
        <v>1618.9202588979256</v>
      </c>
      <c r="EQ15" s="6">
        <f t="shared" si="34"/>
        <v>1720.0488110704159</v>
      </c>
      <c r="ER15" s="6">
        <f t="shared" si="34"/>
        <v>1827.4945268019478</v>
      </c>
      <c r="ES15" s="6">
        <f t="shared" si="34"/>
        <v>1941.6520182428428</v>
      </c>
      <c r="ET15" s="6">
        <f t="shared" si="34"/>
        <v>2062.9405476490792</v>
      </c>
      <c r="EU15" s="6">
        <f t="shared" si="34"/>
        <v>2191.8055671922252</v>
      </c>
      <c r="EV15" s="6">
        <f t="shared" si="34"/>
        <v>2328.7203549561664</v>
      </c>
      <c r="EW15" s="6">
        <f t="shared" si="34"/>
        <v>2474.1877531290947</v>
      </c>
      <c r="EX15" s="6">
        <f t="shared" si="34"/>
        <v>2628.7420147745588</v>
      </c>
      <c r="EY15" s="6">
        <f t="shared" si="34"/>
        <v>2792.9507659641431</v>
      </c>
      <c r="EZ15" s="6">
        <f t="shared" si="34"/>
        <v>2967.4170904780367</v>
      </c>
      <c r="FA15" s="6">
        <f t="shared" si="34"/>
        <v>3152.781744729898</v>
      </c>
      <c r="FB15" s="6">
        <f t="shared" si="34"/>
        <v>3349.7255110506921</v>
      </c>
      <c r="FC15" s="6">
        <f t="shared" ref="FC15:FS15" si="35">(1+$M$15)*FB15</f>
        <v>3558.9716979743253</v>
      </c>
      <c r="FD15" s="6">
        <f t="shared" si="35"/>
        <v>3781.2887967077882</v>
      </c>
      <c r="FE15" s="6">
        <f t="shared" si="35"/>
        <v>4017.4933035421345</v>
      </c>
      <c r="FF15" s="6">
        <f t="shared" si="35"/>
        <v>4268.4527185700663</v>
      </c>
      <c r="FG15" s="6">
        <f t="shared" si="35"/>
        <v>4535.0887317234101</v>
      </c>
      <c r="FH15" s="6">
        <f t="shared" si="35"/>
        <v>4818.380607831732</v>
      </c>
      <c r="FI15" s="6">
        <f t="shared" si="35"/>
        <v>5119.3687831342877</v>
      </c>
      <c r="FJ15" s="6">
        <f t="shared" si="35"/>
        <v>5439.1586864540759</v>
      </c>
      <c r="FK15" s="6">
        <f t="shared" si="35"/>
        <v>5778.9247990679069</v>
      </c>
      <c r="FL15" s="6">
        <f t="shared" si="35"/>
        <v>6139.9149681830158</v>
      </c>
      <c r="FM15" s="6">
        <f t="shared" si="35"/>
        <v>6523.4549898621817</v>
      </c>
      <c r="FN15" s="6">
        <f t="shared" si="35"/>
        <v>6930.9534782289056</v>
      </c>
      <c r="FO15" s="6">
        <f t="shared" si="35"/>
        <v>7363.9070388356049</v>
      </c>
      <c r="FP15" s="6">
        <f t="shared" si="35"/>
        <v>7823.9057651948688</v>
      </c>
      <c r="FQ15" s="6">
        <f t="shared" si="35"/>
        <v>8312.639078660708</v>
      </c>
      <c r="FR15" s="6">
        <f t="shared" si="35"/>
        <v>8831.9019331077143</v>
      </c>
      <c r="FS15" s="6">
        <f t="shared" si="35"/>
        <v>9383.6014071958434</v>
      </c>
      <c r="FT15" s="7">
        <f t="shared" si="20"/>
        <v>0.10181354991693747</v>
      </c>
    </row>
    <row r="16" spans="1:176" x14ac:dyDescent="0.25">
      <c r="A16">
        <f t="shared" si="21"/>
        <v>6</v>
      </c>
      <c r="B16" s="3" t="s">
        <v>229</v>
      </c>
      <c r="C16" s="11" t="s">
        <v>14</v>
      </c>
      <c r="D16" s="6">
        <f>'WP Sheet1'!I15</f>
        <v>2.87</v>
      </c>
      <c r="E16" s="6">
        <f>'WP Sheet1'!J15</f>
        <v>3.35</v>
      </c>
      <c r="F16" s="6">
        <f t="shared" si="6"/>
        <v>0.16</v>
      </c>
      <c r="G16" s="6">
        <f>'OCS - 1.7'!D16</f>
        <v>71.789999999999992</v>
      </c>
      <c r="H16" s="6">
        <f t="shared" si="7"/>
        <v>2.87</v>
      </c>
      <c r="I16" s="6">
        <f t="shared" si="8"/>
        <v>3.0300000000000002</v>
      </c>
      <c r="J16" s="6">
        <f t="shared" si="9"/>
        <v>3.1900000000000004</v>
      </c>
      <c r="K16" s="6">
        <f t="shared" si="10"/>
        <v>3.3500000000000005</v>
      </c>
      <c r="L16" s="6">
        <f t="shared" si="11"/>
        <v>3.5332450000000004</v>
      </c>
      <c r="M16" s="7">
        <f>'OCS - 1.6'!P16</f>
        <v>5.4699999999999999E-2</v>
      </c>
      <c r="N16" s="7">
        <f t="shared" si="12"/>
        <v>9.4338109395541325E-2</v>
      </c>
      <c r="O16" s="7">
        <f t="shared" si="13"/>
        <v>9.4338109395541325E-2</v>
      </c>
      <c r="P16" s="7">
        <f t="shared" ref="P16:P33" si="36">FT16</f>
        <v>9.4338109395541325E-2</v>
      </c>
      <c r="X16">
        <f t="shared" si="22"/>
        <v>6</v>
      </c>
      <c r="Y16" s="6">
        <f t="shared" si="14"/>
        <v>-71.789999999999992</v>
      </c>
      <c r="Z16" s="6">
        <f t="shared" ref="Z16:Z18" si="37">H16</f>
        <v>2.87</v>
      </c>
      <c r="AA16" s="6">
        <f t="shared" ref="AA16:AA18" si="38">I16</f>
        <v>3.0300000000000002</v>
      </c>
      <c r="AB16" s="6">
        <f t="shared" ref="AB16:AB18" si="39">J16</f>
        <v>3.1900000000000004</v>
      </c>
      <c r="AC16" s="6">
        <f t="shared" ref="AC16:AC18" si="40">K16</f>
        <v>3.3500000000000005</v>
      </c>
      <c r="AD16" s="6">
        <f>(1+$M$16)*AC16</f>
        <v>3.5332450000000004</v>
      </c>
      <c r="AE16" s="6">
        <f t="shared" ref="AE16:CP16" si="41">(1+$M$16)*AD16</f>
        <v>3.7265135015000004</v>
      </c>
      <c r="AF16" s="6">
        <f t="shared" si="41"/>
        <v>3.9303537900320502</v>
      </c>
      <c r="AG16" s="6">
        <f t="shared" si="41"/>
        <v>4.1453441423468034</v>
      </c>
      <c r="AH16" s="6">
        <f t="shared" si="41"/>
        <v>4.3720944669331736</v>
      </c>
      <c r="AI16" s="6">
        <f t="shared" si="41"/>
        <v>4.6112480342744178</v>
      </c>
      <c r="AJ16" s="6">
        <f t="shared" si="41"/>
        <v>4.8634833017492287</v>
      </c>
      <c r="AK16" s="6">
        <f t="shared" si="41"/>
        <v>5.1295158383549113</v>
      </c>
      <c r="AL16" s="6">
        <f t="shared" si="41"/>
        <v>5.4101003547129247</v>
      </c>
      <c r="AM16" s="6">
        <f t="shared" si="41"/>
        <v>5.7060328441157218</v>
      </c>
      <c r="AN16" s="6">
        <f t="shared" si="41"/>
        <v>6.0181528406888516</v>
      </c>
      <c r="AO16" s="6">
        <f t="shared" si="41"/>
        <v>6.3473458010745318</v>
      </c>
      <c r="AP16" s="6">
        <f t="shared" si="41"/>
        <v>6.6945456163933086</v>
      </c>
      <c r="AQ16" s="6">
        <f t="shared" si="41"/>
        <v>7.0607372616100221</v>
      </c>
      <c r="AR16" s="6">
        <f t="shared" si="41"/>
        <v>7.4469595898200902</v>
      </c>
      <c r="AS16" s="6">
        <f t="shared" si="41"/>
        <v>7.8543082793832486</v>
      </c>
      <c r="AT16" s="6">
        <f t="shared" si="41"/>
        <v>8.2839389422655128</v>
      </c>
      <c r="AU16" s="6">
        <f t="shared" si="41"/>
        <v>8.7370704024074364</v>
      </c>
      <c r="AV16" s="6">
        <f t="shared" si="41"/>
        <v>9.2149881534191227</v>
      </c>
      <c r="AW16" s="6">
        <f t="shared" si="41"/>
        <v>9.7190480054111479</v>
      </c>
      <c r="AX16" s="6">
        <f t="shared" si="41"/>
        <v>10.250679931307138</v>
      </c>
      <c r="AY16" s="6">
        <f t="shared" si="41"/>
        <v>10.811392123549638</v>
      </c>
      <c r="AZ16" s="6">
        <f t="shared" si="41"/>
        <v>11.402775272707803</v>
      </c>
      <c r="BA16" s="6">
        <f t="shared" si="41"/>
        <v>12.026507080124919</v>
      </c>
      <c r="BB16" s="6">
        <f t="shared" si="41"/>
        <v>12.684357017407752</v>
      </c>
      <c r="BC16" s="6">
        <f t="shared" si="41"/>
        <v>13.378191346259955</v>
      </c>
      <c r="BD16" s="6">
        <f t="shared" si="41"/>
        <v>14.109978412900375</v>
      </c>
      <c r="BE16" s="6">
        <f t="shared" si="41"/>
        <v>14.881794232086024</v>
      </c>
      <c r="BF16" s="6">
        <f t="shared" si="41"/>
        <v>15.69582837658113</v>
      </c>
      <c r="BG16" s="6">
        <f t="shared" si="41"/>
        <v>16.554390188780118</v>
      </c>
      <c r="BH16" s="6">
        <f t="shared" si="41"/>
        <v>17.459915332106391</v>
      </c>
      <c r="BI16" s="6">
        <f t="shared" si="41"/>
        <v>18.414972700772609</v>
      </c>
      <c r="BJ16" s="6">
        <f t="shared" si="41"/>
        <v>19.422271707504869</v>
      </c>
      <c r="BK16" s="6">
        <f t="shared" si="41"/>
        <v>20.484669969905386</v>
      </c>
      <c r="BL16" s="6">
        <f t="shared" si="41"/>
        <v>21.60518141725921</v>
      </c>
      <c r="BM16" s="6">
        <f t="shared" si="41"/>
        <v>22.786984840783287</v>
      </c>
      <c r="BN16" s="6">
        <f t="shared" si="41"/>
        <v>24.033432911574131</v>
      </c>
      <c r="BO16" s="6">
        <f t="shared" si="41"/>
        <v>25.348061691837234</v>
      </c>
      <c r="BP16" s="6">
        <f t="shared" si="41"/>
        <v>26.734600666380729</v>
      </c>
      <c r="BQ16" s="6">
        <f t="shared" si="41"/>
        <v>28.196983322831755</v>
      </c>
      <c r="BR16" s="6">
        <f t="shared" si="41"/>
        <v>29.739358310590653</v>
      </c>
      <c r="BS16" s="6">
        <f t="shared" si="41"/>
        <v>31.366101210179959</v>
      </c>
      <c r="BT16" s="6">
        <f t="shared" si="41"/>
        <v>33.0818269463768</v>
      </c>
      <c r="BU16" s="6">
        <f t="shared" si="41"/>
        <v>34.891402880343612</v>
      </c>
      <c r="BV16" s="6">
        <f t="shared" si="41"/>
        <v>36.799962617898409</v>
      </c>
      <c r="BW16" s="6">
        <f t="shared" si="41"/>
        <v>38.81292057309745</v>
      </c>
      <c r="BX16" s="6">
        <f t="shared" si="41"/>
        <v>40.935987328445883</v>
      </c>
      <c r="BY16" s="6">
        <f t="shared" si="41"/>
        <v>43.175185835311872</v>
      </c>
      <c r="BZ16" s="6">
        <f t="shared" si="41"/>
        <v>45.536868500503431</v>
      </c>
      <c r="CA16" s="6">
        <f t="shared" si="41"/>
        <v>48.027735207480966</v>
      </c>
      <c r="CB16" s="6">
        <f t="shared" si="41"/>
        <v>50.654852323330175</v>
      </c>
      <c r="CC16" s="6">
        <f t="shared" si="41"/>
        <v>53.425672745416335</v>
      </c>
      <c r="CD16" s="6">
        <f t="shared" si="41"/>
        <v>56.348057044590604</v>
      </c>
      <c r="CE16" s="6">
        <f t="shared" si="41"/>
        <v>59.43029576492971</v>
      </c>
      <c r="CF16" s="6">
        <f t="shared" si="41"/>
        <v>62.681132943271365</v>
      </c>
      <c r="CG16" s="6">
        <f t="shared" si="41"/>
        <v>66.109790915268306</v>
      </c>
      <c r="CH16" s="6">
        <f t="shared" si="41"/>
        <v>69.725996478333485</v>
      </c>
      <c r="CI16" s="6">
        <f t="shared" si="41"/>
        <v>73.540008485698323</v>
      </c>
      <c r="CJ16" s="6">
        <f t="shared" si="41"/>
        <v>77.562646949866021</v>
      </c>
      <c r="CK16" s="6">
        <f t="shared" si="41"/>
        <v>81.805323738023688</v>
      </c>
      <c r="CL16" s="6">
        <f t="shared" si="41"/>
        <v>86.280074946493585</v>
      </c>
      <c r="CM16" s="6">
        <f t="shared" si="41"/>
        <v>90.999595046066787</v>
      </c>
      <c r="CN16" s="6">
        <f t="shared" si="41"/>
        <v>95.977272895086642</v>
      </c>
      <c r="CO16" s="6">
        <f t="shared" si="41"/>
        <v>101.22722972244787</v>
      </c>
      <c r="CP16" s="6">
        <f t="shared" si="41"/>
        <v>106.76435918826577</v>
      </c>
      <c r="CQ16" s="6">
        <f t="shared" ref="CQ16:FB16" si="42">(1+$M$16)*CP16</f>
        <v>112.6043696358639</v>
      </c>
      <c r="CR16" s="6">
        <f t="shared" si="42"/>
        <v>118.76382865494566</v>
      </c>
      <c r="CS16" s="6">
        <f t="shared" si="42"/>
        <v>125.26021008237117</v>
      </c>
      <c r="CT16" s="6">
        <f t="shared" si="42"/>
        <v>132.11194357387689</v>
      </c>
      <c r="CU16" s="6">
        <f t="shared" si="42"/>
        <v>139.33846688736796</v>
      </c>
      <c r="CV16" s="6">
        <f t="shared" si="42"/>
        <v>146.96028102610697</v>
      </c>
      <c r="CW16" s="6">
        <f t="shared" si="42"/>
        <v>154.99900839823502</v>
      </c>
      <c r="CX16" s="6">
        <f t="shared" si="42"/>
        <v>163.47745415761847</v>
      </c>
      <c r="CY16" s="6">
        <f t="shared" si="42"/>
        <v>172.41967090004019</v>
      </c>
      <c r="CZ16" s="6">
        <f t="shared" si="42"/>
        <v>181.85102689827238</v>
      </c>
      <c r="DA16" s="6">
        <f t="shared" si="42"/>
        <v>191.79827806960787</v>
      </c>
      <c r="DB16" s="6">
        <f t="shared" si="42"/>
        <v>202.28964388001543</v>
      </c>
      <c r="DC16" s="6">
        <f t="shared" si="42"/>
        <v>213.35488740025227</v>
      </c>
      <c r="DD16" s="6">
        <f t="shared" si="42"/>
        <v>225.02539974104607</v>
      </c>
      <c r="DE16" s="6">
        <f t="shared" si="42"/>
        <v>237.3342891068813</v>
      </c>
      <c r="DF16" s="6">
        <f t="shared" si="42"/>
        <v>250.3164747210277</v>
      </c>
      <c r="DG16" s="6">
        <f t="shared" si="42"/>
        <v>264.00878588826794</v>
      </c>
      <c r="DH16" s="6">
        <f t="shared" si="42"/>
        <v>278.4500664763562</v>
      </c>
      <c r="DI16" s="6">
        <f t="shared" si="42"/>
        <v>293.6812851126129</v>
      </c>
      <c r="DJ16" s="6">
        <f t="shared" si="42"/>
        <v>309.74565140827281</v>
      </c>
      <c r="DK16" s="6">
        <f t="shared" si="42"/>
        <v>326.68873854030534</v>
      </c>
      <c r="DL16" s="6">
        <f t="shared" si="42"/>
        <v>344.55861253846001</v>
      </c>
      <c r="DM16" s="6">
        <f t="shared" si="42"/>
        <v>363.40596864431376</v>
      </c>
      <c r="DN16" s="6">
        <f t="shared" si="42"/>
        <v>383.28427512915772</v>
      </c>
      <c r="DO16" s="6">
        <f t="shared" si="42"/>
        <v>404.24992497872262</v>
      </c>
      <c r="DP16" s="6">
        <f t="shared" si="42"/>
        <v>426.36239587505872</v>
      </c>
      <c r="DQ16" s="6">
        <f t="shared" si="42"/>
        <v>449.6844189294244</v>
      </c>
      <c r="DR16" s="6">
        <f t="shared" si="42"/>
        <v>474.2821566448639</v>
      </c>
      <c r="DS16" s="6">
        <f t="shared" si="42"/>
        <v>500.22539061333794</v>
      </c>
      <c r="DT16" s="6">
        <f t="shared" si="42"/>
        <v>527.58771947988748</v>
      </c>
      <c r="DU16" s="6">
        <f t="shared" si="42"/>
        <v>556.44676773543733</v>
      </c>
      <c r="DV16" s="6">
        <f t="shared" si="42"/>
        <v>586.88440593056578</v>
      </c>
      <c r="DW16" s="6">
        <f t="shared" si="42"/>
        <v>618.98698293496773</v>
      </c>
      <c r="DX16" s="6">
        <f t="shared" si="42"/>
        <v>652.84557090151043</v>
      </c>
      <c r="DY16" s="6">
        <f t="shared" si="42"/>
        <v>688.55622362982308</v>
      </c>
      <c r="DZ16" s="6">
        <f t="shared" si="42"/>
        <v>726.22024906237436</v>
      </c>
      <c r="EA16" s="6">
        <f t="shared" si="42"/>
        <v>765.94449668608627</v>
      </c>
      <c r="EB16" s="6">
        <f t="shared" si="42"/>
        <v>807.8416606548152</v>
      </c>
      <c r="EC16" s="6">
        <f t="shared" si="42"/>
        <v>852.03059949263354</v>
      </c>
      <c r="ED16" s="6">
        <f t="shared" si="42"/>
        <v>898.63667328488054</v>
      </c>
      <c r="EE16" s="6">
        <f t="shared" si="42"/>
        <v>947.79209931356354</v>
      </c>
      <c r="EF16" s="6">
        <f t="shared" si="42"/>
        <v>999.63632714601545</v>
      </c>
      <c r="EG16" s="6">
        <f t="shared" si="42"/>
        <v>1054.3164342409025</v>
      </c>
      <c r="EH16" s="6">
        <f t="shared" si="42"/>
        <v>1111.9875431938799</v>
      </c>
      <c r="EI16" s="6">
        <f t="shared" si="42"/>
        <v>1172.8132618065852</v>
      </c>
      <c r="EJ16" s="6">
        <f t="shared" si="42"/>
        <v>1236.9661472274054</v>
      </c>
      <c r="EK16" s="6">
        <f t="shared" si="42"/>
        <v>1304.6281954807444</v>
      </c>
      <c r="EL16" s="6">
        <f t="shared" si="42"/>
        <v>1375.991357773541</v>
      </c>
      <c r="EM16" s="6">
        <f t="shared" si="42"/>
        <v>1451.2580850437537</v>
      </c>
      <c r="EN16" s="6">
        <f t="shared" si="42"/>
        <v>1530.641902295647</v>
      </c>
      <c r="EO16" s="6">
        <f t="shared" si="42"/>
        <v>1614.3680143512188</v>
      </c>
      <c r="EP16" s="6">
        <f t="shared" si="42"/>
        <v>1702.6739447362304</v>
      </c>
      <c r="EQ16" s="6">
        <f t="shared" si="42"/>
        <v>1795.8102095133022</v>
      </c>
      <c r="ER16" s="6">
        <f t="shared" si="42"/>
        <v>1894.0410279736798</v>
      </c>
      <c r="ES16" s="6">
        <f t="shared" si="42"/>
        <v>1997.6450722038401</v>
      </c>
      <c r="ET16" s="6">
        <f t="shared" si="42"/>
        <v>2106.9162576533899</v>
      </c>
      <c r="EU16" s="6">
        <f t="shared" si="42"/>
        <v>2222.1645769470301</v>
      </c>
      <c r="EV16" s="6">
        <f t="shared" si="42"/>
        <v>2343.7169793060325</v>
      </c>
      <c r="EW16" s="6">
        <f t="shared" si="42"/>
        <v>2471.9182980740725</v>
      </c>
      <c r="EX16" s="6">
        <f t="shared" si="42"/>
        <v>2607.132228978724</v>
      </c>
      <c r="EY16" s="6">
        <f t="shared" si="42"/>
        <v>2749.74236190386</v>
      </c>
      <c r="EZ16" s="6">
        <f t="shared" si="42"/>
        <v>2900.1532691000011</v>
      </c>
      <c r="FA16" s="6">
        <f t="shared" si="42"/>
        <v>3058.791652919771</v>
      </c>
      <c r="FB16" s="6">
        <f t="shared" si="42"/>
        <v>3226.1075563344825</v>
      </c>
      <c r="FC16" s="6">
        <f t="shared" ref="FC16:FS16" si="43">(1+$M$16)*FB16</f>
        <v>3402.5756396659785</v>
      </c>
      <c r="FD16" s="6">
        <f t="shared" si="43"/>
        <v>3588.6965271557074</v>
      </c>
      <c r="FE16" s="6">
        <f t="shared" si="43"/>
        <v>3784.9982271911244</v>
      </c>
      <c r="FF16" s="6">
        <f t="shared" si="43"/>
        <v>3992.0376302184786</v>
      </c>
      <c r="FG16" s="6">
        <f t="shared" si="43"/>
        <v>4210.4020885914297</v>
      </c>
      <c r="FH16" s="6">
        <f t="shared" si="43"/>
        <v>4440.7110828373807</v>
      </c>
      <c r="FI16" s="6">
        <f t="shared" si="43"/>
        <v>4683.6179790685856</v>
      </c>
      <c r="FJ16" s="6">
        <f t="shared" si="43"/>
        <v>4939.811882523637</v>
      </c>
      <c r="FK16" s="6">
        <f t="shared" si="43"/>
        <v>5210.0195924976797</v>
      </c>
      <c r="FL16" s="6">
        <f t="shared" si="43"/>
        <v>5495.0076642073027</v>
      </c>
      <c r="FM16" s="6">
        <f t="shared" si="43"/>
        <v>5795.5845834394422</v>
      </c>
      <c r="FN16" s="6">
        <f t="shared" si="43"/>
        <v>6112.6030601535795</v>
      </c>
      <c r="FO16" s="6">
        <f t="shared" si="43"/>
        <v>6446.9624475439805</v>
      </c>
      <c r="FP16" s="6">
        <f t="shared" si="43"/>
        <v>6799.6112934246357</v>
      </c>
      <c r="FQ16" s="6">
        <f t="shared" si="43"/>
        <v>7171.5500311749629</v>
      </c>
      <c r="FR16" s="6">
        <f t="shared" si="43"/>
        <v>7563.8338178802333</v>
      </c>
      <c r="FS16" s="6">
        <f t="shared" si="43"/>
        <v>7977.5755277182816</v>
      </c>
      <c r="FT16" s="7">
        <f t="shared" si="20"/>
        <v>9.4338109395541325E-2</v>
      </c>
    </row>
    <row r="17" spans="1:176" x14ac:dyDescent="0.25">
      <c r="A17">
        <f t="shared" si="21"/>
        <v>7</v>
      </c>
      <c r="B17" s="3" t="s">
        <v>210</v>
      </c>
      <c r="C17" s="11" t="s">
        <v>213</v>
      </c>
      <c r="D17" s="6">
        <f>'WP Sheet1'!I16</f>
        <v>3.21</v>
      </c>
      <c r="E17" s="6">
        <f>'WP Sheet1'!J16</f>
        <v>3.4</v>
      </c>
      <c r="F17" s="6">
        <f t="shared" si="6"/>
        <v>6.3333333333333311E-2</v>
      </c>
      <c r="G17" s="6">
        <f>'OCS - 1.7'!D17</f>
        <v>70.441666666666663</v>
      </c>
      <c r="H17" s="6">
        <f t="shared" si="7"/>
        <v>3.21</v>
      </c>
      <c r="I17" s="6">
        <f t="shared" si="8"/>
        <v>3.2733333333333334</v>
      </c>
      <c r="J17" s="6">
        <f t="shared" si="9"/>
        <v>3.3366666666666669</v>
      </c>
      <c r="K17" s="6">
        <f t="shared" si="10"/>
        <v>3.4000000000000004</v>
      </c>
      <c r="L17" s="6">
        <f t="shared" si="11"/>
        <v>3.5339600000000009</v>
      </c>
      <c r="M17" s="7">
        <f>'OCS - 1.6'!P17</f>
        <v>3.9399999999999998E-2</v>
      </c>
      <c r="N17" s="7">
        <f t="shared" si="12"/>
        <v>8.248674665246436E-2</v>
      </c>
      <c r="O17" s="7">
        <f t="shared" si="13"/>
        <v>8.248674665246436E-2</v>
      </c>
      <c r="P17" s="7"/>
      <c r="X17">
        <f t="shared" si="22"/>
        <v>7</v>
      </c>
      <c r="Y17" s="6">
        <f t="shared" si="14"/>
        <v>-70.441666666666663</v>
      </c>
      <c r="Z17" s="6">
        <f t="shared" si="37"/>
        <v>3.21</v>
      </c>
      <c r="AA17" s="6">
        <f t="shared" si="38"/>
        <v>3.2733333333333334</v>
      </c>
      <c r="AB17" s="6">
        <f t="shared" si="39"/>
        <v>3.3366666666666669</v>
      </c>
      <c r="AC17" s="6">
        <f t="shared" si="40"/>
        <v>3.4000000000000004</v>
      </c>
      <c r="AD17" s="6">
        <f>(1+$M$17)*AC17</f>
        <v>3.5339600000000009</v>
      </c>
      <c r="AE17" s="6">
        <f t="shared" ref="AE17:CP17" si="44">(1+$M$17)*AD17</f>
        <v>3.6731980240000013</v>
      </c>
      <c r="AF17" s="6">
        <f t="shared" si="44"/>
        <v>3.8179220261456015</v>
      </c>
      <c r="AG17" s="6">
        <f t="shared" si="44"/>
        <v>3.9683481539757386</v>
      </c>
      <c r="AH17" s="6">
        <f t="shared" si="44"/>
        <v>4.1247010712423835</v>
      </c>
      <c r="AI17" s="6">
        <f t="shared" si="44"/>
        <v>4.2872142934493338</v>
      </c>
      <c r="AJ17" s="6">
        <f t="shared" si="44"/>
        <v>4.456130536611238</v>
      </c>
      <c r="AK17" s="6">
        <f t="shared" si="44"/>
        <v>4.6317020797537216</v>
      </c>
      <c r="AL17" s="6">
        <f t="shared" si="44"/>
        <v>4.8141911416960186</v>
      </c>
      <c r="AM17" s="6">
        <f t="shared" si="44"/>
        <v>5.0038702726788422</v>
      </c>
      <c r="AN17" s="6">
        <f t="shared" si="44"/>
        <v>5.2010227614223892</v>
      </c>
      <c r="AO17" s="6">
        <f t="shared" si="44"/>
        <v>5.4059430582224319</v>
      </c>
      <c r="AP17" s="6">
        <f t="shared" si="44"/>
        <v>5.6189372147163965</v>
      </c>
      <c r="AQ17" s="6">
        <f t="shared" si="44"/>
        <v>5.840323340976223</v>
      </c>
      <c r="AR17" s="6">
        <f t="shared" si="44"/>
        <v>6.0704320806106864</v>
      </c>
      <c r="AS17" s="6">
        <f t="shared" si="44"/>
        <v>6.3096071045867479</v>
      </c>
      <c r="AT17" s="6">
        <f t="shared" si="44"/>
        <v>6.5582056245074662</v>
      </c>
      <c r="AU17" s="6">
        <f t="shared" si="44"/>
        <v>6.8165989261130608</v>
      </c>
      <c r="AV17" s="6">
        <f t="shared" si="44"/>
        <v>7.0851729238019159</v>
      </c>
      <c r="AW17" s="6">
        <f t="shared" si="44"/>
        <v>7.3643287369997124</v>
      </c>
      <c r="AX17" s="6">
        <f t="shared" si="44"/>
        <v>7.6544832892375014</v>
      </c>
      <c r="AY17" s="6">
        <f t="shared" si="44"/>
        <v>7.9560699308334595</v>
      </c>
      <c r="AZ17" s="6">
        <f t="shared" si="44"/>
        <v>8.2695390861082991</v>
      </c>
      <c r="BA17" s="6">
        <f t="shared" si="44"/>
        <v>8.5953589261009675</v>
      </c>
      <c r="BB17" s="6">
        <f t="shared" si="44"/>
        <v>8.9340160677893472</v>
      </c>
      <c r="BC17" s="6">
        <f t="shared" si="44"/>
        <v>9.2860163008602488</v>
      </c>
      <c r="BD17" s="6">
        <f t="shared" si="44"/>
        <v>9.6518853431141434</v>
      </c>
      <c r="BE17" s="6">
        <f t="shared" si="44"/>
        <v>10.032169625632841</v>
      </c>
      <c r="BF17" s="6">
        <f t="shared" si="44"/>
        <v>10.427437108882776</v>
      </c>
      <c r="BG17" s="6">
        <f t="shared" si="44"/>
        <v>10.838278130972759</v>
      </c>
      <c r="BH17" s="6">
        <f t="shared" si="44"/>
        <v>11.265306289333086</v>
      </c>
      <c r="BI17" s="6">
        <f t="shared" si="44"/>
        <v>11.70915935713281</v>
      </c>
      <c r="BJ17" s="6">
        <f t="shared" si="44"/>
        <v>12.170500235803845</v>
      </c>
      <c r="BK17" s="6">
        <f t="shared" si="44"/>
        <v>12.650017945094516</v>
      </c>
      <c r="BL17" s="6">
        <f t="shared" si="44"/>
        <v>13.148428652131242</v>
      </c>
      <c r="BM17" s="6">
        <f t="shared" si="44"/>
        <v>13.666476741025214</v>
      </c>
      <c r="BN17" s="6">
        <f t="shared" si="44"/>
        <v>14.204935924621608</v>
      </c>
      <c r="BO17" s="6">
        <f t="shared" si="44"/>
        <v>14.764610400051701</v>
      </c>
      <c r="BP17" s="6">
        <f t="shared" si="44"/>
        <v>15.34633604981374</v>
      </c>
      <c r="BQ17" s="6">
        <f t="shared" si="44"/>
        <v>15.950981690176402</v>
      </c>
      <c r="BR17" s="6">
        <f t="shared" si="44"/>
        <v>16.579450368769354</v>
      </c>
      <c r="BS17" s="6">
        <f t="shared" si="44"/>
        <v>17.232680713298869</v>
      </c>
      <c r="BT17" s="6">
        <f t="shared" si="44"/>
        <v>17.911648333402848</v>
      </c>
      <c r="BU17" s="6">
        <f t="shared" si="44"/>
        <v>18.617367277738921</v>
      </c>
      <c r="BV17" s="6">
        <f t="shared" si="44"/>
        <v>19.350891548481837</v>
      </c>
      <c r="BW17" s="6">
        <f t="shared" si="44"/>
        <v>20.113316675492023</v>
      </c>
      <c r="BX17" s="6">
        <f t="shared" si="44"/>
        <v>20.905781352506409</v>
      </c>
      <c r="BY17" s="6">
        <f t="shared" si="44"/>
        <v>21.729469137795164</v>
      </c>
      <c r="BZ17" s="6">
        <f t="shared" si="44"/>
        <v>22.585610221824297</v>
      </c>
      <c r="CA17" s="6">
        <f t="shared" si="44"/>
        <v>23.475483264564176</v>
      </c>
      <c r="CB17" s="6">
        <f t="shared" si="44"/>
        <v>24.400417305188007</v>
      </c>
      <c r="CC17" s="6">
        <f t="shared" si="44"/>
        <v>25.361793747012417</v>
      </c>
      <c r="CD17" s="6">
        <f t="shared" si="44"/>
        <v>26.361048420644707</v>
      </c>
      <c r="CE17" s="6">
        <f t="shared" si="44"/>
        <v>27.399673728418112</v>
      </c>
      <c r="CF17" s="6">
        <f t="shared" si="44"/>
        <v>28.479220873317789</v>
      </c>
      <c r="CG17" s="6">
        <f t="shared" si="44"/>
        <v>29.601302175726513</v>
      </c>
      <c r="CH17" s="6">
        <f t="shared" si="44"/>
        <v>30.767593481450142</v>
      </c>
      <c r="CI17" s="6">
        <f t="shared" si="44"/>
        <v>31.979836664619281</v>
      </c>
      <c r="CJ17" s="6">
        <f t="shared" si="44"/>
        <v>33.239842229205287</v>
      </c>
      <c r="CK17" s="6">
        <f t="shared" si="44"/>
        <v>34.54949201303598</v>
      </c>
      <c r="CL17" s="6">
        <f t="shared" si="44"/>
        <v>35.9107419983496</v>
      </c>
      <c r="CM17" s="6">
        <f t="shared" si="44"/>
        <v>37.32562523308458</v>
      </c>
      <c r="CN17" s="6">
        <f t="shared" si="44"/>
        <v>38.796254867268118</v>
      </c>
      <c r="CO17" s="6">
        <f t="shared" si="44"/>
        <v>40.324827309038483</v>
      </c>
      <c r="CP17" s="6">
        <f t="shared" si="44"/>
        <v>41.9136255050146</v>
      </c>
      <c r="CQ17" s="6">
        <f t="shared" ref="CQ17:FB17" si="45">(1+$M$17)*CP17</f>
        <v>43.565022349912176</v>
      </c>
      <c r="CR17" s="6">
        <f t="shared" si="45"/>
        <v>45.28148423049872</v>
      </c>
      <c r="CS17" s="6">
        <f t="shared" si="45"/>
        <v>47.065574709180375</v>
      </c>
      <c r="CT17" s="6">
        <f t="shared" si="45"/>
        <v>48.919958352722084</v>
      </c>
      <c r="CU17" s="6">
        <f t="shared" si="45"/>
        <v>50.847404711819337</v>
      </c>
      <c r="CV17" s="6">
        <f t="shared" si="45"/>
        <v>52.850792457465026</v>
      </c>
      <c r="CW17" s="6">
        <f t="shared" si="45"/>
        <v>54.933113680289154</v>
      </c>
      <c r="CX17" s="6">
        <f t="shared" si="45"/>
        <v>57.097478359292552</v>
      </c>
      <c r="CY17" s="6">
        <f t="shared" si="45"/>
        <v>59.347119006648683</v>
      </c>
      <c r="CZ17" s="6">
        <f t="shared" si="45"/>
        <v>61.685395495510647</v>
      </c>
      <c r="DA17" s="6">
        <f t="shared" si="45"/>
        <v>64.115800078033772</v>
      </c>
      <c r="DB17" s="6">
        <f t="shared" si="45"/>
        <v>66.641962601108304</v>
      </c>
      <c r="DC17" s="6">
        <f t="shared" si="45"/>
        <v>69.267655927591974</v>
      </c>
      <c r="DD17" s="6">
        <f t="shared" si="45"/>
        <v>71.996801571139102</v>
      </c>
      <c r="DE17" s="6">
        <f t="shared" si="45"/>
        <v>74.833475553041993</v>
      </c>
      <c r="DF17" s="6">
        <f t="shared" si="45"/>
        <v>77.781914489831848</v>
      </c>
      <c r="DG17" s="6">
        <f t="shared" si="45"/>
        <v>80.846521920731234</v>
      </c>
      <c r="DH17" s="6">
        <f t="shared" si="45"/>
        <v>84.031874884408055</v>
      </c>
      <c r="DI17" s="6">
        <f t="shared" si="45"/>
        <v>87.342730754853747</v>
      </c>
      <c r="DJ17" s="6">
        <f t="shared" si="45"/>
        <v>90.784034346594993</v>
      </c>
      <c r="DK17" s="6">
        <f t="shared" si="45"/>
        <v>94.360925299850848</v>
      </c>
      <c r="DL17" s="6">
        <f t="shared" si="45"/>
        <v>98.078745756664986</v>
      </c>
      <c r="DM17" s="6">
        <f t="shared" si="45"/>
        <v>101.9430483394776</v>
      </c>
      <c r="DN17" s="6">
        <f t="shared" si="45"/>
        <v>105.95960444405303</v>
      </c>
      <c r="DO17" s="6">
        <f t="shared" si="45"/>
        <v>110.13441285914872</v>
      </c>
      <c r="DP17" s="6">
        <f t="shared" si="45"/>
        <v>114.4737087257992</v>
      </c>
      <c r="DQ17" s="6">
        <f t="shared" si="45"/>
        <v>118.9839728495957</v>
      </c>
      <c r="DR17" s="6">
        <f t="shared" si="45"/>
        <v>123.67194137986978</v>
      </c>
      <c r="DS17" s="6">
        <f t="shared" si="45"/>
        <v>128.54461587023667</v>
      </c>
      <c r="DT17" s="6">
        <f t="shared" si="45"/>
        <v>133.609273735524</v>
      </c>
      <c r="DU17" s="6">
        <f t="shared" si="45"/>
        <v>138.87347912070365</v>
      </c>
      <c r="DV17" s="6">
        <f t="shared" si="45"/>
        <v>144.3450941980594</v>
      </c>
      <c r="DW17" s="6">
        <f t="shared" si="45"/>
        <v>150.03229090946294</v>
      </c>
      <c r="DX17" s="6">
        <f t="shared" si="45"/>
        <v>155.94356317129581</v>
      </c>
      <c r="DY17" s="6">
        <f t="shared" si="45"/>
        <v>162.08773956024487</v>
      </c>
      <c r="DZ17" s="6">
        <f t="shared" si="45"/>
        <v>168.47399649891852</v>
      </c>
      <c r="EA17" s="6">
        <f t="shared" si="45"/>
        <v>175.11187196097592</v>
      </c>
      <c r="EB17" s="6">
        <f t="shared" si="45"/>
        <v>182.01127971623839</v>
      </c>
      <c r="EC17" s="6">
        <f t="shared" si="45"/>
        <v>189.18252413705821</v>
      </c>
      <c r="ED17" s="6">
        <f t="shared" si="45"/>
        <v>196.63631558805832</v>
      </c>
      <c r="EE17" s="6">
        <f t="shared" si="45"/>
        <v>204.38378642222784</v>
      </c>
      <c r="EF17" s="6">
        <f t="shared" si="45"/>
        <v>212.43650760726365</v>
      </c>
      <c r="EG17" s="6">
        <f t="shared" si="45"/>
        <v>220.80650600698985</v>
      </c>
      <c r="EH17" s="6">
        <f t="shared" si="45"/>
        <v>229.50628234366528</v>
      </c>
      <c r="EI17" s="6">
        <f t="shared" si="45"/>
        <v>238.54882986800573</v>
      </c>
      <c r="EJ17" s="6">
        <f t="shared" si="45"/>
        <v>247.94765376480518</v>
      </c>
      <c r="EK17" s="6">
        <f t="shared" si="45"/>
        <v>257.71679132313852</v>
      </c>
      <c r="EL17" s="6">
        <f t="shared" si="45"/>
        <v>267.87083290127021</v>
      </c>
      <c r="EM17" s="6">
        <f t="shared" si="45"/>
        <v>278.42494371758028</v>
      </c>
      <c r="EN17" s="6">
        <f t="shared" si="45"/>
        <v>289.39488650005296</v>
      </c>
      <c r="EO17" s="6">
        <f t="shared" si="45"/>
        <v>300.79704502815508</v>
      </c>
      <c r="EP17" s="6">
        <f t="shared" si="45"/>
        <v>312.64844860226441</v>
      </c>
      <c r="EQ17" s="6">
        <f t="shared" si="45"/>
        <v>324.96679747719367</v>
      </c>
      <c r="ER17" s="6">
        <f t="shared" si="45"/>
        <v>337.77048929779511</v>
      </c>
      <c r="ES17" s="6">
        <f t="shared" si="45"/>
        <v>351.07864657612828</v>
      </c>
      <c r="ET17" s="6">
        <f t="shared" si="45"/>
        <v>364.91114525122777</v>
      </c>
      <c r="EU17" s="6">
        <f t="shared" si="45"/>
        <v>379.28864437412619</v>
      </c>
      <c r="EV17" s="6">
        <f t="shared" si="45"/>
        <v>394.23261696246681</v>
      </c>
      <c r="EW17" s="6">
        <f t="shared" si="45"/>
        <v>409.76538207078806</v>
      </c>
      <c r="EX17" s="6">
        <f t="shared" si="45"/>
        <v>425.91013812437717</v>
      </c>
      <c r="EY17" s="6">
        <f t="shared" si="45"/>
        <v>442.69099756647768</v>
      </c>
      <c r="EZ17" s="6">
        <f t="shared" si="45"/>
        <v>460.13302287059696</v>
      </c>
      <c r="FA17" s="6">
        <f t="shared" si="45"/>
        <v>478.26226397169853</v>
      </c>
      <c r="FB17" s="6">
        <f t="shared" si="45"/>
        <v>497.10579717218349</v>
      </c>
      <c r="FC17" s="6">
        <f t="shared" ref="FC17:FS17" si="46">(1+$M$17)*FB17</f>
        <v>516.69176558076754</v>
      </c>
      <c r="FD17" s="6">
        <f t="shared" si="46"/>
        <v>537.04942114464984</v>
      </c>
      <c r="FE17" s="6">
        <f t="shared" si="46"/>
        <v>558.20916833774913</v>
      </c>
      <c r="FF17" s="6">
        <f t="shared" si="46"/>
        <v>580.20260957025653</v>
      </c>
      <c r="FG17" s="6">
        <f t="shared" si="46"/>
        <v>603.06259238732468</v>
      </c>
      <c r="FH17" s="6">
        <f t="shared" si="46"/>
        <v>626.82325852738529</v>
      </c>
      <c r="FI17" s="6">
        <f t="shared" si="46"/>
        <v>651.52009491336435</v>
      </c>
      <c r="FJ17" s="6">
        <f t="shared" si="46"/>
        <v>677.18998665295101</v>
      </c>
      <c r="FK17" s="6">
        <f t="shared" si="46"/>
        <v>703.8712721270773</v>
      </c>
      <c r="FL17" s="6">
        <f t="shared" si="46"/>
        <v>731.60380024888423</v>
      </c>
      <c r="FM17" s="6">
        <f t="shared" si="46"/>
        <v>760.42898997869031</v>
      </c>
      <c r="FN17" s="6">
        <f t="shared" si="46"/>
        <v>790.38989218385075</v>
      </c>
      <c r="FO17" s="6">
        <f t="shared" si="46"/>
        <v>821.5312539358946</v>
      </c>
      <c r="FP17" s="6">
        <f t="shared" si="46"/>
        <v>853.89958534096888</v>
      </c>
      <c r="FQ17" s="6">
        <f t="shared" si="46"/>
        <v>887.5432290034031</v>
      </c>
      <c r="FR17" s="6">
        <f t="shared" si="46"/>
        <v>922.51243222613732</v>
      </c>
      <c r="FS17" s="6">
        <f t="shared" si="46"/>
        <v>958.85942205584718</v>
      </c>
      <c r="FT17" s="7">
        <f t="shared" si="20"/>
        <v>8.248674665246436E-2</v>
      </c>
    </row>
    <row r="18" spans="1:176" x14ac:dyDescent="0.25">
      <c r="A18">
        <f t="shared" si="21"/>
        <v>8</v>
      </c>
      <c r="B18" s="3" t="s">
        <v>211</v>
      </c>
      <c r="C18" s="11" t="s">
        <v>212</v>
      </c>
      <c r="D18" s="6">
        <f>'WP Sheet1'!I17</f>
        <v>1.53</v>
      </c>
      <c r="E18" s="6">
        <f>'WP Sheet1'!J17</f>
        <v>1.9</v>
      </c>
      <c r="F18" s="6">
        <f t="shared" si="6"/>
        <v>0.12333333333333329</v>
      </c>
      <c r="G18" s="6">
        <f>'OCS - 1.7'!D18</f>
        <v>52.728333333333332</v>
      </c>
      <c r="H18" s="6">
        <f t="shared" si="7"/>
        <v>1.53</v>
      </c>
      <c r="I18" s="6">
        <f t="shared" si="8"/>
        <v>1.6533333333333333</v>
      </c>
      <c r="J18" s="6">
        <f t="shared" si="9"/>
        <v>1.7766666666666666</v>
      </c>
      <c r="K18" s="6">
        <f t="shared" si="10"/>
        <v>1.9</v>
      </c>
      <c r="L18" s="6">
        <f t="shared" si="11"/>
        <v>1.9357833333333332</v>
      </c>
      <c r="M18" s="7">
        <f>'OCS - 1.6'!P18</f>
        <v>1.8833333333333334E-2</v>
      </c>
      <c r="N18" s="7">
        <f t="shared" si="12"/>
        <v>5.2328784003230266E-2</v>
      </c>
      <c r="O18" s="7"/>
      <c r="P18" s="7"/>
      <c r="X18">
        <f t="shared" si="22"/>
        <v>8</v>
      </c>
      <c r="Y18" s="6">
        <f t="shared" si="14"/>
        <v>-52.728333333333332</v>
      </c>
      <c r="Z18" s="6">
        <f t="shared" si="37"/>
        <v>1.53</v>
      </c>
      <c r="AA18" s="6">
        <f t="shared" si="38"/>
        <v>1.6533333333333333</v>
      </c>
      <c r="AB18" s="6">
        <f t="shared" si="39"/>
        <v>1.7766666666666666</v>
      </c>
      <c r="AC18" s="6">
        <f t="shared" si="40"/>
        <v>1.9</v>
      </c>
      <c r="AD18" s="6">
        <f>(1+$M$18)*AC18</f>
        <v>1.9357833333333332</v>
      </c>
      <c r="AE18" s="6">
        <f t="shared" ref="AE18:CP18" si="47">(1+$M$18)*AD18</f>
        <v>1.9722405861111107</v>
      </c>
      <c r="AF18" s="6">
        <f t="shared" si="47"/>
        <v>2.00938445048287</v>
      </c>
      <c r="AG18" s="6">
        <f t="shared" si="47"/>
        <v>2.0472278576336307</v>
      </c>
      <c r="AH18" s="6">
        <f t="shared" si="47"/>
        <v>2.0857839822857307</v>
      </c>
      <c r="AI18" s="6">
        <f t="shared" si="47"/>
        <v>2.1250662472854454</v>
      </c>
      <c r="AJ18" s="6">
        <f t="shared" si="47"/>
        <v>2.1650883282759876</v>
      </c>
      <c r="AK18" s="6">
        <f t="shared" si="47"/>
        <v>2.2058641584585184</v>
      </c>
      <c r="AL18" s="6">
        <f t="shared" si="47"/>
        <v>2.2474079334428203</v>
      </c>
      <c r="AM18" s="6">
        <f t="shared" si="47"/>
        <v>2.2897341161893268</v>
      </c>
      <c r="AN18" s="6">
        <f t="shared" si="47"/>
        <v>2.3328574420442254</v>
      </c>
      <c r="AO18" s="6">
        <f t="shared" si="47"/>
        <v>2.3767929238693917</v>
      </c>
      <c r="AP18" s="6">
        <f t="shared" si="47"/>
        <v>2.4215558572689315</v>
      </c>
      <c r="AQ18" s="6">
        <f t="shared" si="47"/>
        <v>2.4671618259141628</v>
      </c>
      <c r="AR18" s="6">
        <f t="shared" si="47"/>
        <v>2.5136267069688794</v>
      </c>
      <c r="AS18" s="6">
        <f t="shared" si="47"/>
        <v>2.5609666766167929</v>
      </c>
      <c r="AT18" s="6">
        <f t="shared" si="47"/>
        <v>2.6091982156930755</v>
      </c>
      <c r="AU18" s="6">
        <f t="shared" si="47"/>
        <v>2.6583381154219614</v>
      </c>
      <c r="AV18" s="6">
        <f t="shared" si="47"/>
        <v>2.708403483262408</v>
      </c>
      <c r="AW18" s="6">
        <f t="shared" si="47"/>
        <v>2.7594117488638497</v>
      </c>
      <c r="AX18" s="6">
        <f t="shared" si="47"/>
        <v>2.8113806701341186</v>
      </c>
      <c r="AY18" s="6">
        <f t="shared" si="47"/>
        <v>2.8643283394216441</v>
      </c>
      <c r="AZ18" s="6">
        <f t="shared" si="47"/>
        <v>2.918273189814085</v>
      </c>
      <c r="BA18" s="6">
        <f t="shared" si="47"/>
        <v>2.9732340015555834</v>
      </c>
      <c r="BB18" s="6">
        <f t="shared" si="47"/>
        <v>3.0292299085848802</v>
      </c>
      <c r="BC18" s="6">
        <f t="shared" si="47"/>
        <v>3.086280405196562</v>
      </c>
      <c r="BD18" s="6">
        <f t="shared" si="47"/>
        <v>3.1444053528277638</v>
      </c>
      <c r="BE18" s="6">
        <f t="shared" si="47"/>
        <v>3.2036249869726863</v>
      </c>
      <c r="BF18" s="6">
        <f t="shared" si="47"/>
        <v>3.2639599242273385</v>
      </c>
      <c r="BG18" s="6">
        <f t="shared" si="47"/>
        <v>3.3254311694669529</v>
      </c>
      <c r="BH18" s="6">
        <f t="shared" si="47"/>
        <v>3.3880601231585805</v>
      </c>
      <c r="BI18" s="6">
        <f t="shared" si="47"/>
        <v>3.4518685888114002</v>
      </c>
      <c r="BJ18" s="6">
        <f t="shared" si="47"/>
        <v>3.5168787805673478</v>
      </c>
      <c r="BK18" s="6">
        <f t="shared" si="47"/>
        <v>3.5831133309346992</v>
      </c>
      <c r="BL18" s="6">
        <f t="shared" si="47"/>
        <v>3.6505952986673025</v>
      </c>
      <c r="BM18" s="6">
        <f t="shared" si="47"/>
        <v>3.7193481767922032</v>
      </c>
      <c r="BN18" s="6">
        <f t="shared" si="47"/>
        <v>3.7893959007884561</v>
      </c>
      <c r="BO18" s="6">
        <f t="shared" si="47"/>
        <v>3.8607628569199717</v>
      </c>
      <c r="BP18" s="6">
        <f t="shared" si="47"/>
        <v>3.9334738907252973</v>
      </c>
      <c r="BQ18" s="6">
        <f t="shared" si="47"/>
        <v>4.0075543156672904</v>
      </c>
      <c r="BR18" s="6">
        <f t="shared" si="47"/>
        <v>4.0830299219456911</v>
      </c>
      <c r="BS18" s="6">
        <f t="shared" si="47"/>
        <v>4.1599269854756677</v>
      </c>
      <c r="BT18" s="6">
        <f t="shared" si="47"/>
        <v>4.2382722770354588</v>
      </c>
      <c r="BU18" s="6">
        <f t="shared" si="47"/>
        <v>4.3180930715862926</v>
      </c>
      <c r="BV18" s="6">
        <f t="shared" si="47"/>
        <v>4.399417157767834</v>
      </c>
      <c r="BW18" s="6">
        <f t="shared" si="47"/>
        <v>4.4822728475724611</v>
      </c>
      <c r="BX18" s="6">
        <f t="shared" si="47"/>
        <v>4.5666889862017426</v>
      </c>
      <c r="BY18" s="6">
        <f t="shared" si="47"/>
        <v>4.6526949621085416</v>
      </c>
      <c r="BZ18" s="6">
        <f t="shared" si="47"/>
        <v>4.7403207172282524</v>
      </c>
      <c r="CA18" s="6">
        <f t="shared" si="47"/>
        <v>4.8295967574027179</v>
      </c>
      <c r="CB18" s="6">
        <f t="shared" si="47"/>
        <v>4.9205541630004683</v>
      </c>
      <c r="CC18" s="6">
        <f t="shared" si="47"/>
        <v>5.0132245997369766</v>
      </c>
      <c r="CD18" s="6">
        <f t="shared" si="47"/>
        <v>5.1076403296986896</v>
      </c>
      <c r="CE18" s="6">
        <f t="shared" si="47"/>
        <v>5.203834222574681</v>
      </c>
      <c r="CF18" s="6">
        <f t="shared" si="47"/>
        <v>5.3018397670998372</v>
      </c>
      <c r="CG18" s="6">
        <f t="shared" si="47"/>
        <v>5.4016910827135503</v>
      </c>
      <c r="CH18" s="6">
        <f t="shared" si="47"/>
        <v>5.5034229314379886</v>
      </c>
      <c r="CI18" s="6">
        <f t="shared" si="47"/>
        <v>5.6070707299800704</v>
      </c>
      <c r="CJ18" s="6">
        <f t="shared" si="47"/>
        <v>5.7126705620613611</v>
      </c>
      <c r="CK18" s="6">
        <f t="shared" si="47"/>
        <v>5.8202591909801829</v>
      </c>
      <c r="CL18" s="6">
        <f t="shared" si="47"/>
        <v>5.9298740724103096</v>
      </c>
      <c r="CM18" s="6">
        <f t="shared" si="47"/>
        <v>6.0415533674407031</v>
      </c>
      <c r="CN18" s="6">
        <f t="shared" si="47"/>
        <v>6.1553359558608358</v>
      </c>
      <c r="CO18" s="6">
        <f t="shared" si="47"/>
        <v>6.2712614496962145</v>
      </c>
      <c r="CP18" s="6">
        <f t="shared" si="47"/>
        <v>6.3893702069988256</v>
      </c>
      <c r="CQ18" s="6">
        <f t="shared" ref="CQ18:FB18" si="48">(1+$M$18)*CP18</f>
        <v>6.5097033458973028</v>
      </c>
      <c r="CR18" s="6">
        <f t="shared" si="48"/>
        <v>6.6323027589117016</v>
      </c>
      <c r="CS18" s="6">
        <f t="shared" si="48"/>
        <v>6.7572111275378717</v>
      </c>
      <c r="CT18" s="6">
        <f t="shared" si="48"/>
        <v>6.8844719371065013</v>
      </c>
      <c r="CU18" s="6">
        <f t="shared" si="48"/>
        <v>7.0141294919220067</v>
      </c>
      <c r="CV18" s="6">
        <f t="shared" si="48"/>
        <v>7.1462289306865374</v>
      </c>
      <c r="CW18" s="6">
        <f t="shared" si="48"/>
        <v>7.2808162422144669</v>
      </c>
      <c r="CX18" s="6">
        <f t="shared" si="48"/>
        <v>7.4179382814428392</v>
      </c>
      <c r="CY18" s="6">
        <f t="shared" si="48"/>
        <v>7.5576427857433455</v>
      </c>
      <c r="CZ18" s="6">
        <f t="shared" si="48"/>
        <v>7.699978391541511</v>
      </c>
      <c r="DA18" s="6">
        <f t="shared" si="48"/>
        <v>7.844994651248876</v>
      </c>
      <c r="DB18" s="6">
        <f t="shared" si="48"/>
        <v>7.9927420505140629</v>
      </c>
      <c r="DC18" s="6">
        <f t="shared" si="48"/>
        <v>8.1432720257987441</v>
      </c>
      <c r="DD18" s="6">
        <f t="shared" si="48"/>
        <v>8.2966369822846193</v>
      </c>
      <c r="DE18" s="6">
        <f t="shared" si="48"/>
        <v>8.4528903121176455</v>
      </c>
      <c r="DF18" s="6">
        <f t="shared" si="48"/>
        <v>8.6120864129958612</v>
      </c>
      <c r="DG18" s="6">
        <f t="shared" si="48"/>
        <v>8.7742807071072821</v>
      </c>
      <c r="DH18" s="6">
        <f t="shared" si="48"/>
        <v>8.9395296604244692</v>
      </c>
      <c r="DI18" s="6">
        <f t="shared" si="48"/>
        <v>9.1078908023624621</v>
      </c>
      <c r="DJ18" s="6">
        <f t="shared" si="48"/>
        <v>9.2794227458069543</v>
      </c>
      <c r="DK18" s="6">
        <f t="shared" si="48"/>
        <v>9.454185207519652</v>
      </c>
      <c r="DL18" s="6">
        <f t="shared" si="48"/>
        <v>9.6322390289279376</v>
      </c>
      <c r="DM18" s="6">
        <f t="shared" si="48"/>
        <v>9.8136461973060793</v>
      </c>
      <c r="DN18" s="6">
        <f t="shared" si="48"/>
        <v>9.9984698673553432</v>
      </c>
      <c r="DO18" s="6">
        <f t="shared" si="48"/>
        <v>10.186774383190535</v>
      </c>
      <c r="DP18" s="6">
        <f t="shared" si="48"/>
        <v>10.378625300740623</v>
      </c>
      <c r="DQ18" s="6">
        <f t="shared" si="48"/>
        <v>10.574089410571238</v>
      </c>
      <c r="DR18" s="6">
        <f t="shared" si="48"/>
        <v>10.773234761136996</v>
      </c>
      <c r="DS18" s="6">
        <f t="shared" si="48"/>
        <v>10.976130682471741</v>
      </c>
      <c r="DT18" s="6">
        <f t="shared" si="48"/>
        <v>11.182847810324958</v>
      </c>
      <c r="DU18" s="6">
        <f t="shared" si="48"/>
        <v>11.393458110752745</v>
      </c>
      <c r="DV18" s="6">
        <f t="shared" si="48"/>
        <v>11.60803490517192</v>
      </c>
      <c r="DW18" s="6">
        <f t="shared" si="48"/>
        <v>11.82665289588599</v>
      </c>
      <c r="DX18" s="6">
        <f t="shared" si="48"/>
        <v>12.049388192091842</v>
      </c>
      <c r="DY18" s="6">
        <f t="shared" si="48"/>
        <v>12.276318336376237</v>
      </c>
      <c r="DZ18" s="6">
        <f t="shared" si="48"/>
        <v>12.507522331711321</v>
      </c>
      <c r="EA18" s="6">
        <f t="shared" si="48"/>
        <v>12.74308066895855</v>
      </c>
      <c r="EB18" s="6">
        <f t="shared" si="48"/>
        <v>12.983075354890602</v>
      </c>
      <c r="EC18" s="6">
        <f t="shared" si="48"/>
        <v>13.227589940741041</v>
      </c>
      <c r="ED18" s="6">
        <f t="shared" si="48"/>
        <v>13.476709551291663</v>
      </c>
      <c r="EE18" s="6">
        <f t="shared" si="48"/>
        <v>13.730520914507654</v>
      </c>
      <c r="EF18" s="6">
        <f t="shared" si="48"/>
        <v>13.989112391730881</v>
      </c>
      <c r="EG18" s="6">
        <f t="shared" si="48"/>
        <v>14.252574008441812</v>
      </c>
      <c r="EH18" s="6">
        <f t="shared" si="48"/>
        <v>14.520997485600798</v>
      </c>
      <c r="EI18" s="6">
        <f t="shared" si="48"/>
        <v>14.794476271579612</v>
      </c>
      <c r="EJ18" s="6">
        <f t="shared" si="48"/>
        <v>15.07310557469436</v>
      </c>
      <c r="EK18" s="6">
        <f t="shared" si="48"/>
        <v>15.356982396351102</v>
      </c>
      <c r="EL18" s="6">
        <f t="shared" si="48"/>
        <v>15.646205564815713</v>
      </c>
      <c r="EM18" s="6">
        <f t="shared" si="48"/>
        <v>15.940875769619741</v>
      </c>
      <c r="EN18" s="6">
        <f t="shared" si="48"/>
        <v>16.241095596614244</v>
      </c>
      <c r="EO18" s="6">
        <f t="shared" si="48"/>
        <v>16.54696956368381</v>
      </c>
      <c r="EP18" s="6">
        <f t="shared" si="48"/>
        <v>16.858604157133186</v>
      </c>
      <c r="EQ18" s="6">
        <f t="shared" si="48"/>
        <v>17.176107868759193</v>
      </c>
      <c r="ER18" s="6">
        <f t="shared" si="48"/>
        <v>17.499591233620823</v>
      </c>
      <c r="ES18" s="6">
        <f t="shared" si="48"/>
        <v>17.82916686852068</v>
      </c>
      <c r="ET18" s="6">
        <f t="shared" si="48"/>
        <v>18.164949511211152</v>
      </c>
      <c r="EU18" s="6">
        <f t="shared" si="48"/>
        <v>18.507056060338961</v>
      </c>
      <c r="EV18" s="6">
        <f t="shared" si="48"/>
        <v>18.855605616142011</v>
      </c>
      <c r="EW18" s="6">
        <f t="shared" si="48"/>
        <v>19.210719521912683</v>
      </c>
      <c r="EX18" s="6">
        <f t="shared" si="48"/>
        <v>19.572521406242036</v>
      </c>
      <c r="EY18" s="6">
        <f t="shared" si="48"/>
        <v>19.941137226059592</v>
      </c>
      <c r="EZ18" s="6">
        <f t="shared" si="48"/>
        <v>20.316695310483713</v>
      </c>
      <c r="FA18" s="6">
        <f t="shared" si="48"/>
        <v>20.699326405497821</v>
      </c>
      <c r="FB18" s="6">
        <f t="shared" si="48"/>
        <v>21.089163719468029</v>
      </c>
      <c r="FC18" s="6">
        <f t="shared" ref="FC18:FS18" si="49">(1+$M$18)*FB18</f>
        <v>21.486342969518009</v>
      </c>
      <c r="FD18" s="6">
        <f t="shared" si="49"/>
        <v>21.891002428777263</v>
      </c>
      <c r="FE18" s="6">
        <f t="shared" si="49"/>
        <v>22.303282974519234</v>
      </c>
      <c r="FF18" s="6">
        <f t="shared" si="49"/>
        <v>22.723328137206011</v>
      </c>
      <c r="FG18" s="6">
        <f t="shared" si="49"/>
        <v>23.151284150456721</v>
      </c>
      <c r="FH18" s="6">
        <f t="shared" si="49"/>
        <v>23.587300001956987</v>
      </c>
      <c r="FI18" s="6">
        <f t="shared" si="49"/>
        <v>24.031527485327175</v>
      </c>
      <c r="FJ18" s="6">
        <f t="shared" si="49"/>
        <v>24.484121252967501</v>
      </c>
      <c r="FK18" s="6">
        <f t="shared" si="49"/>
        <v>24.945238869898386</v>
      </c>
      <c r="FL18" s="6">
        <f t="shared" si="49"/>
        <v>25.415040868614803</v>
      </c>
      <c r="FM18" s="6">
        <f t="shared" si="49"/>
        <v>25.893690804973712</v>
      </c>
      <c r="FN18" s="6">
        <f t="shared" si="49"/>
        <v>26.381355315134048</v>
      </c>
      <c r="FO18" s="6">
        <f t="shared" si="49"/>
        <v>26.87820417356907</v>
      </c>
      <c r="FP18" s="6">
        <f t="shared" si="49"/>
        <v>27.384410352171287</v>
      </c>
      <c r="FQ18" s="6">
        <f t="shared" si="49"/>
        <v>27.90015008047051</v>
      </c>
      <c r="FR18" s="6">
        <f t="shared" si="49"/>
        <v>28.425602906986036</v>
      </c>
      <c r="FS18" s="6">
        <f t="shared" si="49"/>
        <v>28.960951761734272</v>
      </c>
      <c r="FT18" s="7">
        <f t="shared" si="20"/>
        <v>5.2328784003230266E-2</v>
      </c>
    </row>
    <row r="19" spans="1:176" x14ac:dyDescent="0.25">
      <c r="A19">
        <f t="shared" si="21"/>
        <v>9</v>
      </c>
      <c r="B19" s="3" t="s">
        <v>214</v>
      </c>
      <c r="C19" s="11" t="s">
        <v>215</v>
      </c>
      <c r="D19" s="6">
        <f>'WP Sheet1'!I18</f>
        <v>1.05</v>
      </c>
      <c r="E19" s="6">
        <f>'WP Sheet1'!J18</f>
        <v>1.1499999999999999</v>
      </c>
      <c r="F19" s="6">
        <f t="shared" si="6"/>
        <v>3.3333333333333291E-2</v>
      </c>
      <c r="G19" s="6">
        <f>'OCS - 1.7'!D19</f>
        <v>23.901666666666667</v>
      </c>
      <c r="H19" s="6">
        <f t="shared" si="7"/>
        <v>1.05</v>
      </c>
      <c r="I19" s="6">
        <f t="shared" si="8"/>
        <v>1.0833333333333333</v>
      </c>
      <c r="J19" s="6">
        <f t="shared" si="9"/>
        <v>1.1166666666666665</v>
      </c>
      <c r="K19" s="6">
        <f t="shared" si="10"/>
        <v>1.1499999999999997</v>
      </c>
      <c r="L19" s="6">
        <f t="shared" si="11"/>
        <v>1.1883333333333332</v>
      </c>
      <c r="M19" s="7">
        <f>'OCS - 1.6'!P19</f>
        <v>3.3333333333333333E-2</v>
      </c>
      <c r="N19" s="7">
        <f t="shared" si="12"/>
        <v>7.6878824819438751E-2</v>
      </c>
      <c r="O19" s="7"/>
      <c r="P19" s="7"/>
      <c r="X19">
        <f t="shared" si="22"/>
        <v>9</v>
      </c>
      <c r="Y19" s="6">
        <f t="shared" si="14"/>
        <v>-23.901666666666667</v>
      </c>
      <c r="Z19" s="6">
        <f t="shared" si="15"/>
        <v>1.05</v>
      </c>
      <c r="AA19" s="6">
        <f t="shared" si="16"/>
        <v>1.0833333333333333</v>
      </c>
      <c r="AB19" s="6">
        <f>J19</f>
        <v>1.1166666666666665</v>
      </c>
      <c r="AC19" s="6">
        <f>K19</f>
        <v>1.1499999999999997</v>
      </c>
      <c r="AD19" s="6">
        <f>(1+$M$19)*AC19</f>
        <v>1.1883333333333332</v>
      </c>
      <c r="AE19" s="6">
        <f t="shared" ref="AE19:CP19" si="50">(1+$M$19)*AD19</f>
        <v>1.2279444444444445</v>
      </c>
      <c r="AF19" s="6">
        <f t="shared" si="50"/>
        <v>1.2688759259259261</v>
      </c>
      <c r="AG19" s="6">
        <f t="shared" si="50"/>
        <v>1.3111717901234572</v>
      </c>
      <c r="AH19" s="6">
        <f t="shared" si="50"/>
        <v>1.3548775164609059</v>
      </c>
      <c r="AI19" s="6">
        <f t="shared" si="50"/>
        <v>1.4000401003429364</v>
      </c>
      <c r="AJ19" s="6">
        <f t="shared" si="50"/>
        <v>1.446708103687701</v>
      </c>
      <c r="AK19" s="6">
        <f t="shared" si="50"/>
        <v>1.4949317071439578</v>
      </c>
      <c r="AL19" s="6">
        <f t="shared" si="50"/>
        <v>1.5447627640487567</v>
      </c>
      <c r="AM19" s="6">
        <f t="shared" si="50"/>
        <v>1.5962548561837153</v>
      </c>
      <c r="AN19" s="6">
        <f t="shared" si="50"/>
        <v>1.6494633513898393</v>
      </c>
      <c r="AO19" s="6">
        <f t="shared" si="50"/>
        <v>1.7044454631028341</v>
      </c>
      <c r="AP19" s="6">
        <f t="shared" si="50"/>
        <v>1.7612603118729286</v>
      </c>
      <c r="AQ19" s="6">
        <f t="shared" si="50"/>
        <v>1.8199689889353599</v>
      </c>
      <c r="AR19" s="6">
        <f t="shared" si="50"/>
        <v>1.880634621899872</v>
      </c>
      <c r="AS19" s="6">
        <f t="shared" si="50"/>
        <v>1.9433224426298679</v>
      </c>
      <c r="AT19" s="6">
        <f t="shared" si="50"/>
        <v>2.0080998573841971</v>
      </c>
      <c r="AU19" s="6">
        <f t="shared" si="50"/>
        <v>2.0750365192970039</v>
      </c>
      <c r="AV19" s="6">
        <f t="shared" si="50"/>
        <v>2.1442044032735708</v>
      </c>
      <c r="AW19" s="6">
        <f t="shared" si="50"/>
        <v>2.21567788338269</v>
      </c>
      <c r="AX19" s="6">
        <f t="shared" si="50"/>
        <v>2.2895338128287799</v>
      </c>
      <c r="AY19" s="6">
        <f t="shared" si="50"/>
        <v>2.3658516065897395</v>
      </c>
      <c r="AZ19" s="6">
        <f t="shared" si="50"/>
        <v>2.4447133268093979</v>
      </c>
      <c r="BA19" s="6">
        <f t="shared" si="50"/>
        <v>2.5262037710363781</v>
      </c>
      <c r="BB19" s="6">
        <f t="shared" si="50"/>
        <v>2.6104105634042574</v>
      </c>
      <c r="BC19" s="6">
        <f t="shared" si="50"/>
        <v>2.6974242488510662</v>
      </c>
      <c r="BD19" s="6">
        <f t="shared" si="50"/>
        <v>2.7873383904794355</v>
      </c>
      <c r="BE19" s="6">
        <f t="shared" si="50"/>
        <v>2.8802496701620837</v>
      </c>
      <c r="BF19" s="6">
        <f t="shared" si="50"/>
        <v>2.9762579925008201</v>
      </c>
      <c r="BG19" s="6">
        <f t="shared" si="50"/>
        <v>3.075466592250848</v>
      </c>
      <c r="BH19" s="6">
        <f t="shared" si="50"/>
        <v>3.1779821453258768</v>
      </c>
      <c r="BI19" s="6">
        <f t="shared" si="50"/>
        <v>3.2839148835034062</v>
      </c>
      <c r="BJ19" s="6">
        <f t="shared" si="50"/>
        <v>3.39337871295352</v>
      </c>
      <c r="BK19" s="6">
        <f t="shared" si="50"/>
        <v>3.5064913367186379</v>
      </c>
      <c r="BL19" s="6">
        <f t="shared" si="50"/>
        <v>3.623374381275926</v>
      </c>
      <c r="BM19" s="6">
        <f t="shared" si="50"/>
        <v>3.7441535273184572</v>
      </c>
      <c r="BN19" s="6">
        <f t="shared" si="50"/>
        <v>3.8689586448957396</v>
      </c>
      <c r="BO19" s="6">
        <f t="shared" si="50"/>
        <v>3.9979239330589311</v>
      </c>
      <c r="BP19" s="6">
        <f t="shared" si="50"/>
        <v>4.131188064160896</v>
      </c>
      <c r="BQ19" s="6">
        <f t="shared" si="50"/>
        <v>4.2688943329662594</v>
      </c>
      <c r="BR19" s="6">
        <f t="shared" si="50"/>
        <v>4.4111908107318021</v>
      </c>
      <c r="BS19" s="6">
        <f t="shared" si="50"/>
        <v>4.5582305044228626</v>
      </c>
      <c r="BT19" s="6">
        <f t="shared" si="50"/>
        <v>4.7101715212369584</v>
      </c>
      <c r="BU19" s="6">
        <f t="shared" si="50"/>
        <v>4.8671772386115242</v>
      </c>
      <c r="BV19" s="6">
        <f t="shared" si="50"/>
        <v>5.0294164798985754</v>
      </c>
      <c r="BW19" s="6">
        <f t="shared" si="50"/>
        <v>5.1970636958951948</v>
      </c>
      <c r="BX19" s="6">
        <f t="shared" si="50"/>
        <v>5.3702991524250354</v>
      </c>
      <c r="BY19" s="6">
        <f t="shared" si="50"/>
        <v>5.5493091241725372</v>
      </c>
      <c r="BZ19" s="6">
        <f t="shared" si="50"/>
        <v>5.7342860949782892</v>
      </c>
      <c r="CA19" s="6">
        <f t="shared" si="50"/>
        <v>5.9254289648108998</v>
      </c>
      <c r="CB19" s="6">
        <f t="shared" si="50"/>
        <v>6.1229432636379304</v>
      </c>
      <c r="CC19" s="6">
        <f t="shared" si="50"/>
        <v>6.3270413724258621</v>
      </c>
      <c r="CD19" s="6">
        <f t="shared" si="50"/>
        <v>6.5379427515067245</v>
      </c>
      <c r="CE19" s="6">
        <f t="shared" si="50"/>
        <v>6.755874176556949</v>
      </c>
      <c r="CF19" s="6">
        <f t="shared" si="50"/>
        <v>6.9810699824421816</v>
      </c>
      <c r="CG19" s="6">
        <f t="shared" si="50"/>
        <v>7.2137723151902549</v>
      </c>
      <c r="CH19" s="6">
        <f t="shared" si="50"/>
        <v>7.4542313923632637</v>
      </c>
      <c r="CI19" s="6">
        <f t="shared" si="50"/>
        <v>7.7027057721087067</v>
      </c>
      <c r="CJ19" s="6">
        <f t="shared" si="50"/>
        <v>7.9594626311789973</v>
      </c>
      <c r="CK19" s="6">
        <f t="shared" si="50"/>
        <v>8.2247780522182978</v>
      </c>
      <c r="CL19" s="6">
        <f t="shared" si="50"/>
        <v>8.4989373206255756</v>
      </c>
      <c r="CM19" s="6">
        <f t="shared" si="50"/>
        <v>8.7822352313130949</v>
      </c>
      <c r="CN19" s="6">
        <f t="shared" si="50"/>
        <v>9.0749764056901991</v>
      </c>
      <c r="CO19" s="6">
        <f t="shared" si="50"/>
        <v>9.3774756192132074</v>
      </c>
      <c r="CP19" s="6">
        <f t="shared" si="50"/>
        <v>9.6900581398536492</v>
      </c>
      <c r="CQ19" s="6">
        <f t="shared" ref="CQ19:FB19" si="51">(1+$M$19)*CP19</f>
        <v>10.013060077848772</v>
      </c>
      <c r="CR19" s="6">
        <f t="shared" si="51"/>
        <v>10.346828747110399</v>
      </c>
      <c r="CS19" s="6">
        <f t="shared" si="51"/>
        <v>10.691723038680747</v>
      </c>
      <c r="CT19" s="6">
        <f t="shared" si="51"/>
        <v>11.048113806636772</v>
      </c>
      <c r="CU19" s="6">
        <f t="shared" si="51"/>
        <v>11.416384266858</v>
      </c>
      <c r="CV19" s="6">
        <f t="shared" si="51"/>
        <v>11.796930409086601</v>
      </c>
      <c r="CW19" s="6">
        <f t="shared" si="51"/>
        <v>12.190161422722822</v>
      </c>
      <c r="CX19" s="6">
        <f t="shared" si="51"/>
        <v>12.596500136813583</v>
      </c>
      <c r="CY19" s="6">
        <f t="shared" si="51"/>
        <v>13.016383474707371</v>
      </c>
      <c r="CZ19" s="6">
        <f t="shared" si="51"/>
        <v>13.450262923864285</v>
      </c>
      <c r="DA19" s="6">
        <f t="shared" si="51"/>
        <v>13.898605021326428</v>
      </c>
      <c r="DB19" s="6">
        <f t="shared" si="51"/>
        <v>14.361891855370644</v>
      </c>
      <c r="DC19" s="6">
        <f t="shared" si="51"/>
        <v>14.840621583882999</v>
      </c>
      <c r="DD19" s="6">
        <f t="shared" si="51"/>
        <v>15.335308970012434</v>
      </c>
      <c r="DE19" s="6">
        <f t="shared" si="51"/>
        <v>15.846485935679517</v>
      </c>
      <c r="DF19" s="6">
        <f t="shared" si="51"/>
        <v>16.374702133535504</v>
      </c>
      <c r="DG19" s="6">
        <f t="shared" si="51"/>
        <v>16.920525537986688</v>
      </c>
      <c r="DH19" s="6">
        <f t="shared" si="51"/>
        <v>17.48454305591958</v>
      </c>
      <c r="DI19" s="6">
        <f t="shared" si="51"/>
        <v>18.067361157783569</v>
      </c>
      <c r="DJ19" s="6">
        <f t="shared" si="51"/>
        <v>18.669606529709689</v>
      </c>
      <c r="DK19" s="6">
        <f t="shared" si="51"/>
        <v>19.291926747366681</v>
      </c>
      <c r="DL19" s="6">
        <f t="shared" si="51"/>
        <v>19.934990972278904</v>
      </c>
      <c r="DM19" s="6">
        <f t="shared" si="51"/>
        <v>20.599490671354868</v>
      </c>
      <c r="DN19" s="6">
        <f t="shared" si="51"/>
        <v>21.286140360400033</v>
      </c>
      <c r="DO19" s="6">
        <f t="shared" si="51"/>
        <v>21.995678372413369</v>
      </c>
      <c r="DP19" s="6">
        <f t="shared" si="51"/>
        <v>22.728867651493818</v>
      </c>
      <c r="DQ19" s="6">
        <f t="shared" si="51"/>
        <v>23.486496573210282</v>
      </c>
      <c r="DR19" s="6">
        <f t="shared" si="51"/>
        <v>24.269379792317295</v>
      </c>
      <c r="DS19" s="6">
        <f t="shared" si="51"/>
        <v>25.078359118727874</v>
      </c>
      <c r="DT19" s="6">
        <f t="shared" si="51"/>
        <v>25.914304422685472</v>
      </c>
      <c r="DU19" s="6">
        <f t="shared" si="51"/>
        <v>26.778114570108325</v>
      </c>
      <c r="DV19" s="6">
        <f t="shared" si="51"/>
        <v>27.67071838911194</v>
      </c>
      <c r="DW19" s="6">
        <f t="shared" si="51"/>
        <v>28.593075668749009</v>
      </c>
      <c r="DX19" s="6">
        <f t="shared" si="51"/>
        <v>29.546178191040646</v>
      </c>
      <c r="DY19" s="6">
        <f t="shared" si="51"/>
        <v>30.531050797408671</v>
      </c>
      <c r="DZ19" s="6">
        <f t="shared" si="51"/>
        <v>31.54875249065563</v>
      </c>
      <c r="EA19" s="6">
        <f t="shared" si="51"/>
        <v>32.600377573677491</v>
      </c>
      <c r="EB19" s="6">
        <f t="shared" si="51"/>
        <v>33.687056826133414</v>
      </c>
      <c r="EC19" s="6">
        <f t="shared" si="51"/>
        <v>34.809958720337868</v>
      </c>
      <c r="ED19" s="6">
        <f t="shared" si="51"/>
        <v>35.970290677682463</v>
      </c>
      <c r="EE19" s="6">
        <f t="shared" si="51"/>
        <v>37.16930036693855</v>
      </c>
      <c r="EF19" s="6">
        <f t="shared" si="51"/>
        <v>38.408277045836506</v>
      </c>
      <c r="EG19" s="6">
        <f t="shared" si="51"/>
        <v>39.688552947364393</v>
      </c>
      <c r="EH19" s="6">
        <f t="shared" si="51"/>
        <v>41.01150471227654</v>
      </c>
      <c r="EI19" s="6">
        <f t="shared" si="51"/>
        <v>42.378554869352428</v>
      </c>
      <c r="EJ19" s="6">
        <f t="shared" si="51"/>
        <v>43.791173364997512</v>
      </c>
      <c r="EK19" s="6">
        <f t="shared" si="51"/>
        <v>45.250879143830765</v>
      </c>
      <c r="EL19" s="6">
        <f t="shared" si="51"/>
        <v>46.759241781958465</v>
      </c>
      <c r="EM19" s="6">
        <f t="shared" si="51"/>
        <v>48.317883174690422</v>
      </c>
      <c r="EN19" s="6">
        <f t="shared" si="51"/>
        <v>49.928479280513443</v>
      </c>
      <c r="EO19" s="6">
        <f t="shared" si="51"/>
        <v>51.59276192319723</v>
      </c>
      <c r="EP19" s="6">
        <f t="shared" si="51"/>
        <v>53.312520653970473</v>
      </c>
      <c r="EQ19" s="6">
        <f t="shared" si="51"/>
        <v>55.089604675769493</v>
      </c>
      <c r="ER19" s="6">
        <f t="shared" si="51"/>
        <v>56.925924831628485</v>
      </c>
      <c r="ES19" s="6">
        <f t="shared" si="51"/>
        <v>58.823455659349442</v>
      </c>
      <c r="ET19" s="6">
        <f t="shared" si="51"/>
        <v>60.784237514661093</v>
      </c>
      <c r="EU19" s="6">
        <f t="shared" si="51"/>
        <v>62.8103787651498</v>
      </c>
      <c r="EV19" s="6">
        <f t="shared" si="51"/>
        <v>64.904058057321464</v>
      </c>
      <c r="EW19" s="6">
        <f t="shared" si="51"/>
        <v>67.067526659232186</v>
      </c>
      <c r="EX19" s="6">
        <f t="shared" si="51"/>
        <v>69.303110881206592</v>
      </c>
      <c r="EY19" s="6">
        <f t="shared" si="51"/>
        <v>71.613214577246822</v>
      </c>
      <c r="EZ19" s="6">
        <f t="shared" si="51"/>
        <v>74.000321729821721</v>
      </c>
      <c r="FA19" s="6">
        <f t="shared" si="51"/>
        <v>76.466999120815785</v>
      </c>
      <c r="FB19" s="6">
        <f t="shared" si="51"/>
        <v>79.015899091509652</v>
      </c>
      <c r="FC19" s="6">
        <f t="shared" ref="FC19:FS19" si="52">(1+$M$19)*FB19</f>
        <v>81.649762394559986</v>
      </c>
      <c r="FD19" s="6">
        <f t="shared" si="52"/>
        <v>84.371421141045332</v>
      </c>
      <c r="FE19" s="6">
        <f t="shared" si="52"/>
        <v>87.183801845746856</v>
      </c>
      <c r="FF19" s="6">
        <f t="shared" si="52"/>
        <v>90.089928573938423</v>
      </c>
      <c r="FG19" s="6">
        <f t="shared" si="52"/>
        <v>93.092926193069715</v>
      </c>
      <c r="FH19" s="6">
        <f t="shared" si="52"/>
        <v>96.196023732838711</v>
      </c>
      <c r="FI19" s="6">
        <f t="shared" si="52"/>
        <v>99.402557857266672</v>
      </c>
      <c r="FJ19" s="6">
        <f t="shared" si="52"/>
        <v>102.7159764525089</v>
      </c>
      <c r="FK19" s="6">
        <f t="shared" si="52"/>
        <v>106.1398423342592</v>
      </c>
      <c r="FL19" s="6">
        <f t="shared" si="52"/>
        <v>109.67783707873451</v>
      </c>
      <c r="FM19" s="6">
        <f t="shared" si="52"/>
        <v>113.33376498135901</v>
      </c>
      <c r="FN19" s="6">
        <f t="shared" si="52"/>
        <v>117.11155714740433</v>
      </c>
      <c r="FO19" s="6">
        <f t="shared" si="52"/>
        <v>121.01527571898448</v>
      </c>
      <c r="FP19" s="6">
        <f t="shared" si="52"/>
        <v>125.04911824295064</v>
      </c>
      <c r="FQ19" s="6">
        <f t="shared" si="52"/>
        <v>129.21742218438234</v>
      </c>
      <c r="FR19" s="6">
        <f t="shared" si="52"/>
        <v>133.52466959052845</v>
      </c>
      <c r="FS19" s="6">
        <f t="shared" si="52"/>
        <v>137.97549191021275</v>
      </c>
      <c r="FT19" s="7">
        <f t="shared" si="20"/>
        <v>7.6878824819438751E-2</v>
      </c>
    </row>
    <row r="20" spans="1:176" x14ac:dyDescent="0.25">
      <c r="A20">
        <f t="shared" si="21"/>
        <v>10</v>
      </c>
      <c r="B20" s="3" t="s">
        <v>230</v>
      </c>
      <c r="C20" s="11" t="s">
        <v>4</v>
      </c>
      <c r="D20" s="6">
        <f>'WP Sheet1'!I19</f>
        <v>1.907</v>
      </c>
      <c r="E20" s="6">
        <f>'WP Sheet1'!J19</f>
        <v>2.2000000000000002</v>
      </c>
      <c r="F20" s="6">
        <f t="shared" si="6"/>
        <v>9.7666666666666721E-2</v>
      </c>
      <c r="G20" s="6">
        <f>'OCS - 1.7'!D20</f>
        <v>55.395000000000003</v>
      </c>
      <c r="H20" s="6">
        <f t="shared" si="7"/>
        <v>1.907</v>
      </c>
      <c r="I20" s="6">
        <f t="shared" si="8"/>
        <v>2.0046666666666666</v>
      </c>
      <c r="J20" s="6">
        <f t="shared" si="9"/>
        <v>2.1023333333333332</v>
      </c>
      <c r="K20" s="6">
        <f t="shared" si="10"/>
        <v>2.1999999999999997</v>
      </c>
      <c r="L20" s="6">
        <f t="shared" si="11"/>
        <v>2.2733333333333334</v>
      </c>
      <c r="M20" s="7">
        <f>'OCS - 1.6'!P20</f>
        <v>3.3333333333333333E-2</v>
      </c>
      <c r="N20" s="7">
        <f t="shared" si="12"/>
        <v>6.9008205592432148E-2</v>
      </c>
      <c r="O20" s="7"/>
      <c r="P20" s="7"/>
      <c r="X20">
        <f t="shared" si="22"/>
        <v>10</v>
      </c>
      <c r="Y20" s="6">
        <f t="shared" si="14"/>
        <v>-55.395000000000003</v>
      </c>
      <c r="Z20" s="6">
        <f t="shared" si="15"/>
        <v>1.907</v>
      </c>
      <c r="AA20" s="6">
        <f t="shared" si="16"/>
        <v>2.0046666666666666</v>
      </c>
      <c r="AB20" s="6">
        <f>J20</f>
        <v>2.1023333333333332</v>
      </c>
      <c r="AC20" s="6">
        <f>K20</f>
        <v>2.1999999999999997</v>
      </c>
      <c r="AD20" s="6">
        <f>(1+$M$20)*AC20</f>
        <v>2.2733333333333334</v>
      </c>
      <c r="AE20" s="6">
        <f t="shared" ref="AE20:CP20" si="53">(1+$M$20)*AD20</f>
        <v>2.3491111111111116</v>
      </c>
      <c r="AF20" s="6">
        <f t="shared" si="53"/>
        <v>2.4274148148148154</v>
      </c>
      <c r="AG20" s="6">
        <f t="shared" si="53"/>
        <v>2.5083286419753095</v>
      </c>
      <c r="AH20" s="6">
        <f t="shared" si="53"/>
        <v>2.59193959670782</v>
      </c>
      <c r="AI20" s="6">
        <f t="shared" si="53"/>
        <v>2.6783375832647476</v>
      </c>
      <c r="AJ20" s="6">
        <f t="shared" si="53"/>
        <v>2.767615502706906</v>
      </c>
      <c r="AK20" s="6">
        <f t="shared" si="53"/>
        <v>2.8598693527971366</v>
      </c>
      <c r="AL20" s="6">
        <f t="shared" si="53"/>
        <v>2.9551983312237082</v>
      </c>
      <c r="AM20" s="6">
        <f t="shared" si="53"/>
        <v>3.0537049422644986</v>
      </c>
      <c r="AN20" s="6">
        <f t="shared" si="53"/>
        <v>3.155495107006649</v>
      </c>
      <c r="AO20" s="6">
        <f t="shared" si="53"/>
        <v>3.2606782772402045</v>
      </c>
      <c r="AP20" s="6">
        <f t="shared" si="53"/>
        <v>3.3693675531482117</v>
      </c>
      <c r="AQ20" s="6">
        <f t="shared" si="53"/>
        <v>3.481679804919819</v>
      </c>
      <c r="AR20" s="6">
        <f t="shared" si="53"/>
        <v>3.5977357984171467</v>
      </c>
      <c r="AS20" s="6">
        <f t="shared" si="53"/>
        <v>3.7176603250310518</v>
      </c>
      <c r="AT20" s="6">
        <f t="shared" si="53"/>
        <v>3.8415823358654206</v>
      </c>
      <c r="AU20" s="6">
        <f t="shared" si="53"/>
        <v>3.9696350803942684</v>
      </c>
      <c r="AV20" s="6">
        <f t="shared" si="53"/>
        <v>4.101956249740744</v>
      </c>
      <c r="AW20" s="6">
        <f t="shared" si="53"/>
        <v>4.2386881247321027</v>
      </c>
      <c r="AX20" s="6">
        <f t="shared" si="53"/>
        <v>4.3799777288898403</v>
      </c>
      <c r="AY20" s="6">
        <f t="shared" si="53"/>
        <v>4.5259769865195016</v>
      </c>
      <c r="AZ20" s="6">
        <f t="shared" si="53"/>
        <v>4.6768428860701521</v>
      </c>
      <c r="BA20" s="6">
        <f t="shared" si="53"/>
        <v>4.8327376489391574</v>
      </c>
      <c r="BB20" s="6">
        <f t="shared" si="53"/>
        <v>4.9938289039037969</v>
      </c>
      <c r="BC20" s="6">
        <f t="shared" si="53"/>
        <v>5.1602898673672577</v>
      </c>
      <c r="BD20" s="6">
        <f t="shared" si="53"/>
        <v>5.3322995296128335</v>
      </c>
      <c r="BE20" s="6">
        <f t="shared" si="53"/>
        <v>5.510042847266595</v>
      </c>
      <c r="BF20" s="6">
        <f t="shared" si="53"/>
        <v>5.6937109421754819</v>
      </c>
      <c r="BG20" s="6">
        <f t="shared" si="53"/>
        <v>5.8835013069146651</v>
      </c>
      <c r="BH20" s="6">
        <f t="shared" si="53"/>
        <v>6.0796180171451546</v>
      </c>
      <c r="BI20" s="6">
        <f t="shared" si="53"/>
        <v>6.282271951049994</v>
      </c>
      <c r="BJ20" s="6">
        <f t="shared" si="53"/>
        <v>6.4916810160849945</v>
      </c>
      <c r="BK20" s="6">
        <f t="shared" si="53"/>
        <v>6.7080703832878283</v>
      </c>
      <c r="BL20" s="6">
        <f t="shared" si="53"/>
        <v>6.9316727293974232</v>
      </c>
      <c r="BM20" s="6">
        <f t="shared" si="53"/>
        <v>7.1627284870440047</v>
      </c>
      <c r="BN20" s="6">
        <f t="shared" si="53"/>
        <v>7.4014861032788053</v>
      </c>
      <c r="BO20" s="6">
        <f t="shared" si="53"/>
        <v>7.6482023067214326</v>
      </c>
      <c r="BP20" s="6">
        <f t="shared" si="53"/>
        <v>7.9031423836121482</v>
      </c>
      <c r="BQ20" s="6">
        <f t="shared" si="53"/>
        <v>8.1665804630658876</v>
      </c>
      <c r="BR20" s="6">
        <f t="shared" si="53"/>
        <v>8.4387998118347518</v>
      </c>
      <c r="BS20" s="6">
        <f t="shared" si="53"/>
        <v>8.7200931388959102</v>
      </c>
      <c r="BT20" s="6">
        <f t="shared" si="53"/>
        <v>9.010762910192442</v>
      </c>
      <c r="BU20" s="6">
        <f t="shared" si="53"/>
        <v>9.3111216738655251</v>
      </c>
      <c r="BV20" s="6">
        <f t="shared" si="53"/>
        <v>9.6214923963277101</v>
      </c>
      <c r="BW20" s="6">
        <f t="shared" si="53"/>
        <v>9.9422088095386343</v>
      </c>
      <c r="BX20" s="6">
        <f t="shared" si="53"/>
        <v>10.27361576985659</v>
      </c>
      <c r="BY20" s="6">
        <f t="shared" si="53"/>
        <v>10.616069628851811</v>
      </c>
      <c r="BZ20" s="6">
        <f t="shared" si="53"/>
        <v>10.969938616480206</v>
      </c>
      <c r="CA20" s="6">
        <f t="shared" si="53"/>
        <v>11.335603237029547</v>
      </c>
      <c r="CB20" s="6">
        <f t="shared" si="53"/>
        <v>11.713456678263867</v>
      </c>
      <c r="CC20" s="6">
        <f t="shared" si="53"/>
        <v>12.103905234205998</v>
      </c>
      <c r="CD20" s="6">
        <f t="shared" si="53"/>
        <v>12.507368742012865</v>
      </c>
      <c r="CE20" s="6">
        <f t="shared" si="53"/>
        <v>12.924281033413296</v>
      </c>
      <c r="CF20" s="6">
        <f t="shared" si="53"/>
        <v>13.35509040119374</v>
      </c>
      <c r="CG20" s="6">
        <f t="shared" si="53"/>
        <v>13.800260081233533</v>
      </c>
      <c r="CH20" s="6">
        <f t="shared" si="53"/>
        <v>14.260268750607986</v>
      </c>
      <c r="CI20" s="6">
        <f t="shared" si="53"/>
        <v>14.73561104229492</v>
      </c>
      <c r="CJ20" s="6">
        <f t="shared" si="53"/>
        <v>15.226798077038085</v>
      </c>
      <c r="CK20" s="6">
        <f t="shared" si="53"/>
        <v>15.734358012939357</v>
      </c>
      <c r="CL20" s="6">
        <f t="shared" si="53"/>
        <v>16.258836613370669</v>
      </c>
      <c r="CM20" s="6">
        <f t="shared" si="53"/>
        <v>16.800797833816357</v>
      </c>
      <c r="CN20" s="6">
        <f t="shared" si="53"/>
        <v>17.360824428276903</v>
      </c>
      <c r="CO20" s="6">
        <f t="shared" si="53"/>
        <v>17.939518575886133</v>
      </c>
      <c r="CP20" s="6">
        <f t="shared" si="53"/>
        <v>18.537502528415672</v>
      </c>
      <c r="CQ20" s="6">
        <f t="shared" ref="CQ20:FB20" si="54">(1+$M$20)*CP20</f>
        <v>19.155419279362864</v>
      </c>
      <c r="CR20" s="6">
        <f t="shared" si="54"/>
        <v>19.793933255341628</v>
      </c>
      <c r="CS20" s="6">
        <f t="shared" si="54"/>
        <v>20.453731030519684</v>
      </c>
      <c r="CT20" s="6">
        <f t="shared" si="54"/>
        <v>21.135522064870344</v>
      </c>
      <c r="CU20" s="6">
        <f t="shared" si="54"/>
        <v>21.840039467032689</v>
      </c>
      <c r="CV20" s="6">
        <f t="shared" si="54"/>
        <v>22.568040782600448</v>
      </c>
      <c r="CW20" s="6">
        <f t="shared" si="54"/>
        <v>23.320308808687134</v>
      </c>
      <c r="CX20" s="6">
        <f t="shared" si="54"/>
        <v>24.097652435643376</v>
      </c>
      <c r="CY20" s="6">
        <f t="shared" si="54"/>
        <v>24.900907516831492</v>
      </c>
      <c r="CZ20" s="6">
        <f t="shared" si="54"/>
        <v>25.730937767392543</v>
      </c>
      <c r="DA20" s="6">
        <f t="shared" si="54"/>
        <v>26.588635692972296</v>
      </c>
      <c r="DB20" s="6">
        <f t="shared" si="54"/>
        <v>27.474923549404711</v>
      </c>
      <c r="DC20" s="6">
        <f t="shared" si="54"/>
        <v>28.390754334384869</v>
      </c>
      <c r="DD20" s="6">
        <f t="shared" si="54"/>
        <v>29.337112812197702</v>
      </c>
      <c r="DE20" s="6">
        <f t="shared" si="54"/>
        <v>30.315016572604296</v>
      </c>
      <c r="DF20" s="6">
        <f t="shared" si="54"/>
        <v>31.325517125024444</v>
      </c>
      <c r="DG20" s="6">
        <f t="shared" si="54"/>
        <v>32.36970102919193</v>
      </c>
      <c r="DH20" s="6">
        <f t="shared" si="54"/>
        <v>33.44869106349833</v>
      </c>
      <c r="DI20" s="6">
        <f t="shared" si="54"/>
        <v>34.563647432281613</v>
      </c>
      <c r="DJ20" s="6">
        <f t="shared" si="54"/>
        <v>35.715769013357672</v>
      </c>
      <c r="DK20" s="6">
        <f t="shared" si="54"/>
        <v>36.906294647136264</v>
      </c>
      <c r="DL20" s="6">
        <f t="shared" si="54"/>
        <v>38.136504468707479</v>
      </c>
      <c r="DM20" s="6">
        <f t="shared" si="54"/>
        <v>39.407721284331068</v>
      </c>
      <c r="DN20" s="6">
        <f t="shared" si="54"/>
        <v>40.721311993808776</v>
      </c>
      <c r="DO20" s="6">
        <f t="shared" si="54"/>
        <v>42.07868906026907</v>
      </c>
      <c r="DP20" s="6">
        <f t="shared" si="54"/>
        <v>43.481312028944707</v>
      </c>
      <c r="DQ20" s="6">
        <f t="shared" si="54"/>
        <v>44.930689096576202</v>
      </c>
      <c r="DR20" s="6">
        <f t="shared" si="54"/>
        <v>46.428378733128746</v>
      </c>
      <c r="DS20" s="6">
        <f t="shared" si="54"/>
        <v>47.975991357566379</v>
      </c>
      <c r="DT20" s="6">
        <f t="shared" si="54"/>
        <v>49.575191069485264</v>
      </c>
      <c r="DU20" s="6">
        <f t="shared" si="54"/>
        <v>51.227697438468113</v>
      </c>
      <c r="DV20" s="6">
        <f t="shared" si="54"/>
        <v>52.935287353083723</v>
      </c>
      <c r="DW20" s="6">
        <f t="shared" si="54"/>
        <v>54.699796931519856</v>
      </c>
      <c r="DX20" s="6">
        <f t="shared" si="54"/>
        <v>56.52312349590386</v>
      </c>
      <c r="DY20" s="6">
        <f t="shared" si="54"/>
        <v>58.407227612433992</v>
      </c>
      <c r="DZ20" s="6">
        <f t="shared" si="54"/>
        <v>60.354135199515135</v>
      </c>
      <c r="EA20" s="6">
        <f t="shared" si="54"/>
        <v>62.365939706165648</v>
      </c>
      <c r="EB20" s="6">
        <f t="shared" si="54"/>
        <v>64.444804363037846</v>
      </c>
      <c r="EC20" s="6">
        <f t="shared" si="54"/>
        <v>66.592964508472448</v>
      </c>
      <c r="ED20" s="6">
        <f t="shared" si="54"/>
        <v>68.812729992088208</v>
      </c>
      <c r="EE20" s="6">
        <f t="shared" si="54"/>
        <v>71.106487658491162</v>
      </c>
      <c r="EF20" s="6">
        <f t="shared" si="54"/>
        <v>73.476703913774202</v>
      </c>
      <c r="EG20" s="6">
        <f t="shared" si="54"/>
        <v>75.92592737756668</v>
      </c>
      <c r="EH20" s="6">
        <f t="shared" si="54"/>
        <v>78.456791623485572</v>
      </c>
      <c r="EI20" s="6">
        <f t="shared" si="54"/>
        <v>81.072018010935096</v>
      </c>
      <c r="EJ20" s="6">
        <f t="shared" si="54"/>
        <v>83.774418611299609</v>
      </c>
      <c r="EK20" s="6">
        <f t="shared" si="54"/>
        <v>86.566899231676274</v>
      </c>
      <c r="EL20" s="6">
        <f t="shared" si="54"/>
        <v>89.452462539398823</v>
      </c>
      <c r="EM20" s="6">
        <f t="shared" si="54"/>
        <v>92.434211290712128</v>
      </c>
      <c r="EN20" s="6">
        <f t="shared" si="54"/>
        <v>95.515351667069211</v>
      </c>
      <c r="EO20" s="6">
        <f t="shared" si="54"/>
        <v>98.699196722638192</v>
      </c>
      <c r="EP20" s="6">
        <f t="shared" si="54"/>
        <v>101.98916994672614</v>
      </c>
      <c r="EQ20" s="6">
        <f t="shared" si="54"/>
        <v>105.38880894495036</v>
      </c>
      <c r="ER20" s="6">
        <f t="shared" si="54"/>
        <v>108.90176924311538</v>
      </c>
      <c r="ES20" s="6">
        <f t="shared" si="54"/>
        <v>112.5318282178859</v>
      </c>
      <c r="ET20" s="6">
        <f t="shared" si="54"/>
        <v>116.28288915848211</v>
      </c>
      <c r="EU20" s="6">
        <f t="shared" si="54"/>
        <v>120.15898546376485</v>
      </c>
      <c r="EV20" s="6">
        <f t="shared" si="54"/>
        <v>124.16428497922369</v>
      </c>
      <c r="EW20" s="6">
        <f t="shared" si="54"/>
        <v>128.30309447853116</v>
      </c>
      <c r="EX20" s="6">
        <f t="shared" si="54"/>
        <v>132.57986429448221</v>
      </c>
      <c r="EY20" s="6">
        <f t="shared" si="54"/>
        <v>136.99919310429829</v>
      </c>
      <c r="EZ20" s="6">
        <f t="shared" si="54"/>
        <v>141.56583287444158</v>
      </c>
      <c r="FA20" s="6">
        <f t="shared" si="54"/>
        <v>146.28469397025631</v>
      </c>
      <c r="FB20" s="6">
        <f t="shared" si="54"/>
        <v>151.16085043593154</v>
      </c>
      <c r="FC20" s="6">
        <f t="shared" ref="FC20:FS20" si="55">(1+$M$20)*FB20</f>
        <v>156.19954545046261</v>
      </c>
      <c r="FD20" s="6">
        <f t="shared" si="55"/>
        <v>161.40619696547805</v>
      </c>
      <c r="FE20" s="6">
        <f t="shared" si="55"/>
        <v>166.78640353099399</v>
      </c>
      <c r="FF20" s="6">
        <f t="shared" si="55"/>
        <v>172.34595031536048</v>
      </c>
      <c r="FG20" s="6">
        <f t="shared" si="55"/>
        <v>178.09081532587251</v>
      </c>
      <c r="FH20" s="6">
        <f t="shared" si="55"/>
        <v>184.02717583673495</v>
      </c>
      <c r="FI20" s="6">
        <f t="shared" si="55"/>
        <v>190.16141503129282</v>
      </c>
      <c r="FJ20" s="6">
        <f t="shared" si="55"/>
        <v>196.50012886566927</v>
      </c>
      <c r="FK20" s="6">
        <f t="shared" si="55"/>
        <v>203.05013316119161</v>
      </c>
      <c r="FL20" s="6">
        <f t="shared" si="55"/>
        <v>209.81847093323134</v>
      </c>
      <c r="FM20" s="6">
        <f t="shared" si="55"/>
        <v>216.81241996433909</v>
      </c>
      <c r="FN20" s="6">
        <f t="shared" si="55"/>
        <v>224.03950062981707</v>
      </c>
      <c r="FO20" s="6">
        <f t="shared" si="55"/>
        <v>231.50748398414433</v>
      </c>
      <c r="FP20" s="6">
        <f t="shared" si="55"/>
        <v>239.22440011694917</v>
      </c>
      <c r="FQ20" s="6">
        <f t="shared" si="55"/>
        <v>247.19854678751418</v>
      </c>
      <c r="FR20" s="6">
        <f t="shared" si="55"/>
        <v>255.438498347098</v>
      </c>
      <c r="FS20" s="6">
        <f t="shared" si="55"/>
        <v>263.95311495866798</v>
      </c>
      <c r="FT20" s="7">
        <f t="shared" si="20"/>
        <v>6.9008205592432148E-2</v>
      </c>
    </row>
    <row r="21" spans="1:176" x14ac:dyDescent="0.25">
      <c r="A21">
        <f t="shared" si="21"/>
        <v>11</v>
      </c>
      <c r="B21" s="3" t="s">
        <v>231</v>
      </c>
      <c r="C21" s="11" t="s">
        <v>111</v>
      </c>
      <c r="D21" s="6">
        <f>'WP Sheet1'!I20</f>
        <v>2.72</v>
      </c>
      <c r="E21" s="6">
        <f>'WP Sheet1'!J20</f>
        <v>3</v>
      </c>
      <c r="F21" s="6">
        <f t="shared" si="6"/>
        <v>9.3333333333333268E-2</v>
      </c>
      <c r="G21" s="6">
        <f>'OCS - 1.7'!D21</f>
        <v>57.475000000000001</v>
      </c>
      <c r="H21" s="6">
        <f t="shared" si="7"/>
        <v>2.72</v>
      </c>
      <c r="I21" s="6">
        <f t="shared" si="8"/>
        <v>2.8133333333333335</v>
      </c>
      <c r="J21" s="6">
        <f t="shared" si="9"/>
        <v>2.9066666666666667</v>
      </c>
      <c r="K21" s="6">
        <f t="shared" si="10"/>
        <v>3</v>
      </c>
      <c r="L21" s="6">
        <f t="shared" si="11"/>
        <v>3.1370000000000005</v>
      </c>
      <c r="M21" s="7">
        <f>'OCS - 1.6'!P21</f>
        <v>4.5666666666666668E-2</v>
      </c>
      <c r="N21" s="7">
        <f t="shared" si="12"/>
        <v>9.1384141232759841E-2</v>
      </c>
      <c r="O21" s="7">
        <f t="shared" ref="O21:O29" si="56">N21</f>
        <v>9.1384141232759841E-2</v>
      </c>
      <c r="P21" s="7">
        <f t="shared" si="36"/>
        <v>9.1384141232759841E-2</v>
      </c>
      <c r="X21">
        <f t="shared" si="22"/>
        <v>11</v>
      </c>
      <c r="Y21" s="6">
        <f t="shared" si="14"/>
        <v>-57.475000000000001</v>
      </c>
      <c r="Z21" s="6">
        <f t="shared" ref="Z21" si="57">H21</f>
        <v>2.72</v>
      </c>
      <c r="AA21" s="6">
        <f t="shared" ref="AA21" si="58">I21</f>
        <v>2.8133333333333335</v>
      </c>
      <c r="AB21" s="6">
        <f t="shared" ref="AB21" si="59">J21</f>
        <v>2.9066666666666667</v>
      </c>
      <c r="AC21" s="6">
        <f t="shared" ref="AC21" si="60">K21</f>
        <v>3</v>
      </c>
      <c r="AD21" s="6">
        <f>(1+$M$21)*AC21</f>
        <v>3.1370000000000005</v>
      </c>
      <c r="AE21" s="6">
        <f t="shared" ref="AE21:CP21" si="61">(1+$M$21)*AD21</f>
        <v>3.2802563333333339</v>
      </c>
      <c r="AF21" s="6">
        <f t="shared" si="61"/>
        <v>3.4300547058888897</v>
      </c>
      <c r="AG21" s="6">
        <f t="shared" si="61"/>
        <v>3.5866938707911493</v>
      </c>
      <c r="AH21" s="6">
        <f t="shared" si="61"/>
        <v>3.7504862242239456</v>
      </c>
      <c r="AI21" s="6">
        <f t="shared" si="61"/>
        <v>3.9217584284635061</v>
      </c>
      <c r="AJ21" s="6">
        <f t="shared" si="61"/>
        <v>4.1008520633633401</v>
      </c>
      <c r="AK21" s="6">
        <f t="shared" si="61"/>
        <v>4.288124307590266</v>
      </c>
      <c r="AL21" s="6">
        <f t="shared" si="61"/>
        <v>4.4839486509702215</v>
      </c>
      <c r="AM21" s="6">
        <f t="shared" si="61"/>
        <v>4.6887156393645286</v>
      </c>
      <c r="AN21" s="6">
        <f t="shared" si="61"/>
        <v>4.9028336535621762</v>
      </c>
      <c r="AO21" s="6">
        <f t="shared" si="61"/>
        <v>5.1267297237415157</v>
      </c>
      <c r="AP21" s="6">
        <f t="shared" si="61"/>
        <v>5.3608503811257116</v>
      </c>
      <c r="AQ21" s="6">
        <f t="shared" si="61"/>
        <v>5.6056625485304528</v>
      </c>
      <c r="AR21" s="6">
        <f t="shared" si="61"/>
        <v>5.8616544715800103</v>
      </c>
      <c r="AS21" s="6">
        <f t="shared" si="61"/>
        <v>6.1293366924488311</v>
      </c>
      <c r="AT21" s="6">
        <f t="shared" si="61"/>
        <v>6.4092430680706611</v>
      </c>
      <c r="AU21" s="6">
        <f t="shared" si="61"/>
        <v>6.7019318348458885</v>
      </c>
      <c r="AV21" s="6">
        <f t="shared" si="61"/>
        <v>7.0079867219705179</v>
      </c>
      <c r="AW21" s="6">
        <f t="shared" si="61"/>
        <v>7.328018115607172</v>
      </c>
      <c r="AX21" s="6">
        <f t="shared" si="61"/>
        <v>7.6626642762198998</v>
      </c>
      <c r="AY21" s="6">
        <f t="shared" si="61"/>
        <v>8.0125926115006099</v>
      </c>
      <c r="AZ21" s="6">
        <f t="shared" si="61"/>
        <v>8.3785010074258057</v>
      </c>
      <c r="BA21" s="6">
        <f t="shared" si="61"/>
        <v>8.7611192200982515</v>
      </c>
      <c r="BB21" s="6">
        <f t="shared" si="61"/>
        <v>9.1612103311494053</v>
      </c>
      <c r="BC21" s="6">
        <f t="shared" si="61"/>
        <v>9.5795722696052295</v>
      </c>
      <c r="BD21" s="6">
        <f t="shared" si="61"/>
        <v>10.017039403250536</v>
      </c>
      <c r="BE21" s="6">
        <f t="shared" si="61"/>
        <v>10.474484202665645</v>
      </c>
      <c r="BF21" s="6">
        <f t="shared" si="61"/>
        <v>10.952818981254044</v>
      </c>
      <c r="BG21" s="6">
        <f t="shared" si="61"/>
        <v>11.452997714731312</v>
      </c>
      <c r="BH21" s="6">
        <f t="shared" si="61"/>
        <v>11.976017943704043</v>
      </c>
      <c r="BI21" s="6">
        <f t="shared" si="61"/>
        <v>12.522922763133195</v>
      </c>
      <c r="BJ21" s="6">
        <f t="shared" si="61"/>
        <v>13.094802902649612</v>
      </c>
      <c r="BK21" s="6">
        <f t="shared" si="61"/>
        <v>13.692798901870612</v>
      </c>
      <c r="BL21" s="6">
        <f t="shared" si="61"/>
        <v>14.318103385056038</v>
      </c>
      <c r="BM21" s="6">
        <f t="shared" si="61"/>
        <v>14.971963439640264</v>
      </c>
      <c r="BN21" s="6">
        <f t="shared" si="61"/>
        <v>15.655683103383838</v>
      </c>
      <c r="BO21" s="6">
        <f t="shared" si="61"/>
        <v>16.370625965105035</v>
      </c>
      <c r="BP21" s="6">
        <f t="shared" si="61"/>
        <v>17.118217884178165</v>
      </c>
      <c r="BQ21" s="6">
        <f t="shared" si="61"/>
        <v>17.899949834222301</v>
      </c>
      <c r="BR21" s="6">
        <f t="shared" si="61"/>
        <v>18.717380876651788</v>
      </c>
      <c r="BS21" s="6">
        <f t="shared" si="61"/>
        <v>19.572141270018889</v>
      </c>
      <c r="BT21" s="6">
        <f t="shared" si="61"/>
        <v>20.465935721349755</v>
      </c>
      <c r="BU21" s="6">
        <f t="shared" si="61"/>
        <v>21.400546785958063</v>
      </c>
      <c r="BV21" s="6">
        <f t="shared" si="61"/>
        <v>22.377838422516817</v>
      </c>
      <c r="BW21" s="6">
        <f t="shared" si="61"/>
        <v>23.399759710478421</v>
      </c>
      <c r="BX21" s="6">
        <f t="shared" si="61"/>
        <v>24.468348737256935</v>
      </c>
      <c r="BY21" s="6">
        <f t="shared" si="61"/>
        <v>25.585736662925004</v>
      </c>
      <c r="BZ21" s="6">
        <f t="shared" si="61"/>
        <v>26.754151970531915</v>
      </c>
      <c r="CA21" s="6">
        <f t="shared" si="61"/>
        <v>27.975924910519542</v>
      </c>
      <c r="CB21" s="6">
        <f t="shared" si="61"/>
        <v>29.253492148099937</v>
      </c>
      <c r="CC21" s="6">
        <f t="shared" si="61"/>
        <v>30.589401622863171</v>
      </c>
      <c r="CD21" s="6">
        <f t="shared" si="61"/>
        <v>31.986317630307258</v>
      </c>
      <c r="CE21" s="6">
        <f t="shared" si="61"/>
        <v>33.447026135424629</v>
      </c>
      <c r="CF21" s="6">
        <f t="shared" si="61"/>
        <v>34.974440328942357</v>
      </c>
      <c r="CG21" s="6">
        <f t="shared" si="61"/>
        <v>36.571606437297397</v>
      </c>
      <c r="CH21" s="6">
        <f t="shared" si="61"/>
        <v>38.241709797933979</v>
      </c>
      <c r="CI21" s="6">
        <f t="shared" si="61"/>
        <v>39.988081212039631</v>
      </c>
      <c r="CJ21" s="6">
        <f t="shared" si="61"/>
        <v>41.814203587389443</v>
      </c>
      <c r="CK21" s="6">
        <f t="shared" si="61"/>
        <v>43.723718884546898</v>
      </c>
      <c r="CL21" s="6">
        <f t="shared" si="61"/>
        <v>45.720435380274544</v>
      </c>
      <c r="CM21" s="6">
        <f t="shared" si="61"/>
        <v>47.808335262640419</v>
      </c>
      <c r="CN21" s="6">
        <f t="shared" si="61"/>
        <v>49.991582572967665</v>
      </c>
      <c r="CO21" s="6">
        <f t="shared" si="61"/>
        <v>52.274531510466524</v>
      </c>
      <c r="CP21" s="6">
        <f t="shared" si="61"/>
        <v>54.661735116111167</v>
      </c>
      <c r="CQ21" s="6">
        <f t="shared" ref="CQ21:FB21" si="62">(1+$M$21)*CP21</f>
        <v>57.15795435308025</v>
      </c>
      <c r="CR21" s="6">
        <f t="shared" si="62"/>
        <v>59.768167601870921</v>
      </c>
      <c r="CS21" s="6">
        <f t="shared" si="62"/>
        <v>62.49758058902303</v>
      </c>
      <c r="CT21" s="6">
        <f t="shared" si="62"/>
        <v>65.35163676925508</v>
      </c>
      <c r="CU21" s="6">
        <f t="shared" si="62"/>
        <v>68.336028181717737</v>
      </c>
      <c r="CV21" s="6">
        <f t="shared" si="62"/>
        <v>71.456706802016186</v>
      </c>
      <c r="CW21" s="6">
        <f t="shared" si="62"/>
        <v>74.719896412641603</v>
      </c>
      <c r="CX21" s="6">
        <f t="shared" si="62"/>
        <v>78.132105015485578</v>
      </c>
      <c r="CY21" s="6">
        <f t="shared" si="62"/>
        <v>81.700137811192761</v>
      </c>
      <c r="CZ21" s="6">
        <f t="shared" si="62"/>
        <v>85.431110771237243</v>
      </c>
      <c r="DA21" s="6">
        <f t="shared" si="62"/>
        <v>89.33246482979041</v>
      </c>
      <c r="DB21" s="6">
        <f t="shared" si="62"/>
        <v>93.411980723684181</v>
      </c>
      <c r="DC21" s="6">
        <f t="shared" si="62"/>
        <v>97.677794510065766</v>
      </c>
      <c r="DD21" s="6">
        <f t="shared" si="62"/>
        <v>102.13841379269211</v>
      </c>
      <c r="DE21" s="6">
        <f t="shared" si="62"/>
        <v>106.80273468922505</v>
      </c>
      <c r="DF21" s="6">
        <f t="shared" si="62"/>
        <v>111.68005957336634</v>
      </c>
      <c r="DG21" s="6">
        <f t="shared" si="62"/>
        <v>116.78011562721674</v>
      </c>
      <c r="DH21" s="6">
        <f t="shared" si="62"/>
        <v>122.11307424085965</v>
      </c>
      <c r="DI21" s="6">
        <f t="shared" si="62"/>
        <v>127.68957129785892</v>
      </c>
      <c r="DJ21" s="6">
        <f t="shared" si="62"/>
        <v>133.52072838712783</v>
      </c>
      <c r="DK21" s="6">
        <f t="shared" si="62"/>
        <v>139.61817498347335</v>
      </c>
      <c r="DL21" s="6">
        <f t="shared" si="62"/>
        <v>145.99407164105199</v>
      </c>
      <c r="DM21" s="6">
        <f t="shared" si="62"/>
        <v>152.66113424599337</v>
      </c>
      <c r="DN21" s="6">
        <f t="shared" si="62"/>
        <v>159.63265937656041</v>
      </c>
      <c r="DO21" s="6">
        <f t="shared" si="62"/>
        <v>166.92255082142336</v>
      </c>
      <c r="DP21" s="6">
        <f t="shared" si="62"/>
        <v>174.54534730893505</v>
      </c>
      <c r="DQ21" s="6">
        <f t="shared" si="62"/>
        <v>182.51625150270976</v>
      </c>
      <c r="DR21" s="6">
        <f t="shared" si="62"/>
        <v>190.85116032133354</v>
      </c>
      <c r="DS21" s="6">
        <f t="shared" si="62"/>
        <v>199.56669664267446</v>
      </c>
      <c r="DT21" s="6">
        <f t="shared" si="62"/>
        <v>208.68024245602328</v>
      </c>
      <c r="DU21" s="6">
        <f t="shared" si="62"/>
        <v>218.20997352818171</v>
      </c>
      <c r="DV21" s="6">
        <f t="shared" si="62"/>
        <v>228.17489565263534</v>
      </c>
      <c r="DW21" s="6">
        <f t="shared" si="62"/>
        <v>238.59488255410571</v>
      </c>
      <c r="DX21" s="6">
        <f t="shared" si="62"/>
        <v>249.49071552407656</v>
      </c>
      <c r="DY21" s="6">
        <f t="shared" si="62"/>
        <v>260.88412486634275</v>
      </c>
      <c r="DZ21" s="6">
        <f t="shared" si="62"/>
        <v>272.79783323523907</v>
      </c>
      <c r="EA21" s="6">
        <f t="shared" si="62"/>
        <v>285.25560095298169</v>
      </c>
      <c r="EB21" s="6">
        <f t="shared" si="62"/>
        <v>298.28227339650124</v>
      </c>
      <c r="EC21" s="6">
        <f t="shared" si="62"/>
        <v>311.90383054827481</v>
      </c>
      <c r="ED21" s="6">
        <f t="shared" si="62"/>
        <v>326.14743880997941</v>
      </c>
      <c r="EE21" s="6">
        <f t="shared" si="62"/>
        <v>341.04150518230182</v>
      </c>
      <c r="EF21" s="6">
        <f t="shared" si="62"/>
        <v>356.6157339189603</v>
      </c>
      <c r="EG21" s="6">
        <f t="shared" si="62"/>
        <v>372.90118576792617</v>
      </c>
      <c r="EH21" s="6">
        <f t="shared" si="62"/>
        <v>389.93033991799484</v>
      </c>
      <c r="EI21" s="6">
        <f t="shared" si="62"/>
        <v>407.73715877424996</v>
      </c>
      <c r="EJ21" s="6">
        <f t="shared" si="62"/>
        <v>426.35715569160743</v>
      </c>
      <c r="EK21" s="6">
        <f t="shared" si="62"/>
        <v>445.82746580152423</v>
      </c>
      <c r="EL21" s="6">
        <f t="shared" si="62"/>
        <v>466.18692007312723</v>
      </c>
      <c r="EM21" s="6">
        <f t="shared" si="62"/>
        <v>487.47612275646674</v>
      </c>
      <c r="EN21" s="6">
        <f t="shared" si="62"/>
        <v>509.73753236234541</v>
      </c>
      <c r="EO21" s="6">
        <f t="shared" si="62"/>
        <v>533.01554634022591</v>
      </c>
      <c r="EP21" s="6">
        <f t="shared" si="62"/>
        <v>557.35658962309628</v>
      </c>
      <c r="EQ21" s="6">
        <f t="shared" si="62"/>
        <v>582.80920721588438</v>
      </c>
      <c r="ER21" s="6">
        <f t="shared" si="62"/>
        <v>609.42416101207652</v>
      </c>
      <c r="ES21" s="6">
        <f t="shared" si="62"/>
        <v>637.25453103162806</v>
      </c>
      <c r="ET21" s="6">
        <f t="shared" si="62"/>
        <v>666.3558212820725</v>
      </c>
      <c r="EU21" s="6">
        <f t="shared" si="62"/>
        <v>696.78607045395381</v>
      </c>
      <c r="EV21" s="6">
        <f t="shared" si="62"/>
        <v>728.6059676713511</v>
      </c>
      <c r="EW21" s="6">
        <f t="shared" si="62"/>
        <v>761.87897352834284</v>
      </c>
      <c r="EX21" s="6">
        <f t="shared" si="62"/>
        <v>796.67144665280387</v>
      </c>
      <c r="EY21" s="6">
        <f t="shared" si="62"/>
        <v>833.05277604994865</v>
      </c>
      <c r="EZ21" s="6">
        <f t="shared" si="62"/>
        <v>871.095519489563</v>
      </c>
      <c r="FA21" s="6">
        <f t="shared" si="62"/>
        <v>910.87554821291974</v>
      </c>
      <c r="FB21" s="6">
        <f t="shared" si="62"/>
        <v>952.47219824797651</v>
      </c>
      <c r="FC21" s="6">
        <f t="shared" ref="FC21:FS21" si="63">(1+$M$21)*FB21</f>
        <v>995.96842863463417</v>
      </c>
      <c r="FD21" s="6">
        <f t="shared" si="63"/>
        <v>1041.4509868756159</v>
      </c>
      <c r="FE21" s="6">
        <f t="shared" si="63"/>
        <v>1089.0105819429357</v>
      </c>
      <c r="FF21" s="6">
        <f t="shared" si="63"/>
        <v>1138.7420651849966</v>
      </c>
      <c r="FG21" s="6">
        <f t="shared" si="63"/>
        <v>1190.7446194951115</v>
      </c>
      <c r="FH21" s="6">
        <f t="shared" si="63"/>
        <v>1245.1219571187216</v>
      </c>
      <c r="FI21" s="6">
        <f t="shared" si="63"/>
        <v>1301.9825264938099</v>
      </c>
      <c r="FJ21" s="6">
        <f t="shared" si="63"/>
        <v>1361.4397285370273</v>
      </c>
      <c r="FK21" s="6">
        <f t="shared" si="63"/>
        <v>1423.612142806885</v>
      </c>
      <c r="FL21" s="6">
        <f t="shared" si="63"/>
        <v>1488.6237639950662</v>
      </c>
      <c r="FM21" s="6">
        <f t="shared" si="63"/>
        <v>1556.6042492175077</v>
      </c>
      <c r="FN21" s="6">
        <f t="shared" si="63"/>
        <v>1627.6891765984406</v>
      </c>
      <c r="FO21" s="6">
        <f t="shared" si="63"/>
        <v>1702.0203156631028</v>
      </c>
      <c r="FP21" s="6">
        <f t="shared" si="63"/>
        <v>1779.7459100783847</v>
      </c>
      <c r="FQ21" s="6">
        <f t="shared" si="63"/>
        <v>1861.0209733052977</v>
      </c>
      <c r="FR21" s="6">
        <f t="shared" si="63"/>
        <v>1946.0075977529066</v>
      </c>
      <c r="FS21" s="6">
        <f t="shared" si="63"/>
        <v>2034.8752780502894</v>
      </c>
      <c r="FT21" s="7">
        <f t="shared" si="20"/>
        <v>9.1384141232759841E-2</v>
      </c>
    </row>
    <row r="22" spans="1:176" x14ac:dyDescent="0.25">
      <c r="A22">
        <f t="shared" si="21"/>
        <v>12</v>
      </c>
      <c r="B22" s="3" t="s">
        <v>216</v>
      </c>
      <c r="C22" s="11" t="s">
        <v>217</v>
      </c>
      <c r="D22" s="6">
        <f>'WP Sheet1'!I21</f>
        <v>1.1399999999999999</v>
      </c>
      <c r="E22" s="6">
        <f>'WP Sheet1'!J21</f>
        <v>1.3</v>
      </c>
      <c r="F22" s="6">
        <f t="shared" si="6"/>
        <v>5.3333333333333378E-2</v>
      </c>
      <c r="G22" s="6">
        <f>'OCS - 1.7'!D22</f>
        <v>38.868333333333332</v>
      </c>
      <c r="H22" s="6">
        <f t="shared" si="7"/>
        <v>1.1399999999999999</v>
      </c>
      <c r="I22" s="6">
        <f t="shared" si="8"/>
        <v>1.1933333333333334</v>
      </c>
      <c r="J22" s="6">
        <f t="shared" si="9"/>
        <v>1.2466666666666668</v>
      </c>
      <c r="K22" s="6">
        <f t="shared" si="10"/>
        <v>1.3000000000000003</v>
      </c>
      <c r="L22" s="6">
        <f t="shared" si="11"/>
        <v>1.3780000000000003</v>
      </c>
      <c r="M22" s="7">
        <f>'OCS - 1.6'!P22</f>
        <v>0.06</v>
      </c>
      <c r="N22" s="7">
        <f t="shared" si="12"/>
        <v>8.7548197956214491E-2</v>
      </c>
      <c r="O22" s="7">
        <f t="shared" si="56"/>
        <v>8.7548197956214491E-2</v>
      </c>
      <c r="P22" s="7"/>
      <c r="X22">
        <f t="shared" si="22"/>
        <v>12</v>
      </c>
      <c r="Y22" s="6">
        <f t="shared" si="14"/>
        <v>-38.868333333333332</v>
      </c>
      <c r="Z22" s="6">
        <f t="shared" si="15"/>
        <v>1.1399999999999999</v>
      </c>
      <c r="AA22" s="6">
        <f t="shared" si="16"/>
        <v>1.1933333333333334</v>
      </c>
      <c r="AB22" s="6">
        <f>J22</f>
        <v>1.2466666666666668</v>
      </c>
      <c r="AC22" s="6">
        <f>K22</f>
        <v>1.3000000000000003</v>
      </c>
      <c r="AD22" s="6">
        <f>(1+$M$22)*AC22</f>
        <v>1.3780000000000003</v>
      </c>
      <c r="AE22" s="6">
        <f t="shared" ref="AE22:CP22" si="64">(1+$M$22)*AD22</f>
        <v>1.4606800000000004</v>
      </c>
      <c r="AF22" s="6">
        <f t="shared" si="64"/>
        <v>1.5483208000000006</v>
      </c>
      <c r="AG22" s="6">
        <f t="shared" si="64"/>
        <v>1.6412200480000008</v>
      </c>
      <c r="AH22" s="6">
        <f t="shared" si="64"/>
        <v>1.7396932508800009</v>
      </c>
      <c r="AI22" s="6">
        <f t="shared" si="64"/>
        <v>1.8440748459328011</v>
      </c>
      <c r="AJ22" s="6">
        <f t="shared" si="64"/>
        <v>1.9547193366887694</v>
      </c>
      <c r="AK22" s="6">
        <f t="shared" si="64"/>
        <v>2.0720024968900956</v>
      </c>
      <c r="AL22" s="6">
        <f t="shared" si="64"/>
        <v>2.1963226467035013</v>
      </c>
      <c r="AM22" s="6">
        <f t="shared" si="64"/>
        <v>2.3281020055057113</v>
      </c>
      <c r="AN22" s="6">
        <f t="shared" si="64"/>
        <v>2.4677881258360541</v>
      </c>
      <c r="AO22" s="6">
        <f t="shared" si="64"/>
        <v>2.6158554133862175</v>
      </c>
      <c r="AP22" s="6">
        <f t="shared" si="64"/>
        <v>2.7728067381893906</v>
      </c>
      <c r="AQ22" s="6">
        <f t="shared" si="64"/>
        <v>2.9391751424807544</v>
      </c>
      <c r="AR22" s="6">
        <f t="shared" si="64"/>
        <v>3.1155256510295999</v>
      </c>
      <c r="AS22" s="6">
        <f t="shared" si="64"/>
        <v>3.3024571900913759</v>
      </c>
      <c r="AT22" s="6">
        <f t="shared" si="64"/>
        <v>3.5006046214968585</v>
      </c>
      <c r="AU22" s="6">
        <f t="shared" si="64"/>
        <v>3.7106408987866701</v>
      </c>
      <c r="AV22" s="6">
        <f t="shared" si="64"/>
        <v>3.9332793527138707</v>
      </c>
      <c r="AW22" s="6">
        <f t="shared" si="64"/>
        <v>4.1692761138767036</v>
      </c>
      <c r="AX22" s="6">
        <f t="shared" si="64"/>
        <v>4.4194326807093063</v>
      </c>
      <c r="AY22" s="6">
        <f t="shared" si="64"/>
        <v>4.6845986415518652</v>
      </c>
      <c r="AZ22" s="6">
        <f t="shared" si="64"/>
        <v>4.9656745600449774</v>
      </c>
      <c r="BA22" s="6">
        <f t="shared" si="64"/>
        <v>5.2636150336476764</v>
      </c>
      <c r="BB22" s="6">
        <f t="shared" si="64"/>
        <v>5.5794319356665376</v>
      </c>
      <c r="BC22" s="6">
        <f t="shared" si="64"/>
        <v>5.9141978518065299</v>
      </c>
      <c r="BD22" s="6">
        <f t="shared" si="64"/>
        <v>6.2690497229149216</v>
      </c>
      <c r="BE22" s="6">
        <f t="shared" si="64"/>
        <v>6.6451927062898175</v>
      </c>
      <c r="BF22" s="6">
        <f t="shared" si="64"/>
        <v>7.0439042686672071</v>
      </c>
      <c r="BG22" s="6">
        <f t="shared" si="64"/>
        <v>7.4665385247872402</v>
      </c>
      <c r="BH22" s="6">
        <f t="shared" si="64"/>
        <v>7.9145308362744746</v>
      </c>
      <c r="BI22" s="6">
        <f t="shared" si="64"/>
        <v>8.3894026864509428</v>
      </c>
      <c r="BJ22" s="6">
        <f t="shared" si="64"/>
        <v>8.8927668476380006</v>
      </c>
      <c r="BK22" s="6">
        <f t="shared" si="64"/>
        <v>9.4263328584962807</v>
      </c>
      <c r="BL22" s="6">
        <f t="shared" si="64"/>
        <v>9.9919128300060578</v>
      </c>
      <c r="BM22" s="6">
        <f t="shared" si="64"/>
        <v>10.591427599806423</v>
      </c>
      <c r="BN22" s="6">
        <f t="shared" si="64"/>
        <v>11.226913255794809</v>
      </c>
      <c r="BO22" s="6">
        <f t="shared" si="64"/>
        <v>11.900528051142498</v>
      </c>
      <c r="BP22" s="6">
        <f t="shared" si="64"/>
        <v>12.614559734211049</v>
      </c>
      <c r="BQ22" s="6">
        <f t="shared" si="64"/>
        <v>13.371433318263712</v>
      </c>
      <c r="BR22" s="6">
        <f t="shared" si="64"/>
        <v>14.173719317359536</v>
      </c>
      <c r="BS22" s="6">
        <f t="shared" si="64"/>
        <v>15.024142476401108</v>
      </c>
      <c r="BT22" s="6">
        <f t="shared" si="64"/>
        <v>15.925591024985176</v>
      </c>
      <c r="BU22" s="6">
        <f t="shared" si="64"/>
        <v>16.881126486484288</v>
      </c>
      <c r="BV22" s="6">
        <f t="shared" si="64"/>
        <v>17.893994075673344</v>
      </c>
      <c r="BW22" s="6">
        <f t="shared" si="64"/>
        <v>18.967633720213747</v>
      </c>
      <c r="BX22" s="6">
        <f t="shared" si="64"/>
        <v>20.105691743426572</v>
      </c>
      <c r="BY22" s="6">
        <f t="shared" si="64"/>
        <v>21.312033248032169</v>
      </c>
      <c r="BZ22" s="6">
        <f t="shared" si="64"/>
        <v>22.590755242914099</v>
      </c>
      <c r="CA22" s="6">
        <f t="shared" si="64"/>
        <v>23.946200557488947</v>
      </c>
      <c r="CB22" s="6">
        <f t="shared" si="64"/>
        <v>25.382972590938284</v>
      </c>
      <c r="CC22" s="6">
        <f t="shared" si="64"/>
        <v>26.905950946394583</v>
      </c>
      <c r="CD22" s="6">
        <f t="shared" si="64"/>
        <v>28.520308003178258</v>
      </c>
      <c r="CE22" s="6">
        <f t="shared" si="64"/>
        <v>30.231526483368956</v>
      </c>
      <c r="CF22" s="6">
        <f t="shared" si="64"/>
        <v>32.045418072371092</v>
      </c>
      <c r="CG22" s="6">
        <f t="shared" si="64"/>
        <v>33.96814315671336</v>
      </c>
      <c r="CH22" s="6">
        <f t="shared" si="64"/>
        <v>36.006231746116164</v>
      </c>
      <c r="CI22" s="6">
        <f t="shared" si="64"/>
        <v>38.166605650883135</v>
      </c>
      <c r="CJ22" s="6">
        <f t="shared" si="64"/>
        <v>40.456601989936125</v>
      </c>
      <c r="CK22" s="6">
        <f t="shared" si="64"/>
        <v>42.883998109332296</v>
      </c>
      <c r="CL22" s="6">
        <f t="shared" si="64"/>
        <v>45.457037995892236</v>
      </c>
      <c r="CM22" s="6">
        <f t="shared" si="64"/>
        <v>48.184460275645776</v>
      </c>
      <c r="CN22" s="6">
        <f t="shared" si="64"/>
        <v>51.075527892184525</v>
      </c>
      <c r="CO22" s="6">
        <f t="shared" si="64"/>
        <v>54.140059565715596</v>
      </c>
      <c r="CP22" s="6">
        <f t="shared" si="64"/>
        <v>57.388463139658533</v>
      </c>
      <c r="CQ22" s="6">
        <f t="shared" ref="CQ22:FB22" si="65">(1+$M$22)*CP22</f>
        <v>60.831770928038047</v>
      </c>
      <c r="CR22" s="6">
        <f t="shared" si="65"/>
        <v>64.481677183720336</v>
      </c>
      <c r="CS22" s="6">
        <f t="shared" si="65"/>
        <v>68.350577814743559</v>
      </c>
      <c r="CT22" s="6">
        <f t="shared" si="65"/>
        <v>72.451612483628182</v>
      </c>
      <c r="CU22" s="6">
        <f t="shared" si="65"/>
        <v>76.798709232645876</v>
      </c>
      <c r="CV22" s="6">
        <f t="shared" si="65"/>
        <v>81.406631786604635</v>
      </c>
      <c r="CW22" s="6">
        <f t="shared" si="65"/>
        <v>86.291029693800922</v>
      </c>
      <c r="CX22" s="6">
        <f t="shared" si="65"/>
        <v>91.468491475428976</v>
      </c>
      <c r="CY22" s="6">
        <f t="shared" si="65"/>
        <v>96.956600963954713</v>
      </c>
      <c r="CZ22" s="6">
        <f t="shared" si="65"/>
        <v>102.773997021792</v>
      </c>
      <c r="DA22" s="6">
        <f t="shared" si="65"/>
        <v>108.94043684309952</v>
      </c>
      <c r="DB22" s="6">
        <f t="shared" si="65"/>
        <v>115.47686305368549</v>
      </c>
      <c r="DC22" s="6">
        <f t="shared" si="65"/>
        <v>122.40547483690662</v>
      </c>
      <c r="DD22" s="6">
        <f t="shared" si="65"/>
        <v>129.74980332712101</v>
      </c>
      <c r="DE22" s="6">
        <f t="shared" si="65"/>
        <v>137.53479152674828</v>
      </c>
      <c r="DF22" s="6">
        <f t="shared" si="65"/>
        <v>145.78687901835318</v>
      </c>
      <c r="DG22" s="6">
        <f t="shared" si="65"/>
        <v>154.53409175945438</v>
      </c>
      <c r="DH22" s="6">
        <f t="shared" si="65"/>
        <v>163.80613726502165</v>
      </c>
      <c r="DI22" s="6">
        <f t="shared" si="65"/>
        <v>173.63450550092296</v>
      </c>
      <c r="DJ22" s="6">
        <f t="shared" si="65"/>
        <v>184.05257583097836</v>
      </c>
      <c r="DK22" s="6">
        <f t="shared" si="65"/>
        <v>195.09573038083707</v>
      </c>
      <c r="DL22" s="6">
        <f t="shared" si="65"/>
        <v>206.80147420368729</v>
      </c>
      <c r="DM22" s="6">
        <f t="shared" si="65"/>
        <v>219.20956265590854</v>
      </c>
      <c r="DN22" s="6">
        <f t="shared" si="65"/>
        <v>232.36213641526305</v>
      </c>
      <c r="DO22" s="6">
        <f t="shared" si="65"/>
        <v>246.30386460017885</v>
      </c>
      <c r="DP22" s="6">
        <f t="shared" si="65"/>
        <v>261.08209647618958</v>
      </c>
      <c r="DQ22" s="6">
        <f t="shared" si="65"/>
        <v>276.74702226476097</v>
      </c>
      <c r="DR22" s="6">
        <f t="shared" si="65"/>
        <v>293.35184360064665</v>
      </c>
      <c r="DS22" s="6">
        <f t="shared" si="65"/>
        <v>310.95295421668544</v>
      </c>
      <c r="DT22" s="6">
        <f t="shared" si="65"/>
        <v>329.61013146968656</v>
      </c>
      <c r="DU22" s="6">
        <f t="shared" si="65"/>
        <v>349.38673935786778</v>
      </c>
      <c r="DV22" s="6">
        <f t="shared" si="65"/>
        <v>370.34994371933988</v>
      </c>
      <c r="DW22" s="6">
        <f t="shared" si="65"/>
        <v>392.57094034250031</v>
      </c>
      <c r="DX22" s="6">
        <f t="shared" si="65"/>
        <v>416.12519676305033</v>
      </c>
      <c r="DY22" s="6">
        <f t="shared" si="65"/>
        <v>441.09270856883336</v>
      </c>
      <c r="DZ22" s="6">
        <f t="shared" si="65"/>
        <v>467.55827108296336</v>
      </c>
      <c r="EA22" s="6">
        <f t="shared" si="65"/>
        <v>495.61176734794117</v>
      </c>
      <c r="EB22" s="6">
        <f t="shared" si="65"/>
        <v>525.34847338881764</v>
      </c>
      <c r="EC22" s="6">
        <f t="shared" si="65"/>
        <v>556.86938179214667</v>
      </c>
      <c r="ED22" s="6">
        <f t="shared" si="65"/>
        <v>590.28154469967546</v>
      </c>
      <c r="EE22" s="6">
        <f t="shared" si="65"/>
        <v>625.69843738165605</v>
      </c>
      <c r="EF22" s="6">
        <f t="shared" si="65"/>
        <v>663.24034362455541</v>
      </c>
      <c r="EG22" s="6">
        <f t="shared" si="65"/>
        <v>703.03476424202881</v>
      </c>
      <c r="EH22" s="6">
        <f t="shared" si="65"/>
        <v>745.21685009655062</v>
      </c>
      <c r="EI22" s="6">
        <f t="shared" si="65"/>
        <v>789.92986110234369</v>
      </c>
      <c r="EJ22" s="6">
        <f t="shared" si="65"/>
        <v>837.32565276848436</v>
      </c>
      <c r="EK22" s="6">
        <f t="shared" si="65"/>
        <v>887.56519193459349</v>
      </c>
      <c r="EL22" s="6">
        <f t="shared" si="65"/>
        <v>940.8191034506691</v>
      </c>
      <c r="EM22" s="6">
        <f t="shared" si="65"/>
        <v>997.26824965770925</v>
      </c>
      <c r="EN22" s="6">
        <f t="shared" si="65"/>
        <v>1057.1043446371718</v>
      </c>
      <c r="EO22" s="6">
        <f t="shared" si="65"/>
        <v>1120.5306053154022</v>
      </c>
      <c r="EP22" s="6">
        <f t="shared" si="65"/>
        <v>1187.7624416343265</v>
      </c>
      <c r="EQ22" s="6">
        <f t="shared" si="65"/>
        <v>1259.028188132386</v>
      </c>
      <c r="ER22" s="6">
        <f t="shared" si="65"/>
        <v>1334.5698794203292</v>
      </c>
      <c r="ES22" s="6">
        <f t="shared" si="65"/>
        <v>1414.644072185549</v>
      </c>
      <c r="ET22" s="6">
        <f t="shared" si="65"/>
        <v>1499.5227165166821</v>
      </c>
      <c r="EU22" s="6">
        <f t="shared" si="65"/>
        <v>1589.4940795076832</v>
      </c>
      <c r="EV22" s="6">
        <f t="shared" si="65"/>
        <v>1684.8637242781442</v>
      </c>
      <c r="EW22" s="6">
        <f t="shared" si="65"/>
        <v>1785.9555477348329</v>
      </c>
      <c r="EX22" s="6">
        <f t="shared" si="65"/>
        <v>1893.1128805989229</v>
      </c>
      <c r="EY22" s="6">
        <f t="shared" si="65"/>
        <v>2006.6996534348584</v>
      </c>
      <c r="EZ22" s="6">
        <f t="shared" si="65"/>
        <v>2127.1016326409499</v>
      </c>
      <c r="FA22" s="6">
        <f t="shared" si="65"/>
        <v>2254.7277305994071</v>
      </c>
      <c r="FB22" s="6">
        <f t="shared" si="65"/>
        <v>2390.0113944353716</v>
      </c>
      <c r="FC22" s="6">
        <f t="shared" ref="FC22:FS22" si="66">(1+$M$22)*FB22</f>
        <v>2533.412078101494</v>
      </c>
      <c r="FD22" s="6">
        <f t="shared" si="66"/>
        <v>2685.4168027875839</v>
      </c>
      <c r="FE22" s="6">
        <f t="shared" si="66"/>
        <v>2846.5418109548391</v>
      </c>
      <c r="FF22" s="6">
        <f t="shared" si="66"/>
        <v>3017.3343196121295</v>
      </c>
      <c r="FG22" s="6">
        <f t="shared" si="66"/>
        <v>3198.3743787888575</v>
      </c>
      <c r="FH22" s="6">
        <f t="shared" si="66"/>
        <v>3390.2768415161891</v>
      </c>
      <c r="FI22" s="6">
        <f t="shared" si="66"/>
        <v>3593.6934520071604</v>
      </c>
      <c r="FJ22" s="6">
        <f t="shared" si="66"/>
        <v>3809.3150591275903</v>
      </c>
      <c r="FK22" s="6">
        <f t="shared" si="66"/>
        <v>4037.8739626752458</v>
      </c>
      <c r="FL22" s="6">
        <f t="shared" si="66"/>
        <v>4280.1464004357604</v>
      </c>
      <c r="FM22" s="6">
        <f t="shared" si="66"/>
        <v>4536.9551844619064</v>
      </c>
      <c r="FN22" s="6">
        <f t="shared" si="66"/>
        <v>4809.1724955296213</v>
      </c>
      <c r="FO22" s="6">
        <f t="shared" si="66"/>
        <v>5097.722845261399</v>
      </c>
      <c r="FP22" s="6">
        <f t="shared" si="66"/>
        <v>5403.5862159770832</v>
      </c>
      <c r="FQ22" s="6">
        <f t="shared" si="66"/>
        <v>5727.801388935708</v>
      </c>
      <c r="FR22" s="6">
        <f t="shared" si="66"/>
        <v>6071.4694722718505</v>
      </c>
      <c r="FS22" s="6">
        <f t="shared" si="66"/>
        <v>6435.7576406081616</v>
      </c>
      <c r="FT22" s="7">
        <f t="shared" si="20"/>
        <v>8.7548197956214491E-2</v>
      </c>
    </row>
    <row r="23" spans="1:176" x14ac:dyDescent="0.25">
      <c r="A23">
        <f t="shared" si="21"/>
        <v>13</v>
      </c>
      <c r="B23" s="3" t="s">
        <v>232</v>
      </c>
      <c r="C23" s="11" t="s">
        <v>112</v>
      </c>
      <c r="D23" s="6">
        <f>'WP Sheet1'!I22</f>
        <v>3.16</v>
      </c>
      <c r="E23" s="6">
        <f>'WP Sheet1'!J22</f>
        <v>3.9</v>
      </c>
      <c r="F23" s="6">
        <f t="shared" si="6"/>
        <v>0.24666666666666659</v>
      </c>
      <c r="G23" s="6">
        <f>'OCS - 1.7'!D23</f>
        <v>93.216666666666654</v>
      </c>
      <c r="H23" s="6">
        <f t="shared" si="7"/>
        <v>3.16</v>
      </c>
      <c r="I23" s="6">
        <f t="shared" si="8"/>
        <v>3.4066666666666667</v>
      </c>
      <c r="J23" s="6">
        <f t="shared" si="9"/>
        <v>3.6533333333333333</v>
      </c>
      <c r="K23" s="6">
        <f t="shared" si="10"/>
        <v>3.9</v>
      </c>
      <c r="L23" s="6">
        <f t="shared" si="11"/>
        <v>4.1220399999999993</v>
      </c>
      <c r="M23" s="7">
        <f>'OCS - 1.6'!P23</f>
        <v>5.6933333333333336E-2</v>
      </c>
      <c r="N23" s="7">
        <f t="shared" si="12"/>
        <v>9.201709793719548E-2</v>
      </c>
      <c r="O23" s="7">
        <f t="shared" si="56"/>
        <v>9.201709793719548E-2</v>
      </c>
      <c r="P23" s="7">
        <f t="shared" si="36"/>
        <v>9.201709793719548E-2</v>
      </c>
      <c r="X23">
        <f t="shared" si="22"/>
        <v>13</v>
      </c>
      <c r="Y23" s="6">
        <f t="shared" si="14"/>
        <v>-93.216666666666654</v>
      </c>
      <c r="Z23" s="6">
        <f t="shared" ref="Z23:Z25" si="67">H23</f>
        <v>3.16</v>
      </c>
      <c r="AA23" s="6">
        <f t="shared" ref="AA23:AA25" si="68">I23</f>
        <v>3.4066666666666667</v>
      </c>
      <c r="AB23" s="6">
        <f t="shared" ref="AB23:AB25" si="69">J23</f>
        <v>3.6533333333333333</v>
      </c>
      <c r="AC23" s="6">
        <f t="shared" ref="AC23:AC25" si="70">K23</f>
        <v>3.9</v>
      </c>
      <c r="AD23" s="6">
        <f>(1+$M$23)*AC23</f>
        <v>4.1220399999999993</v>
      </c>
      <c r="AE23" s="6">
        <f t="shared" ref="AE23:CP23" si="71">(1+$M$23)*AD23</f>
        <v>4.3567214773333323</v>
      </c>
      <c r="AF23" s="6">
        <f t="shared" si="71"/>
        <v>4.6047641534428427</v>
      </c>
      <c r="AG23" s="6">
        <f t="shared" si="71"/>
        <v>4.8669287259121887</v>
      </c>
      <c r="AH23" s="6">
        <f t="shared" si="71"/>
        <v>5.1440192013741228</v>
      </c>
      <c r="AI23" s="6">
        <f t="shared" si="71"/>
        <v>5.4368853612390229</v>
      </c>
      <c r="AJ23" s="6">
        <f t="shared" si="71"/>
        <v>5.7464253678055641</v>
      </c>
      <c r="AK23" s="6">
        <f t="shared" si="71"/>
        <v>6.0735885187459608</v>
      </c>
      <c r="AL23" s="6">
        <f t="shared" si="71"/>
        <v>6.4193781584132301</v>
      </c>
      <c r="AM23" s="6">
        <f t="shared" si="71"/>
        <v>6.7848547548988893</v>
      </c>
      <c r="AN23" s="6">
        <f t="shared" si="71"/>
        <v>7.1711391522777994</v>
      </c>
      <c r="AO23" s="6">
        <f t="shared" si="71"/>
        <v>7.5794160080141486</v>
      </c>
      <c r="AP23" s="6">
        <f t="shared" si="71"/>
        <v>8.01093742607042</v>
      </c>
      <c r="AQ23" s="6">
        <f t="shared" si="71"/>
        <v>8.4670267968613615</v>
      </c>
      <c r="AR23" s="6">
        <f t="shared" si="71"/>
        <v>8.9490828558293352</v>
      </c>
      <c r="AS23" s="6">
        <f t="shared" si="71"/>
        <v>9.4585839730878849</v>
      </c>
      <c r="AT23" s="6">
        <f t="shared" si="71"/>
        <v>9.9970926872890207</v>
      </c>
      <c r="AU23" s="6">
        <f t="shared" si="71"/>
        <v>10.566260497618675</v>
      </c>
      <c r="AV23" s="6">
        <f t="shared" si="71"/>
        <v>11.167832928616431</v>
      </c>
      <c r="AW23" s="6">
        <f t="shared" si="71"/>
        <v>11.803654883352326</v>
      </c>
      <c r="AX23" s="6">
        <f t="shared" si="71"/>
        <v>12.475676301377851</v>
      </c>
      <c r="AY23" s="6">
        <f t="shared" si="71"/>
        <v>13.185958138802961</v>
      </c>
      <c r="AZ23" s="6">
        <f t="shared" si="71"/>
        <v>13.936678688838809</v>
      </c>
      <c r="BA23" s="6">
        <f t="shared" si="71"/>
        <v>14.73014026219003</v>
      </c>
      <c r="BB23" s="6">
        <f t="shared" si="71"/>
        <v>15.568776247784049</v>
      </c>
      <c r="BC23" s="6">
        <f t="shared" si="71"/>
        <v>16.455158575491222</v>
      </c>
      <c r="BD23" s="6">
        <f t="shared" si="71"/>
        <v>17.39200560372252</v>
      </c>
      <c r="BE23" s="6">
        <f t="shared" si="71"/>
        <v>18.382190456094456</v>
      </c>
      <c r="BF23" s="6">
        <f t="shared" si="71"/>
        <v>19.428749832728098</v>
      </c>
      <c r="BG23" s="6">
        <f t="shared" si="71"/>
        <v>20.534893323204749</v>
      </c>
      <c r="BH23" s="6">
        <f t="shared" si="71"/>
        <v>21.704013249739205</v>
      </c>
      <c r="BI23" s="6">
        <f t="shared" si="71"/>
        <v>22.93969507075769</v>
      </c>
      <c r="BJ23" s="6">
        <f t="shared" si="71"/>
        <v>24.245728376786161</v>
      </c>
      <c r="BK23" s="6">
        <f t="shared" si="71"/>
        <v>25.626118512371185</v>
      </c>
      <c r="BL23" s="6">
        <f t="shared" si="71"/>
        <v>27.085098859675519</v>
      </c>
      <c r="BM23" s="6">
        <f t="shared" si="71"/>
        <v>28.627143821419711</v>
      </c>
      <c r="BN23" s="6">
        <f t="shared" si="71"/>
        <v>30.25698254298587</v>
      </c>
      <c r="BO23" s="6">
        <f t="shared" si="71"/>
        <v>31.979613415766529</v>
      </c>
      <c r="BP23" s="6">
        <f t="shared" si="71"/>
        <v>33.800319406237499</v>
      </c>
      <c r="BQ23" s="6">
        <f t="shared" si="71"/>
        <v>35.724684257765951</v>
      </c>
      <c r="BR23" s="6">
        <f t="shared" si="71"/>
        <v>37.758609614841426</v>
      </c>
      <c r="BS23" s="6">
        <f t="shared" si="71"/>
        <v>39.908333122246397</v>
      </c>
      <c r="BT23" s="6">
        <f t="shared" si="71"/>
        <v>42.180447554672959</v>
      </c>
      <c r="BU23" s="6">
        <f t="shared" si="71"/>
        <v>44.581921035452339</v>
      </c>
      <c r="BV23" s="6">
        <f t="shared" si="71"/>
        <v>47.120118406404089</v>
      </c>
      <c r="BW23" s="6">
        <f t="shared" si="71"/>
        <v>49.802823814342027</v>
      </c>
      <c r="BX23" s="6">
        <f t="shared" si="71"/>
        <v>52.638264583505233</v>
      </c>
      <c r="BY23" s="6">
        <f t="shared" si="71"/>
        <v>55.635136447126129</v>
      </c>
      <c r="BZ23" s="6">
        <f t="shared" si="71"/>
        <v>58.80263021551584</v>
      </c>
      <c r="CA23" s="6">
        <f t="shared" si="71"/>
        <v>62.150459962452537</v>
      </c>
      <c r="CB23" s="6">
        <f t="shared" si="71"/>
        <v>65.688892816314834</v>
      </c>
      <c r="CC23" s="6">
        <f t="shared" si="71"/>
        <v>69.428780447323689</v>
      </c>
      <c r="CD23" s="6">
        <f t="shared" si="71"/>
        <v>73.381592347457982</v>
      </c>
      <c r="CE23" s="6">
        <f t="shared" si="71"/>
        <v>77.559451005106581</v>
      </c>
      <c r="CF23" s="6">
        <f t="shared" si="71"/>
        <v>81.975169082330652</v>
      </c>
      <c r="CG23" s="6">
        <f t="shared" si="71"/>
        <v>86.642288708751337</v>
      </c>
      <c r="CH23" s="6">
        <f t="shared" si="71"/>
        <v>91.575123012569577</v>
      </c>
      <c r="CI23" s="6">
        <f t="shared" si="71"/>
        <v>96.788800016085204</v>
      </c>
      <c r="CJ23" s="6">
        <f t="shared" si="71"/>
        <v>102.29930903033431</v>
      </c>
      <c r="CK23" s="6">
        <f t="shared" si="71"/>
        <v>108.12354969112801</v>
      </c>
      <c r="CL23" s="6">
        <f t="shared" si="71"/>
        <v>114.27938378687622</v>
      </c>
      <c r="CM23" s="6">
        <f t="shared" si="71"/>
        <v>120.78569003714237</v>
      </c>
      <c r="CN23" s="6">
        <f t="shared" si="71"/>
        <v>127.66242198992367</v>
      </c>
      <c r="CO23" s="6">
        <f t="shared" si="71"/>
        <v>134.93066921521665</v>
      </c>
      <c r="CP23" s="6">
        <f t="shared" si="71"/>
        <v>142.61272198253633</v>
      </c>
      <c r="CQ23" s="6">
        <f t="shared" ref="CQ23:FB23" si="72">(1+$M$23)*CP23</f>
        <v>150.73213962074206</v>
      </c>
      <c r="CR23" s="6">
        <f t="shared" si="72"/>
        <v>159.31382276981631</v>
      </c>
      <c r="CS23" s="6">
        <f t="shared" si="72"/>
        <v>168.38408974617784</v>
      </c>
      <c r="CT23" s="6">
        <f t="shared" si="72"/>
        <v>177.97075725572688</v>
      </c>
      <c r="CU23" s="6">
        <f t="shared" si="72"/>
        <v>188.10322570215291</v>
      </c>
      <c r="CV23" s="6">
        <f t="shared" si="72"/>
        <v>198.8125693521288</v>
      </c>
      <c r="CW23" s="6">
        <f t="shared" si="72"/>
        <v>210.13163163390999</v>
      </c>
      <c r="CX23" s="6">
        <f t="shared" si="72"/>
        <v>222.09512586160059</v>
      </c>
      <c r="CY23" s="6">
        <f t="shared" si="72"/>
        <v>234.7397416939877</v>
      </c>
      <c r="CZ23" s="6">
        <f t="shared" si="72"/>
        <v>248.10425765443205</v>
      </c>
      <c r="DA23" s="6">
        <f t="shared" si="72"/>
        <v>262.22966005689102</v>
      </c>
      <c r="DB23" s="6">
        <f t="shared" si="72"/>
        <v>277.15926870279668</v>
      </c>
      <c r="DC23" s="6">
        <f t="shared" si="72"/>
        <v>292.9388697342759</v>
      </c>
      <c r="DD23" s="6">
        <f t="shared" si="72"/>
        <v>309.61685605114729</v>
      </c>
      <c r="DE23" s="6">
        <f t="shared" si="72"/>
        <v>327.24437572232591</v>
      </c>
      <c r="DF23" s="6">
        <f t="shared" si="72"/>
        <v>345.87548884678364</v>
      </c>
      <c r="DG23" s="6">
        <f t="shared" si="72"/>
        <v>365.56733334512717</v>
      </c>
      <c r="DH23" s="6">
        <f t="shared" si="72"/>
        <v>386.38030019024308</v>
      </c>
      <c r="DI23" s="6">
        <f t="shared" si="72"/>
        <v>408.37821861440756</v>
      </c>
      <c r="DJ23" s="6">
        <f t="shared" si="72"/>
        <v>431.62855186085449</v>
      </c>
      <c r="DK23" s="6">
        <f t="shared" si="72"/>
        <v>456.20260408013246</v>
      </c>
      <c r="DL23" s="6">
        <f t="shared" si="72"/>
        <v>482.17573900576133</v>
      </c>
      <c r="DM23" s="6">
        <f t="shared" si="72"/>
        <v>509.62761107982266</v>
      </c>
      <c r="DN23" s="6">
        <f t="shared" si="72"/>
        <v>538.64240973730057</v>
      </c>
      <c r="DO23" s="6">
        <f t="shared" si="72"/>
        <v>569.30911759834419</v>
      </c>
      <c r="DP23" s="6">
        <f t="shared" si="72"/>
        <v>601.7217833602765</v>
      </c>
      <c r="DQ23" s="6">
        <f t="shared" si="72"/>
        <v>635.97981022625493</v>
      </c>
      <c r="DR23" s="6">
        <f t="shared" si="72"/>
        <v>672.1882607551363</v>
      </c>
      <c r="DS23" s="6">
        <f t="shared" si="72"/>
        <v>710.45817906746197</v>
      </c>
      <c r="DT23" s="6">
        <f t="shared" si="72"/>
        <v>750.90693139570271</v>
      </c>
      <c r="DU23" s="6">
        <f t="shared" si="72"/>
        <v>793.65856602316467</v>
      </c>
      <c r="DV23" s="6">
        <f t="shared" si="72"/>
        <v>838.84419371541685</v>
      </c>
      <c r="DW23" s="6">
        <f t="shared" si="72"/>
        <v>886.6023898109479</v>
      </c>
      <c r="DX23" s="6">
        <f t="shared" si="72"/>
        <v>937.0796192041845</v>
      </c>
      <c r="DY23" s="6">
        <f t="shared" si="72"/>
        <v>990.43068552420937</v>
      </c>
      <c r="DZ23" s="6">
        <f t="shared" si="72"/>
        <v>1046.819205886721</v>
      </c>
      <c r="EA23" s="6">
        <f t="shared" si="72"/>
        <v>1106.4181126752048</v>
      </c>
      <c r="EB23" s="6">
        <f t="shared" si="72"/>
        <v>1169.4101838901797</v>
      </c>
      <c r="EC23" s="6">
        <f t="shared" si="72"/>
        <v>1235.9886036929938</v>
      </c>
      <c r="ED23" s="6">
        <f t="shared" si="72"/>
        <v>1306.3575548632482</v>
      </c>
      <c r="EE23" s="6">
        <f t="shared" si="72"/>
        <v>1380.7328449867957</v>
      </c>
      <c r="EF23" s="6">
        <f t="shared" si="72"/>
        <v>1459.3425682947106</v>
      </c>
      <c r="EG23" s="6">
        <f t="shared" si="72"/>
        <v>1542.427805182956</v>
      </c>
      <c r="EH23" s="6">
        <f t="shared" si="72"/>
        <v>1630.2433615580389</v>
      </c>
      <c r="EI23" s="6">
        <f t="shared" si="72"/>
        <v>1723.0585502760766</v>
      </c>
      <c r="EJ23" s="6">
        <f t="shared" si="72"/>
        <v>1821.1580170717946</v>
      </c>
      <c r="EK23" s="6">
        <f t="shared" si="72"/>
        <v>1924.8426135104153</v>
      </c>
      <c r="EL23" s="6">
        <f t="shared" si="72"/>
        <v>2034.4303196396081</v>
      </c>
      <c r="EM23" s="6">
        <f t="shared" si="72"/>
        <v>2150.2572191710897</v>
      </c>
      <c r="EN23" s="6">
        <f t="shared" si="72"/>
        <v>2272.6785301825635</v>
      </c>
      <c r="EO23" s="6">
        <f t="shared" si="72"/>
        <v>2402.0696945009572</v>
      </c>
      <c r="EP23" s="6">
        <f t="shared" si="72"/>
        <v>2538.827529107878</v>
      </c>
      <c r="EQ23" s="6">
        <f t="shared" si="72"/>
        <v>2683.3714430984196</v>
      </c>
      <c r="ER23" s="6">
        <f t="shared" si="72"/>
        <v>2836.1447239254894</v>
      </c>
      <c r="ES23" s="6">
        <f t="shared" si="72"/>
        <v>2997.6158968743139</v>
      </c>
      <c r="ET23" s="6">
        <f t="shared" si="72"/>
        <v>3168.2801619363581</v>
      </c>
      <c r="EU23" s="6">
        <f t="shared" si="72"/>
        <v>3348.660912489268</v>
      </c>
      <c r="EV23" s="6">
        <f t="shared" si="72"/>
        <v>3539.3113404403234</v>
      </c>
      <c r="EW23" s="6">
        <f t="shared" si="72"/>
        <v>3740.8161327560588</v>
      </c>
      <c r="EX23" s="6">
        <f t="shared" si="72"/>
        <v>3953.7932645809701</v>
      </c>
      <c r="EY23" s="6">
        <f t="shared" si="72"/>
        <v>4178.8958944444466</v>
      </c>
      <c r="EZ23" s="6">
        <f t="shared" si="72"/>
        <v>4416.8143673681507</v>
      </c>
      <c r="FA23" s="6">
        <f t="shared" si="72"/>
        <v>4668.2783320169774</v>
      </c>
      <c r="FB23" s="6">
        <f t="shared" si="72"/>
        <v>4934.0589783864771</v>
      </c>
      <c r="FC23" s="6">
        <f t="shared" ref="FC23:FS23" si="73">(1+$M$23)*FB23</f>
        <v>5214.9714028892804</v>
      </c>
      <c r="FD23" s="6">
        <f t="shared" si="73"/>
        <v>5511.8771080937768</v>
      </c>
      <c r="FE23" s="6">
        <f t="shared" si="73"/>
        <v>5825.686644781249</v>
      </c>
      <c r="FF23" s="6">
        <f t="shared" si="73"/>
        <v>6157.3624044241278</v>
      </c>
      <c r="FG23" s="6">
        <f t="shared" si="73"/>
        <v>6507.9215706493414</v>
      </c>
      <c r="FH23" s="6">
        <f t="shared" si="73"/>
        <v>6878.4392387383105</v>
      </c>
      <c r="FI23" s="6">
        <f t="shared" si="73"/>
        <v>7270.0517127304774</v>
      </c>
      <c r="FJ23" s="6">
        <f t="shared" si="73"/>
        <v>7683.9599902419322</v>
      </c>
      <c r="FK23" s="6">
        <f t="shared" si="73"/>
        <v>8121.4334456863726</v>
      </c>
      <c r="FL23" s="6">
        <f t="shared" si="73"/>
        <v>8583.8137231941164</v>
      </c>
      <c r="FM23" s="6">
        <f t="shared" si="73"/>
        <v>9072.518851167968</v>
      </c>
      <c r="FN23" s="6">
        <f t="shared" si="73"/>
        <v>9589.0475910944642</v>
      </c>
      <c r="FO23" s="6">
        <f t="shared" si="73"/>
        <v>10134.984033947441</v>
      </c>
      <c r="FP23" s="6">
        <f t="shared" si="73"/>
        <v>10712.002458280182</v>
      </c>
      <c r="FQ23" s="6">
        <f t="shared" si="73"/>
        <v>11321.872464904933</v>
      </c>
      <c r="FR23" s="6">
        <f t="shared" si="73"/>
        <v>11966.464403906853</v>
      </c>
      <c r="FS23" s="6">
        <f t="shared" si="73"/>
        <v>12647.75511063595</v>
      </c>
      <c r="FT23" s="7">
        <f t="shared" si="20"/>
        <v>9.201709793719548E-2</v>
      </c>
    </row>
    <row r="24" spans="1:176" x14ac:dyDescent="0.25">
      <c r="A24">
        <f t="shared" si="21"/>
        <v>14</v>
      </c>
      <c r="B24" s="3" t="s">
        <v>218</v>
      </c>
      <c r="C24" s="77" t="s">
        <v>219</v>
      </c>
      <c r="D24" s="6">
        <f>'WP Sheet1'!I23</f>
        <v>1.64</v>
      </c>
      <c r="E24" s="6">
        <f>'WP Sheet1'!J23</f>
        <v>1.8</v>
      </c>
      <c r="F24" s="6">
        <f t="shared" si="6"/>
        <v>5.3333333333333378E-2</v>
      </c>
      <c r="G24" s="6">
        <f>'OCS - 1.7'!D24</f>
        <v>46.199999999999996</v>
      </c>
      <c r="H24" s="6">
        <f t="shared" si="7"/>
        <v>1.64</v>
      </c>
      <c r="I24" s="6">
        <f t="shared" si="8"/>
        <v>1.6933333333333334</v>
      </c>
      <c r="J24" s="6">
        <f t="shared" si="9"/>
        <v>1.7466666666666668</v>
      </c>
      <c r="K24" s="6">
        <f t="shared" si="10"/>
        <v>1.8000000000000003</v>
      </c>
      <c r="L24" s="6">
        <f t="shared" si="11"/>
        <v>1.9050000000000002</v>
      </c>
      <c r="M24" s="7">
        <f>'OCS - 1.6'!P24</f>
        <v>5.8333333333333327E-2</v>
      </c>
      <c r="N24" s="7">
        <f t="shared" si="12"/>
        <v>9.1012314633550861E-2</v>
      </c>
      <c r="O24" s="7">
        <f t="shared" si="56"/>
        <v>9.1012314633550861E-2</v>
      </c>
      <c r="P24" s="7"/>
      <c r="X24">
        <f t="shared" si="22"/>
        <v>14</v>
      </c>
      <c r="Y24" s="6">
        <f t="shared" si="14"/>
        <v>-46.199999999999996</v>
      </c>
      <c r="Z24" s="6">
        <f t="shared" si="67"/>
        <v>1.64</v>
      </c>
      <c r="AA24" s="6">
        <f t="shared" si="68"/>
        <v>1.6933333333333334</v>
      </c>
      <c r="AB24" s="6">
        <f t="shared" si="69"/>
        <v>1.7466666666666668</v>
      </c>
      <c r="AC24" s="6">
        <f t="shared" si="70"/>
        <v>1.8000000000000003</v>
      </c>
      <c r="AD24" s="6">
        <f>(1+$M$24)*AC24</f>
        <v>1.9050000000000002</v>
      </c>
      <c r="AE24" s="6">
        <f t="shared" ref="AE24:CP24" si="74">(1+$M$24)*AD24</f>
        <v>2.0161250000000002</v>
      </c>
      <c r="AF24" s="6">
        <f t="shared" si="74"/>
        <v>2.133732291666667</v>
      </c>
      <c r="AG24" s="6">
        <f t="shared" si="74"/>
        <v>2.2582000086805558</v>
      </c>
      <c r="AH24" s="6">
        <f t="shared" si="74"/>
        <v>2.3899283425202551</v>
      </c>
      <c r="AI24" s="6">
        <f t="shared" si="74"/>
        <v>2.5293408291672699</v>
      </c>
      <c r="AJ24" s="6">
        <f t="shared" si="74"/>
        <v>2.6768857108686941</v>
      </c>
      <c r="AK24" s="6">
        <f t="shared" si="74"/>
        <v>2.8330373773360344</v>
      </c>
      <c r="AL24" s="6">
        <f t="shared" si="74"/>
        <v>2.9982978910139697</v>
      </c>
      <c r="AM24" s="6">
        <f t="shared" si="74"/>
        <v>3.1731986013231182</v>
      </c>
      <c r="AN24" s="6">
        <f t="shared" si="74"/>
        <v>3.3583018530669668</v>
      </c>
      <c r="AO24" s="6">
        <f t="shared" si="74"/>
        <v>3.5542027944958732</v>
      </c>
      <c r="AP24" s="6">
        <f t="shared" si="74"/>
        <v>3.7615312908414658</v>
      </c>
      <c r="AQ24" s="6">
        <f t="shared" si="74"/>
        <v>3.9809539494738848</v>
      </c>
      <c r="AR24" s="6">
        <f t="shared" si="74"/>
        <v>4.213176263193195</v>
      </c>
      <c r="AS24" s="6">
        <f t="shared" si="74"/>
        <v>4.4589448785461316</v>
      </c>
      <c r="AT24" s="6">
        <f t="shared" si="74"/>
        <v>4.7190499964613224</v>
      </c>
      <c r="AU24" s="6">
        <f t="shared" si="74"/>
        <v>4.9943279129215661</v>
      </c>
      <c r="AV24" s="6">
        <f t="shared" si="74"/>
        <v>5.2856637078419908</v>
      </c>
      <c r="AW24" s="6">
        <f t="shared" si="74"/>
        <v>5.5939940907994403</v>
      </c>
      <c r="AX24" s="6">
        <f t="shared" si="74"/>
        <v>5.9203104127627411</v>
      </c>
      <c r="AY24" s="6">
        <f t="shared" si="74"/>
        <v>6.2656618535072344</v>
      </c>
      <c r="AZ24" s="6">
        <f t="shared" si="74"/>
        <v>6.6311587949618227</v>
      </c>
      <c r="BA24" s="6">
        <f t="shared" si="74"/>
        <v>7.0179763913345958</v>
      </c>
      <c r="BB24" s="6">
        <f t="shared" si="74"/>
        <v>7.4273583474957805</v>
      </c>
      <c r="BC24" s="6">
        <f t="shared" si="74"/>
        <v>7.8606209177663677</v>
      </c>
      <c r="BD24" s="6">
        <f t="shared" si="74"/>
        <v>8.3191571379694054</v>
      </c>
      <c r="BE24" s="6">
        <f t="shared" si="74"/>
        <v>8.804441304350954</v>
      </c>
      <c r="BF24" s="6">
        <f t="shared" si="74"/>
        <v>9.3180337137714258</v>
      </c>
      <c r="BG24" s="6">
        <f t="shared" si="74"/>
        <v>9.8615856804080924</v>
      </c>
      <c r="BH24" s="6">
        <f t="shared" si="74"/>
        <v>10.436844845098564</v>
      </c>
      <c r="BI24" s="6">
        <f t="shared" si="74"/>
        <v>11.04566079439598</v>
      </c>
      <c r="BJ24" s="6">
        <f t="shared" si="74"/>
        <v>11.689991007402412</v>
      </c>
      <c r="BK24" s="6">
        <f t="shared" si="74"/>
        <v>12.371907149500887</v>
      </c>
      <c r="BL24" s="6">
        <f t="shared" si="74"/>
        <v>13.093601733221771</v>
      </c>
      <c r="BM24" s="6">
        <f t="shared" si="74"/>
        <v>13.857395167659707</v>
      </c>
      <c r="BN24" s="6">
        <f t="shared" si="74"/>
        <v>14.665743219106524</v>
      </c>
      <c r="BO24" s="6">
        <f t="shared" si="74"/>
        <v>15.521244906887738</v>
      </c>
      <c r="BP24" s="6">
        <f t="shared" si="74"/>
        <v>16.426650859789522</v>
      </c>
      <c r="BQ24" s="6">
        <f t="shared" si="74"/>
        <v>17.38487215994391</v>
      </c>
      <c r="BR24" s="6">
        <f t="shared" si="74"/>
        <v>18.398989702607306</v>
      </c>
      <c r="BS24" s="6">
        <f t="shared" si="74"/>
        <v>19.472264101926065</v>
      </c>
      <c r="BT24" s="6">
        <f t="shared" si="74"/>
        <v>20.608146174538419</v>
      </c>
      <c r="BU24" s="6">
        <f t="shared" si="74"/>
        <v>21.810288034719829</v>
      </c>
      <c r="BV24" s="6">
        <f t="shared" si="74"/>
        <v>23.082554836745153</v>
      </c>
      <c r="BW24" s="6">
        <f t="shared" si="74"/>
        <v>24.429037202221956</v>
      </c>
      <c r="BX24" s="6">
        <f t="shared" si="74"/>
        <v>25.854064372351569</v>
      </c>
      <c r="BY24" s="6">
        <f t="shared" si="74"/>
        <v>27.362218127405413</v>
      </c>
      <c r="BZ24" s="6">
        <f t="shared" si="74"/>
        <v>28.958347518170729</v>
      </c>
      <c r="CA24" s="6">
        <f t="shared" si="74"/>
        <v>30.647584456730687</v>
      </c>
      <c r="CB24" s="6">
        <f t="shared" si="74"/>
        <v>32.435360216706641</v>
      </c>
      <c r="CC24" s="6">
        <f t="shared" si="74"/>
        <v>34.327422896014532</v>
      </c>
      <c r="CD24" s="6">
        <f t="shared" si="74"/>
        <v>36.329855898282048</v>
      </c>
      <c r="CE24" s="6">
        <f t="shared" si="74"/>
        <v>38.4490974923485</v>
      </c>
      <c r="CF24" s="6">
        <f t="shared" si="74"/>
        <v>40.691961512735496</v>
      </c>
      <c r="CG24" s="6">
        <f t="shared" si="74"/>
        <v>43.065659267645067</v>
      </c>
      <c r="CH24" s="6">
        <f t="shared" si="74"/>
        <v>45.57782272492436</v>
      </c>
      <c r="CI24" s="6">
        <f t="shared" si="74"/>
        <v>48.236529050544945</v>
      </c>
      <c r="CJ24" s="6">
        <f t="shared" si="74"/>
        <v>51.050326578493404</v>
      </c>
      <c r="CK24" s="6">
        <f t="shared" si="74"/>
        <v>54.028262295572191</v>
      </c>
      <c r="CL24" s="6">
        <f t="shared" si="74"/>
        <v>57.17991092948057</v>
      </c>
      <c r="CM24" s="6">
        <f t="shared" si="74"/>
        <v>60.51540573370027</v>
      </c>
      <c r="CN24" s="6">
        <f t="shared" si="74"/>
        <v>64.045471068166123</v>
      </c>
      <c r="CO24" s="6">
        <f t="shared" si="74"/>
        <v>67.781456880475815</v>
      </c>
      <c r="CP24" s="6">
        <f t="shared" si="74"/>
        <v>71.735375198503576</v>
      </c>
      <c r="CQ24" s="6">
        <f t="shared" ref="CQ24:FB24" si="75">(1+$M$24)*CP24</f>
        <v>75.919938751749612</v>
      </c>
      <c r="CR24" s="6">
        <f t="shared" si="75"/>
        <v>80.348601845601678</v>
      </c>
      <c r="CS24" s="6">
        <f t="shared" si="75"/>
        <v>85.035603619928438</v>
      </c>
      <c r="CT24" s="6">
        <f t="shared" si="75"/>
        <v>89.996013831090934</v>
      </c>
      <c r="CU24" s="6">
        <f t="shared" si="75"/>
        <v>95.245781304571238</v>
      </c>
      <c r="CV24" s="6">
        <f t="shared" si="75"/>
        <v>100.80178521400457</v>
      </c>
      <c r="CW24" s="6">
        <f t="shared" si="75"/>
        <v>106.68188935148817</v>
      </c>
      <c r="CX24" s="6">
        <f t="shared" si="75"/>
        <v>112.90499956365831</v>
      </c>
      <c r="CY24" s="6">
        <f t="shared" si="75"/>
        <v>119.49112453820504</v>
      </c>
      <c r="CZ24" s="6">
        <f t="shared" si="75"/>
        <v>126.461440136267</v>
      </c>
      <c r="DA24" s="6">
        <f t="shared" si="75"/>
        <v>133.83835747754924</v>
      </c>
      <c r="DB24" s="6">
        <f t="shared" si="75"/>
        <v>141.64559499707295</v>
      </c>
      <c r="DC24" s="6">
        <f t="shared" si="75"/>
        <v>149.90825470523555</v>
      </c>
      <c r="DD24" s="6">
        <f t="shared" si="75"/>
        <v>158.65290289637429</v>
      </c>
      <c r="DE24" s="6">
        <f t="shared" si="75"/>
        <v>167.90765556532946</v>
      </c>
      <c r="DF24" s="6">
        <f t="shared" si="75"/>
        <v>177.70226880664035</v>
      </c>
      <c r="DG24" s="6">
        <f t="shared" si="75"/>
        <v>188.06823448702769</v>
      </c>
      <c r="DH24" s="6">
        <f t="shared" si="75"/>
        <v>199.03888149877099</v>
      </c>
      <c r="DI24" s="6">
        <f t="shared" si="75"/>
        <v>210.64948291953263</v>
      </c>
      <c r="DJ24" s="6">
        <f t="shared" si="75"/>
        <v>222.93736942317204</v>
      </c>
      <c r="DK24" s="6">
        <f t="shared" si="75"/>
        <v>235.94204930619043</v>
      </c>
      <c r="DL24" s="6">
        <f t="shared" si="75"/>
        <v>249.70533551571822</v>
      </c>
      <c r="DM24" s="6">
        <f t="shared" si="75"/>
        <v>264.27148008746843</v>
      </c>
      <c r="DN24" s="6">
        <f t="shared" si="75"/>
        <v>279.6873164259041</v>
      </c>
      <c r="DO24" s="6">
        <f t="shared" si="75"/>
        <v>296.00240988408183</v>
      </c>
      <c r="DP24" s="6">
        <f t="shared" si="75"/>
        <v>313.26921712731996</v>
      </c>
      <c r="DQ24" s="6">
        <f t="shared" si="75"/>
        <v>331.54325479308028</v>
      </c>
      <c r="DR24" s="6">
        <f t="shared" si="75"/>
        <v>350.8832779893433</v>
      </c>
      <c r="DS24" s="6">
        <f t="shared" si="75"/>
        <v>371.35146920538836</v>
      </c>
      <c r="DT24" s="6">
        <f t="shared" si="75"/>
        <v>393.01363824236932</v>
      </c>
      <c r="DU24" s="6">
        <f t="shared" si="75"/>
        <v>415.93943380650757</v>
      </c>
      <c r="DV24" s="6">
        <f t="shared" si="75"/>
        <v>440.2025674452205</v>
      </c>
      <c r="DW24" s="6">
        <f t="shared" si="75"/>
        <v>465.88105054619172</v>
      </c>
      <c r="DX24" s="6">
        <f t="shared" si="75"/>
        <v>493.05744516138623</v>
      </c>
      <c r="DY24" s="6">
        <f t="shared" si="75"/>
        <v>521.81912946246712</v>
      </c>
      <c r="DZ24" s="6">
        <f t="shared" si="75"/>
        <v>552.25857868111109</v>
      </c>
      <c r="EA24" s="6">
        <f t="shared" si="75"/>
        <v>584.47366243750923</v>
      </c>
      <c r="EB24" s="6">
        <f t="shared" si="75"/>
        <v>618.56795941303062</v>
      </c>
      <c r="EC24" s="6">
        <f t="shared" si="75"/>
        <v>654.65109037879074</v>
      </c>
      <c r="ED24" s="6">
        <f t="shared" si="75"/>
        <v>692.83907065088692</v>
      </c>
      <c r="EE24" s="6">
        <f t="shared" si="75"/>
        <v>733.25468310552196</v>
      </c>
      <c r="EF24" s="6">
        <f t="shared" si="75"/>
        <v>776.02787295334406</v>
      </c>
      <c r="EG24" s="6">
        <f t="shared" si="75"/>
        <v>821.29616554228915</v>
      </c>
      <c r="EH24" s="6">
        <f t="shared" si="75"/>
        <v>869.20510853225608</v>
      </c>
      <c r="EI24" s="6">
        <f t="shared" si="75"/>
        <v>919.90873986330439</v>
      </c>
      <c r="EJ24" s="6">
        <f t="shared" si="75"/>
        <v>973.57008302199711</v>
      </c>
      <c r="EK24" s="6">
        <f t="shared" si="75"/>
        <v>1030.3616711982802</v>
      </c>
      <c r="EL24" s="6">
        <f t="shared" si="75"/>
        <v>1090.46610201818</v>
      </c>
      <c r="EM24" s="6">
        <f t="shared" si="75"/>
        <v>1154.0766246359071</v>
      </c>
      <c r="EN24" s="6">
        <f t="shared" si="75"/>
        <v>1221.3977610730017</v>
      </c>
      <c r="EO24" s="6">
        <f t="shared" si="75"/>
        <v>1292.6459638022602</v>
      </c>
      <c r="EP24" s="6">
        <f t="shared" si="75"/>
        <v>1368.0503116907255</v>
      </c>
      <c r="EQ24" s="6">
        <f t="shared" si="75"/>
        <v>1447.8532465393512</v>
      </c>
      <c r="ER24" s="6">
        <f t="shared" si="75"/>
        <v>1532.3113525874801</v>
      </c>
      <c r="ES24" s="6">
        <f t="shared" si="75"/>
        <v>1621.6961814884164</v>
      </c>
      <c r="ET24" s="6">
        <f t="shared" si="75"/>
        <v>1716.295125408574</v>
      </c>
      <c r="EU24" s="6">
        <f t="shared" si="75"/>
        <v>1816.4123410574075</v>
      </c>
      <c r="EV24" s="6">
        <f t="shared" si="75"/>
        <v>1922.3697276190896</v>
      </c>
      <c r="EW24" s="6">
        <f t="shared" si="75"/>
        <v>2034.5079617302033</v>
      </c>
      <c r="EX24" s="6">
        <f t="shared" si="75"/>
        <v>2153.187592831132</v>
      </c>
      <c r="EY24" s="6">
        <f t="shared" si="75"/>
        <v>2278.790202412948</v>
      </c>
      <c r="EZ24" s="6">
        <f t="shared" si="75"/>
        <v>2411.7196308870366</v>
      </c>
      <c r="FA24" s="6">
        <f t="shared" si="75"/>
        <v>2552.4032760221139</v>
      </c>
      <c r="FB24" s="6">
        <f t="shared" si="75"/>
        <v>2701.2934671234038</v>
      </c>
      <c r="FC24" s="6">
        <f t="shared" ref="FC24:FS24" si="76">(1+$M$24)*FB24</f>
        <v>2858.8689193722689</v>
      </c>
      <c r="FD24" s="6">
        <f t="shared" si="76"/>
        <v>3025.6362730023179</v>
      </c>
      <c r="FE24" s="6">
        <f t="shared" si="76"/>
        <v>3202.1317222607863</v>
      </c>
      <c r="FF24" s="6">
        <f t="shared" si="76"/>
        <v>3388.9227393926658</v>
      </c>
      <c r="FG24" s="6">
        <f t="shared" si="76"/>
        <v>3586.6098991905715</v>
      </c>
      <c r="FH24" s="6">
        <f t="shared" si="76"/>
        <v>3795.8288099766883</v>
      </c>
      <c r="FI24" s="6">
        <f t="shared" si="76"/>
        <v>4017.2521572253286</v>
      </c>
      <c r="FJ24" s="6">
        <f t="shared" si="76"/>
        <v>4251.5918663968059</v>
      </c>
      <c r="FK24" s="6">
        <f t="shared" si="76"/>
        <v>4499.6013919366196</v>
      </c>
      <c r="FL24" s="6">
        <f t="shared" si="76"/>
        <v>4762.0781397995888</v>
      </c>
      <c r="FM24" s="6">
        <f t="shared" si="76"/>
        <v>5039.8660312878983</v>
      </c>
      <c r="FN24" s="6">
        <f t="shared" si="76"/>
        <v>5333.8582164463587</v>
      </c>
      <c r="FO24" s="6">
        <f t="shared" si="76"/>
        <v>5644.9999457390632</v>
      </c>
      <c r="FP24" s="6">
        <f t="shared" si="76"/>
        <v>5974.2916092405085</v>
      </c>
      <c r="FQ24" s="6">
        <f t="shared" si="76"/>
        <v>6322.7919531128719</v>
      </c>
      <c r="FR24" s="6">
        <f t="shared" si="76"/>
        <v>6691.6214837111229</v>
      </c>
      <c r="FS24" s="6">
        <f t="shared" si="76"/>
        <v>7081.9660702609381</v>
      </c>
      <c r="FT24" s="7">
        <f t="shared" si="20"/>
        <v>9.1012314633550861E-2</v>
      </c>
    </row>
    <row r="25" spans="1:176" x14ac:dyDescent="0.25">
      <c r="A25">
        <f t="shared" si="21"/>
        <v>15</v>
      </c>
      <c r="B25" s="3" t="s">
        <v>220</v>
      </c>
      <c r="C25" s="77" t="s">
        <v>221</v>
      </c>
      <c r="D25" s="6">
        <f>'WP Sheet1'!I24</f>
        <v>1.03</v>
      </c>
      <c r="E25" s="6">
        <f>'WP Sheet1'!J24</f>
        <v>1.35</v>
      </c>
      <c r="F25" s="6">
        <f t="shared" si="6"/>
        <v>0.10666666666666669</v>
      </c>
      <c r="G25" s="6">
        <f>'OCS - 1.7'!D25</f>
        <v>36.085000000000001</v>
      </c>
      <c r="H25" s="6">
        <f t="shared" si="7"/>
        <v>1.03</v>
      </c>
      <c r="I25" s="6">
        <f t="shared" si="8"/>
        <v>1.1366666666666667</v>
      </c>
      <c r="J25" s="6">
        <f t="shared" si="9"/>
        <v>1.2433333333333334</v>
      </c>
      <c r="K25" s="6">
        <f t="shared" si="10"/>
        <v>1.35</v>
      </c>
      <c r="L25" s="6">
        <f t="shared" si="11"/>
        <v>1.42425</v>
      </c>
      <c r="M25" s="7">
        <f>'OCS - 1.6'!P25</f>
        <v>5.4999999999999993E-2</v>
      </c>
      <c r="N25" s="7">
        <f t="shared" si="12"/>
        <v>8.6286590822788334E-2</v>
      </c>
      <c r="O25" s="7">
        <f t="shared" si="56"/>
        <v>8.6286590822788334E-2</v>
      </c>
      <c r="P25" s="7"/>
      <c r="X25">
        <f t="shared" si="22"/>
        <v>15</v>
      </c>
      <c r="Y25" s="6">
        <f t="shared" si="14"/>
        <v>-36.085000000000001</v>
      </c>
      <c r="Z25" s="6">
        <f t="shared" si="67"/>
        <v>1.03</v>
      </c>
      <c r="AA25" s="6">
        <f t="shared" si="68"/>
        <v>1.1366666666666667</v>
      </c>
      <c r="AB25" s="6">
        <f t="shared" si="69"/>
        <v>1.2433333333333334</v>
      </c>
      <c r="AC25" s="6">
        <f t="shared" si="70"/>
        <v>1.35</v>
      </c>
      <c r="AD25" s="6">
        <f>(1+$M$25)*AC25</f>
        <v>1.42425</v>
      </c>
      <c r="AE25" s="6">
        <f t="shared" ref="AE25:CP25" si="77">(1+$M$25)*AD25</f>
        <v>1.5025837499999999</v>
      </c>
      <c r="AF25" s="6">
        <f t="shared" si="77"/>
        <v>1.5852258562499997</v>
      </c>
      <c r="AG25" s="6">
        <f t="shared" si="77"/>
        <v>1.6724132783437495</v>
      </c>
      <c r="AH25" s="6">
        <f t="shared" si="77"/>
        <v>1.7643960086526556</v>
      </c>
      <c r="AI25" s="6">
        <f t="shared" si="77"/>
        <v>1.8614377891285514</v>
      </c>
      <c r="AJ25" s="6">
        <f t="shared" si="77"/>
        <v>1.9638168675306216</v>
      </c>
      <c r="AK25" s="6">
        <f t="shared" si="77"/>
        <v>2.0718267952448057</v>
      </c>
      <c r="AL25" s="6">
        <f t="shared" si="77"/>
        <v>2.1857772689832697</v>
      </c>
      <c r="AM25" s="6">
        <f t="shared" si="77"/>
        <v>2.3059950187773492</v>
      </c>
      <c r="AN25" s="6">
        <f t="shared" si="77"/>
        <v>2.4328247448101035</v>
      </c>
      <c r="AO25" s="6">
        <f t="shared" si="77"/>
        <v>2.5666301057746592</v>
      </c>
      <c r="AP25" s="6">
        <f t="shared" si="77"/>
        <v>2.7077947615922655</v>
      </c>
      <c r="AQ25" s="6">
        <f t="shared" si="77"/>
        <v>2.8567234734798399</v>
      </c>
      <c r="AR25" s="6">
        <f t="shared" si="77"/>
        <v>3.0138432645212307</v>
      </c>
      <c r="AS25" s="6">
        <f t="shared" si="77"/>
        <v>3.1796046440698982</v>
      </c>
      <c r="AT25" s="6">
        <f t="shared" si="77"/>
        <v>3.3544828994937426</v>
      </c>
      <c r="AU25" s="6">
        <f t="shared" si="77"/>
        <v>3.5389794589658981</v>
      </c>
      <c r="AV25" s="6">
        <f t="shared" si="77"/>
        <v>3.7336233292090224</v>
      </c>
      <c r="AW25" s="6">
        <f t="shared" si="77"/>
        <v>3.9389726123155184</v>
      </c>
      <c r="AX25" s="6">
        <f t="shared" si="77"/>
        <v>4.1556161059928716</v>
      </c>
      <c r="AY25" s="6">
        <f t="shared" si="77"/>
        <v>4.3841749918224791</v>
      </c>
      <c r="AZ25" s="6">
        <f t="shared" si="77"/>
        <v>4.6253046163727154</v>
      </c>
      <c r="BA25" s="6">
        <f t="shared" si="77"/>
        <v>4.8796963702732148</v>
      </c>
      <c r="BB25" s="6">
        <f t="shared" si="77"/>
        <v>5.148079670638241</v>
      </c>
      <c r="BC25" s="6">
        <f t="shared" si="77"/>
        <v>5.4312240525233442</v>
      </c>
      <c r="BD25" s="6">
        <f t="shared" si="77"/>
        <v>5.7299413754121273</v>
      </c>
      <c r="BE25" s="6">
        <f t="shared" si="77"/>
        <v>6.0450881510597938</v>
      </c>
      <c r="BF25" s="6">
        <f t="shared" si="77"/>
        <v>6.3775679993680825</v>
      </c>
      <c r="BG25" s="6">
        <f t="shared" si="77"/>
        <v>6.7283342393333267</v>
      </c>
      <c r="BH25" s="6">
        <f t="shared" si="77"/>
        <v>7.0983926224966591</v>
      </c>
      <c r="BI25" s="6">
        <f t="shared" si="77"/>
        <v>7.4888042167339748</v>
      </c>
      <c r="BJ25" s="6">
        <f t="shared" si="77"/>
        <v>7.9006884486543427</v>
      </c>
      <c r="BK25" s="6">
        <f t="shared" si="77"/>
        <v>8.335226313330331</v>
      </c>
      <c r="BL25" s="6">
        <f t="shared" si="77"/>
        <v>8.7936637605634989</v>
      </c>
      <c r="BM25" s="6">
        <f t="shared" si="77"/>
        <v>9.2773152673944903</v>
      </c>
      <c r="BN25" s="6">
        <f t="shared" si="77"/>
        <v>9.7875676071011863</v>
      </c>
      <c r="BO25" s="6">
        <f t="shared" si="77"/>
        <v>10.325883825491751</v>
      </c>
      <c r="BP25" s="6">
        <f t="shared" si="77"/>
        <v>10.893807435893796</v>
      </c>
      <c r="BQ25" s="6">
        <f t="shared" si="77"/>
        <v>11.492966844867954</v>
      </c>
      <c r="BR25" s="6">
        <f t="shared" si="77"/>
        <v>12.125080021335691</v>
      </c>
      <c r="BS25" s="6">
        <f t="shared" si="77"/>
        <v>12.791959422509153</v>
      </c>
      <c r="BT25" s="6">
        <f t="shared" si="77"/>
        <v>13.495517190747156</v>
      </c>
      <c r="BU25" s="6">
        <f t="shared" si="77"/>
        <v>14.237770636238249</v>
      </c>
      <c r="BV25" s="6">
        <f t="shared" si="77"/>
        <v>15.020848021231352</v>
      </c>
      <c r="BW25" s="6">
        <f t="shared" si="77"/>
        <v>15.846994662399075</v>
      </c>
      <c r="BX25" s="6">
        <f t="shared" si="77"/>
        <v>16.718579368831023</v>
      </c>
      <c r="BY25" s="6">
        <f t="shared" si="77"/>
        <v>17.638101234116728</v>
      </c>
      <c r="BZ25" s="6">
        <f t="shared" si="77"/>
        <v>18.608196801993149</v>
      </c>
      <c r="CA25" s="6">
        <f t="shared" si="77"/>
        <v>19.631647626102772</v>
      </c>
      <c r="CB25" s="6">
        <f t="shared" si="77"/>
        <v>20.711388245538423</v>
      </c>
      <c r="CC25" s="6">
        <f t="shared" si="77"/>
        <v>21.850514599043034</v>
      </c>
      <c r="CD25" s="6">
        <f t="shared" si="77"/>
        <v>23.052292901990398</v>
      </c>
      <c r="CE25" s="6">
        <f t="shared" si="77"/>
        <v>24.320169011599869</v>
      </c>
      <c r="CF25" s="6">
        <f t="shared" si="77"/>
        <v>25.657778307237862</v>
      </c>
      <c r="CG25" s="6">
        <f t="shared" si="77"/>
        <v>27.068956114135943</v>
      </c>
      <c r="CH25" s="6">
        <f t="shared" si="77"/>
        <v>28.55774870041342</v>
      </c>
      <c r="CI25" s="6">
        <f t="shared" si="77"/>
        <v>30.128424878936155</v>
      </c>
      <c r="CJ25" s="6">
        <f t="shared" si="77"/>
        <v>31.785488247277641</v>
      </c>
      <c r="CK25" s="6">
        <f t="shared" si="77"/>
        <v>33.533690100877912</v>
      </c>
      <c r="CL25" s="6">
        <f t="shared" si="77"/>
        <v>35.378043056426193</v>
      </c>
      <c r="CM25" s="6">
        <f t="shared" si="77"/>
        <v>37.323835424529634</v>
      </c>
      <c r="CN25" s="6">
        <f t="shared" si="77"/>
        <v>39.37664637287876</v>
      </c>
      <c r="CO25" s="6">
        <f t="shared" si="77"/>
        <v>41.542361923387091</v>
      </c>
      <c r="CP25" s="6">
        <f t="shared" si="77"/>
        <v>43.82719182917338</v>
      </c>
      <c r="CQ25" s="6">
        <f t="shared" ref="CQ25:FB25" si="78">(1+$M$25)*CP25</f>
        <v>46.23768737977791</v>
      </c>
      <c r="CR25" s="6">
        <f t="shared" si="78"/>
        <v>48.780760185665692</v>
      </c>
      <c r="CS25" s="6">
        <f t="shared" si="78"/>
        <v>51.463701995877301</v>
      </c>
      <c r="CT25" s="6">
        <f t="shared" si="78"/>
        <v>54.294205605650546</v>
      </c>
      <c r="CU25" s="6">
        <f t="shared" si="78"/>
        <v>57.280386913961323</v>
      </c>
      <c r="CV25" s="6">
        <f t="shared" si="78"/>
        <v>60.430808194229193</v>
      </c>
      <c r="CW25" s="6">
        <f t="shared" si="78"/>
        <v>63.754502644911796</v>
      </c>
      <c r="CX25" s="6">
        <f t="shared" si="78"/>
        <v>67.261000290381944</v>
      </c>
      <c r="CY25" s="6">
        <f t="shared" si="78"/>
        <v>70.960355306352952</v>
      </c>
      <c r="CZ25" s="6">
        <f t="shared" si="78"/>
        <v>74.863174848202362</v>
      </c>
      <c r="DA25" s="6">
        <f t="shared" si="78"/>
        <v>78.980649464853485</v>
      </c>
      <c r="DB25" s="6">
        <f t="shared" si="78"/>
        <v>83.324585185420418</v>
      </c>
      <c r="DC25" s="6">
        <f t="shared" si="78"/>
        <v>87.907437370618538</v>
      </c>
      <c r="DD25" s="6">
        <f t="shared" si="78"/>
        <v>92.742346426002555</v>
      </c>
      <c r="DE25" s="6">
        <f t="shared" si="78"/>
        <v>97.843175479432688</v>
      </c>
      <c r="DF25" s="6">
        <f t="shared" si="78"/>
        <v>103.22455013080148</v>
      </c>
      <c r="DG25" s="6">
        <f t="shared" si="78"/>
        <v>108.90190038799555</v>
      </c>
      <c r="DH25" s="6">
        <f t="shared" si="78"/>
        <v>114.8915049093353</v>
      </c>
      <c r="DI25" s="6">
        <f t="shared" si="78"/>
        <v>121.21053767934873</v>
      </c>
      <c r="DJ25" s="6">
        <f t="shared" si="78"/>
        <v>127.8771172517129</v>
      </c>
      <c r="DK25" s="6">
        <f t="shared" si="78"/>
        <v>134.91035870055711</v>
      </c>
      <c r="DL25" s="6">
        <f t="shared" si="78"/>
        <v>142.33042842908773</v>
      </c>
      <c r="DM25" s="6">
        <f t="shared" si="78"/>
        <v>150.15860199268755</v>
      </c>
      <c r="DN25" s="6">
        <f t="shared" si="78"/>
        <v>158.41732510228536</v>
      </c>
      <c r="DO25" s="6">
        <f t="shared" si="78"/>
        <v>167.13027798291105</v>
      </c>
      <c r="DP25" s="6">
        <f t="shared" si="78"/>
        <v>176.32244327197114</v>
      </c>
      <c r="DQ25" s="6">
        <f t="shared" si="78"/>
        <v>186.02017765192954</v>
      </c>
      <c r="DR25" s="6">
        <f t="shared" si="78"/>
        <v>196.25128742278565</v>
      </c>
      <c r="DS25" s="6">
        <f t="shared" si="78"/>
        <v>207.04510823103885</v>
      </c>
      <c r="DT25" s="6">
        <f t="shared" si="78"/>
        <v>218.43258918374599</v>
      </c>
      <c r="DU25" s="6">
        <f t="shared" si="78"/>
        <v>230.44638158885201</v>
      </c>
      <c r="DV25" s="6">
        <f t="shared" si="78"/>
        <v>243.12093257623886</v>
      </c>
      <c r="DW25" s="6">
        <f t="shared" si="78"/>
        <v>256.49258386793196</v>
      </c>
      <c r="DX25" s="6">
        <f t="shared" si="78"/>
        <v>270.59967598066822</v>
      </c>
      <c r="DY25" s="6">
        <f t="shared" si="78"/>
        <v>285.48265815960497</v>
      </c>
      <c r="DZ25" s="6">
        <f t="shared" si="78"/>
        <v>301.18420435838323</v>
      </c>
      <c r="EA25" s="6">
        <f t="shared" si="78"/>
        <v>317.74933559809426</v>
      </c>
      <c r="EB25" s="6">
        <f t="shared" si="78"/>
        <v>335.2255490559894</v>
      </c>
      <c r="EC25" s="6">
        <f t="shared" si="78"/>
        <v>353.66295425406878</v>
      </c>
      <c r="ED25" s="6">
        <f t="shared" si="78"/>
        <v>373.11441673804256</v>
      </c>
      <c r="EE25" s="6">
        <f t="shared" si="78"/>
        <v>393.63570965863488</v>
      </c>
      <c r="EF25" s="6">
        <f t="shared" si="78"/>
        <v>415.28567368985978</v>
      </c>
      <c r="EG25" s="6">
        <f t="shared" si="78"/>
        <v>438.12638574280203</v>
      </c>
      <c r="EH25" s="6">
        <f t="shared" si="78"/>
        <v>462.22333695865609</v>
      </c>
      <c r="EI25" s="6">
        <f t="shared" si="78"/>
        <v>487.64562049138215</v>
      </c>
      <c r="EJ25" s="6">
        <f t="shared" si="78"/>
        <v>514.4661296184081</v>
      </c>
      <c r="EK25" s="6">
        <f t="shared" si="78"/>
        <v>542.76176674742055</v>
      </c>
      <c r="EL25" s="6">
        <f t="shared" si="78"/>
        <v>572.61366391852869</v>
      </c>
      <c r="EM25" s="6">
        <f t="shared" si="78"/>
        <v>604.10741543404777</v>
      </c>
      <c r="EN25" s="6">
        <f t="shared" si="78"/>
        <v>637.33332328292033</v>
      </c>
      <c r="EO25" s="6">
        <f t="shared" si="78"/>
        <v>672.38665606348093</v>
      </c>
      <c r="EP25" s="6">
        <f t="shared" si="78"/>
        <v>709.36792214697232</v>
      </c>
      <c r="EQ25" s="6">
        <f t="shared" si="78"/>
        <v>748.38315786505575</v>
      </c>
      <c r="ER25" s="6">
        <f t="shared" si="78"/>
        <v>789.54423154763379</v>
      </c>
      <c r="ES25" s="6">
        <f t="shared" si="78"/>
        <v>832.96916428275358</v>
      </c>
      <c r="ET25" s="6">
        <f t="shared" si="78"/>
        <v>878.78246831830495</v>
      </c>
      <c r="EU25" s="6">
        <f t="shared" si="78"/>
        <v>927.11550407581171</v>
      </c>
      <c r="EV25" s="6">
        <f t="shared" si="78"/>
        <v>978.1068567999813</v>
      </c>
      <c r="EW25" s="6">
        <f t="shared" si="78"/>
        <v>1031.9027339239801</v>
      </c>
      <c r="EX25" s="6">
        <f t="shared" si="78"/>
        <v>1088.657384289799</v>
      </c>
      <c r="EY25" s="6">
        <f t="shared" si="78"/>
        <v>1148.5335404257378</v>
      </c>
      <c r="EZ25" s="6">
        <f t="shared" si="78"/>
        <v>1211.7028851491532</v>
      </c>
      <c r="FA25" s="6">
        <f t="shared" si="78"/>
        <v>1278.3465438323565</v>
      </c>
      <c r="FB25" s="6">
        <f t="shared" si="78"/>
        <v>1348.655603743136</v>
      </c>
      <c r="FC25" s="6">
        <f t="shared" ref="FC25:FS25" si="79">(1+$M$25)*FB25</f>
        <v>1422.8316619490083</v>
      </c>
      <c r="FD25" s="6">
        <f t="shared" si="79"/>
        <v>1501.0874033562036</v>
      </c>
      <c r="FE25" s="6">
        <f t="shared" si="79"/>
        <v>1583.6472105407947</v>
      </c>
      <c r="FF25" s="6">
        <f t="shared" si="79"/>
        <v>1670.7478071205383</v>
      </c>
      <c r="FG25" s="6">
        <f t="shared" si="79"/>
        <v>1762.6389365121677</v>
      </c>
      <c r="FH25" s="6">
        <f t="shared" si="79"/>
        <v>1859.5840780203368</v>
      </c>
      <c r="FI25" s="6">
        <f t="shared" si="79"/>
        <v>1961.8612023114551</v>
      </c>
      <c r="FJ25" s="6">
        <f t="shared" si="79"/>
        <v>2069.763568438585</v>
      </c>
      <c r="FK25" s="6">
        <f t="shared" si="79"/>
        <v>2183.6005647027073</v>
      </c>
      <c r="FL25" s="6">
        <f t="shared" si="79"/>
        <v>2303.698595761356</v>
      </c>
      <c r="FM25" s="6">
        <f t="shared" si="79"/>
        <v>2430.4020185282307</v>
      </c>
      <c r="FN25" s="6">
        <f t="shared" si="79"/>
        <v>2564.0741295472831</v>
      </c>
      <c r="FO25" s="6">
        <f t="shared" si="79"/>
        <v>2705.0982066723836</v>
      </c>
      <c r="FP25" s="6">
        <f t="shared" si="79"/>
        <v>2853.8786080393647</v>
      </c>
      <c r="FQ25" s="6">
        <f t="shared" si="79"/>
        <v>3010.8419314815296</v>
      </c>
      <c r="FR25" s="6">
        <f t="shared" si="79"/>
        <v>3176.4382377130137</v>
      </c>
      <c r="FS25" s="6">
        <f t="shared" si="79"/>
        <v>3351.1423407872294</v>
      </c>
      <c r="FT25" s="7">
        <f t="shared" si="20"/>
        <v>8.6286590822788334E-2</v>
      </c>
    </row>
    <row r="26" spans="1:176" x14ac:dyDescent="0.25">
      <c r="A26">
        <f t="shared" si="21"/>
        <v>16</v>
      </c>
      <c r="B26" s="3" t="s">
        <v>222</v>
      </c>
      <c r="C26" s="77" t="s">
        <v>223</v>
      </c>
      <c r="D26" s="6">
        <f>'WP Sheet1'!I25</f>
        <v>2.39</v>
      </c>
      <c r="E26" s="6">
        <f>'WP Sheet1'!J25</f>
        <v>2.6</v>
      </c>
      <c r="F26" s="6">
        <f t="shared" si="6"/>
        <v>6.9999999999999993E-2</v>
      </c>
      <c r="G26" s="6">
        <f>'OCS - 1.7'!D26</f>
        <v>54.571666666666658</v>
      </c>
      <c r="H26" s="6">
        <f t="shared" si="7"/>
        <v>2.39</v>
      </c>
      <c r="I26" s="6">
        <f t="shared" si="8"/>
        <v>2.46</v>
      </c>
      <c r="J26" s="6">
        <f t="shared" si="9"/>
        <v>2.5299999999999998</v>
      </c>
      <c r="K26" s="6">
        <f t="shared" si="10"/>
        <v>2.5999999999999996</v>
      </c>
      <c r="L26" s="6">
        <f t="shared" si="11"/>
        <v>2.7103266666666661</v>
      </c>
      <c r="M26" s="7">
        <f>'OCS - 1.6'!P26</f>
        <v>4.243333333333333E-2</v>
      </c>
      <c r="N26" s="7">
        <f t="shared" si="12"/>
        <v>8.4514641702912785E-2</v>
      </c>
      <c r="O26" s="7">
        <f t="shared" si="56"/>
        <v>8.4514641702912785E-2</v>
      </c>
      <c r="P26" s="7"/>
      <c r="X26">
        <f t="shared" si="22"/>
        <v>16</v>
      </c>
      <c r="Y26" s="6">
        <f t="shared" si="14"/>
        <v>-54.571666666666658</v>
      </c>
      <c r="Z26" s="6">
        <f t="shared" si="15"/>
        <v>2.39</v>
      </c>
      <c r="AA26" s="6">
        <f t="shared" si="16"/>
        <v>2.46</v>
      </c>
      <c r="AB26" s="6">
        <f t="shared" ref="AB26:AC28" si="80">J26</f>
        <v>2.5299999999999998</v>
      </c>
      <c r="AC26" s="6">
        <f t="shared" si="80"/>
        <v>2.5999999999999996</v>
      </c>
      <c r="AD26" s="6">
        <f>(1+$M$26)*AC26</f>
        <v>2.7103266666666661</v>
      </c>
      <c r="AE26" s="6">
        <f t="shared" ref="AE26:CP26" si="81">(1+$M$26)*AD26</f>
        <v>2.8253348615555551</v>
      </c>
      <c r="AF26" s="6">
        <f t="shared" si="81"/>
        <v>2.9452232375142291</v>
      </c>
      <c r="AG26" s="6">
        <f t="shared" si="81"/>
        <v>3.0701988768927495</v>
      </c>
      <c r="AH26" s="6">
        <f t="shared" si="81"/>
        <v>3.2004776492355651</v>
      </c>
      <c r="AI26" s="6">
        <f t="shared" si="81"/>
        <v>3.336284584151461</v>
      </c>
      <c r="AJ26" s="6">
        <f t="shared" si="81"/>
        <v>3.4778542600056213</v>
      </c>
      <c r="AK26" s="6">
        <f t="shared" si="81"/>
        <v>3.625431209105193</v>
      </c>
      <c r="AL26" s="6">
        <f t="shared" si="81"/>
        <v>3.7792703400782233</v>
      </c>
      <c r="AM26" s="6">
        <f t="shared" si="81"/>
        <v>3.9396373781755427</v>
      </c>
      <c r="AN26" s="6">
        <f t="shared" si="81"/>
        <v>4.1068093242561252</v>
      </c>
      <c r="AO26" s="6">
        <f t="shared" si="81"/>
        <v>4.2810749332487266</v>
      </c>
      <c r="AP26" s="6">
        <f t="shared" si="81"/>
        <v>4.4627352129162476</v>
      </c>
      <c r="AQ26" s="6">
        <f t="shared" si="81"/>
        <v>4.6521039437843275</v>
      </c>
      <c r="AR26" s="6">
        <f t="shared" si="81"/>
        <v>4.8495082211322424</v>
      </c>
      <c r="AS26" s="6">
        <f t="shared" si="81"/>
        <v>5.0552890199822871</v>
      </c>
      <c r="AT26" s="6">
        <f t="shared" si="81"/>
        <v>5.2698017840635352</v>
      </c>
      <c r="AU26" s="6">
        <f t="shared" si="81"/>
        <v>5.4934170397672979</v>
      </c>
      <c r="AV26" s="6">
        <f t="shared" si="81"/>
        <v>5.7265210361547565</v>
      </c>
      <c r="AW26" s="6">
        <f t="shared" si="81"/>
        <v>5.9695164121222568</v>
      </c>
      <c r="AX26" s="6">
        <f t="shared" si="81"/>
        <v>6.2228228918766444</v>
      </c>
      <c r="AY26" s="6">
        <f t="shared" si="81"/>
        <v>6.4868780099219432</v>
      </c>
      <c r="AZ26" s="6">
        <f t="shared" si="81"/>
        <v>6.7621378668096312</v>
      </c>
      <c r="BA26" s="6">
        <f t="shared" si="81"/>
        <v>7.0490779169579199</v>
      </c>
      <c r="BB26" s="6">
        <f t="shared" si="81"/>
        <v>7.3481937899008338</v>
      </c>
      <c r="BC26" s="6">
        <f t="shared" si="81"/>
        <v>7.6600021463856258</v>
      </c>
      <c r="BD26" s="6">
        <f t="shared" si="81"/>
        <v>7.9850415707972555</v>
      </c>
      <c r="BE26" s="6">
        <f t="shared" si="81"/>
        <v>8.3238735014514198</v>
      </c>
      <c r="BF26" s="6">
        <f t="shared" si="81"/>
        <v>8.6770832003630076</v>
      </c>
      <c r="BG26" s="6">
        <f t="shared" si="81"/>
        <v>9.0452807641650779</v>
      </c>
      <c r="BH26" s="6">
        <f t="shared" si="81"/>
        <v>9.4291021779244826</v>
      </c>
      <c r="BI26" s="6">
        <f t="shared" si="81"/>
        <v>9.8292104136744118</v>
      </c>
      <c r="BJ26" s="6">
        <f t="shared" si="81"/>
        <v>10.246296575561329</v>
      </c>
      <c r="BK26" s="6">
        <f t="shared" si="81"/>
        <v>10.681081093584314</v>
      </c>
      <c r="BL26" s="6">
        <f t="shared" si="81"/>
        <v>11.134314967988741</v>
      </c>
      <c r="BM26" s="6">
        <f t="shared" si="81"/>
        <v>11.60678106646373</v>
      </c>
      <c r="BN26" s="6">
        <f t="shared" si="81"/>
        <v>12.099295476384007</v>
      </c>
      <c r="BO26" s="6">
        <f t="shared" si="81"/>
        <v>12.612708914431902</v>
      </c>
      <c r="BP26" s="6">
        <f t="shared" si="81"/>
        <v>13.147908196034296</v>
      </c>
      <c r="BQ26" s="6">
        <f t="shared" si="81"/>
        <v>13.705817767152684</v>
      </c>
      <c r="BR26" s="6">
        <f t="shared" si="81"/>
        <v>14.287401301072196</v>
      </c>
      <c r="BS26" s="6">
        <f t="shared" si="81"/>
        <v>14.893663362947692</v>
      </c>
      <c r="BT26" s="6">
        <f t="shared" si="81"/>
        <v>15.525651144982104</v>
      </c>
      <c r="BU26" s="6">
        <f t="shared" si="81"/>
        <v>16.184456275234179</v>
      </c>
      <c r="BV26" s="6">
        <f t="shared" si="81"/>
        <v>16.87121670317995</v>
      </c>
      <c r="BW26" s="6">
        <f t="shared" si="81"/>
        <v>17.587118665284887</v>
      </c>
      <c r="BX26" s="6">
        <f t="shared" si="81"/>
        <v>18.333398733981809</v>
      </c>
      <c r="BY26" s="6">
        <f t="shared" si="81"/>
        <v>19.111345953593769</v>
      </c>
      <c r="BZ26" s="6">
        <f t="shared" si="81"/>
        <v>19.922304066891265</v>
      </c>
      <c r="CA26" s="6">
        <f t="shared" si="81"/>
        <v>20.767673836129685</v>
      </c>
      <c r="CB26" s="6">
        <f t="shared" si="81"/>
        <v>21.64891546257612</v>
      </c>
      <c r="CC26" s="6">
        <f t="shared" si="81"/>
        <v>22.567551108704766</v>
      </c>
      <c r="CD26" s="6">
        <f t="shared" si="81"/>
        <v>23.525167527417473</v>
      </c>
      <c r="CE26" s="6">
        <f t="shared" si="81"/>
        <v>24.523418802830889</v>
      </c>
      <c r="CF26" s="6">
        <f t="shared" si="81"/>
        <v>25.564029207364346</v>
      </c>
      <c r="CG26" s="6">
        <f t="shared" si="81"/>
        <v>26.648796180063506</v>
      </c>
      <c r="CH26" s="6">
        <f t="shared" si="81"/>
        <v>27.7795934313042</v>
      </c>
      <c r="CI26" s="6">
        <f t="shared" si="81"/>
        <v>28.958374179239208</v>
      </c>
      <c r="CJ26" s="6">
        <f t="shared" si="81"/>
        <v>30.187174523578257</v>
      </c>
      <c r="CK26" s="6">
        <f t="shared" si="81"/>
        <v>31.468116962528761</v>
      </c>
      <c r="CL26" s="6">
        <f t="shared" si="81"/>
        <v>32.803414058972066</v>
      </c>
      <c r="CM26" s="6">
        <f t="shared" si="81"/>
        <v>34.195372262207783</v>
      </c>
      <c r="CN26" s="6">
        <f t="shared" si="81"/>
        <v>35.646395891867463</v>
      </c>
      <c r="CO26" s="6">
        <f t="shared" si="81"/>
        <v>37.158991290879037</v>
      </c>
      <c r="CP26" s="6">
        <f t="shared" si="81"/>
        <v>38.735771154655339</v>
      </c>
      <c r="CQ26" s="6">
        <f t="shared" ref="CQ26:FB26" si="82">(1+$M$26)*CP26</f>
        <v>40.379459043984546</v>
      </c>
      <c r="CR26" s="6">
        <f t="shared" si="82"/>
        <v>42.092894089417626</v>
      </c>
      <c r="CS26" s="6">
        <f t="shared" si="82"/>
        <v>43.879035895278584</v>
      </c>
      <c r="CT26" s="6">
        <f t="shared" si="82"/>
        <v>45.740969651768239</v>
      </c>
      <c r="CU26" s="6">
        <f t="shared" si="82"/>
        <v>47.681911463991604</v>
      </c>
      <c r="CV26" s="6">
        <f t="shared" si="82"/>
        <v>49.705213907113645</v>
      </c>
      <c r="CW26" s="6">
        <f t="shared" si="82"/>
        <v>51.814371817238836</v>
      </c>
      <c r="CX26" s="6">
        <f t="shared" si="82"/>
        <v>54.013028328017</v>
      </c>
      <c r="CY26" s="6">
        <f t="shared" si="82"/>
        <v>56.304981163402523</v>
      </c>
      <c r="CZ26" s="6">
        <f t="shared" si="82"/>
        <v>58.694189197436238</v>
      </c>
      <c r="DA26" s="6">
        <f t="shared" si="82"/>
        <v>61.184779292380782</v>
      </c>
      <c r="DB26" s="6">
        <f t="shared" si="82"/>
        <v>63.781053427020808</v>
      </c>
      <c r="DC26" s="6">
        <f t="shared" si="82"/>
        <v>66.487496127440721</v>
      </c>
      <c r="DD26" s="6">
        <f t="shared" si="82"/>
        <v>69.308782213115123</v>
      </c>
      <c r="DE26" s="6">
        <f t="shared" si="82"/>
        <v>72.249784871691645</v>
      </c>
      <c r="DF26" s="6">
        <f t="shared" si="82"/>
        <v>75.315584076413757</v>
      </c>
      <c r="DG26" s="6">
        <f t="shared" si="82"/>
        <v>78.511475360722912</v>
      </c>
      <c r="DH26" s="6">
        <f t="shared" si="82"/>
        <v>81.842978965196252</v>
      </c>
      <c r="DI26" s="6">
        <f t="shared" si="82"/>
        <v>85.315849372619411</v>
      </c>
      <c r="DJ26" s="6">
        <f t="shared" si="82"/>
        <v>88.936085247664224</v>
      </c>
      <c r="DK26" s="6">
        <f t="shared" si="82"/>
        <v>92.709939798340102</v>
      </c>
      <c r="DL26" s="6">
        <f t="shared" si="82"/>
        <v>96.643931577116334</v>
      </c>
      <c r="DM26" s="6">
        <f t="shared" si="82"/>
        <v>100.74485574037197</v>
      </c>
      <c r="DN26" s="6">
        <f t="shared" si="82"/>
        <v>105.01979578562175</v>
      </c>
      <c r="DO26" s="6">
        <f t="shared" si="82"/>
        <v>109.47613578679163</v>
      </c>
      <c r="DP26" s="6">
        <f t="shared" si="82"/>
        <v>114.12157314867783</v>
      </c>
      <c r="DQ26" s="6">
        <f t="shared" si="82"/>
        <v>118.96413190262005</v>
      </c>
      <c r="DR26" s="6">
        <f t="shared" si="82"/>
        <v>124.01217656635457</v>
      </c>
      <c r="DS26" s="6">
        <f t="shared" si="82"/>
        <v>129.27442659198687</v>
      </c>
      <c r="DT26" s="6">
        <f t="shared" si="82"/>
        <v>134.75997142704017</v>
      </c>
      <c r="DU26" s="6">
        <f t="shared" si="82"/>
        <v>140.47828621459425</v>
      </c>
      <c r="DV26" s="6">
        <f t="shared" si="82"/>
        <v>146.43924815963354</v>
      </c>
      <c r="DW26" s="6">
        <f t="shared" si="82"/>
        <v>152.65315358987399</v>
      </c>
      <c r="DX26" s="6">
        <f t="shared" si="82"/>
        <v>159.13073574053766</v>
      </c>
      <c r="DY26" s="6">
        <f t="shared" si="82"/>
        <v>165.88318329379447</v>
      </c>
      <c r="DZ26" s="6">
        <f t="shared" si="82"/>
        <v>172.92215970489448</v>
      </c>
      <c r="EA26" s="6">
        <f t="shared" si="82"/>
        <v>180.25982334837218</v>
      </c>
      <c r="EB26" s="6">
        <f t="shared" si="82"/>
        <v>187.90884851912145</v>
      </c>
      <c r="EC26" s="6">
        <f t="shared" si="82"/>
        <v>195.88244732461618</v>
      </c>
      <c r="ED26" s="6">
        <f t="shared" si="82"/>
        <v>204.19439250609074</v>
      </c>
      <c r="EE26" s="6">
        <f t="shared" si="82"/>
        <v>212.85904122809919</v>
      </c>
      <c r="EF26" s="6">
        <f t="shared" si="82"/>
        <v>221.89135987754486</v>
      </c>
      <c r="EG26" s="6">
        <f t="shared" si="82"/>
        <v>231.30694991501534</v>
      </c>
      <c r="EH26" s="6">
        <f t="shared" si="82"/>
        <v>241.12207482307582</v>
      </c>
      <c r="EI26" s="6">
        <f t="shared" si="82"/>
        <v>251.35368819806834</v>
      </c>
      <c r="EJ26" s="6">
        <f t="shared" si="82"/>
        <v>262.0194630339397</v>
      </c>
      <c r="EK26" s="6">
        <f t="shared" si="82"/>
        <v>273.13782224867987</v>
      </c>
      <c r="EL26" s="6">
        <f t="shared" si="82"/>
        <v>284.72797050609887</v>
      </c>
      <c r="EM26" s="6">
        <f t="shared" si="82"/>
        <v>296.80992738790763</v>
      </c>
      <c r="EN26" s="6">
        <f t="shared" si="82"/>
        <v>309.4045619734012</v>
      </c>
      <c r="EO26" s="6">
        <f t="shared" si="82"/>
        <v>322.53362888647251</v>
      </c>
      <c r="EP26" s="6">
        <f t="shared" si="82"/>
        <v>336.21980587222185</v>
      </c>
      <c r="EQ26" s="6">
        <f t="shared" si="82"/>
        <v>350.48673296806646</v>
      </c>
      <c r="ER26" s="6">
        <f t="shared" si="82"/>
        <v>365.3590533370114</v>
      </c>
      <c r="ES26" s="6">
        <f t="shared" si="82"/>
        <v>380.86245583361193</v>
      </c>
      <c r="ET26" s="6">
        <f t="shared" si="82"/>
        <v>397.02371937615152</v>
      </c>
      <c r="EU26" s="6">
        <f t="shared" si="82"/>
        <v>413.87075920167956</v>
      </c>
      <c r="EV26" s="6">
        <f t="shared" si="82"/>
        <v>431.43267508380416</v>
      </c>
      <c r="EW26" s="6">
        <f t="shared" si="82"/>
        <v>449.73980159652689</v>
      </c>
      <c r="EX26" s="6">
        <f t="shared" si="82"/>
        <v>468.82376051093951</v>
      </c>
      <c r="EY26" s="6">
        <f t="shared" si="82"/>
        <v>488.71751541528704</v>
      </c>
      <c r="EZ26" s="6">
        <f t="shared" si="82"/>
        <v>509.4554286527424</v>
      </c>
      <c r="FA26" s="6">
        <f t="shared" si="82"/>
        <v>531.07332067524044</v>
      </c>
      <c r="FB26" s="6">
        <f t="shared" si="82"/>
        <v>553.60853191589308</v>
      </c>
      <c r="FC26" s="6">
        <f t="shared" ref="FC26:FS26" si="83">(1+$M$26)*FB26</f>
        <v>577.09998728685753</v>
      </c>
      <c r="FD26" s="6">
        <f t="shared" si="83"/>
        <v>601.58826341406314</v>
      </c>
      <c r="FE26" s="6">
        <f t="shared" si="83"/>
        <v>627.11565872493316</v>
      </c>
      <c r="FF26" s="6">
        <f t="shared" si="83"/>
        <v>653.72626651016117</v>
      </c>
      <c r="FG26" s="6">
        <f t="shared" si="83"/>
        <v>681.46605108574238</v>
      </c>
      <c r="FH26" s="6">
        <f t="shared" si="83"/>
        <v>710.38292718681407</v>
      </c>
      <c r="FI26" s="6">
        <f t="shared" si="83"/>
        <v>740.52684273044122</v>
      </c>
      <c r="FJ26" s="6">
        <f t="shared" si="83"/>
        <v>771.94986509030298</v>
      </c>
      <c r="FK26" s="6">
        <f t="shared" si="83"/>
        <v>804.70627103230152</v>
      </c>
      <c r="FL26" s="6">
        <f t="shared" si="83"/>
        <v>838.85264046643886</v>
      </c>
      <c r="FM26" s="6">
        <f t="shared" si="83"/>
        <v>874.44795417689807</v>
      </c>
      <c r="FN26" s="6">
        <f t="shared" si="83"/>
        <v>911.55369569913773</v>
      </c>
      <c r="FO26" s="6">
        <f t="shared" si="83"/>
        <v>950.23395751997111</v>
      </c>
      <c r="FP26" s="6">
        <f t="shared" si="83"/>
        <v>990.5555517840686</v>
      </c>
      <c r="FQ26" s="6">
        <f t="shared" si="83"/>
        <v>1032.5881256981058</v>
      </c>
      <c r="FR26" s="6">
        <f t="shared" si="83"/>
        <v>1076.4042818318956</v>
      </c>
      <c r="FS26" s="6">
        <f t="shared" si="83"/>
        <v>1122.0797035242956</v>
      </c>
      <c r="FT26" s="7">
        <f t="shared" si="20"/>
        <v>8.4514641702912785E-2</v>
      </c>
    </row>
    <row r="27" spans="1:176" x14ac:dyDescent="0.25">
      <c r="A27">
        <f t="shared" si="21"/>
        <v>17</v>
      </c>
      <c r="B27" s="3" t="s">
        <v>233</v>
      </c>
      <c r="C27" s="11" t="s">
        <v>5</v>
      </c>
      <c r="D27" s="6">
        <f>'WP Sheet1'!I26</f>
        <v>1.1600000000000001</v>
      </c>
      <c r="E27" s="6">
        <f>'WP Sheet1'!J26</f>
        <v>1.25</v>
      </c>
      <c r="F27" s="6">
        <f t="shared" si="6"/>
        <v>2.9999999999999954E-2</v>
      </c>
      <c r="G27" s="6">
        <f>'OCS - 1.7'!D27</f>
        <v>31.983333333333331</v>
      </c>
      <c r="H27" s="6">
        <f t="shared" si="7"/>
        <v>1.1600000000000001</v>
      </c>
      <c r="I27" s="6">
        <f t="shared" si="8"/>
        <v>1.1900000000000002</v>
      </c>
      <c r="J27" s="6">
        <f t="shared" si="9"/>
        <v>1.2200000000000002</v>
      </c>
      <c r="K27" s="6">
        <f t="shared" si="10"/>
        <v>1.2500000000000002</v>
      </c>
      <c r="L27" s="6">
        <f t="shared" si="11"/>
        <v>1.3374583333333336</v>
      </c>
      <c r="M27" s="7">
        <f>'OCS - 1.6'!P27</f>
        <v>6.9966666666666663E-2</v>
      </c>
      <c r="N27" s="7">
        <f t="shared" si="12"/>
        <v>0.10172040146645855</v>
      </c>
      <c r="O27" s="7">
        <f t="shared" si="56"/>
        <v>0.10172040146645855</v>
      </c>
      <c r="P27" s="7">
        <f t="shared" si="36"/>
        <v>0.10172040146645855</v>
      </c>
      <c r="X27">
        <f t="shared" si="22"/>
        <v>17</v>
      </c>
      <c r="Y27" s="6">
        <f t="shared" si="14"/>
        <v>-31.983333333333331</v>
      </c>
      <c r="Z27" s="6">
        <f t="shared" si="15"/>
        <v>1.1600000000000001</v>
      </c>
      <c r="AA27" s="6">
        <f t="shared" si="16"/>
        <v>1.1900000000000002</v>
      </c>
      <c r="AB27" s="6">
        <f t="shared" si="80"/>
        <v>1.2200000000000002</v>
      </c>
      <c r="AC27" s="6">
        <f t="shared" si="80"/>
        <v>1.2500000000000002</v>
      </c>
      <c r="AD27" s="6">
        <f>(1+$M$27)*AC27</f>
        <v>1.3374583333333336</v>
      </c>
      <c r="AE27" s="6">
        <f t="shared" ref="AE27:CP27" si="84">(1+$M$27)*AD27</f>
        <v>1.4310358347222227</v>
      </c>
      <c r="AF27" s="6">
        <f t="shared" si="84"/>
        <v>1.5311606419582877</v>
      </c>
      <c r="AG27" s="6">
        <f t="shared" si="84"/>
        <v>1.6382908482073026</v>
      </c>
      <c r="AH27" s="6">
        <f t="shared" si="84"/>
        <v>1.7529165978868737</v>
      </c>
      <c r="AI27" s="6">
        <f t="shared" si="84"/>
        <v>1.875562329185692</v>
      </c>
      <c r="AJ27" s="6">
        <f t="shared" si="84"/>
        <v>2.0067891734843846</v>
      </c>
      <c r="AK27" s="6">
        <f t="shared" si="84"/>
        <v>2.147197522655842</v>
      </c>
      <c r="AL27" s="6">
        <f t="shared" si="84"/>
        <v>2.2974297759909956</v>
      </c>
      <c r="AM27" s="6">
        <f t="shared" si="84"/>
        <v>2.4581732793178324</v>
      </c>
      <c r="AN27" s="6">
        <f t="shared" si="84"/>
        <v>2.6301634697607703</v>
      </c>
      <c r="AO27" s="6">
        <f t="shared" si="84"/>
        <v>2.8141872405283657</v>
      </c>
      <c r="AP27" s="6">
        <f t="shared" si="84"/>
        <v>3.0110865411240004</v>
      </c>
      <c r="AQ27" s="6">
        <f t="shared" si="84"/>
        <v>3.22176222945131</v>
      </c>
      <c r="AR27" s="6">
        <f t="shared" si="84"/>
        <v>3.447178193438587</v>
      </c>
      <c r="AS27" s="6">
        <f t="shared" si="84"/>
        <v>3.6883657610395071</v>
      </c>
      <c r="AT27" s="6">
        <f t="shared" si="84"/>
        <v>3.9464284187869048</v>
      </c>
      <c r="AU27" s="6">
        <f t="shared" si="84"/>
        <v>4.2225468604880287</v>
      </c>
      <c r="AV27" s="6">
        <f t="shared" si="84"/>
        <v>4.5179843891601745</v>
      </c>
      <c r="AW27" s="6">
        <f t="shared" si="84"/>
        <v>4.8340926969217488</v>
      </c>
      <c r="AX27" s="6">
        <f t="shared" si="84"/>
        <v>5.1723180492830405</v>
      </c>
      <c r="AY27" s="6">
        <f t="shared" si="84"/>
        <v>5.5342079021312109</v>
      </c>
      <c r="AZ27" s="6">
        <f t="shared" si="84"/>
        <v>5.9214179816836587</v>
      </c>
      <c r="BA27" s="6">
        <f t="shared" si="84"/>
        <v>6.3357198598021256</v>
      </c>
      <c r="BB27" s="6">
        <f t="shared" si="84"/>
        <v>6.7790090593262811</v>
      </c>
      <c r="BC27" s="6">
        <f t="shared" si="84"/>
        <v>7.253313726510477</v>
      </c>
      <c r="BD27" s="6">
        <f t="shared" si="84"/>
        <v>7.7608039102419939</v>
      </c>
      <c r="BE27" s="6">
        <f t="shared" si="84"/>
        <v>8.3038014904952586</v>
      </c>
      <c r="BF27" s="6">
        <f t="shared" si="84"/>
        <v>8.8847908014469112</v>
      </c>
      <c r="BG27" s="6">
        <f t="shared" si="84"/>
        <v>9.5064299978548146</v>
      </c>
      <c r="BH27" s="6">
        <f t="shared" si="84"/>
        <v>10.171563216704724</v>
      </c>
      <c r="BI27" s="6">
        <f t="shared" si="84"/>
        <v>10.883233589766832</v>
      </c>
      <c r="BJ27" s="6">
        <f t="shared" si="84"/>
        <v>11.644697166597519</v>
      </c>
      <c r="BK27" s="6">
        <f t="shared" si="84"/>
        <v>12.459437811687126</v>
      </c>
      <c r="BL27" s="6">
        <f t="shared" si="84"/>
        <v>13.331183143911502</v>
      </c>
      <c r="BM27" s="6">
        <f t="shared" si="84"/>
        <v>14.263921591213844</v>
      </c>
      <c r="BN27" s="6">
        <f t="shared" si="84"/>
        <v>15.261920638545773</v>
      </c>
      <c r="BO27" s="6">
        <f t="shared" si="84"/>
        <v>16.329746352556025</v>
      </c>
      <c r="BP27" s="6">
        <f t="shared" si="84"/>
        <v>17.472284272356529</v>
      </c>
      <c r="BQ27" s="6">
        <f t="shared" si="84"/>
        <v>18.694761761945742</v>
      </c>
      <c r="BR27" s="6">
        <f t="shared" si="84"/>
        <v>20.002771926556548</v>
      </c>
      <c r="BS27" s="6">
        <f t="shared" si="84"/>
        <v>21.402299202351291</v>
      </c>
      <c r="BT27" s="6">
        <f t="shared" si="84"/>
        <v>22.899746736542472</v>
      </c>
      <c r="BU27" s="6">
        <f t="shared" si="84"/>
        <v>24.501965683209228</v>
      </c>
      <c r="BV27" s="6">
        <f t="shared" si="84"/>
        <v>26.216286548844437</v>
      </c>
      <c r="BW27" s="6">
        <f t="shared" si="84"/>
        <v>28.050552731045254</v>
      </c>
      <c r="BX27" s="6">
        <f t="shared" si="84"/>
        <v>30.013156403794056</v>
      </c>
      <c r="BY27" s="6">
        <f t="shared" si="84"/>
        <v>32.113076913512849</v>
      </c>
      <c r="BZ27" s="6">
        <f t="shared" si="84"/>
        <v>34.359921861561631</v>
      </c>
      <c r="CA27" s="6">
        <f t="shared" si="84"/>
        <v>36.763971061142229</v>
      </c>
      <c r="CB27" s="6">
        <f t="shared" si="84"/>
        <v>39.336223569720147</v>
      </c>
      <c r="CC27" s="6">
        <f t="shared" si="84"/>
        <v>42.088448012148234</v>
      </c>
      <c r="CD27" s="6">
        <f t="shared" si="84"/>
        <v>45.033236424731541</v>
      </c>
      <c r="CE27" s="6">
        <f t="shared" si="84"/>
        <v>48.184061866581928</v>
      </c>
      <c r="CF27" s="6">
        <f t="shared" si="84"/>
        <v>51.555340061847112</v>
      </c>
      <c r="CG27" s="6">
        <f t="shared" si="84"/>
        <v>55.16249535484102</v>
      </c>
      <c r="CH27" s="6">
        <f t="shared" si="84"/>
        <v>59.022031279834735</v>
      </c>
      <c r="CI27" s="6">
        <f t="shared" si="84"/>
        <v>63.151606068380509</v>
      </c>
      <c r="CJ27" s="6">
        <f t="shared" si="84"/>
        <v>67.570113439631541</v>
      </c>
      <c r="CK27" s="6">
        <f t="shared" si="84"/>
        <v>72.297769043291098</v>
      </c>
      <c r="CL27" s="6">
        <f t="shared" si="84"/>
        <v>77.356202950686708</v>
      </c>
      <c r="CM27" s="6">
        <f t="shared" si="84"/>
        <v>82.768558617136421</v>
      </c>
      <c r="CN27" s="6">
        <f t="shared" si="84"/>
        <v>88.559598768382074</v>
      </c>
      <c r="CO27" s="6">
        <f t="shared" si="84"/>
        <v>94.755818695543212</v>
      </c>
      <c r="CP27" s="6">
        <f t="shared" si="84"/>
        <v>101.38556747694139</v>
      </c>
      <c r="CQ27" s="6">
        <f t="shared" ref="CQ27:FB27" si="85">(1+$M$27)*CP27</f>
        <v>108.4791776814114</v>
      </c>
      <c r="CR27" s="6">
        <f t="shared" si="85"/>
        <v>116.06910414652083</v>
      </c>
      <c r="CS27" s="6">
        <f t="shared" si="85"/>
        <v>124.19007246663908</v>
      </c>
      <c r="CT27" s="6">
        <f t="shared" si="85"/>
        <v>132.8792378702216</v>
      </c>
      <c r="CU27" s="6">
        <f t="shared" si="85"/>
        <v>142.17635521320813</v>
      </c>
      <c r="CV27" s="6">
        <f t="shared" si="85"/>
        <v>152.12396086629226</v>
      </c>
      <c r="CW27" s="6">
        <f t="shared" si="85"/>
        <v>162.76756732823719</v>
      </c>
      <c r="CX27" s="6">
        <f t="shared" si="85"/>
        <v>174.1558714556362</v>
      </c>
      <c r="CY27" s="6">
        <f t="shared" si="85"/>
        <v>186.34097726181557</v>
      </c>
      <c r="CZ27" s="6">
        <f t="shared" si="85"/>
        <v>199.37863430423394</v>
      </c>
      <c r="DA27" s="6">
        <f t="shared" si="85"/>
        <v>213.32849275105352</v>
      </c>
      <c r="DB27" s="6">
        <f t="shared" si="85"/>
        <v>228.25437629386892</v>
      </c>
      <c r="DC27" s="6">
        <f t="shared" si="85"/>
        <v>244.22457415522996</v>
      </c>
      <c r="DD27" s="6">
        <f t="shared" si="85"/>
        <v>261.31215352695756</v>
      </c>
      <c r="DE27" s="6">
        <f t="shared" si="85"/>
        <v>279.59529386872703</v>
      </c>
      <c r="DF27" s="6">
        <f t="shared" si="85"/>
        <v>299.157644596409</v>
      </c>
      <c r="DG27" s="6">
        <f t="shared" si="85"/>
        <v>320.08870779667109</v>
      </c>
      <c r="DH27" s="6">
        <f t="shared" si="85"/>
        <v>342.48424771884487</v>
      </c>
      <c r="DI27" s="6">
        <f t="shared" si="85"/>
        <v>366.44672891757341</v>
      </c>
      <c r="DJ27" s="6">
        <f t="shared" si="85"/>
        <v>392.08578505083966</v>
      </c>
      <c r="DK27" s="6">
        <f t="shared" si="85"/>
        <v>419.51872047823008</v>
      </c>
      <c r="DL27" s="6">
        <f t="shared" si="85"/>
        <v>448.87104695435693</v>
      </c>
      <c r="DM27" s="6">
        <f t="shared" si="85"/>
        <v>480.27705787293013</v>
      </c>
      <c r="DN27" s="6">
        <f t="shared" si="85"/>
        <v>513.88044268877286</v>
      </c>
      <c r="DO27" s="6">
        <f t="shared" si="85"/>
        <v>549.83494432889734</v>
      </c>
      <c r="DP27" s="6">
        <f t="shared" si="85"/>
        <v>588.30506260044251</v>
      </c>
      <c r="DQ27" s="6">
        <f t="shared" si="85"/>
        <v>629.46680681372015</v>
      </c>
      <c r="DR27" s="6">
        <f t="shared" si="85"/>
        <v>673.50850106378687</v>
      </c>
      <c r="DS27" s="6">
        <f t="shared" si="85"/>
        <v>720.63164585488323</v>
      </c>
      <c r="DT27" s="6">
        <f t="shared" si="85"/>
        <v>771.05184000986333</v>
      </c>
      <c r="DU27" s="6">
        <f t="shared" si="85"/>
        <v>824.99976708255349</v>
      </c>
      <c r="DV27" s="6">
        <f t="shared" si="85"/>
        <v>882.7222507860962</v>
      </c>
      <c r="DW27" s="6">
        <f t="shared" si="85"/>
        <v>944.48338426609678</v>
      </c>
      <c r="DX27" s="6">
        <f t="shared" si="85"/>
        <v>1010.5657383852481</v>
      </c>
      <c r="DY27" s="6">
        <f t="shared" si="85"/>
        <v>1081.2716545476028</v>
      </c>
      <c r="DZ27" s="6">
        <f t="shared" si="85"/>
        <v>1156.9246279774502</v>
      </c>
      <c r="EA27" s="6">
        <f t="shared" si="85"/>
        <v>1237.8707877816059</v>
      </c>
      <c r="EB27" s="6">
        <f t="shared" si="85"/>
        <v>1324.4804805667256</v>
      </c>
      <c r="EC27" s="6">
        <f t="shared" si="85"/>
        <v>1417.1499648570443</v>
      </c>
      <c r="ED27" s="6">
        <f t="shared" si="85"/>
        <v>1516.3032240648756</v>
      </c>
      <c r="EE27" s="6">
        <f t="shared" si="85"/>
        <v>1622.3939063086148</v>
      </c>
      <c r="EF27" s="6">
        <f t="shared" si="85"/>
        <v>1735.9073999533409</v>
      </c>
      <c r="EG27" s="6">
        <f t="shared" si="85"/>
        <v>1857.3630543700765</v>
      </c>
      <c r="EH27" s="6">
        <f t="shared" si="85"/>
        <v>1987.3165560741697</v>
      </c>
      <c r="EI27" s="6">
        <f t="shared" si="85"/>
        <v>2126.3624711141592</v>
      </c>
      <c r="EJ27" s="6">
        <f t="shared" si="85"/>
        <v>2275.1369653431134</v>
      </c>
      <c r="EK27" s="6">
        <f t="shared" si="85"/>
        <v>2434.3207150182866</v>
      </c>
      <c r="EL27" s="6">
        <f t="shared" si="85"/>
        <v>2604.6420210457327</v>
      </c>
      <c r="EM27" s="6">
        <f t="shared" si="85"/>
        <v>2786.8801411182326</v>
      </c>
      <c r="EN27" s="6">
        <f t="shared" si="85"/>
        <v>2981.8688549918052</v>
      </c>
      <c r="EO27" s="6">
        <f t="shared" si="85"/>
        <v>3190.500279212732</v>
      </c>
      <c r="EP27" s="6">
        <f t="shared" si="85"/>
        <v>3413.7289487483163</v>
      </c>
      <c r="EQ27" s="6">
        <f t="shared" si="85"/>
        <v>3652.5761841957406</v>
      </c>
      <c r="ER27" s="6">
        <f t="shared" si="85"/>
        <v>3908.1347645499695</v>
      </c>
      <c r="ES27" s="6">
        <f t="shared" si="85"/>
        <v>4181.5739269096493</v>
      </c>
      <c r="ET27" s="6">
        <f t="shared" si="85"/>
        <v>4474.1447159957615</v>
      </c>
      <c r="EU27" s="6">
        <f t="shared" si="85"/>
        <v>4787.1857079582651</v>
      </c>
      <c r="EV27" s="6">
        <f t="shared" si="85"/>
        <v>5122.1291346584121</v>
      </c>
      <c r="EW27" s="6">
        <f t="shared" si="85"/>
        <v>5480.5074364466791</v>
      </c>
      <c r="EX27" s="6">
        <f t="shared" si="85"/>
        <v>5863.960273416732</v>
      </c>
      <c r="EY27" s="6">
        <f t="shared" si="85"/>
        <v>6274.2420272134568</v>
      </c>
      <c r="EZ27" s="6">
        <f t="shared" si="85"/>
        <v>6713.2298277174923</v>
      </c>
      <c r="FA27" s="6">
        <f t="shared" si="85"/>
        <v>7182.9321413301268</v>
      </c>
      <c r="FB27" s="6">
        <f t="shared" si="85"/>
        <v>7685.497960151858</v>
      </c>
      <c r="FC27" s="6">
        <f t="shared" ref="FC27:FS27" si="86">(1+$M$27)*FB27</f>
        <v>8223.226634097151</v>
      </c>
      <c r="FD27" s="6">
        <f t="shared" si="86"/>
        <v>8798.5783909294823</v>
      </c>
      <c r="FE27" s="6">
        <f t="shared" si="86"/>
        <v>9414.1855923481817</v>
      </c>
      <c r="FF27" s="6">
        <f t="shared" si="86"/>
        <v>10072.864777626144</v>
      </c>
      <c r="FG27" s="6">
        <f t="shared" si="86"/>
        <v>10777.629549900721</v>
      </c>
      <c r="FH27" s="6">
        <f t="shared" si="86"/>
        <v>11531.704364075442</v>
      </c>
      <c r="FI27" s="6">
        <f t="shared" si="86"/>
        <v>12338.539279415254</v>
      </c>
      <c r="FJ27" s="6">
        <f t="shared" si="86"/>
        <v>13201.825744331676</v>
      </c>
      <c r="FK27" s="6">
        <f t="shared" si="86"/>
        <v>14125.51348557675</v>
      </c>
      <c r="FL27" s="6">
        <f t="shared" si="86"/>
        <v>15113.828579117604</v>
      </c>
      <c r="FM27" s="6">
        <f t="shared" si="86"/>
        <v>16171.292785369867</v>
      </c>
      <c r="FN27" s="6">
        <f t="shared" si="86"/>
        <v>17302.744237252915</v>
      </c>
      <c r="FO27" s="6">
        <f t="shared" si="86"/>
        <v>18513.35957571938</v>
      </c>
      <c r="FP27" s="6">
        <f t="shared" si="86"/>
        <v>19808.67763403388</v>
      </c>
      <c r="FQ27" s="6">
        <f t="shared" si="86"/>
        <v>21194.624779161786</v>
      </c>
      <c r="FR27" s="6">
        <f t="shared" si="86"/>
        <v>22677.542026210474</v>
      </c>
      <c r="FS27" s="6">
        <f t="shared" si="86"/>
        <v>24264.214049977669</v>
      </c>
      <c r="FT27" s="7">
        <f t="shared" si="20"/>
        <v>0.10172040146645855</v>
      </c>
    </row>
    <row r="28" spans="1:176" x14ac:dyDescent="0.25">
      <c r="A28">
        <f t="shared" si="21"/>
        <v>18</v>
      </c>
      <c r="B28" s="3" t="s">
        <v>234</v>
      </c>
      <c r="C28" s="11" t="s">
        <v>7</v>
      </c>
      <c r="D28" s="6">
        <f>'WP Sheet1'!I27</f>
        <v>2.76</v>
      </c>
      <c r="E28" s="6">
        <f>'WP Sheet1'!J27</f>
        <v>3</v>
      </c>
      <c r="F28" s="6">
        <f t="shared" si="6"/>
        <v>8.0000000000000071E-2</v>
      </c>
      <c r="G28" s="6">
        <f>'OCS - 1.7'!D28</f>
        <v>94.851666666666674</v>
      </c>
      <c r="H28" s="6">
        <f t="shared" si="7"/>
        <v>2.76</v>
      </c>
      <c r="I28" s="6">
        <f t="shared" si="8"/>
        <v>2.84</v>
      </c>
      <c r="J28" s="6">
        <f t="shared" si="9"/>
        <v>2.92</v>
      </c>
      <c r="K28" s="6">
        <f t="shared" si="10"/>
        <v>3</v>
      </c>
      <c r="L28" s="6">
        <f t="shared" si="11"/>
        <v>3.1827999999999999</v>
      </c>
      <c r="M28" s="7">
        <f>'OCS - 1.6'!P28</f>
        <v>6.0933333333333332E-2</v>
      </c>
      <c r="N28" s="7">
        <f t="shared" si="12"/>
        <v>8.683015362119284E-2</v>
      </c>
      <c r="O28" s="7">
        <f t="shared" si="56"/>
        <v>8.683015362119284E-2</v>
      </c>
      <c r="P28" s="7">
        <f t="shared" si="36"/>
        <v>8.683015362119284E-2</v>
      </c>
      <c r="X28">
        <f t="shared" si="22"/>
        <v>18</v>
      </c>
      <c r="Y28" s="6">
        <f t="shared" si="14"/>
        <v>-94.851666666666674</v>
      </c>
      <c r="Z28" s="6">
        <f t="shared" si="15"/>
        <v>2.76</v>
      </c>
      <c r="AA28" s="6">
        <f t="shared" si="16"/>
        <v>2.84</v>
      </c>
      <c r="AB28" s="6">
        <f t="shared" si="80"/>
        <v>2.92</v>
      </c>
      <c r="AC28" s="6">
        <f t="shared" si="80"/>
        <v>3</v>
      </c>
      <c r="AD28" s="6">
        <f>(1+$M$28)*AC28</f>
        <v>3.1827999999999999</v>
      </c>
      <c r="AE28" s="6">
        <f t="shared" ref="AE28:CP28" si="87">(1+$M$28)*AD28</f>
        <v>3.376738613333333</v>
      </c>
      <c r="AF28" s="6">
        <f t="shared" si="87"/>
        <v>3.5824945528391106</v>
      </c>
      <c r="AG28" s="6">
        <f t="shared" si="87"/>
        <v>3.8007878875921071</v>
      </c>
      <c r="AH28" s="6">
        <f t="shared" si="87"/>
        <v>4.0323825628760526</v>
      </c>
      <c r="AI28" s="6">
        <f t="shared" si="87"/>
        <v>4.2780890737072994</v>
      </c>
      <c r="AJ28" s="6">
        <f t="shared" si="87"/>
        <v>4.5387673012651977</v>
      </c>
      <c r="AK28" s="6">
        <f t="shared" si="87"/>
        <v>4.8153295221556238</v>
      </c>
      <c r="AL28" s="6">
        <f t="shared" si="87"/>
        <v>5.1087436010389728</v>
      </c>
      <c r="AM28" s="6">
        <f t="shared" si="87"/>
        <v>5.420036377795614</v>
      </c>
      <c r="AN28" s="6">
        <f t="shared" si="87"/>
        <v>5.7502972610826264</v>
      </c>
      <c r="AO28" s="6">
        <f t="shared" si="87"/>
        <v>6.1006820408579276</v>
      </c>
      <c r="AP28" s="6">
        <f t="shared" si="87"/>
        <v>6.4724169332142036</v>
      </c>
      <c r="AQ28" s="6">
        <f t="shared" si="87"/>
        <v>6.8668028716780558</v>
      </c>
      <c r="AR28" s="6">
        <f t="shared" si="87"/>
        <v>7.2852200599923052</v>
      </c>
      <c r="AS28" s="6">
        <f t="shared" si="87"/>
        <v>7.7291328023145027</v>
      </c>
      <c r="AT28" s="6">
        <f t="shared" si="87"/>
        <v>8.2000946277355329</v>
      </c>
      <c r="AU28" s="6">
        <f t="shared" si="87"/>
        <v>8.6997537270522169</v>
      </c>
      <c r="AV28" s="6">
        <f t="shared" si="87"/>
        <v>9.229858720820598</v>
      </c>
      <c r="AW28" s="6">
        <f t="shared" si="87"/>
        <v>9.7922647788759321</v>
      </c>
      <c r="AX28" s="6">
        <f t="shared" si="87"/>
        <v>10.388940112735439</v>
      </c>
      <c r="AY28" s="6">
        <f t="shared" si="87"/>
        <v>11.021972863604784</v>
      </c>
      <c r="AZ28" s="6">
        <f t="shared" si="87"/>
        <v>11.693578410093767</v>
      </c>
      <c r="BA28" s="6">
        <f t="shared" si="87"/>
        <v>12.406107121215481</v>
      </c>
      <c r="BB28" s="6">
        <f t="shared" si="87"/>
        <v>13.162052581801543</v>
      </c>
      <c r="BC28" s="6">
        <f t="shared" si="87"/>
        <v>13.964060319119316</v>
      </c>
      <c r="BD28" s="6">
        <f t="shared" si="87"/>
        <v>14.814937061230985</v>
      </c>
      <c r="BE28" s="6">
        <f t="shared" si="87"/>
        <v>15.717660559495325</v>
      </c>
      <c r="BF28" s="6">
        <f t="shared" si="87"/>
        <v>16.67539000958724</v>
      </c>
      <c r="BG28" s="6">
        <f t="shared" si="87"/>
        <v>17.691477107504756</v>
      </c>
      <c r="BH28" s="6">
        <f t="shared" si="87"/>
        <v>18.769477779255379</v>
      </c>
      <c r="BI28" s="6">
        <f t="shared" si="87"/>
        <v>19.913164625271339</v>
      </c>
      <c r="BJ28" s="6">
        <f t="shared" si="87"/>
        <v>21.126540123104537</v>
      </c>
      <c r="BK28" s="6">
        <f t="shared" si="87"/>
        <v>22.413850634605705</v>
      </c>
      <c r="BL28" s="6">
        <f t="shared" si="87"/>
        <v>23.779601266607678</v>
      </c>
      <c r="BM28" s="6">
        <f t="shared" si="87"/>
        <v>25.228571637119639</v>
      </c>
      <c r="BN28" s="6">
        <f t="shared" si="87"/>
        <v>26.765832602208128</v>
      </c>
      <c r="BO28" s="6">
        <f t="shared" si="87"/>
        <v>28.396764002102675</v>
      </c>
      <c r="BP28" s="6">
        <f t="shared" si="87"/>
        <v>30.127073488630796</v>
      </c>
      <c r="BQ28" s="6">
        <f t="shared" si="87"/>
        <v>31.962816499871362</v>
      </c>
      <c r="BR28" s="6">
        <f t="shared" si="87"/>
        <v>33.910417451930186</v>
      </c>
      <c r="BS28" s="6">
        <f t="shared" si="87"/>
        <v>35.976692222001134</v>
      </c>
      <c r="BT28" s="6">
        <f t="shared" si="87"/>
        <v>38.168872001395066</v>
      </c>
      <c r="BU28" s="6">
        <f t="shared" si="87"/>
        <v>40.494628602013407</v>
      </c>
      <c r="BV28" s="6">
        <f t="shared" si="87"/>
        <v>42.962101304829424</v>
      </c>
      <c r="BW28" s="6">
        <f t="shared" si="87"/>
        <v>45.579925344337028</v>
      </c>
      <c r="BX28" s="6">
        <f t="shared" si="87"/>
        <v>48.357262128651961</v>
      </c>
      <c r="BY28" s="6">
        <f t="shared" si="87"/>
        <v>51.303831301024488</v>
      </c>
      <c r="BZ28" s="6">
        <f t="shared" si="87"/>
        <v>54.429944754966911</v>
      </c>
      <c r="CA28" s="6">
        <f t="shared" si="87"/>
        <v>57.746542722036224</v>
      </c>
      <c r="CB28" s="6">
        <f t="shared" si="87"/>
        <v>61.26523205856563</v>
      </c>
      <c r="CC28" s="6">
        <f t="shared" si="87"/>
        <v>64.998326865334221</v>
      </c>
      <c r="CD28" s="6">
        <f t="shared" si="87"/>
        <v>68.958891582328576</v>
      </c>
      <c r="CE28" s="6">
        <f t="shared" si="87"/>
        <v>73.160786709411795</v>
      </c>
      <c r="CF28" s="6">
        <f t="shared" si="87"/>
        <v>77.618717312905289</v>
      </c>
      <c r="CG28" s="6">
        <f t="shared" si="87"/>
        <v>82.348284487838313</v>
      </c>
      <c r="CH28" s="6">
        <f t="shared" si="87"/>
        <v>87.366039955963927</v>
      </c>
      <c r="CI28" s="6">
        <f t="shared" si="87"/>
        <v>92.689543990613998</v>
      </c>
      <c r="CJ28" s="6">
        <f t="shared" si="87"/>
        <v>98.337426871108747</v>
      </c>
      <c r="CK28" s="6">
        <f t="shared" si="87"/>
        <v>104.3294540817883</v>
      </c>
      <c r="CL28" s="6">
        <f t="shared" si="87"/>
        <v>110.68659548383859</v>
      </c>
      <c r="CM28" s="6">
        <f t="shared" si="87"/>
        <v>117.43109870198715</v>
      </c>
      <c r="CN28" s="6">
        <f t="shared" si="87"/>
        <v>124.58656698289489</v>
      </c>
      <c r="CO28" s="6">
        <f t="shared" si="87"/>
        <v>132.17804179771929</v>
      </c>
      <c r="CP28" s="6">
        <f t="shared" si="87"/>
        <v>140.23209047792699</v>
      </c>
      <c r="CQ28" s="6">
        <f t="shared" ref="CQ28:FB28" si="88">(1+$M$28)*CP28</f>
        <v>148.77689919104867</v>
      </c>
      <c r="CR28" s="6">
        <f t="shared" si="88"/>
        <v>157.84237158175657</v>
      </c>
      <c r="CS28" s="6">
        <f t="shared" si="88"/>
        <v>167.46023342347158</v>
      </c>
      <c r="CT28" s="6">
        <f t="shared" si="88"/>
        <v>177.66414364674176</v>
      </c>
      <c r="CU28" s="6">
        <f t="shared" si="88"/>
        <v>188.48981213294988</v>
      </c>
      <c r="CV28" s="6">
        <f t="shared" si="88"/>
        <v>199.97512468558429</v>
      </c>
      <c r="CW28" s="6">
        <f t="shared" si="88"/>
        <v>212.16027561642588</v>
      </c>
      <c r="CX28" s="6">
        <f t="shared" si="88"/>
        <v>225.08790841065343</v>
      </c>
      <c r="CY28" s="6">
        <f t="shared" si="88"/>
        <v>238.80326496314257</v>
      </c>
      <c r="CZ28" s="6">
        <f t="shared" si="88"/>
        <v>253.35434390823005</v>
      </c>
      <c r="DA28" s="6">
        <f t="shared" si="88"/>
        <v>268.79206859703817</v>
      </c>
      <c r="DB28" s="6">
        <f t="shared" si="88"/>
        <v>285.17046531021771</v>
      </c>
      <c r="DC28" s="6">
        <f t="shared" si="88"/>
        <v>302.54685232978699</v>
      </c>
      <c r="DD28" s="6">
        <f t="shared" si="88"/>
        <v>320.98204053174868</v>
      </c>
      <c r="DE28" s="6">
        <f t="shared" si="88"/>
        <v>340.54054620148321</v>
      </c>
      <c r="DF28" s="6">
        <f t="shared" si="88"/>
        <v>361.29081681669356</v>
      </c>
      <c r="DG28" s="6">
        <f t="shared" si="88"/>
        <v>383.3054705880574</v>
      </c>
      <c r="DH28" s="6">
        <f t="shared" si="88"/>
        <v>406.66155059588971</v>
      </c>
      <c r="DI28" s="6">
        <f t="shared" si="88"/>
        <v>431.44079441219924</v>
      </c>
      <c r="DJ28" s="6">
        <f t="shared" si="88"/>
        <v>457.72992015171587</v>
      </c>
      <c r="DK28" s="6">
        <f t="shared" si="88"/>
        <v>485.62092995296041</v>
      </c>
      <c r="DL28" s="6">
        <f t="shared" si="88"/>
        <v>515.21143195142747</v>
      </c>
      <c r="DM28" s="6">
        <f t="shared" si="88"/>
        <v>546.60498187166775</v>
      </c>
      <c r="DN28" s="6">
        <f t="shared" si="88"/>
        <v>579.91144543371468</v>
      </c>
      <c r="DO28" s="6">
        <f t="shared" si="88"/>
        <v>615.24738284214231</v>
      </c>
      <c r="DP28" s="6">
        <f t="shared" si="88"/>
        <v>652.73645670332348</v>
      </c>
      <c r="DQ28" s="6">
        <f t="shared" si="88"/>
        <v>692.50986479844596</v>
      </c>
      <c r="DR28" s="6">
        <f t="shared" si="88"/>
        <v>734.70679922683121</v>
      </c>
      <c r="DS28" s="6">
        <f t="shared" si="88"/>
        <v>779.47493352638605</v>
      </c>
      <c r="DT28" s="6">
        <f t="shared" si="88"/>
        <v>826.97093947592714</v>
      </c>
      <c r="DU28" s="6">
        <f t="shared" si="88"/>
        <v>877.36103538799364</v>
      </c>
      <c r="DV28" s="6">
        <f t="shared" si="88"/>
        <v>930.82156781096865</v>
      </c>
      <c r="DW28" s="6">
        <f t="shared" si="88"/>
        <v>987.53962867625035</v>
      </c>
      <c r="DX28" s="6">
        <f t="shared" si="88"/>
        <v>1047.7137100502564</v>
      </c>
      <c r="DY28" s="6">
        <f t="shared" si="88"/>
        <v>1111.554398782652</v>
      </c>
      <c r="DZ28" s="6">
        <f t="shared" si="88"/>
        <v>1179.2851134818081</v>
      </c>
      <c r="EA28" s="6">
        <f t="shared" si="88"/>
        <v>1251.142886396633</v>
      </c>
      <c r="EB28" s="6">
        <f t="shared" si="88"/>
        <v>1327.3791929410677</v>
      </c>
      <c r="EC28" s="6">
        <f t="shared" si="88"/>
        <v>1408.2608317642766</v>
      </c>
      <c r="ED28" s="6">
        <f t="shared" si="88"/>
        <v>1494.0708584464464</v>
      </c>
      <c r="EE28" s="6">
        <f t="shared" si="88"/>
        <v>1585.1095760877831</v>
      </c>
      <c r="EF28" s="6">
        <f t="shared" si="88"/>
        <v>1681.6955862573986</v>
      </c>
      <c r="EG28" s="6">
        <f t="shared" si="88"/>
        <v>1784.1669039800161</v>
      </c>
      <c r="EH28" s="6">
        <f t="shared" si="88"/>
        <v>1892.8821406625316</v>
      </c>
      <c r="EI28" s="6">
        <f t="shared" si="88"/>
        <v>2008.221759100235</v>
      </c>
      <c r="EJ28" s="6">
        <f t="shared" si="88"/>
        <v>2130.5894049547423</v>
      </c>
      <c r="EK28" s="6">
        <f t="shared" si="88"/>
        <v>2260.4133193633179</v>
      </c>
      <c r="EL28" s="6">
        <f t="shared" si="88"/>
        <v>2398.1478376231894</v>
      </c>
      <c r="EM28" s="6">
        <f t="shared" si="88"/>
        <v>2544.2749791956958</v>
      </c>
      <c r="EN28" s="6">
        <f t="shared" si="88"/>
        <v>2699.3061345946867</v>
      </c>
      <c r="EO28" s="6">
        <f t="shared" si="88"/>
        <v>2863.7838550626561</v>
      </c>
      <c r="EP28" s="6">
        <f t="shared" si="88"/>
        <v>3038.2837512978072</v>
      </c>
      <c r="EQ28" s="6">
        <f t="shared" si="88"/>
        <v>3223.4165078768865</v>
      </c>
      <c r="ER28" s="6">
        <f t="shared" si="88"/>
        <v>3419.8300204235179</v>
      </c>
      <c r="ES28" s="6">
        <f t="shared" si="88"/>
        <v>3628.2116630013243</v>
      </c>
      <c r="ET28" s="6">
        <f t="shared" si="88"/>
        <v>3849.2906936668714</v>
      </c>
      <c r="EU28" s="6">
        <f t="shared" si="88"/>
        <v>4083.8408066009724</v>
      </c>
      <c r="EV28" s="6">
        <f t="shared" si="88"/>
        <v>4332.6828397498584</v>
      </c>
      <c r="EW28" s="6">
        <f t="shared" si="88"/>
        <v>4596.6876474519495</v>
      </c>
      <c r="EX28" s="6">
        <f t="shared" si="88"/>
        <v>4876.7791481033546</v>
      </c>
      <c r="EY28" s="6">
        <f t="shared" si="88"/>
        <v>5173.9375575277854</v>
      </c>
      <c r="EZ28" s="6">
        <f t="shared" si="88"/>
        <v>5489.2028193664783</v>
      </c>
      <c r="FA28" s="6">
        <f t="shared" si="88"/>
        <v>5823.6782444932087</v>
      </c>
      <c r="FB28" s="6">
        <f t="shared" si="88"/>
        <v>6178.5343721909949</v>
      </c>
      <c r="FC28" s="6">
        <f t="shared" ref="FC28:FS28" si="89">(1+$M$28)*FB28</f>
        <v>6555.0130666031655</v>
      </c>
      <c r="FD28" s="6">
        <f t="shared" si="89"/>
        <v>6954.4318627948514</v>
      </c>
      <c r="FE28" s="6">
        <f t="shared" si="89"/>
        <v>7378.1885776344843</v>
      </c>
      <c r="FF28" s="6">
        <f t="shared" si="89"/>
        <v>7827.7662016316781</v>
      </c>
      <c r="FG28" s="6">
        <f t="shared" si="89"/>
        <v>8304.7380888511016</v>
      </c>
      <c r="FH28" s="6">
        <f t="shared" si="89"/>
        <v>8810.7734630650957</v>
      </c>
      <c r="FI28" s="6">
        <f t="shared" si="89"/>
        <v>9347.6432594145281</v>
      </c>
      <c r="FJ28" s="6">
        <f t="shared" si="89"/>
        <v>9917.2263220215191</v>
      </c>
      <c r="FK28" s="6">
        <f t="shared" si="89"/>
        <v>10521.515979243362</v>
      </c>
      <c r="FL28" s="6">
        <f t="shared" si="89"/>
        <v>11162.627019578591</v>
      </c>
      <c r="FM28" s="6">
        <f t="shared" si="89"/>
        <v>11842.803092638245</v>
      </c>
      <c r="FN28" s="6">
        <f t="shared" si="89"/>
        <v>12564.424561083002</v>
      </c>
      <c r="FO28" s="6">
        <f t="shared" si="89"/>
        <v>13330.016831004992</v>
      </c>
      <c r="FP28" s="6">
        <f t="shared" si="89"/>
        <v>14142.259189907561</v>
      </c>
      <c r="FQ28" s="6">
        <f t="shared" si="89"/>
        <v>15003.994183212595</v>
      </c>
      <c r="FR28" s="6">
        <f t="shared" si="89"/>
        <v>15918.237562109682</v>
      </c>
      <c r="FS28" s="6">
        <f t="shared" si="89"/>
        <v>16888.188837560898</v>
      </c>
      <c r="FT28" s="7">
        <f t="shared" si="20"/>
        <v>8.683015362119284E-2</v>
      </c>
    </row>
    <row r="29" spans="1:176" x14ac:dyDescent="0.25">
      <c r="A29">
        <f t="shared" si="21"/>
        <v>19</v>
      </c>
      <c r="B29" s="3" t="s">
        <v>235</v>
      </c>
      <c r="C29" s="11" t="s">
        <v>10</v>
      </c>
      <c r="D29" s="6">
        <f>'WP Sheet1'!I28</f>
        <v>2.15</v>
      </c>
      <c r="E29" s="6">
        <f>'WP Sheet1'!J28</f>
        <v>2.36</v>
      </c>
      <c r="F29" s="6">
        <f t="shared" si="6"/>
        <v>6.9999999999999993E-2</v>
      </c>
      <c r="G29" s="6">
        <f>'OCS - 1.7'!D29</f>
        <v>42.763333333333343</v>
      </c>
      <c r="H29" s="6">
        <f t="shared" si="7"/>
        <v>2.15</v>
      </c>
      <c r="I29" s="6">
        <f t="shared" si="8"/>
        <v>2.2199999999999998</v>
      </c>
      <c r="J29" s="6">
        <f t="shared" si="9"/>
        <v>2.2899999999999996</v>
      </c>
      <c r="K29" s="6">
        <f t="shared" si="10"/>
        <v>2.3599999999999994</v>
      </c>
      <c r="L29" s="6">
        <f t="shared" si="11"/>
        <v>2.4477133333333323</v>
      </c>
      <c r="M29" s="7">
        <f>'OCS - 1.6'!P29</f>
        <v>3.7166666666666674E-2</v>
      </c>
      <c r="N29" s="7">
        <f t="shared" si="12"/>
        <v>8.6661584257181623E-2</v>
      </c>
      <c r="O29" s="7">
        <f t="shared" si="56"/>
        <v>8.6661584257181623E-2</v>
      </c>
      <c r="P29" s="7">
        <f t="shared" si="36"/>
        <v>8.6661584257181623E-2</v>
      </c>
      <c r="X29">
        <f t="shared" si="22"/>
        <v>19</v>
      </c>
      <c r="Y29" s="6">
        <f t="shared" si="14"/>
        <v>-42.763333333333343</v>
      </c>
      <c r="Z29" s="6">
        <f t="shared" ref="Z29" si="90">H29</f>
        <v>2.15</v>
      </c>
      <c r="AA29" s="6">
        <f t="shared" ref="AA29" si="91">I29</f>
        <v>2.2199999999999998</v>
      </c>
      <c r="AB29" s="6">
        <f t="shared" ref="AB29" si="92">J29</f>
        <v>2.2899999999999996</v>
      </c>
      <c r="AC29" s="6">
        <f t="shared" ref="AC29" si="93">K29</f>
        <v>2.3599999999999994</v>
      </c>
      <c r="AD29" s="6">
        <f>(1+$M$29)*AC29</f>
        <v>2.4477133333333323</v>
      </c>
      <c r="AE29" s="6">
        <f t="shared" ref="AE29:CP29" si="94">(1+$M$29)*AD29</f>
        <v>2.5386866788888875</v>
      </c>
      <c r="AF29" s="6">
        <f t="shared" si="94"/>
        <v>2.6330412004542576</v>
      </c>
      <c r="AG29" s="6">
        <f t="shared" si="94"/>
        <v>2.7309025650711405</v>
      </c>
      <c r="AH29" s="6">
        <f t="shared" si="94"/>
        <v>2.8324011104062841</v>
      </c>
      <c r="AI29" s="6">
        <f t="shared" si="94"/>
        <v>2.9376720183430507</v>
      </c>
      <c r="AJ29" s="6">
        <f t="shared" si="94"/>
        <v>3.0468554950248006</v>
      </c>
      <c r="AK29" s="6">
        <f t="shared" si="94"/>
        <v>3.1600969575898885</v>
      </c>
      <c r="AL29" s="6">
        <f t="shared" si="94"/>
        <v>3.2775472278469793</v>
      </c>
      <c r="AM29" s="6">
        <f t="shared" si="94"/>
        <v>3.3993627331486249</v>
      </c>
      <c r="AN29" s="6">
        <f t="shared" si="94"/>
        <v>3.5257057147306483</v>
      </c>
      <c r="AO29" s="6">
        <f t="shared" si="94"/>
        <v>3.6567444437948038</v>
      </c>
      <c r="AP29" s="6">
        <f t="shared" si="94"/>
        <v>3.7926534456225105</v>
      </c>
      <c r="AQ29" s="6">
        <f t="shared" si="94"/>
        <v>3.9336137320181468</v>
      </c>
      <c r="AR29" s="6">
        <f t="shared" si="94"/>
        <v>4.0798130423914873</v>
      </c>
      <c r="AS29" s="6">
        <f t="shared" si="94"/>
        <v>4.2314460938003702</v>
      </c>
      <c r="AT29" s="6">
        <f t="shared" si="94"/>
        <v>4.3887148402866165</v>
      </c>
      <c r="AU29" s="6">
        <f t="shared" si="94"/>
        <v>4.5518287418506018</v>
      </c>
      <c r="AV29" s="6">
        <f t="shared" si="94"/>
        <v>4.7210050434227151</v>
      </c>
      <c r="AW29" s="6">
        <f t="shared" si="94"/>
        <v>4.8964690642032584</v>
      </c>
      <c r="AX29" s="6">
        <f t="shared" si="94"/>
        <v>5.0784544977561454</v>
      </c>
      <c r="AY29" s="6">
        <f t="shared" si="94"/>
        <v>5.267203723256082</v>
      </c>
      <c r="AZ29" s="6">
        <f t="shared" si="94"/>
        <v>5.4629681283037659</v>
      </c>
      <c r="BA29" s="6">
        <f t="shared" si="94"/>
        <v>5.666008443739055</v>
      </c>
      <c r="BB29" s="6">
        <f t="shared" si="94"/>
        <v>5.8765950908980225</v>
      </c>
      <c r="BC29" s="6">
        <f t="shared" si="94"/>
        <v>6.0950085417763979</v>
      </c>
      <c r="BD29" s="6">
        <f t="shared" si="94"/>
        <v>6.321539692579087</v>
      </c>
      <c r="BE29" s="6">
        <f t="shared" si="94"/>
        <v>6.5564902511532761</v>
      </c>
      <c r="BF29" s="6">
        <f t="shared" si="94"/>
        <v>6.8001731388211386</v>
      </c>
      <c r="BG29" s="6">
        <f t="shared" si="94"/>
        <v>7.0529129071473236</v>
      </c>
      <c r="BH29" s="6">
        <f t="shared" si="94"/>
        <v>7.3150461701962985</v>
      </c>
      <c r="BI29" s="6">
        <f t="shared" si="94"/>
        <v>7.5869220528552601</v>
      </c>
      <c r="BJ29" s="6">
        <f t="shared" si="94"/>
        <v>7.8689026558197135</v>
      </c>
      <c r="BK29" s="6">
        <f t="shared" si="94"/>
        <v>8.1613635378610123</v>
      </c>
      <c r="BL29" s="6">
        <f t="shared" si="94"/>
        <v>8.4646942160181791</v>
      </c>
      <c r="BM29" s="6">
        <f t="shared" si="94"/>
        <v>8.779298684380187</v>
      </c>
      <c r="BN29" s="6">
        <f t="shared" si="94"/>
        <v>9.105595952149649</v>
      </c>
      <c r="BO29" s="6">
        <f t="shared" si="94"/>
        <v>9.444020601704544</v>
      </c>
      <c r="BP29" s="6">
        <f t="shared" si="94"/>
        <v>9.7950233674012281</v>
      </c>
      <c r="BQ29" s="6">
        <f t="shared" si="94"/>
        <v>10.15907173588964</v>
      </c>
      <c r="BR29" s="6">
        <f t="shared" si="94"/>
        <v>10.536650568740203</v>
      </c>
      <c r="BS29" s="6">
        <f t="shared" si="94"/>
        <v>10.928262748211713</v>
      </c>
      <c r="BT29" s="6">
        <f t="shared" si="94"/>
        <v>11.334429847020248</v>
      </c>
      <c r="BU29" s="6">
        <f t="shared" si="94"/>
        <v>11.755692823001166</v>
      </c>
      <c r="BV29" s="6">
        <f t="shared" si="94"/>
        <v>12.192612739589375</v>
      </c>
      <c r="BW29" s="6">
        <f t="shared" si="94"/>
        <v>12.645771513077445</v>
      </c>
      <c r="BX29" s="6">
        <f t="shared" si="94"/>
        <v>13.115772687646823</v>
      </c>
      <c r="BY29" s="6">
        <f t="shared" si="94"/>
        <v>13.603242239204361</v>
      </c>
      <c r="BZ29" s="6">
        <f t="shared" si="94"/>
        <v>14.108829409094788</v>
      </c>
      <c r="CA29" s="6">
        <f t="shared" si="94"/>
        <v>14.633207568799477</v>
      </c>
      <c r="CB29" s="6">
        <f t="shared" si="94"/>
        <v>15.177075116773191</v>
      </c>
      <c r="CC29" s="6">
        <f t="shared" si="94"/>
        <v>15.741156408613259</v>
      </c>
      <c r="CD29" s="6">
        <f t="shared" si="94"/>
        <v>16.326202721800051</v>
      </c>
      <c r="CE29" s="6">
        <f t="shared" si="94"/>
        <v>16.932993256293617</v>
      </c>
      <c r="CF29" s="6">
        <f t="shared" si="94"/>
        <v>17.562336172319196</v>
      </c>
      <c r="CG29" s="6">
        <f t="shared" si="94"/>
        <v>18.215069666723725</v>
      </c>
      <c r="CH29" s="6">
        <f t="shared" si="94"/>
        <v>18.892063089336954</v>
      </c>
      <c r="CI29" s="6">
        <f t="shared" si="94"/>
        <v>19.594218100823976</v>
      </c>
      <c r="CJ29" s="6">
        <f t="shared" si="94"/>
        <v>20.322469873571265</v>
      </c>
      <c r="CK29" s="6">
        <f t="shared" si="94"/>
        <v>21.077788337205661</v>
      </c>
      <c r="CL29" s="6">
        <f t="shared" si="94"/>
        <v>21.861179470405137</v>
      </c>
      <c r="CM29" s="6">
        <f t="shared" si="94"/>
        <v>22.673686640721858</v>
      </c>
      <c r="CN29" s="6">
        <f t="shared" si="94"/>
        <v>23.516391994202017</v>
      </c>
      <c r="CO29" s="6">
        <f t="shared" si="94"/>
        <v>24.39041789665319</v>
      </c>
      <c r="CP29" s="6">
        <f t="shared" si="94"/>
        <v>25.296928428478797</v>
      </c>
      <c r="CQ29" s="6">
        <f t="shared" ref="CQ29:FB29" si="95">(1+$M$29)*CP29</f>
        <v>26.237130935070589</v>
      </c>
      <c r="CR29" s="6">
        <f t="shared" si="95"/>
        <v>27.212277634824044</v>
      </c>
      <c r="CS29" s="6">
        <f t="shared" si="95"/>
        <v>28.223667286918335</v>
      </c>
      <c r="CT29" s="6">
        <f t="shared" si="95"/>
        <v>29.272646921082131</v>
      </c>
      <c r="CU29" s="6">
        <f t="shared" si="95"/>
        <v>30.360613631649013</v>
      </c>
      <c r="CV29" s="6">
        <f t="shared" si="95"/>
        <v>31.489016438291966</v>
      </c>
      <c r="CW29" s="6">
        <f t="shared" si="95"/>
        <v>32.659358215915148</v>
      </c>
      <c r="CX29" s="6">
        <f t="shared" si="95"/>
        <v>33.873197696273323</v>
      </c>
      <c r="CY29" s="6">
        <f t="shared" si="95"/>
        <v>35.132151543984811</v>
      </c>
      <c r="CZ29" s="6">
        <f t="shared" si="95"/>
        <v>36.437896509702909</v>
      </c>
      <c r="DA29" s="6">
        <f t="shared" si="95"/>
        <v>37.792171663313532</v>
      </c>
      <c r="DB29" s="6">
        <f t="shared" si="95"/>
        <v>39.196780710133346</v>
      </c>
      <c r="DC29" s="6">
        <f t="shared" si="95"/>
        <v>40.653594393193302</v>
      </c>
      <c r="DD29" s="6">
        <f t="shared" si="95"/>
        <v>42.164552984806981</v>
      </c>
      <c r="DE29" s="6">
        <f t="shared" si="95"/>
        <v>43.731668870742304</v>
      </c>
      <c r="DF29" s="6">
        <f t="shared" si="95"/>
        <v>45.357029230438222</v>
      </c>
      <c r="DG29" s="6">
        <f t="shared" si="95"/>
        <v>47.042798816836175</v>
      </c>
      <c r="DH29" s="6">
        <f t="shared" si="95"/>
        <v>48.791222839528579</v>
      </c>
      <c r="DI29" s="6">
        <f t="shared" si="95"/>
        <v>50.604629955064389</v>
      </c>
      <c r="DJ29" s="6">
        <f t="shared" si="95"/>
        <v>52.485435368394278</v>
      </c>
      <c r="DK29" s="6">
        <f t="shared" si="95"/>
        <v>54.436144049586261</v>
      </c>
      <c r="DL29" s="6">
        <f t="shared" si="95"/>
        <v>56.459354070095877</v>
      </c>
      <c r="DM29" s="6">
        <f t="shared" si="95"/>
        <v>58.557760063034436</v>
      </c>
      <c r="DN29" s="6">
        <f t="shared" si="95"/>
        <v>60.734156812043878</v>
      </c>
      <c r="DO29" s="6">
        <f t="shared" si="95"/>
        <v>62.991442973558172</v>
      </c>
      <c r="DP29" s="6">
        <f t="shared" si="95"/>
        <v>65.332624937408738</v>
      </c>
      <c r="DQ29" s="6">
        <f t="shared" si="95"/>
        <v>67.760820830915762</v>
      </c>
      <c r="DR29" s="6">
        <f t="shared" si="95"/>
        <v>70.279264671798131</v>
      </c>
      <c r="DS29" s="6">
        <f t="shared" si="95"/>
        <v>72.891310675433289</v>
      </c>
      <c r="DT29" s="6">
        <f t="shared" si="95"/>
        <v>75.600437722203552</v>
      </c>
      <c r="DU29" s="6">
        <f t="shared" si="95"/>
        <v>78.410253990878772</v>
      </c>
      <c r="DV29" s="6">
        <f t="shared" si="95"/>
        <v>81.324501764206431</v>
      </c>
      <c r="DW29" s="6">
        <f t="shared" si="95"/>
        <v>84.347062413109427</v>
      </c>
      <c r="DX29" s="6">
        <f t="shared" si="95"/>
        <v>87.481961566129982</v>
      </c>
      <c r="DY29" s="6">
        <f t="shared" si="95"/>
        <v>90.733374471004467</v>
      </c>
      <c r="DZ29" s="6">
        <f t="shared" si="95"/>
        <v>94.105631555510129</v>
      </c>
      <c r="EA29" s="6">
        <f t="shared" si="95"/>
        <v>97.60322419498992</v>
      </c>
      <c r="EB29" s="6">
        <f t="shared" si="95"/>
        <v>101.23081069423704</v>
      </c>
      <c r="EC29" s="6">
        <f t="shared" si="95"/>
        <v>104.99322249170616</v>
      </c>
      <c r="ED29" s="6">
        <f t="shared" si="95"/>
        <v>108.89547059431456</v>
      </c>
      <c r="EE29" s="6">
        <f t="shared" si="95"/>
        <v>112.94275225140323</v>
      </c>
      <c r="EF29" s="6">
        <f t="shared" si="95"/>
        <v>117.14045787674705</v>
      </c>
      <c r="EG29" s="6">
        <f t="shared" si="95"/>
        <v>121.4941782278328</v>
      </c>
      <c r="EH29" s="6">
        <f t="shared" si="95"/>
        <v>126.00971185196724</v>
      </c>
      <c r="EI29" s="6">
        <f t="shared" si="95"/>
        <v>130.69307280913202</v>
      </c>
      <c r="EJ29" s="6">
        <f t="shared" si="95"/>
        <v>135.5504986818714</v>
      </c>
      <c r="EK29" s="6">
        <f t="shared" si="95"/>
        <v>140.58845888288096</v>
      </c>
      <c r="EL29" s="6">
        <f t="shared" si="95"/>
        <v>145.81366327136135</v>
      </c>
      <c r="EM29" s="6">
        <f t="shared" si="95"/>
        <v>151.23307108961359</v>
      </c>
      <c r="EN29" s="6">
        <f t="shared" si="95"/>
        <v>156.85390023177754</v>
      </c>
      <c r="EO29" s="6">
        <f t="shared" si="95"/>
        <v>162.68363685705859</v>
      </c>
      <c r="EP29" s="6">
        <f t="shared" si="95"/>
        <v>168.73004536024592</v>
      </c>
      <c r="EQ29" s="6">
        <f t="shared" si="95"/>
        <v>175.0011787128017</v>
      </c>
      <c r="ER29" s="6">
        <f t="shared" si="95"/>
        <v>181.50538918829415</v>
      </c>
      <c r="ES29" s="6">
        <f t="shared" si="95"/>
        <v>188.25133948645907</v>
      </c>
      <c r="ET29" s="6">
        <f t="shared" si="95"/>
        <v>195.2480142707058</v>
      </c>
      <c r="EU29" s="6">
        <f t="shared" si="95"/>
        <v>202.50473213443368</v>
      </c>
      <c r="EV29" s="6">
        <f t="shared" si="95"/>
        <v>210.03115801209677</v>
      </c>
      <c r="EW29" s="6">
        <f t="shared" si="95"/>
        <v>217.83731605154634</v>
      </c>
      <c r="EX29" s="6">
        <f t="shared" si="95"/>
        <v>225.93360296479545</v>
      </c>
      <c r="EY29" s="6">
        <f t="shared" si="95"/>
        <v>234.330801874987</v>
      </c>
      <c r="EZ29" s="6">
        <f t="shared" si="95"/>
        <v>243.04009667800733</v>
      </c>
      <c r="FA29" s="6">
        <f t="shared" si="95"/>
        <v>252.07308693787326</v>
      </c>
      <c r="FB29" s="6">
        <f t="shared" si="95"/>
        <v>261.44180333573087</v>
      </c>
      <c r="FC29" s="6">
        <f t="shared" ref="FC29:FS29" si="96">(1+$M$29)*FB29</f>
        <v>271.15872369304219</v>
      </c>
      <c r="FD29" s="6">
        <f t="shared" si="96"/>
        <v>281.23678959030025</v>
      </c>
      <c r="FE29" s="6">
        <f t="shared" si="96"/>
        <v>291.6894236034064</v>
      </c>
      <c r="FF29" s="6">
        <f t="shared" si="96"/>
        <v>302.5305471806663</v>
      </c>
      <c r="FG29" s="6">
        <f t="shared" si="96"/>
        <v>313.77459918421437</v>
      </c>
      <c r="FH29" s="6">
        <f t="shared" si="96"/>
        <v>325.43655512056097</v>
      </c>
      <c r="FI29" s="6">
        <f t="shared" si="96"/>
        <v>337.53194708587512</v>
      </c>
      <c r="FJ29" s="6">
        <f t="shared" si="96"/>
        <v>350.07688445256679</v>
      </c>
      <c r="FK29" s="6">
        <f t="shared" si="96"/>
        <v>363.08807532472048</v>
      </c>
      <c r="FL29" s="6">
        <f t="shared" si="96"/>
        <v>376.58284879095589</v>
      </c>
      <c r="FM29" s="6">
        <f t="shared" si="96"/>
        <v>390.57917800435303</v>
      </c>
      <c r="FN29" s="6">
        <f t="shared" si="96"/>
        <v>405.09570412018144</v>
      </c>
      <c r="FO29" s="6">
        <f t="shared" si="96"/>
        <v>420.15176112331483</v>
      </c>
      <c r="FP29" s="6">
        <f t="shared" si="96"/>
        <v>435.76740157839799</v>
      </c>
      <c r="FQ29" s="6">
        <f t="shared" si="96"/>
        <v>451.96342333706173</v>
      </c>
      <c r="FR29" s="6">
        <f t="shared" si="96"/>
        <v>468.76139723775583</v>
      </c>
      <c r="FS29" s="6">
        <f t="shared" si="96"/>
        <v>486.18369583509235</v>
      </c>
      <c r="FT29" s="7">
        <f t="shared" si="20"/>
        <v>8.6661584257181623E-2</v>
      </c>
    </row>
    <row r="30" spans="1:176" x14ac:dyDescent="0.25">
      <c r="A30">
        <f t="shared" si="21"/>
        <v>20</v>
      </c>
      <c r="B30" s="3" t="s">
        <v>224</v>
      </c>
      <c r="C30" s="11" t="s">
        <v>225</v>
      </c>
      <c r="D30" s="6">
        <f>'WP Sheet1'!I29</f>
        <v>0.88</v>
      </c>
      <c r="E30" s="6">
        <f>'WP Sheet1'!J29</f>
        <v>0.95</v>
      </c>
      <c r="F30" s="6">
        <f t="shared" si="6"/>
        <v>2.3333333333333317E-2</v>
      </c>
      <c r="G30" s="6">
        <f>'OCS - 1.7'!D30</f>
        <v>16.734999999999999</v>
      </c>
      <c r="H30" s="6">
        <f t="shared" si="7"/>
        <v>0.88</v>
      </c>
      <c r="I30" s="6">
        <f t="shared" si="8"/>
        <v>0.90333333333333332</v>
      </c>
      <c r="J30" s="6">
        <f t="shared" si="9"/>
        <v>0.92666666666666664</v>
      </c>
      <c r="K30" s="6">
        <f t="shared" si="10"/>
        <v>0.95</v>
      </c>
      <c r="L30" s="6">
        <f t="shared" si="11"/>
        <v>0.97270499999999993</v>
      </c>
      <c r="M30" s="7">
        <f>'OCS - 1.6'!P30</f>
        <v>2.3900000000000001E-2</v>
      </c>
      <c r="N30" s="7">
        <f t="shared" si="12"/>
        <v>7.6730846627978577E-2</v>
      </c>
      <c r="O30" s="7"/>
      <c r="P30" s="7"/>
      <c r="X30">
        <f t="shared" si="22"/>
        <v>20</v>
      </c>
      <c r="Y30" s="6">
        <f t="shared" si="14"/>
        <v>-16.734999999999999</v>
      </c>
      <c r="Z30" s="6">
        <f t="shared" si="15"/>
        <v>0.88</v>
      </c>
      <c r="AA30" s="6">
        <f t="shared" si="16"/>
        <v>0.90333333333333332</v>
      </c>
      <c r="AB30" s="6">
        <f t="shared" ref="AB30:AC32" si="97">J30</f>
        <v>0.92666666666666664</v>
      </c>
      <c r="AC30" s="6">
        <f t="shared" si="97"/>
        <v>0.95</v>
      </c>
      <c r="AD30" s="6">
        <f>(1+$M$30)*AC30</f>
        <v>0.97270499999999993</v>
      </c>
      <c r="AE30" s="6">
        <f t="shared" ref="AE30:CP30" si="98">(1+$M$30)*AD30</f>
        <v>0.99595264949999995</v>
      </c>
      <c r="AF30" s="6">
        <f t="shared" si="98"/>
        <v>1.01975591782305</v>
      </c>
      <c r="AG30" s="6">
        <f t="shared" si="98"/>
        <v>1.0441280842590208</v>
      </c>
      <c r="AH30" s="6">
        <f t="shared" si="98"/>
        <v>1.0690827454728113</v>
      </c>
      <c r="AI30" s="6">
        <f t="shared" si="98"/>
        <v>1.0946338230896115</v>
      </c>
      <c r="AJ30" s="6">
        <f t="shared" si="98"/>
        <v>1.1207955714614533</v>
      </c>
      <c r="AK30" s="6">
        <f t="shared" si="98"/>
        <v>1.147582585619382</v>
      </c>
      <c r="AL30" s="6">
        <f t="shared" si="98"/>
        <v>1.1750098094156853</v>
      </c>
      <c r="AM30" s="6">
        <f t="shared" si="98"/>
        <v>1.2030925438607203</v>
      </c>
      <c r="AN30" s="6">
        <f t="shared" si="98"/>
        <v>1.2318464556589916</v>
      </c>
      <c r="AO30" s="6">
        <f t="shared" si="98"/>
        <v>1.2612875859492416</v>
      </c>
      <c r="AP30" s="6">
        <f t="shared" si="98"/>
        <v>1.2914323592534285</v>
      </c>
      <c r="AQ30" s="6">
        <f t="shared" si="98"/>
        <v>1.3222975926395855</v>
      </c>
      <c r="AR30" s="6">
        <f t="shared" si="98"/>
        <v>1.3539005051036717</v>
      </c>
      <c r="AS30" s="6">
        <f t="shared" si="98"/>
        <v>1.3862587271756495</v>
      </c>
      <c r="AT30" s="6">
        <f t="shared" si="98"/>
        <v>1.4193903107551475</v>
      </c>
      <c r="AU30" s="6">
        <f t="shared" si="98"/>
        <v>1.4533137391821955</v>
      </c>
      <c r="AV30" s="6">
        <f t="shared" si="98"/>
        <v>1.4880479375486499</v>
      </c>
      <c r="AW30" s="6">
        <f t="shared" si="98"/>
        <v>1.5236122832560628</v>
      </c>
      <c r="AX30" s="6">
        <f t="shared" si="98"/>
        <v>1.5600266168258827</v>
      </c>
      <c r="AY30" s="6">
        <f t="shared" si="98"/>
        <v>1.5973112529680213</v>
      </c>
      <c r="AZ30" s="6">
        <f t="shared" si="98"/>
        <v>1.6354869919139572</v>
      </c>
      <c r="BA30" s="6">
        <f t="shared" si="98"/>
        <v>1.6745751310207009</v>
      </c>
      <c r="BB30" s="6">
        <f t="shared" si="98"/>
        <v>1.7145974766520957</v>
      </c>
      <c r="BC30" s="6">
        <f t="shared" si="98"/>
        <v>1.7555763563440809</v>
      </c>
      <c r="BD30" s="6">
        <f t="shared" si="98"/>
        <v>1.7975346312607046</v>
      </c>
      <c r="BE30" s="6">
        <f t="shared" si="98"/>
        <v>1.8404957089478355</v>
      </c>
      <c r="BF30" s="6">
        <f t="shared" si="98"/>
        <v>1.8844835563916889</v>
      </c>
      <c r="BG30" s="6">
        <f t="shared" si="98"/>
        <v>1.9295227133894504</v>
      </c>
      <c r="BH30" s="6">
        <f t="shared" si="98"/>
        <v>1.9756383062394582</v>
      </c>
      <c r="BI30" s="6">
        <f t="shared" si="98"/>
        <v>2.0228560617585813</v>
      </c>
      <c r="BJ30" s="6">
        <f t="shared" si="98"/>
        <v>2.0712023216346114</v>
      </c>
      <c r="BK30" s="6">
        <f t="shared" si="98"/>
        <v>2.1207040571216789</v>
      </c>
      <c r="BL30" s="6">
        <f t="shared" si="98"/>
        <v>2.1713888840868871</v>
      </c>
      <c r="BM30" s="6">
        <f t="shared" si="98"/>
        <v>2.2232850784165636</v>
      </c>
      <c r="BN30" s="6">
        <f t="shared" si="98"/>
        <v>2.2764215917907196</v>
      </c>
      <c r="BO30" s="6">
        <f t="shared" si="98"/>
        <v>2.3308280678345179</v>
      </c>
      <c r="BP30" s="6">
        <f t="shared" si="98"/>
        <v>2.3865348586557631</v>
      </c>
      <c r="BQ30" s="6">
        <f t="shared" si="98"/>
        <v>2.4435730417776358</v>
      </c>
      <c r="BR30" s="6">
        <f t="shared" si="98"/>
        <v>2.5019744374761212</v>
      </c>
      <c r="BS30" s="6">
        <f t="shared" si="98"/>
        <v>2.5617716265318005</v>
      </c>
      <c r="BT30" s="6">
        <f t="shared" si="98"/>
        <v>2.6229979684059104</v>
      </c>
      <c r="BU30" s="6">
        <f t="shared" si="98"/>
        <v>2.6856876198508117</v>
      </c>
      <c r="BV30" s="6">
        <f t="shared" si="98"/>
        <v>2.7498755539652464</v>
      </c>
      <c r="BW30" s="6">
        <f t="shared" si="98"/>
        <v>2.8155975797050159</v>
      </c>
      <c r="BX30" s="6">
        <f t="shared" si="98"/>
        <v>2.8828903618599657</v>
      </c>
      <c r="BY30" s="6">
        <f t="shared" si="98"/>
        <v>2.9517914415084192</v>
      </c>
      <c r="BZ30" s="6">
        <f t="shared" si="98"/>
        <v>3.0223392569604703</v>
      </c>
      <c r="CA30" s="6">
        <f t="shared" si="98"/>
        <v>3.0945731652018256</v>
      </c>
      <c r="CB30" s="6">
        <f t="shared" si="98"/>
        <v>3.1685334638501494</v>
      </c>
      <c r="CC30" s="6">
        <f t="shared" si="98"/>
        <v>3.2442614136361683</v>
      </c>
      <c r="CD30" s="6">
        <f t="shared" si="98"/>
        <v>3.3217992614220728</v>
      </c>
      <c r="CE30" s="6">
        <f t="shared" si="98"/>
        <v>3.4011902637700606</v>
      </c>
      <c r="CF30" s="6">
        <f t="shared" si="98"/>
        <v>3.4824787110741653</v>
      </c>
      <c r="CG30" s="6">
        <f t="shared" si="98"/>
        <v>3.565709952268838</v>
      </c>
      <c r="CH30" s="6">
        <f t="shared" si="98"/>
        <v>3.6509304201280632</v>
      </c>
      <c r="CI30" s="6">
        <f t="shared" si="98"/>
        <v>3.7381876571691239</v>
      </c>
      <c r="CJ30" s="6">
        <f t="shared" si="98"/>
        <v>3.8275303421754661</v>
      </c>
      <c r="CK30" s="6">
        <f t="shared" si="98"/>
        <v>3.9190083173534598</v>
      </c>
      <c r="CL30" s="6">
        <f t="shared" si="98"/>
        <v>4.0126726161382074</v>
      </c>
      <c r="CM30" s="6">
        <f t="shared" si="98"/>
        <v>4.1085754916639106</v>
      </c>
      <c r="CN30" s="6">
        <f t="shared" si="98"/>
        <v>4.2067704459146782</v>
      </c>
      <c r="CO30" s="6">
        <f t="shared" si="98"/>
        <v>4.307312259572039</v>
      </c>
      <c r="CP30" s="6">
        <f t="shared" si="98"/>
        <v>4.4102570225758111</v>
      </c>
      <c r="CQ30" s="6">
        <f t="shared" ref="CQ30:FB30" si="99">(1+$M$30)*CP30</f>
        <v>4.5156621654153728</v>
      </c>
      <c r="CR30" s="6">
        <f t="shared" si="99"/>
        <v>4.6235864911688003</v>
      </c>
      <c r="CS30" s="6">
        <f t="shared" si="99"/>
        <v>4.7340902083077347</v>
      </c>
      <c r="CT30" s="6">
        <f t="shared" si="99"/>
        <v>4.8472349642862902</v>
      </c>
      <c r="CU30" s="6">
        <f t="shared" si="99"/>
        <v>4.963083879932733</v>
      </c>
      <c r="CV30" s="6">
        <f t="shared" si="99"/>
        <v>5.0817015846631257</v>
      </c>
      <c r="CW30" s="6">
        <f t="shared" si="99"/>
        <v>5.2031542525365744</v>
      </c>
      <c r="CX30" s="6">
        <f t="shared" si="99"/>
        <v>5.3275096391721988</v>
      </c>
      <c r="CY30" s="6">
        <f t="shared" si="99"/>
        <v>5.4548371195484142</v>
      </c>
      <c r="CZ30" s="6">
        <f t="shared" si="99"/>
        <v>5.5852077267056215</v>
      </c>
      <c r="DA30" s="6">
        <f t="shared" si="99"/>
        <v>5.7186941913738858</v>
      </c>
      <c r="DB30" s="6">
        <f t="shared" si="99"/>
        <v>5.855370982547722</v>
      </c>
      <c r="DC30" s="6">
        <f t="shared" si="99"/>
        <v>5.9953143490306129</v>
      </c>
      <c r="DD30" s="6">
        <f t="shared" si="99"/>
        <v>6.1386023619724446</v>
      </c>
      <c r="DE30" s="6">
        <f t="shared" si="99"/>
        <v>6.2853149584235863</v>
      </c>
      <c r="DF30" s="6">
        <f t="shared" si="99"/>
        <v>6.4355339859299105</v>
      </c>
      <c r="DG30" s="6">
        <f t="shared" si="99"/>
        <v>6.5893432481936358</v>
      </c>
      <c r="DH30" s="6">
        <f t="shared" si="99"/>
        <v>6.7468285518254643</v>
      </c>
      <c r="DI30" s="6">
        <f t="shared" si="99"/>
        <v>6.9080777542140934</v>
      </c>
      <c r="DJ30" s="6">
        <f t="shared" si="99"/>
        <v>7.0731808125398103</v>
      </c>
      <c r="DK30" s="6">
        <f t="shared" si="99"/>
        <v>7.2422298339595121</v>
      </c>
      <c r="DL30" s="6">
        <f t="shared" si="99"/>
        <v>7.4153191269911449</v>
      </c>
      <c r="DM30" s="6">
        <f t="shared" si="99"/>
        <v>7.5925452541262333</v>
      </c>
      <c r="DN30" s="6">
        <f t="shared" si="99"/>
        <v>7.7740070856998509</v>
      </c>
      <c r="DO30" s="6">
        <f t="shared" si="99"/>
        <v>7.9598058550480779</v>
      </c>
      <c r="DP30" s="6">
        <f t="shared" si="99"/>
        <v>8.1500452149837272</v>
      </c>
      <c r="DQ30" s="6">
        <f t="shared" si="99"/>
        <v>8.3448312956218391</v>
      </c>
      <c r="DR30" s="6">
        <f t="shared" si="99"/>
        <v>8.5442727635872018</v>
      </c>
      <c r="DS30" s="6">
        <f t="shared" si="99"/>
        <v>8.7484808826369367</v>
      </c>
      <c r="DT30" s="6">
        <f t="shared" si="99"/>
        <v>8.9575695757319593</v>
      </c>
      <c r="DU30" s="6">
        <f t="shared" si="99"/>
        <v>9.1716554885919539</v>
      </c>
      <c r="DV30" s="6">
        <f t="shared" si="99"/>
        <v>9.3908580547693017</v>
      </c>
      <c r="DW30" s="6">
        <f t="shared" si="99"/>
        <v>9.6152995622782882</v>
      </c>
      <c r="DX30" s="6">
        <f t="shared" si="99"/>
        <v>9.8451052218167394</v>
      </c>
      <c r="DY30" s="6">
        <f t="shared" si="99"/>
        <v>10.08040323661816</v>
      </c>
      <c r="DZ30" s="6">
        <f t="shared" si="99"/>
        <v>10.321324873973335</v>
      </c>
      <c r="EA30" s="6">
        <f t="shared" si="99"/>
        <v>10.568004538461299</v>
      </c>
      <c r="EB30" s="6">
        <f t="shared" si="99"/>
        <v>10.820579846930524</v>
      </c>
      <c r="EC30" s="6">
        <f t="shared" si="99"/>
        <v>11.079191705272164</v>
      </c>
      <c r="ED30" s="6">
        <f t="shared" si="99"/>
        <v>11.343984387028168</v>
      </c>
      <c r="EE30" s="6">
        <f t="shared" si="99"/>
        <v>11.615105613878143</v>
      </c>
      <c r="EF30" s="6">
        <f t="shared" si="99"/>
        <v>11.89270663804983</v>
      </c>
      <c r="EG30" s="6">
        <f t="shared" si="99"/>
        <v>12.176942326699221</v>
      </c>
      <c r="EH30" s="6">
        <f t="shared" si="99"/>
        <v>12.467971248307332</v>
      </c>
      <c r="EI30" s="6">
        <f t="shared" si="99"/>
        <v>12.765955761141878</v>
      </c>
      <c r="EJ30" s="6">
        <f t="shared" si="99"/>
        <v>13.071062103833169</v>
      </c>
      <c r="EK30" s="6">
        <f t="shared" si="99"/>
        <v>13.383460488114782</v>
      </c>
      <c r="EL30" s="6">
        <f t="shared" si="99"/>
        <v>13.703325193780726</v>
      </c>
      <c r="EM30" s="6">
        <f t="shared" si="99"/>
        <v>14.030834665912085</v>
      </c>
      <c r="EN30" s="6">
        <f t="shared" si="99"/>
        <v>14.366171614427385</v>
      </c>
      <c r="EO30" s="6">
        <f t="shared" si="99"/>
        <v>14.7095231160122</v>
      </c>
      <c r="EP30" s="6">
        <f t="shared" si="99"/>
        <v>15.061080718484892</v>
      </c>
      <c r="EQ30" s="6">
        <f t="shared" si="99"/>
        <v>15.421040547656681</v>
      </c>
      <c r="ER30" s="6">
        <f t="shared" si="99"/>
        <v>15.789603416745676</v>
      </c>
      <c r="ES30" s="6">
        <f t="shared" si="99"/>
        <v>16.166974938405897</v>
      </c>
      <c r="ET30" s="6">
        <f t="shared" si="99"/>
        <v>16.5533656394338</v>
      </c>
      <c r="EU30" s="6">
        <f t="shared" si="99"/>
        <v>16.948991078216267</v>
      </c>
      <c r="EV30" s="6">
        <f t="shared" si="99"/>
        <v>17.354071964985636</v>
      </c>
      <c r="EW30" s="6">
        <f t="shared" si="99"/>
        <v>17.768834284948792</v>
      </c>
      <c r="EX30" s="6">
        <f t="shared" si="99"/>
        <v>18.193509424359068</v>
      </c>
      <c r="EY30" s="6">
        <f t="shared" si="99"/>
        <v>18.628334299601249</v>
      </c>
      <c r="EZ30" s="6">
        <f t="shared" si="99"/>
        <v>19.073551489361719</v>
      </c>
      <c r="FA30" s="6">
        <f t="shared" si="99"/>
        <v>19.529409369957467</v>
      </c>
      <c r="FB30" s="6">
        <f t="shared" si="99"/>
        <v>19.996162253899449</v>
      </c>
      <c r="FC30" s="6">
        <f t="shared" ref="FC30:FS30" si="100">(1+$M$30)*FB30</f>
        <v>20.474070531767648</v>
      </c>
      <c r="FD30" s="6">
        <f t="shared" si="100"/>
        <v>20.963400817476895</v>
      </c>
      <c r="FE30" s="6">
        <f t="shared" si="100"/>
        <v>21.464426097014595</v>
      </c>
      <c r="FF30" s="6">
        <f t="shared" si="100"/>
        <v>21.977425880733243</v>
      </c>
      <c r="FG30" s="6">
        <f t="shared" si="100"/>
        <v>22.50268635928277</v>
      </c>
      <c r="FH30" s="6">
        <f t="shared" si="100"/>
        <v>23.040500563269628</v>
      </c>
      <c r="FI30" s="6">
        <f t="shared" si="100"/>
        <v>23.591168526731774</v>
      </c>
      <c r="FJ30" s="6">
        <f t="shared" si="100"/>
        <v>24.154997454520664</v>
      </c>
      <c r="FK30" s="6">
        <f t="shared" si="100"/>
        <v>24.732301893683708</v>
      </c>
      <c r="FL30" s="6">
        <f t="shared" si="100"/>
        <v>25.323403908942751</v>
      </c>
      <c r="FM30" s="6">
        <f t="shared" si="100"/>
        <v>25.928633262366485</v>
      </c>
      <c r="FN30" s="6">
        <f t="shared" si="100"/>
        <v>26.548327597337046</v>
      </c>
      <c r="FO30" s="6">
        <f t="shared" si="100"/>
        <v>27.182832626913402</v>
      </c>
      <c r="FP30" s="6">
        <f t="shared" si="100"/>
        <v>27.832502326696634</v>
      </c>
      <c r="FQ30" s="6">
        <f t="shared" si="100"/>
        <v>28.497699132304685</v>
      </c>
      <c r="FR30" s="6">
        <f t="shared" si="100"/>
        <v>29.178794141566769</v>
      </c>
      <c r="FS30" s="6">
        <f t="shared" si="100"/>
        <v>29.876167321550216</v>
      </c>
      <c r="FT30" s="7">
        <f t="shared" si="20"/>
        <v>7.6730846627978577E-2</v>
      </c>
    </row>
    <row r="31" spans="1:176" x14ac:dyDescent="0.25">
      <c r="A31">
        <f t="shared" si="21"/>
        <v>21</v>
      </c>
      <c r="B31" s="3" t="s">
        <v>236</v>
      </c>
      <c r="C31" s="11" t="s">
        <v>113</v>
      </c>
      <c r="D31" s="6">
        <f>'WP Sheet1'!I30</f>
        <v>1.44</v>
      </c>
      <c r="E31" s="6">
        <f>'WP Sheet1'!J30</f>
        <v>1.56</v>
      </c>
      <c r="F31" s="6">
        <f t="shared" si="6"/>
        <v>4.0000000000000036E-2</v>
      </c>
      <c r="G31" s="6">
        <f>'OCS - 1.7'!D31</f>
        <v>34.49</v>
      </c>
      <c r="H31" s="6">
        <f t="shared" si="7"/>
        <v>1.44</v>
      </c>
      <c r="I31" s="6">
        <f t="shared" si="8"/>
        <v>1.48</v>
      </c>
      <c r="J31" s="6">
        <f t="shared" si="9"/>
        <v>1.52</v>
      </c>
      <c r="K31" s="6">
        <f t="shared" si="10"/>
        <v>1.56</v>
      </c>
      <c r="L31" s="6">
        <f t="shared" si="11"/>
        <v>1.6276000000000002</v>
      </c>
      <c r="M31" s="7">
        <f>'OCS - 1.6'!P31</f>
        <v>4.3333333333333335E-2</v>
      </c>
      <c r="N31" s="7">
        <f t="shared" si="12"/>
        <v>8.3153804134135756E-2</v>
      </c>
      <c r="O31" s="7">
        <f t="shared" ref="O31:O33" si="101">N31</f>
        <v>8.3153804134135756E-2</v>
      </c>
      <c r="P31" s="7">
        <f t="shared" si="36"/>
        <v>8.3153804134135756E-2</v>
      </c>
      <c r="X31">
        <f t="shared" si="22"/>
        <v>21</v>
      </c>
      <c r="Y31" s="6">
        <f t="shared" si="14"/>
        <v>-34.49</v>
      </c>
      <c r="Z31" s="6">
        <f t="shared" si="15"/>
        <v>1.44</v>
      </c>
      <c r="AA31" s="6">
        <f t="shared" si="16"/>
        <v>1.48</v>
      </c>
      <c r="AB31" s="6">
        <f t="shared" si="97"/>
        <v>1.52</v>
      </c>
      <c r="AC31" s="6">
        <f t="shared" si="97"/>
        <v>1.56</v>
      </c>
      <c r="AD31" s="6">
        <f>(1+$M$31)*AC31</f>
        <v>1.6276000000000002</v>
      </c>
      <c r="AE31" s="6">
        <f t="shared" ref="AE31:CP31" si="102">(1+$M$31)*AD31</f>
        <v>1.6981293333333336</v>
      </c>
      <c r="AF31" s="6">
        <f t="shared" si="102"/>
        <v>1.7717149377777783</v>
      </c>
      <c r="AG31" s="6">
        <f t="shared" si="102"/>
        <v>1.8484892517481488</v>
      </c>
      <c r="AH31" s="6">
        <f t="shared" si="102"/>
        <v>1.9285904526572355</v>
      </c>
      <c r="AI31" s="6">
        <f t="shared" si="102"/>
        <v>2.0121627056057161</v>
      </c>
      <c r="AJ31" s="6">
        <f t="shared" si="102"/>
        <v>2.0993564228486306</v>
      </c>
      <c r="AK31" s="6">
        <f t="shared" si="102"/>
        <v>2.1903285345054049</v>
      </c>
      <c r="AL31" s="6">
        <f t="shared" si="102"/>
        <v>2.2852427710006396</v>
      </c>
      <c r="AM31" s="6">
        <f t="shared" si="102"/>
        <v>2.3842699577440007</v>
      </c>
      <c r="AN31" s="6">
        <f t="shared" si="102"/>
        <v>2.4875883225795743</v>
      </c>
      <c r="AO31" s="6">
        <f t="shared" si="102"/>
        <v>2.595383816558023</v>
      </c>
      <c r="AP31" s="6">
        <f t="shared" si="102"/>
        <v>2.707850448608871</v>
      </c>
      <c r="AQ31" s="6">
        <f t="shared" si="102"/>
        <v>2.8251906347152556</v>
      </c>
      <c r="AR31" s="6">
        <f t="shared" si="102"/>
        <v>2.9476155622195837</v>
      </c>
      <c r="AS31" s="6">
        <f t="shared" si="102"/>
        <v>3.0753455699157661</v>
      </c>
      <c r="AT31" s="6">
        <f t="shared" si="102"/>
        <v>3.2086105446121165</v>
      </c>
      <c r="AU31" s="6">
        <f t="shared" si="102"/>
        <v>3.3476503348786419</v>
      </c>
      <c r="AV31" s="6">
        <f t="shared" si="102"/>
        <v>3.4927151827233835</v>
      </c>
      <c r="AW31" s="6">
        <f t="shared" si="102"/>
        <v>3.6440661739747306</v>
      </c>
      <c r="AX31" s="6">
        <f t="shared" si="102"/>
        <v>3.8019757081803025</v>
      </c>
      <c r="AY31" s="6">
        <f t="shared" si="102"/>
        <v>3.966727988868116</v>
      </c>
      <c r="AZ31" s="6">
        <f t="shared" si="102"/>
        <v>4.1386195350524018</v>
      </c>
      <c r="BA31" s="6">
        <f t="shared" si="102"/>
        <v>4.3179597149046733</v>
      </c>
      <c r="BB31" s="6">
        <f t="shared" si="102"/>
        <v>4.5050713025505429</v>
      </c>
      <c r="BC31" s="6">
        <f t="shared" si="102"/>
        <v>4.7002910589944005</v>
      </c>
      <c r="BD31" s="6">
        <f t="shared" si="102"/>
        <v>4.9039703382174915</v>
      </c>
      <c r="BE31" s="6">
        <f t="shared" si="102"/>
        <v>5.1164757195402499</v>
      </c>
      <c r="BF31" s="6">
        <f t="shared" si="102"/>
        <v>5.3381896673869944</v>
      </c>
      <c r="BG31" s="6">
        <f t="shared" si="102"/>
        <v>5.5695112196404315</v>
      </c>
      <c r="BH31" s="6">
        <f t="shared" si="102"/>
        <v>5.8108567058248513</v>
      </c>
      <c r="BI31" s="6">
        <f t="shared" si="102"/>
        <v>6.0626604964105955</v>
      </c>
      <c r="BJ31" s="6">
        <f t="shared" si="102"/>
        <v>6.3253757845883882</v>
      </c>
      <c r="BK31" s="6">
        <f t="shared" si="102"/>
        <v>6.5994754019205528</v>
      </c>
      <c r="BL31" s="6">
        <f t="shared" si="102"/>
        <v>6.885452669337111</v>
      </c>
      <c r="BM31" s="6">
        <f t="shared" si="102"/>
        <v>7.1838222850083868</v>
      </c>
      <c r="BN31" s="6">
        <f t="shared" si="102"/>
        <v>7.4951212506920841</v>
      </c>
      <c r="BO31" s="6">
        <f t="shared" si="102"/>
        <v>7.8199098382220749</v>
      </c>
      <c r="BP31" s="6">
        <f t="shared" si="102"/>
        <v>8.1587725978783663</v>
      </c>
      <c r="BQ31" s="6">
        <f t="shared" si="102"/>
        <v>8.512319410453097</v>
      </c>
      <c r="BR31" s="6">
        <f t="shared" si="102"/>
        <v>8.8811865849060663</v>
      </c>
      <c r="BS31" s="6">
        <f t="shared" si="102"/>
        <v>9.2660380035853294</v>
      </c>
      <c r="BT31" s="6">
        <f t="shared" si="102"/>
        <v>9.6675663170740282</v>
      </c>
      <c r="BU31" s="6">
        <f t="shared" si="102"/>
        <v>10.086494190813903</v>
      </c>
      <c r="BV31" s="6">
        <f t="shared" si="102"/>
        <v>10.523575605749174</v>
      </c>
      <c r="BW31" s="6">
        <f t="shared" si="102"/>
        <v>10.979597215331641</v>
      </c>
      <c r="BX31" s="6">
        <f t="shared" si="102"/>
        <v>11.455379761329347</v>
      </c>
      <c r="BY31" s="6">
        <f t="shared" si="102"/>
        <v>11.951779550986954</v>
      </c>
      <c r="BZ31" s="6">
        <f t="shared" si="102"/>
        <v>12.46968999819639</v>
      </c>
      <c r="CA31" s="6">
        <f t="shared" si="102"/>
        <v>13.010043231451569</v>
      </c>
      <c r="CB31" s="6">
        <f t="shared" si="102"/>
        <v>13.573811771481138</v>
      </c>
      <c r="CC31" s="6">
        <f t="shared" si="102"/>
        <v>14.162010281578656</v>
      </c>
      <c r="CD31" s="6">
        <f t="shared" si="102"/>
        <v>14.775697393780399</v>
      </c>
      <c r="CE31" s="6">
        <f t="shared" si="102"/>
        <v>15.415977614177551</v>
      </c>
      <c r="CF31" s="6">
        <f t="shared" si="102"/>
        <v>16.084003310791914</v>
      </c>
      <c r="CG31" s="6">
        <f t="shared" si="102"/>
        <v>16.780976787592898</v>
      </c>
      <c r="CH31" s="6">
        <f t="shared" si="102"/>
        <v>17.508152448388593</v>
      </c>
      <c r="CI31" s="6">
        <f t="shared" si="102"/>
        <v>18.266839054485434</v>
      </c>
      <c r="CJ31" s="6">
        <f t="shared" si="102"/>
        <v>19.058402080179803</v>
      </c>
      <c r="CK31" s="6">
        <f t="shared" si="102"/>
        <v>19.884266170320931</v>
      </c>
      <c r="CL31" s="6">
        <f t="shared" si="102"/>
        <v>20.745917704368175</v>
      </c>
      <c r="CM31" s="6">
        <f t="shared" si="102"/>
        <v>21.644907471557463</v>
      </c>
      <c r="CN31" s="6">
        <f t="shared" si="102"/>
        <v>22.582853461991622</v>
      </c>
      <c r="CO31" s="6">
        <f t="shared" si="102"/>
        <v>23.56144377867793</v>
      </c>
      <c r="CP31" s="6">
        <f t="shared" si="102"/>
        <v>24.582439675753974</v>
      </c>
      <c r="CQ31" s="6">
        <f t="shared" ref="CQ31:FB31" si="103">(1+$M$31)*CP31</f>
        <v>25.647678728369982</v>
      </c>
      <c r="CR31" s="6">
        <f t="shared" si="103"/>
        <v>26.759078139932683</v>
      </c>
      <c r="CS31" s="6">
        <f t="shared" si="103"/>
        <v>27.918638192663103</v>
      </c>
      <c r="CT31" s="6">
        <f t="shared" si="103"/>
        <v>29.128445847678506</v>
      </c>
      <c r="CU31" s="6">
        <f t="shared" si="103"/>
        <v>30.390678501077911</v>
      </c>
      <c r="CV31" s="6">
        <f t="shared" si="103"/>
        <v>31.707607902791292</v>
      </c>
      <c r="CW31" s="6">
        <f t="shared" si="103"/>
        <v>33.081604245245586</v>
      </c>
      <c r="CX31" s="6">
        <f t="shared" si="103"/>
        <v>34.515140429206234</v>
      </c>
      <c r="CY31" s="6">
        <f t="shared" si="103"/>
        <v>36.010796514471842</v>
      </c>
      <c r="CZ31" s="6">
        <f t="shared" si="103"/>
        <v>37.571264363432292</v>
      </c>
      <c r="DA31" s="6">
        <f t="shared" si="103"/>
        <v>39.199352485847697</v>
      </c>
      <c r="DB31" s="6">
        <f t="shared" si="103"/>
        <v>40.897991093567768</v>
      </c>
      <c r="DC31" s="6">
        <f t="shared" si="103"/>
        <v>42.670237374289044</v>
      </c>
      <c r="DD31" s="6">
        <f t="shared" si="103"/>
        <v>44.519280993841576</v>
      </c>
      <c r="DE31" s="6">
        <f t="shared" si="103"/>
        <v>46.448449836908047</v>
      </c>
      <c r="DF31" s="6">
        <f t="shared" si="103"/>
        <v>48.461215996507399</v>
      </c>
      <c r="DG31" s="6">
        <f t="shared" si="103"/>
        <v>50.561202023022723</v>
      </c>
      <c r="DH31" s="6">
        <f t="shared" si="103"/>
        <v>52.752187444020379</v>
      </c>
      <c r="DI31" s="6">
        <f t="shared" si="103"/>
        <v>55.038115566594598</v>
      </c>
      <c r="DJ31" s="6">
        <f t="shared" si="103"/>
        <v>57.423100574480372</v>
      </c>
      <c r="DK31" s="6">
        <f t="shared" si="103"/>
        <v>59.911434932707863</v>
      </c>
      <c r="DL31" s="6">
        <f t="shared" si="103"/>
        <v>62.507597113125207</v>
      </c>
      <c r="DM31" s="6">
        <f t="shared" si="103"/>
        <v>65.216259654693971</v>
      </c>
      <c r="DN31" s="6">
        <f t="shared" si="103"/>
        <v>68.042297573064047</v>
      </c>
      <c r="DO31" s="6">
        <f t="shared" si="103"/>
        <v>70.990797134563493</v>
      </c>
      <c r="DP31" s="6">
        <f t="shared" si="103"/>
        <v>74.067065010394586</v>
      </c>
      <c r="DQ31" s="6">
        <f t="shared" si="103"/>
        <v>77.276637827511692</v>
      </c>
      <c r="DR31" s="6">
        <f t="shared" si="103"/>
        <v>80.625292133370536</v>
      </c>
      <c r="DS31" s="6">
        <f t="shared" si="103"/>
        <v>84.119054792483269</v>
      </c>
      <c r="DT31" s="6">
        <f t="shared" si="103"/>
        <v>87.764213833490885</v>
      </c>
      <c r="DU31" s="6">
        <f t="shared" si="103"/>
        <v>91.567329766275506</v>
      </c>
      <c r="DV31" s="6">
        <f t="shared" si="103"/>
        <v>95.535247389480787</v>
      </c>
      <c r="DW31" s="6">
        <f t="shared" si="103"/>
        <v>99.675108109691635</v>
      </c>
      <c r="DX31" s="6">
        <f t="shared" si="103"/>
        <v>103.99436279444495</v>
      </c>
      <c r="DY31" s="6">
        <f t="shared" si="103"/>
        <v>108.50078518220424</v>
      </c>
      <c r="DZ31" s="6">
        <f t="shared" si="103"/>
        <v>113.2024858734331</v>
      </c>
      <c r="EA31" s="6">
        <f t="shared" si="103"/>
        <v>118.10792692794855</v>
      </c>
      <c r="EB31" s="6">
        <f t="shared" si="103"/>
        <v>123.22593709482634</v>
      </c>
      <c r="EC31" s="6">
        <f t="shared" si="103"/>
        <v>128.56572770226882</v>
      </c>
      <c r="ED31" s="6">
        <f t="shared" si="103"/>
        <v>134.1369092360338</v>
      </c>
      <c r="EE31" s="6">
        <f t="shared" si="103"/>
        <v>139.94950863626195</v>
      </c>
      <c r="EF31" s="6">
        <f t="shared" si="103"/>
        <v>146.01398734383332</v>
      </c>
      <c r="EG31" s="6">
        <f t="shared" si="103"/>
        <v>152.34126012873278</v>
      </c>
      <c r="EH31" s="6">
        <f t="shared" si="103"/>
        <v>158.94271473431121</v>
      </c>
      <c r="EI31" s="6">
        <f t="shared" si="103"/>
        <v>165.83023237279804</v>
      </c>
      <c r="EJ31" s="6">
        <f t="shared" si="103"/>
        <v>173.01620910895264</v>
      </c>
      <c r="EK31" s="6">
        <f t="shared" si="103"/>
        <v>180.51357817034059</v>
      </c>
      <c r="EL31" s="6">
        <f t="shared" si="103"/>
        <v>188.33583322438869</v>
      </c>
      <c r="EM31" s="6">
        <f t="shared" si="103"/>
        <v>196.49705266411223</v>
      </c>
      <c r="EN31" s="6">
        <f t="shared" si="103"/>
        <v>205.01192494622379</v>
      </c>
      <c r="EO31" s="6">
        <f t="shared" si="103"/>
        <v>213.89577502722685</v>
      </c>
      <c r="EP31" s="6">
        <f t="shared" si="103"/>
        <v>223.16459194507337</v>
      </c>
      <c r="EQ31" s="6">
        <f t="shared" si="103"/>
        <v>232.83505759602659</v>
      </c>
      <c r="ER31" s="6">
        <f t="shared" si="103"/>
        <v>242.92457675852111</v>
      </c>
      <c r="ES31" s="6">
        <f t="shared" si="103"/>
        <v>253.45130841805707</v>
      </c>
      <c r="ET31" s="6">
        <f t="shared" si="103"/>
        <v>264.43419844950625</v>
      </c>
      <c r="EU31" s="6">
        <f t="shared" si="103"/>
        <v>275.89301371565153</v>
      </c>
      <c r="EV31" s="6">
        <f t="shared" si="103"/>
        <v>287.8483776433298</v>
      </c>
      <c r="EW31" s="6">
        <f t="shared" si="103"/>
        <v>300.32180734120743</v>
      </c>
      <c r="EX31" s="6">
        <f t="shared" si="103"/>
        <v>313.3357523259931</v>
      </c>
      <c r="EY31" s="6">
        <f t="shared" si="103"/>
        <v>326.91363492678619</v>
      </c>
      <c r="EZ31" s="6">
        <f t="shared" si="103"/>
        <v>341.07989244028028</v>
      </c>
      <c r="FA31" s="6">
        <f t="shared" si="103"/>
        <v>355.86002111269244</v>
      </c>
      <c r="FB31" s="6">
        <f t="shared" si="103"/>
        <v>371.28062202757582</v>
      </c>
      <c r="FC31" s="6">
        <f t="shared" ref="FC31:FS31" si="104">(1+$M$31)*FB31</f>
        <v>387.36944898210413</v>
      </c>
      <c r="FD31" s="6">
        <f t="shared" si="104"/>
        <v>404.15545843799538</v>
      </c>
      <c r="FE31" s="6">
        <f t="shared" si="104"/>
        <v>421.66886163697524</v>
      </c>
      <c r="FF31" s="6">
        <f t="shared" si="104"/>
        <v>439.94117897457755</v>
      </c>
      <c r="FG31" s="6">
        <f t="shared" si="104"/>
        <v>459.00529673014262</v>
      </c>
      <c r="FH31" s="6">
        <f t="shared" si="104"/>
        <v>478.8955262551155</v>
      </c>
      <c r="FI31" s="6">
        <f t="shared" si="104"/>
        <v>499.64766572617054</v>
      </c>
      <c r="FJ31" s="6">
        <f t="shared" si="104"/>
        <v>521.29906457430468</v>
      </c>
      <c r="FK31" s="6">
        <f t="shared" si="104"/>
        <v>543.88869070585793</v>
      </c>
      <c r="FL31" s="6">
        <f t="shared" si="104"/>
        <v>567.45720063644512</v>
      </c>
      <c r="FM31" s="6">
        <f t="shared" si="104"/>
        <v>592.04701266402446</v>
      </c>
      <c r="FN31" s="6">
        <f t="shared" si="104"/>
        <v>617.70238321279896</v>
      </c>
      <c r="FO31" s="6">
        <f t="shared" si="104"/>
        <v>644.46948648535363</v>
      </c>
      <c r="FP31" s="6">
        <f t="shared" si="104"/>
        <v>672.39649756638573</v>
      </c>
      <c r="FQ31" s="6">
        <f t="shared" si="104"/>
        <v>701.53367912759586</v>
      </c>
      <c r="FR31" s="6">
        <f t="shared" si="104"/>
        <v>731.9334718897918</v>
      </c>
      <c r="FS31" s="6">
        <f t="shared" si="104"/>
        <v>763.65058900501617</v>
      </c>
      <c r="FT31" s="7">
        <f t="shared" si="20"/>
        <v>8.3153804134135756E-2</v>
      </c>
    </row>
    <row r="32" spans="1:176" x14ac:dyDescent="0.25">
      <c r="A32">
        <f t="shared" si="21"/>
        <v>22</v>
      </c>
      <c r="B32" s="3" t="s">
        <v>237</v>
      </c>
      <c r="C32" s="11" t="s">
        <v>15</v>
      </c>
      <c r="D32" s="6">
        <f>'WP Sheet1'!I31</f>
        <v>1.68</v>
      </c>
      <c r="E32" s="6">
        <f>'WP Sheet1'!J31</f>
        <v>2.1</v>
      </c>
      <c r="F32" s="6">
        <f t="shared" si="6"/>
        <v>0.14000000000000004</v>
      </c>
      <c r="G32" s="6">
        <f>'OCS - 1.7'!D32</f>
        <v>44.65</v>
      </c>
      <c r="H32" s="6">
        <f t="shared" si="7"/>
        <v>1.68</v>
      </c>
      <c r="I32" s="6">
        <f t="shared" si="8"/>
        <v>1.82</v>
      </c>
      <c r="J32" s="6">
        <f t="shared" si="9"/>
        <v>1.9600000000000002</v>
      </c>
      <c r="K32" s="6">
        <f t="shared" si="10"/>
        <v>2.1</v>
      </c>
      <c r="L32" s="6">
        <f t="shared" si="11"/>
        <v>2.2124200000000003</v>
      </c>
      <c r="M32" s="7">
        <f>'OCS - 1.6'!P32</f>
        <v>5.3533333333333329E-2</v>
      </c>
      <c r="N32" s="7">
        <f t="shared" si="12"/>
        <v>9.343067671333305E-2</v>
      </c>
      <c r="O32" s="7">
        <f t="shared" si="101"/>
        <v>9.343067671333305E-2</v>
      </c>
      <c r="P32" s="7">
        <f t="shared" si="36"/>
        <v>9.343067671333305E-2</v>
      </c>
      <c r="X32">
        <f t="shared" si="22"/>
        <v>22</v>
      </c>
      <c r="Y32" s="6">
        <f t="shared" si="14"/>
        <v>-44.65</v>
      </c>
      <c r="Z32" s="6">
        <f t="shared" si="15"/>
        <v>1.68</v>
      </c>
      <c r="AA32" s="6">
        <f t="shared" si="16"/>
        <v>1.82</v>
      </c>
      <c r="AB32" s="6">
        <f t="shared" si="97"/>
        <v>1.9600000000000002</v>
      </c>
      <c r="AC32" s="6">
        <f t="shared" si="97"/>
        <v>2.1</v>
      </c>
      <c r="AD32" s="6">
        <f>(1+$M$32)*AC32</f>
        <v>2.2124200000000003</v>
      </c>
      <c r="AE32" s="6">
        <f t="shared" ref="AE32:CP32" si="105">(1+$M$32)*AD32</f>
        <v>2.3308582173333336</v>
      </c>
      <c r="AF32" s="6">
        <f t="shared" si="105"/>
        <v>2.4556368272345783</v>
      </c>
      <c r="AG32" s="6">
        <f t="shared" si="105"/>
        <v>2.5870952520525363</v>
      </c>
      <c r="AH32" s="6">
        <f t="shared" si="105"/>
        <v>2.7255910845457492</v>
      </c>
      <c r="AI32" s="6">
        <f t="shared" si="105"/>
        <v>2.8715010606050986</v>
      </c>
      <c r="AJ32" s="6">
        <f t="shared" si="105"/>
        <v>3.0252220840494917</v>
      </c>
      <c r="AK32" s="6">
        <f t="shared" si="105"/>
        <v>3.1871723062822745</v>
      </c>
      <c r="AL32" s="6">
        <f t="shared" si="105"/>
        <v>3.3577922637452526</v>
      </c>
      <c r="AM32" s="6">
        <f t="shared" si="105"/>
        <v>3.5375460762644155</v>
      </c>
      <c r="AN32" s="6">
        <f t="shared" si="105"/>
        <v>3.7269227095471043</v>
      </c>
      <c r="AO32" s="6">
        <f t="shared" si="105"/>
        <v>3.9264373052648596</v>
      </c>
      <c r="AP32" s="6">
        <f t="shared" si="105"/>
        <v>4.1366325823400389</v>
      </c>
      <c r="AQ32" s="6">
        <f t="shared" si="105"/>
        <v>4.3580803132479762</v>
      </c>
      <c r="AR32" s="6">
        <f t="shared" si="105"/>
        <v>4.591382879350518</v>
      </c>
      <c r="AS32" s="6">
        <f t="shared" si="105"/>
        <v>4.8371749094917496</v>
      </c>
      <c r="AT32" s="6">
        <f t="shared" si="105"/>
        <v>5.0961250063132084</v>
      </c>
      <c r="AU32" s="6">
        <f t="shared" si="105"/>
        <v>5.3689375649845097</v>
      </c>
      <c r="AV32" s="6">
        <f t="shared" si="105"/>
        <v>5.6563546892966814</v>
      </c>
      <c r="AW32" s="6">
        <f t="shared" si="105"/>
        <v>5.9591582103303642</v>
      </c>
      <c r="AX32" s="6">
        <f t="shared" si="105"/>
        <v>6.2781718131900499</v>
      </c>
      <c r="AY32" s="6">
        <f t="shared" si="105"/>
        <v>6.6142632775894912</v>
      </c>
      <c r="AZ32" s="6">
        <f t="shared" si="105"/>
        <v>6.9683468383831162</v>
      </c>
      <c r="BA32" s="6">
        <f t="shared" si="105"/>
        <v>7.3413856724645594</v>
      </c>
      <c r="BB32" s="6">
        <f t="shared" si="105"/>
        <v>7.7343945187971626</v>
      </c>
      <c r="BC32" s="6">
        <f t="shared" si="105"/>
        <v>8.1484424387034373</v>
      </c>
      <c r="BD32" s="6">
        <f t="shared" si="105"/>
        <v>8.5846557239220296</v>
      </c>
      <c r="BE32" s="6">
        <f t="shared" si="105"/>
        <v>9.0442209603426562</v>
      </c>
      <c r="BF32" s="6">
        <f t="shared" si="105"/>
        <v>9.5283882557530006</v>
      </c>
      <c r="BG32" s="6">
        <f t="shared" si="105"/>
        <v>10.038474640377645</v>
      </c>
      <c r="BH32" s="6">
        <f t="shared" si="105"/>
        <v>10.575867649459196</v>
      </c>
      <c r="BI32" s="6">
        <f t="shared" si="105"/>
        <v>11.142029097626914</v>
      </c>
      <c r="BJ32" s="6">
        <f t="shared" si="105"/>
        <v>11.738499055319876</v>
      </c>
      <c r="BK32" s="6">
        <f t="shared" si="105"/>
        <v>12.366900038081335</v>
      </c>
      <c r="BL32" s="6">
        <f t="shared" si="105"/>
        <v>13.028941420119956</v>
      </c>
      <c r="BM32" s="6">
        <f t="shared" si="105"/>
        <v>13.726424084143712</v>
      </c>
      <c r="BN32" s="6">
        <f t="shared" si="105"/>
        <v>14.461245320114873</v>
      </c>
      <c r="BO32" s="6">
        <f t="shared" si="105"/>
        <v>15.235403986251692</v>
      </c>
      <c r="BP32" s="6">
        <f t="shared" si="105"/>
        <v>16.051005946315701</v>
      </c>
      <c r="BQ32" s="6">
        <f t="shared" si="105"/>
        <v>16.910269797975136</v>
      </c>
      <c r="BR32" s="6">
        <f t="shared" si="105"/>
        <v>17.815532907826739</v>
      </c>
      <c r="BS32" s="6">
        <f t="shared" si="105"/>
        <v>18.769257769492398</v>
      </c>
      <c r="BT32" s="6">
        <f t="shared" si="105"/>
        <v>19.774038702085893</v>
      </c>
      <c r="BU32" s="6">
        <f t="shared" si="105"/>
        <v>20.832608907270892</v>
      </c>
      <c r="BV32" s="6">
        <f t="shared" si="105"/>
        <v>21.947847904106794</v>
      </c>
      <c r="BW32" s="6">
        <f t="shared" si="105"/>
        <v>23.122789361906648</v>
      </c>
      <c r="BX32" s="6">
        <f t="shared" si="105"/>
        <v>24.360629352414051</v>
      </c>
      <c r="BY32" s="6">
        <f t="shared" si="105"/>
        <v>25.664735043746621</v>
      </c>
      <c r="BZ32" s="6">
        <f t="shared" si="105"/>
        <v>27.038653859755193</v>
      </c>
      <c r="CA32" s="6">
        <f t="shared" si="105"/>
        <v>28.486123129714091</v>
      </c>
      <c r="CB32" s="6">
        <f t="shared" si="105"/>
        <v>30.011080254591455</v>
      </c>
      <c r="CC32" s="6">
        <f t="shared" si="105"/>
        <v>31.61767341755392</v>
      </c>
      <c r="CD32" s="6">
        <f t="shared" si="105"/>
        <v>33.310272867840311</v>
      </c>
      <c r="CE32" s="6">
        <f t="shared" si="105"/>
        <v>35.093482808698703</v>
      </c>
      <c r="CF32" s="6">
        <f t="shared" si="105"/>
        <v>36.972153921724377</v>
      </c>
      <c r="CG32" s="6">
        <f t="shared" si="105"/>
        <v>38.951396561667359</v>
      </c>
      <c r="CH32" s="6">
        <f t="shared" si="105"/>
        <v>41.036594657601952</v>
      </c>
      <c r="CI32" s="6">
        <f t="shared" si="105"/>
        <v>43.233420358272248</v>
      </c>
      <c r="CJ32" s="6">
        <f t="shared" si="105"/>
        <v>45.547849461451761</v>
      </c>
      <c r="CK32" s="6">
        <f t="shared" si="105"/>
        <v>47.986177669288153</v>
      </c>
      <c r="CL32" s="6">
        <f t="shared" si="105"/>
        <v>50.555037713850716</v>
      </c>
      <c r="CM32" s="6">
        <f t="shared" si="105"/>
        <v>53.261417399465529</v>
      </c>
      <c r="CN32" s="6">
        <f t="shared" si="105"/>
        <v>56.112678610916923</v>
      </c>
      <c r="CO32" s="6">
        <f t="shared" si="105"/>
        <v>59.116577339221351</v>
      </c>
      <c r="CP32" s="6">
        <f t="shared" si="105"/>
        <v>62.281284779447674</v>
      </c>
      <c r="CQ32" s="6">
        <f t="shared" ref="CQ32:FB32" si="106">(1+$M$32)*CP32</f>
        <v>65.615409557974118</v>
      </c>
      <c r="CR32" s="6">
        <f t="shared" si="106"/>
        <v>69.12802114964434</v>
      </c>
      <c r="CS32" s="6">
        <f t="shared" si="106"/>
        <v>72.828674548521974</v>
      </c>
      <c r="CT32" s="6">
        <f t="shared" si="106"/>
        <v>76.727436259352856</v>
      </c>
      <c r="CU32" s="6">
        <f t="shared" si="106"/>
        <v>80.834911680436889</v>
      </c>
      <c r="CV32" s="6">
        <f t="shared" si="106"/>
        <v>85.162273952396291</v>
      </c>
      <c r="CW32" s="6">
        <f t="shared" si="106"/>
        <v>89.721294351314583</v>
      </c>
      <c r="CX32" s="6">
        <f t="shared" si="106"/>
        <v>94.524374308921637</v>
      </c>
      <c r="CY32" s="6">
        <f t="shared" si="106"/>
        <v>99.584579146925918</v>
      </c>
      <c r="CZ32" s="6">
        <f t="shared" si="106"/>
        <v>104.91567361725802</v>
      </c>
      <c r="DA32" s="6">
        <f t="shared" si="106"/>
        <v>110.53215934490191</v>
      </c>
      <c r="DB32" s="6">
        <f t="shared" si="106"/>
        <v>116.44931427516568</v>
      </c>
      <c r="DC32" s="6">
        <f t="shared" si="106"/>
        <v>122.68323423269622</v>
      </c>
      <c r="DD32" s="6">
        <f t="shared" si="106"/>
        <v>129.25087670528657</v>
      </c>
      <c r="DE32" s="6">
        <f t="shared" si="106"/>
        <v>136.17010697157625</v>
      </c>
      <c r="DF32" s="6">
        <f t="shared" si="106"/>
        <v>143.45974669812131</v>
      </c>
      <c r="DG32" s="6">
        <f t="shared" si="106"/>
        <v>151.13962513802741</v>
      </c>
      <c r="DH32" s="6">
        <f t="shared" si="106"/>
        <v>159.2306330704165</v>
      </c>
      <c r="DI32" s="6">
        <f t="shared" si="106"/>
        <v>167.75477962745282</v>
      </c>
      <c r="DJ32" s="6">
        <f t="shared" si="106"/>
        <v>176.73525216350913</v>
      </c>
      <c r="DK32" s="6">
        <f t="shared" si="106"/>
        <v>186.19647932932901</v>
      </c>
      <c r="DL32" s="6">
        <f t="shared" si="106"/>
        <v>196.16419752275911</v>
      </c>
      <c r="DM32" s="6">
        <f t="shared" si="106"/>
        <v>206.66552089681085</v>
      </c>
      <c r="DN32" s="6">
        <f t="shared" si="106"/>
        <v>217.72901511548682</v>
      </c>
      <c r="DO32" s="6">
        <f t="shared" si="106"/>
        <v>229.38477505800256</v>
      </c>
      <c r="DP32" s="6">
        <f t="shared" si="106"/>
        <v>241.66450668277432</v>
      </c>
      <c r="DQ32" s="6">
        <f t="shared" si="106"/>
        <v>254.60161327385885</v>
      </c>
      <c r="DR32" s="6">
        <f t="shared" si="106"/>
        <v>268.23128630445279</v>
      </c>
      <c r="DS32" s="6">
        <f t="shared" si="106"/>
        <v>282.59060116461785</v>
      </c>
      <c r="DT32" s="6">
        <f t="shared" si="106"/>
        <v>297.71861801363042</v>
      </c>
      <c r="DU32" s="6">
        <f t="shared" si="106"/>
        <v>313.65648803129346</v>
      </c>
      <c r="DV32" s="6">
        <f t="shared" si="106"/>
        <v>330.44756535723542</v>
      </c>
      <c r="DW32" s="6">
        <f t="shared" si="106"/>
        <v>348.13752502269278</v>
      </c>
      <c r="DX32" s="6">
        <f t="shared" si="106"/>
        <v>366.7744871955743</v>
      </c>
      <c r="DY32" s="6">
        <f t="shared" si="106"/>
        <v>386.4091480767774</v>
      </c>
      <c r="DZ32" s="6">
        <f t="shared" si="106"/>
        <v>407.09491780382092</v>
      </c>
      <c r="EA32" s="6">
        <f t="shared" si="106"/>
        <v>428.88806573691886</v>
      </c>
      <c r="EB32" s="6">
        <f t="shared" si="106"/>
        <v>451.84787352270195</v>
      </c>
      <c r="EC32" s="6">
        <f t="shared" si="106"/>
        <v>476.03679635195061</v>
      </c>
      <c r="ED32" s="6">
        <f t="shared" si="106"/>
        <v>501.52063284999173</v>
      </c>
      <c r="EE32" s="6">
        <f t="shared" si="106"/>
        <v>528.36870406189462</v>
      </c>
      <c r="EF32" s="6">
        <f t="shared" si="106"/>
        <v>556.65404201934143</v>
      </c>
      <c r="EG32" s="6">
        <f t="shared" si="106"/>
        <v>586.4535884021102</v>
      </c>
      <c r="EH32" s="6">
        <f t="shared" si="106"/>
        <v>617.84840383456992</v>
      </c>
      <c r="EI32" s="6">
        <f t="shared" si="106"/>
        <v>650.92388838651391</v>
      </c>
      <c r="EJ32" s="6">
        <f t="shared" si="106"/>
        <v>685.77001387813868</v>
      </c>
      <c r="EK32" s="6">
        <f t="shared" si="106"/>
        <v>722.48156862108181</v>
      </c>
      <c r="EL32" s="6">
        <f t="shared" si="106"/>
        <v>761.15841526126383</v>
      </c>
      <c r="EM32" s="6">
        <f t="shared" si="106"/>
        <v>801.90576242491693</v>
      </c>
      <c r="EN32" s="6">
        <f t="shared" si="106"/>
        <v>844.83445090673092</v>
      </c>
      <c r="EO32" s="6">
        <f t="shared" si="106"/>
        <v>890.06125517860471</v>
      </c>
      <c r="EP32" s="6">
        <f t="shared" si="106"/>
        <v>937.70920103916615</v>
      </c>
      <c r="EQ32" s="6">
        <f t="shared" si="106"/>
        <v>987.90790026812965</v>
      </c>
      <c r="ER32" s="6">
        <f t="shared" si="106"/>
        <v>1040.7939031958169</v>
      </c>
      <c r="ES32" s="6">
        <f t="shared" si="106"/>
        <v>1096.5110701468998</v>
      </c>
      <c r="ET32" s="6">
        <f t="shared" si="106"/>
        <v>1155.2109627687639</v>
      </c>
      <c r="EU32" s="6">
        <f t="shared" si="106"/>
        <v>1217.0532563089853</v>
      </c>
      <c r="EV32" s="6">
        <f t="shared" si="106"/>
        <v>1282.206173963393</v>
      </c>
      <c r="EW32" s="6">
        <f t="shared" si="106"/>
        <v>1350.8469444762334</v>
      </c>
      <c r="EX32" s="6">
        <f t="shared" si="106"/>
        <v>1423.1622842371946</v>
      </c>
      <c r="EY32" s="6">
        <f t="shared" si="106"/>
        <v>1499.3489051866925</v>
      </c>
      <c r="EZ32" s="6">
        <f t="shared" si="106"/>
        <v>1579.6140499110202</v>
      </c>
      <c r="FA32" s="6">
        <f t="shared" si="106"/>
        <v>1664.1760553829236</v>
      </c>
      <c r="FB32" s="6">
        <f t="shared" si="106"/>
        <v>1753.2649468810896</v>
      </c>
      <c r="FC32" s="6">
        <f t="shared" ref="FC32:FS32" si="107">(1+$M$32)*FB32</f>
        <v>1847.1230637041242</v>
      </c>
      <c r="FD32" s="6">
        <f t="shared" si="107"/>
        <v>1946.0057183810852</v>
      </c>
      <c r="FE32" s="6">
        <f t="shared" si="107"/>
        <v>2050.1818911717528</v>
      </c>
      <c r="FF32" s="6">
        <f t="shared" si="107"/>
        <v>2159.9349617458142</v>
      </c>
      <c r="FG32" s="6">
        <f t="shared" si="107"/>
        <v>2275.5634800312737</v>
      </c>
      <c r="FH32" s="6">
        <f t="shared" si="107"/>
        <v>2397.3819783289482</v>
      </c>
      <c r="FI32" s="6">
        <f t="shared" si="107"/>
        <v>2525.7218269021582</v>
      </c>
      <c r="FJ32" s="6">
        <f t="shared" si="107"/>
        <v>2660.9321353689875</v>
      </c>
      <c r="FK32" s="6">
        <f t="shared" si="107"/>
        <v>2803.380702349074</v>
      </c>
      <c r="FL32" s="6">
        <f t="shared" si="107"/>
        <v>2953.4550159481614</v>
      </c>
      <c r="FM32" s="6">
        <f t="shared" si="107"/>
        <v>3111.56330780192</v>
      </c>
      <c r="FN32" s="6">
        <f t="shared" si="107"/>
        <v>3278.1356635462498</v>
      </c>
      <c r="FO32" s="6">
        <f t="shared" si="107"/>
        <v>3453.6251927347594</v>
      </c>
      <c r="FP32" s="6">
        <f t="shared" si="107"/>
        <v>3638.5092613858274</v>
      </c>
      <c r="FQ32" s="6">
        <f t="shared" si="107"/>
        <v>3833.2907905120155</v>
      </c>
      <c r="FR32" s="6">
        <f t="shared" si="107"/>
        <v>4038.4996241640924</v>
      </c>
      <c r="FS32" s="6">
        <f t="shared" si="107"/>
        <v>4254.6939707110105</v>
      </c>
      <c r="FT32" s="7">
        <f t="shared" si="20"/>
        <v>9.343067671333305E-2</v>
      </c>
    </row>
    <row r="33" spans="1:176" x14ac:dyDescent="0.25">
      <c r="A33">
        <f t="shared" si="21"/>
        <v>23</v>
      </c>
      <c r="B33" s="3" t="s">
        <v>238</v>
      </c>
      <c r="C33" s="11" t="s">
        <v>9</v>
      </c>
      <c r="D33" s="6">
        <f>'WP Sheet1'!I32</f>
        <v>1.23</v>
      </c>
      <c r="E33" s="6">
        <f>'WP Sheet1'!J32</f>
        <v>1.35</v>
      </c>
      <c r="F33" s="6">
        <f t="shared" si="6"/>
        <v>4.0000000000000036E-2</v>
      </c>
      <c r="G33" s="6">
        <f>'OCS - 1.7'!D33</f>
        <v>30.086666666666662</v>
      </c>
      <c r="H33" s="6">
        <f t="shared" si="7"/>
        <v>1.23</v>
      </c>
      <c r="I33" s="6">
        <f t="shared" si="8"/>
        <v>1.27</v>
      </c>
      <c r="J33" s="6">
        <f t="shared" si="9"/>
        <v>1.31</v>
      </c>
      <c r="K33" s="6">
        <f t="shared" si="10"/>
        <v>1.35</v>
      </c>
      <c r="L33" s="6">
        <f t="shared" si="11"/>
        <v>1.4099400000000002</v>
      </c>
      <c r="M33" s="7">
        <f>'OCS - 1.6'!P33</f>
        <v>4.4399999999999995E-2</v>
      </c>
      <c r="N33" s="7">
        <f t="shared" si="12"/>
        <v>8.3742048112362077E-2</v>
      </c>
      <c r="O33" s="7">
        <f t="shared" si="101"/>
        <v>8.3742048112362077E-2</v>
      </c>
      <c r="P33" s="7">
        <f t="shared" si="36"/>
        <v>8.3742048112362077E-2</v>
      </c>
      <c r="X33">
        <f t="shared" si="22"/>
        <v>23</v>
      </c>
      <c r="Y33" s="6">
        <f t="shared" si="14"/>
        <v>-30.086666666666662</v>
      </c>
      <c r="Z33" s="6">
        <f t="shared" ref="Z33" si="108">H33</f>
        <v>1.23</v>
      </c>
      <c r="AA33" s="6">
        <f t="shared" ref="AA33" si="109">I33</f>
        <v>1.27</v>
      </c>
      <c r="AB33" s="6">
        <f t="shared" ref="AB33" si="110">J33</f>
        <v>1.31</v>
      </c>
      <c r="AC33" s="6">
        <f t="shared" ref="AC33" si="111">K33</f>
        <v>1.35</v>
      </c>
      <c r="AD33" s="6">
        <f>(1+$M$33)*AC33</f>
        <v>1.4099400000000002</v>
      </c>
      <c r="AE33" s="6">
        <f t="shared" ref="AE33:CP33" si="112">(1+$M$33)*AD33</f>
        <v>1.4725413360000001</v>
      </c>
      <c r="AF33" s="6">
        <f t="shared" si="112"/>
        <v>1.5379221713184001</v>
      </c>
      <c r="AG33" s="6">
        <f t="shared" si="112"/>
        <v>1.6062059157249371</v>
      </c>
      <c r="AH33" s="6">
        <f t="shared" si="112"/>
        <v>1.6775214583831244</v>
      </c>
      <c r="AI33" s="6">
        <f t="shared" si="112"/>
        <v>1.7520034111353351</v>
      </c>
      <c r="AJ33" s="6">
        <f t="shared" si="112"/>
        <v>1.8297923625897439</v>
      </c>
      <c r="AK33" s="6">
        <f t="shared" si="112"/>
        <v>1.9110351434887285</v>
      </c>
      <c r="AL33" s="6">
        <f t="shared" si="112"/>
        <v>1.9958851038596281</v>
      </c>
      <c r="AM33" s="6">
        <f t="shared" si="112"/>
        <v>2.0845024024709957</v>
      </c>
      <c r="AN33" s="6">
        <f t="shared" si="112"/>
        <v>2.1770543091407077</v>
      </c>
      <c r="AO33" s="6">
        <f t="shared" si="112"/>
        <v>2.2737155204665553</v>
      </c>
      <c r="AP33" s="6">
        <f t="shared" si="112"/>
        <v>2.3746684895752703</v>
      </c>
      <c r="AQ33" s="6">
        <f t="shared" si="112"/>
        <v>2.4801037705124123</v>
      </c>
      <c r="AR33" s="6">
        <f t="shared" si="112"/>
        <v>2.5902203779231634</v>
      </c>
      <c r="AS33" s="6">
        <f t="shared" si="112"/>
        <v>2.7052261627029517</v>
      </c>
      <c r="AT33" s="6">
        <f t="shared" si="112"/>
        <v>2.8253382043269628</v>
      </c>
      <c r="AU33" s="6">
        <f t="shared" si="112"/>
        <v>2.9507832205990798</v>
      </c>
      <c r="AV33" s="6">
        <f t="shared" si="112"/>
        <v>3.081797995593679</v>
      </c>
      <c r="AW33" s="6">
        <f t="shared" si="112"/>
        <v>3.2186298265980384</v>
      </c>
      <c r="AX33" s="6">
        <f t="shared" si="112"/>
        <v>3.3615369908989914</v>
      </c>
      <c r="AY33" s="6">
        <f t="shared" si="112"/>
        <v>3.5107892332949064</v>
      </c>
      <c r="AZ33" s="6">
        <f t="shared" si="112"/>
        <v>3.6666682752532003</v>
      </c>
      <c r="BA33" s="6">
        <f t="shared" si="112"/>
        <v>3.8294683466744424</v>
      </c>
      <c r="BB33" s="6">
        <f t="shared" si="112"/>
        <v>3.9994967412667877</v>
      </c>
      <c r="BC33" s="6">
        <f t="shared" si="112"/>
        <v>4.1770743965790329</v>
      </c>
      <c r="BD33" s="6">
        <f t="shared" si="112"/>
        <v>4.3625364997871419</v>
      </c>
      <c r="BE33" s="6">
        <f t="shared" si="112"/>
        <v>4.5562331203776907</v>
      </c>
      <c r="BF33" s="6">
        <f t="shared" si="112"/>
        <v>4.7585298709224597</v>
      </c>
      <c r="BG33" s="6">
        <f t="shared" si="112"/>
        <v>4.9698085971914168</v>
      </c>
      <c r="BH33" s="6">
        <f t="shared" si="112"/>
        <v>5.1904680989067158</v>
      </c>
      <c r="BI33" s="6">
        <f t="shared" si="112"/>
        <v>5.4209248824981735</v>
      </c>
      <c r="BJ33" s="6">
        <f t="shared" si="112"/>
        <v>5.6616139472810927</v>
      </c>
      <c r="BK33" s="6">
        <f t="shared" si="112"/>
        <v>5.9129896065403731</v>
      </c>
      <c r="BL33" s="6">
        <f t="shared" si="112"/>
        <v>6.1755263450707654</v>
      </c>
      <c r="BM33" s="6">
        <f t="shared" si="112"/>
        <v>6.4497197147919074</v>
      </c>
      <c r="BN33" s="6">
        <f t="shared" si="112"/>
        <v>6.7360872701286683</v>
      </c>
      <c r="BO33" s="6">
        <f t="shared" si="112"/>
        <v>7.0351695449223808</v>
      </c>
      <c r="BP33" s="6">
        <f t="shared" si="112"/>
        <v>7.3475310727169347</v>
      </c>
      <c r="BQ33" s="6">
        <f t="shared" si="112"/>
        <v>7.6737614523455662</v>
      </c>
      <c r="BR33" s="6">
        <f t="shared" si="112"/>
        <v>8.0144764608297088</v>
      </c>
      <c r="BS33" s="6">
        <f t="shared" si="112"/>
        <v>8.3703192156905484</v>
      </c>
      <c r="BT33" s="6">
        <f t="shared" si="112"/>
        <v>8.7419613888672085</v>
      </c>
      <c r="BU33" s="6">
        <f t="shared" si="112"/>
        <v>9.1301044745329119</v>
      </c>
      <c r="BV33" s="6">
        <f t="shared" si="112"/>
        <v>9.5354811132021737</v>
      </c>
      <c r="BW33" s="6">
        <f t="shared" si="112"/>
        <v>9.9588564746283499</v>
      </c>
      <c r="BX33" s="6">
        <f t="shared" si="112"/>
        <v>10.401029702101848</v>
      </c>
      <c r="BY33" s="6">
        <f t="shared" si="112"/>
        <v>10.86283542087517</v>
      </c>
      <c r="BZ33" s="6">
        <f t="shared" si="112"/>
        <v>11.345145313562027</v>
      </c>
      <c r="CA33" s="6">
        <f t="shared" si="112"/>
        <v>11.84886976548418</v>
      </c>
      <c r="CB33" s="6">
        <f t="shared" si="112"/>
        <v>12.374959583071677</v>
      </c>
      <c r="CC33" s="6">
        <f t="shared" si="112"/>
        <v>12.924407788560059</v>
      </c>
      <c r="CD33" s="6">
        <f t="shared" si="112"/>
        <v>13.498251494372125</v>
      </c>
      <c r="CE33" s="6">
        <f t="shared" si="112"/>
        <v>14.097573860722248</v>
      </c>
      <c r="CF33" s="6">
        <f t="shared" si="112"/>
        <v>14.723506140138316</v>
      </c>
      <c r="CG33" s="6">
        <f t="shared" si="112"/>
        <v>15.377229812760456</v>
      </c>
      <c r="CH33" s="6">
        <f t="shared" si="112"/>
        <v>16.059978816447021</v>
      </c>
      <c r="CI33" s="6">
        <f t="shared" si="112"/>
        <v>16.77304187589727</v>
      </c>
      <c r="CJ33" s="6">
        <f t="shared" si="112"/>
        <v>17.51776493518711</v>
      </c>
      <c r="CK33" s="6">
        <f t="shared" si="112"/>
        <v>18.295553698309416</v>
      </c>
      <c r="CL33" s="6">
        <f t="shared" si="112"/>
        <v>19.107876282514354</v>
      </c>
      <c r="CM33" s="6">
        <f t="shared" si="112"/>
        <v>19.956265989457993</v>
      </c>
      <c r="CN33" s="6">
        <f t="shared" si="112"/>
        <v>20.842324199389928</v>
      </c>
      <c r="CO33" s="6">
        <f t="shared" si="112"/>
        <v>21.767723393842839</v>
      </c>
      <c r="CP33" s="6">
        <f t="shared" si="112"/>
        <v>22.734210312529463</v>
      </c>
      <c r="CQ33" s="6">
        <f t="shared" ref="CQ33:FB33" si="113">(1+$M$33)*CP33</f>
        <v>23.743609250405772</v>
      </c>
      <c r="CR33" s="6">
        <f t="shared" si="113"/>
        <v>24.797825501123789</v>
      </c>
      <c r="CS33" s="6">
        <f t="shared" si="113"/>
        <v>25.898848953373687</v>
      </c>
      <c r="CT33" s="6">
        <f t="shared" si="113"/>
        <v>27.048757846903477</v>
      </c>
      <c r="CU33" s="6">
        <f t="shared" si="113"/>
        <v>28.249722695305991</v>
      </c>
      <c r="CV33" s="6">
        <f t="shared" si="113"/>
        <v>29.504010382977576</v>
      </c>
      <c r="CW33" s="6">
        <f t="shared" si="113"/>
        <v>30.813988443981781</v>
      </c>
      <c r="CX33" s="6">
        <f t="shared" si="113"/>
        <v>32.182129530894571</v>
      </c>
      <c r="CY33" s="6">
        <f t="shared" si="113"/>
        <v>33.611016082066293</v>
      </c>
      <c r="CZ33" s="6">
        <f t="shared" si="113"/>
        <v>35.103345196110034</v>
      </c>
      <c r="DA33" s="6">
        <f t="shared" si="113"/>
        <v>36.661933722817317</v>
      </c>
      <c r="DB33" s="6">
        <f t="shared" si="113"/>
        <v>38.289723580110405</v>
      </c>
      <c r="DC33" s="6">
        <f t="shared" si="113"/>
        <v>39.989787307067303</v>
      </c>
      <c r="DD33" s="6">
        <f t="shared" si="113"/>
        <v>41.765333863501091</v>
      </c>
      <c r="DE33" s="6">
        <f t="shared" si="113"/>
        <v>43.619714687040542</v>
      </c>
      <c r="DF33" s="6">
        <f t="shared" si="113"/>
        <v>45.556430019145139</v>
      </c>
      <c r="DG33" s="6">
        <f t="shared" si="113"/>
        <v>47.579135511995183</v>
      </c>
      <c r="DH33" s="6">
        <f t="shared" si="113"/>
        <v>49.691649128727768</v>
      </c>
      <c r="DI33" s="6">
        <f t="shared" si="113"/>
        <v>51.897958350043282</v>
      </c>
      <c r="DJ33" s="6">
        <f t="shared" si="113"/>
        <v>54.202227700785201</v>
      </c>
      <c r="DK33" s="6">
        <f t="shared" si="113"/>
        <v>56.608806610700064</v>
      </c>
      <c r="DL33" s="6">
        <f t="shared" si="113"/>
        <v>59.122237624215146</v>
      </c>
      <c r="DM33" s="6">
        <f t="shared" si="113"/>
        <v>61.7472649747303</v>
      </c>
      <c r="DN33" s="6">
        <f t="shared" si="113"/>
        <v>64.488843539608325</v>
      </c>
      <c r="DO33" s="6">
        <f t="shared" si="113"/>
        <v>67.352148192766933</v>
      </c>
      <c r="DP33" s="6">
        <f t="shared" si="113"/>
        <v>70.342583572525783</v>
      </c>
      <c r="DQ33" s="6">
        <f t="shared" si="113"/>
        <v>73.465794283145925</v>
      </c>
      <c r="DR33" s="6">
        <f t="shared" si="113"/>
        <v>76.72767554931761</v>
      </c>
      <c r="DS33" s="6">
        <f t="shared" si="113"/>
        <v>80.13438434370731</v>
      </c>
      <c r="DT33" s="6">
        <f t="shared" si="113"/>
        <v>83.692351008567911</v>
      </c>
      <c r="DU33" s="6">
        <f t="shared" si="113"/>
        <v>87.408291393348321</v>
      </c>
      <c r="DV33" s="6">
        <f t="shared" si="113"/>
        <v>91.289219531212993</v>
      </c>
      <c r="DW33" s="6">
        <f t="shared" si="113"/>
        <v>95.342460878398853</v>
      </c>
      <c r="DX33" s="6">
        <f t="shared" si="113"/>
        <v>99.575666141399765</v>
      </c>
      <c r="DY33" s="6">
        <f t="shared" si="113"/>
        <v>103.99682571807791</v>
      </c>
      <c r="DZ33" s="6">
        <f t="shared" si="113"/>
        <v>108.61428477996057</v>
      </c>
      <c r="EA33" s="6">
        <f t="shared" si="113"/>
        <v>113.43675902419082</v>
      </c>
      <c r="EB33" s="6">
        <f t="shared" si="113"/>
        <v>118.47335112486489</v>
      </c>
      <c r="EC33" s="6">
        <f t="shared" si="113"/>
        <v>123.73356791480889</v>
      </c>
      <c r="ED33" s="6">
        <f t="shared" si="113"/>
        <v>129.22733833022639</v>
      </c>
      <c r="EE33" s="6">
        <f t="shared" si="113"/>
        <v>134.96503215208844</v>
      </c>
      <c r="EF33" s="6">
        <f t="shared" si="113"/>
        <v>140.95747957964116</v>
      </c>
      <c r="EG33" s="6">
        <f t="shared" si="113"/>
        <v>147.21599167297722</v>
      </c>
      <c r="EH33" s="6">
        <f t="shared" si="113"/>
        <v>153.75238170325741</v>
      </c>
      <c r="EI33" s="6">
        <f t="shared" si="113"/>
        <v>160.57898745088204</v>
      </c>
      <c r="EJ33" s="6">
        <f t="shared" si="113"/>
        <v>167.70869449370119</v>
      </c>
      <c r="EK33" s="6">
        <f t="shared" si="113"/>
        <v>175.15496052922151</v>
      </c>
      <c r="EL33" s="6">
        <f t="shared" si="113"/>
        <v>182.93184077671896</v>
      </c>
      <c r="EM33" s="6">
        <f t="shared" si="113"/>
        <v>191.05401450720527</v>
      </c>
      <c r="EN33" s="6">
        <f t="shared" si="113"/>
        <v>199.53681275132519</v>
      </c>
      <c r="EO33" s="6">
        <f t="shared" si="113"/>
        <v>208.39624723748403</v>
      </c>
      <c r="EP33" s="6">
        <f t="shared" si="113"/>
        <v>217.64904061482832</v>
      </c>
      <c r="EQ33" s="6">
        <f t="shared" si="113"/>
        <v>227.31265801812671</v>
      </c>
      <c r="ER33" s="6">
        <f t="shared" si="113"/>
        <v>237.40534003413154</v>
      </c>
      <c r="ES33" s="6">
        <f t="shared" si="113"/>
        <v>247.94613713164699</v>
      </c>
      <c r="ET33" s="6">
        <f t="shared" si="113"/>
        <v>258.95494562029211</v>
      </c>
      <c r="EU33" s="6">
        <f t="shared" si="113"/>
        <v>270.45254520583308</v>
      </c>
      <c r="EV33" s="6">
        <f t="shared" si="113"/>
        <v>282.46063821297207</v>
      </c>
      <c r="EW33" s="6">
        <f t="shared" si="113"/>
        <v>295.00189054962806</v>
      </c>
      <c r="EX33" s="6">
        <f t="shared" si="113"/>
        <v>308.09997449003157</v>
      </c>
      <c r="EY33" s="6">
        <f t="shared" si="113"/>
        <v>321.779613357389</v>
      </c>
      <c r="EZ33" s="6">
        <f t="shared" si="113"/>
        <v>336.06662819045704</v>
      </c>
      <c r="FA33" s="6">
        <f t="shared" si="113"/>
        <v>350.98798648211334</v>
      </c>
      <c r="FB33" s="6">
        <f t="shared" si="113"/>
        <v>366.57185308191919</v>
      </c>
      <c r="FC33" s="6">
        <f t="shared" ref="FC33:FS33" si="114">(1+$M$33)*FB33</f>
        <v>382.84764335875639</v>
      </c>
      <c r="FD33" s="6">
        <f t="shared" si="114"/>
        <v>399.84607872388517</v>
      </c>
      <c r="FE33" s="6">
        <f t="shared" si="114"/>
        <v>417.59924461922566</v>
      </c>
      <c r="FF33" s="6">
        <f t="shared" si="114"/>
        <v>436.14065108031929</v>
      </c>
      <c r="FG33" s="6">
        <f t="shared" si="114"/>
        <v>455.50529598828547</v>
      </c>
      <c r="FH33" s="6">
        <f t="shared" si="114"/>
        <v>475.72973113016536</v>
      </c>
      <c r="FI33" s="6">
        <f t="shared" si="114"/>
        <v>496.8521311923447</v>
      </c>
      <c r="FJ33" s="6">
        <f t="shared" si="114"/>
        <v>518.91236581728481</v>
      </c>
      <c r="FK33" s="6">
        <f t="shared" si="114"/>
        <v>541.95207485957224</v>
      </c>
      <c r="FL33" s="6">
        <f t="shared" si="114"/>
        <v>566.0147469833372</v>
      </c>
      <c r="FM33" s="6">
        <f t="shared" si="114"/>
        <v>591.14580174939738</v>
      </c>
      <c r="FN33" s="6">
        <f t="shared" si="114"/>
        <v>617.39267534707062</v>
      </c>
      <c r="FO33" s="6">
        <f t="shared" si="114"/>
        <v>644.80491013248059</v>
      </c>
      <c r="FP33" s="6">
        <f t="shared" si="114"/>
        <v>673.43424814236278</v>
      </c>
      <c r="FQ33" s="6">
        <f t="shared" si="114"/>
        <v>703.33472875988366</v>
      </c>
      <c r="FR33" s="6">
        <f t="shared" si="114"/>
        <v>734.56279071682252</v>
      </c>
      <c r="FS33" s="6">
        <f t="shared" si="114"/>
        <v>767.17737862464946</v>
      </c>
      <c r="FT33" s="7">
        <f t="shared" si="20"/>
        <v>8.3742048112362077E-2</v>
      </c>
    </row>
    <row r="34" spans="1:176" x14ac:dyDescent="0.25">
      <c r="A34">
        <f t="shared" si="21"/>
        <v>24</v>
      </c>
      <c r="B34" s="3"/>
      <c r="C34" s="11"/>
      <c r="D34" s="6"/>
      <c r="E34" s="6"/>
      <c r="F34" s="6"/>
      <c r="G34" s="6"/>
      <c r="H34" s="6"/>
      <c r="I34" s="6"/>
      <c r="J34" s="6"/>
      <c r="K34" s="6"/>
      <c r="L34" s="6"/>
      <c r="M34" s="14"/>
      <c r="N34" s="14"/>
      <c r="O34" s="14"/>
      <c r="P34" s="14"/>
      <c r="Y34" s="6">
        <f t="shared" si="14"/>
        <v>0</v>
      </c>
      <c r="Z34" s="6">
        <f t="shared" si="15"/>
        <v>0</v>
      </c>
      <c r="AA34" s="6">
        <f t="shared" si="16"/>
        <v>0</v>
      </c>
      <c r="AB34" s="6">
        <f>J34</f>
        <v>0</v>
      </c>
      <c r="AC34" s="6">
        <f>K34</f>
        <v>0</v>
      </c>
      <c r="AD34" s="6">
        <f t="shared" ref="AD34:CO34" si="115">1.053*AC34</f>
        <v>0</v>
      </c>
      <c r="AE34" s="6">
        <f t="shared" si="115"/>
        <v>0</v>
      </c>
      <c r="AF34" s="6">
        <f t="shared" si="115"/>
        <v>0</v>
      </c>
      <c r="AG34" s="6">
        <f t="shared" si="115"/>
        <v>0</v>
      </c>
      <c r="AH34" s="6">
        <f t="shared" si="115"/>
        <v>0</v>
      </c>
      <c r="AI34" s="6">
        <f t="shared" si="115"/>
        <v>0</v>
      </c>
      <c r="AJ34" s="6">
        <f t="shared" si="115"/>
        <v>0</v>
      </c>
      <c r="AK34" s="6">
        <f t="shared" si="115"/>
        <v>0</v>
      </c>
      <c r="AL34" s="6">
        <f t="shared" si="115"/>
        <v>0</v>
      </c>
      <c r="AM34" s="6">
        <f t="shared" si="115"/>
        <v>0</v>
      </c>
      <c r="AN34" s="6">
        <f t="shared" si="115"/>
        <v>0</v>
      </c>
      <c r="AO34" s="6">
        <f t="shared" si="115"/>
        <v>0</v>
      </c>
      <c r="AP34" s="6">
        <f t="shared" si="115"/>
        <v>0</v>
      </c>
      <c r="AQ34" s="6">
        <f t="shared" si="115"/>
        <v>0</v>
      </c>
      <c r="AR34" s="6">
        <f t="shared" si="115"/>
        <v>0</v>
      </c>
      <c r="AS34" s="6">
        <f t="shared" si="115"/>
        <v>0</v>
      </c>
      <c r="AT34" s="6">
        <f t="shared" si="115"/>
        <v>0</v>
      </c>
      <c r="AU34" s="6">
        <f t="shared" si="115"/>
        <v>0</v>
      </c>
      <c r="AV34" s="6">
        <f t="shared" si="115"/>
        <v>0</v>
      </c>
      <c r="AW34" s="6">
        <f t="shared" si="115"/>
        <v>0</v>
      </c>
      <c r="AX34" s="6">
        <f t="shared" si="115"/>
        <v>0</v>
      </c>
      <c r="AY34" s="6">
        <f t="shared" si="115"/>
        <v>0</v>
      </c>
      <c r="AZ34" s="6">
        <f t="shared" si="115"/>
        <v>0</v>
      </c>
      <c r="BA34" s="6">
        <f t="shared" si="115"/>
        <v>0</v>
      </c>
      <c r="BB34" s="6">
        <f t="shared" si="115"/>
        <v>0</v>
      </c>
      <c r="BC34" s="6">
        <f t="shared" si="115"/>
        <v>0</v>
      </c>
      <c r="BD34" s="6">
        <f t="shared" si="115"/>
        <v>0</v>
      </c>
      <c r="BE34" s="6">
        <f t="shared" si="115"/>
        <v>0</v>
      </c>
      <c r="BF34" s="6">
        <f t="shared" si="115"/>
        <v>0</v>
      </c>
      <c r="BG34" s="6">
        <f t="shared" si="115"/>
        <v>0</v>
      </c>
      <c r="BH34" s="6">
        <f t="shared" si="115"/>
        <v>0</v>
      </c>
      <c r="BI34" s="6">
        <f t="shared" si="115"/>
        <v>0</v>
      </c>
      <c r="BJ34" s="6">
        <f t="shared" si="115"/>
        <v>0</v>
      </c>
      <c r="BK34" s="6">
        <f t="shared" si="115"/>
        <v>0</v>
      </c>
      <c r="BL34" s="6">
        <f t="shared" si="115"/>
        <v>0</v>
      </c>
      <c r="BM34" s="6">
        <f t="shared" si="115"/>
        <v>0</v>
      </c>
      <c r="BN34" s="6">
        <f t="shared" si="115"/>
        <v>0</v>
      </c>
      <c r="BO34" s="6">
        <f t="shared" si="115"/>
        <v>0</v>
      </c>
      <c r="BP34" s="6">
        <f t="shared" si="115"/>
        <v>0</v>
      </c>
      <c r="BQ34" s="6">
        <f t="shared" si="115"/>
        <v>0</v>
      </c>
      <c r="BR34" s="6">
        <f t="shared" si="115"/>
        <v>0</v>
      </c>
      <c r="BS34" s="6">
        <f t="shared" si="115"/>
        <v>0</v>
      </c>
      <c r="BT34" s="6">
        <f t="shared" si="115"/>
        <v>0</v>
      </c>
      <c r="BU34" s="6">
        <f t="shared" si="115"/>
        <v>0</v>
      </c>
      <c r="BV34" s="6">
        <f t="shared" si="115"/>
        <v>0</v>
      </c>
      <c r="BW34" s="6">
        <f t="shared" si="115"/>
        <v>0</v>
      </c>
      <c r="BX34" s="6">
        <f t="shared" si="115"/>
        <v>0</v>
      </c>
      <c r="BY34" s="6">
        <f t="shared" si="115"/>
        <v>0</v>
      </c>
      <c r="BZ34" s="6">
        <f t="shared" si="115"/>
        <v>0</v>
      </c>
      <c r="CA34" s="6">
        <f t="shared" si="115"/>
        <v>0</v>
      </c>
      <c r="CB34" s="6">
        <f t="shared" si="115"/>
        <v>0</v>
      </c>
      <c r="CC34" s="6">
        <f t="shared" si="115"/>
        <v>0</v>
      </c>
      <c r="CD34" s="6">
        <f t="shared" si="115"/>
        <v>0</v>
      </c>
      <c r="CE34" s="6">
        <f t="shared" si="115"/>
        <v>0</v>
      </c>
      <c r="CF34" s="6">
        <f t="shared" si="115"/>
        <v>0</v>
      </c>
      <c r="CG34" s="6">
        <f t="shared" si="115"/>
        <v>0</v>
      </c>
      <c r="CH34" s="6">
        <f t="shared" si="115"/>
        <v>0</v>
      </c>
      <c r="CI34" s="6">
        <f t="shared" si="115"/>
        <v>0</v>
      </c>
      <c r="CJ34" s="6">
        <f t="shared" si="115"/>
        <v>0</v>
      </c>
      <c r="CK34" s="6">
        <f t="shared" si="115"/>
        <v>0</v>
      </c>
      <c r="CL34" s="6">
        <f t="shared" si="115"/>
        <v>0</v>
      </c>
      <c r="CM34" s="6">
        <f t="shared" si="115"/>
        <v>0</v>
      </c>
      <c r="CN34" s="6">
        <f t="shared" si="115"/>
        <v>0</v>
      </c>
      <c r="CO34" s="6">
        <f t="shared" si="115"/>
        <v>0</v>
      </c>
      <c r="CP34" s="6">
        <f t="shared" ref="CP34:FA34" si="116">1.053*CO34</f>
        <v>0</v>
      </c>
      <c r="CQ34" s="6">
        <f t="shared" si="116"/>
        <v>0</v>
      </c>
      <c r="CR34" s="6">
        <f t="shared" si="116"/>
        <v>0</v>
      </c>
      <c r="CS34" s="6">
        <f t="shared" si="116"/>
        <v>0</v>
      </c>
      <c r="CT34" s="6">
        <f t="shared" si="116"/>
        <v>0</v>
      </c>
      <c r="CU34" s="6">
        <f t="shared" si="116"/>
        <v>0</v>
      </c>
      <c r="CV34" s="6">
        <f t="shared" si="116"/>
        <v>0</v>
      </c>
      <c r="CW34" s="6">
        <f t="shared" si="116"/>
        <v>0</v>
      </c>
      <c r="CX34" s="6">
        <f t="shared" si="116"/>
        <v>0</v>
      </c>
      <c r="CY34" s="6">
        <f t="shared" si="116"/>
        <v>0</v>
      </c>
      <c r="CZ34" s="6">
        <f t="shared" si="116"/>
        <v>0</v>
      </c>
      <c r="DA34" s="6">
        <f t="shared" si="116"/>
        <v>0</v>
      </c>
      <c r="DB34" s="6">
        <f t="shared" si="116"/>
        <v>0</v>
      </c>
      <c r="DC34" s="6">
        <f t="shared" si="116"/>
        <v>0</v>
      </c>
      <c r="DD34" s="6">
        <f t="shared" si="116"/>
        <v>0</v>
      </c>
      <c r="DE34" s="6">
        <f t="shared" si="116"/>
        <v>0</v>
      </c>
      <c r="DF34" s="6">
        <f t="shared" si="116"/>
        <v>0</v>
      </c>
      <c r="DG34" s="6">
        <f t="shared" si="116"/>
        <v>0</v>
      </c>
      <c r="DH34" s="6">
        <f t="shared" si="116"/>
        <v>0</v>
      </c>
      <c r="DI34" s="6">
        <f t="shared" si="116"/>
        <v>0</v>
      </c>
      <c r="DJ34" s="6">
        <f t="shared" si="116"/>
        <v>0</v>
      </c>
      <c r="DK34" s="6">
        <f t="shared" si="116"/>
        <v>0</v>
      </c>
      <c r="DL34" s="6">
        <f t="shared" si="116"/>
        <v>0</v>
      </c>
      <c r="DM34" s="6">
        <f t="shared" si="116"/>
        <v>0</v>
      </c>
      <c r="DN34" s="6">
        <f t="shared" si="116"/>
        <v>0</v>
      </c>
      <c r="DO34" s="6">
        <f t="shared" si="116"/>
        <v>0</v>
      </c>
      <c r="DP34" s="6">
        <f t="shared" si="116"/>
        <v>0</v>
      </c>
      <c r="DQ34" s="6">
        <f t="shared" si="116"/>
        <v>0</v>
      </c>
      <c r="DR34" s="6">
        <f t="shared" si="116"/>
        <v>0</v>
      </c>
      <c r="DS34" s="6">
        <f t="shared" si="116"/>
        <v>0</v>
      </c>
      <c r="DT34" s="6">
        <f t="shared" si="116"/>
        <v>0</v>
      </c>
      <c r="DU34" s="6">
        <f t="shared" si="116"/>
        <v>0</v>
      </c>
      <c r="DV34" s="6">
        <f t="shared" si="116"/>
        <v>0</v>
      </c>
      <c r="DW34" s="6">
        <f t="shared" si="116"/>
        <v>0</v>
      </c>
      <c r="DX34" s="6">
        <f t="shared" si="116"/>
        <v>0</v>
      </c>
      <c r="DY34" s="6">
        <f t="shared" si="116"/>
        <v>0</v>
      </c>
      <c r="DZ34" s="6">
        <f t="shared" si="116"/>
        <v>0</v>
      </c>
      <c r="EA34" s="6">
        <f t="shared" si="116"/>
        <v>0</v>
      </c>
      <c r="EB34" s="6">
        <f t="shared" si="116"/>
        <v>0</v>
      </c>
      <c r="EC34" s="6">
        <f t="shared" si="116"/>
        <v>0</v>
      </c>
      <c r="ED34" s="6">
        <f t="shared" si="116"/>
        <v>0</v>
      </c>
      <c r="EE34" s="6">
        <f t="shared" si="116"/>
        <v>0</v>
      </c>
      <c r="EF34" s="6">
        <f t="shared" si="116"/>
        <v>0</v>
      </c>
      <c r="EG34" s="6">
        <f t="shared" si="116"/>
        <v>0</v>
      </c>
      <c r="EH34" s="6">
        <f t="shared" si="116"/>
        <v>0</v>
      </c>
      <c r="EI34" s="6">
        <f t="shared" si="116"/>
        <v>0</v>
      </c>
      <c r="EJ34" s="6">
        <f t="shared" si="116"/>
        <v>0</v>
      </c>
      <c r="EK34" s="6">
        <f t="shared" si="116"/>
        <v>0</v>
      </c>
      <c r="EL34" s="6">
        <f t="shared" si="116"/>
        <v>0</v>
      </c>
      <c r="EM34" s="6">
        <f t="shared" si="116"/>
        <v>0</v>
      </c>
      <c r="EN34" s="6">
        <f t="shared" si="116"/>
        <v>0</v>
      </c>
      <c r="EO34" s="6">
        <f t="shared" si="116"/>
        <v>0</v>
      </c>
      <c r="EP34" s="6">
        <f t="shared" si="116"/>
        <v>0</v>
      </c>
      <c r="EQ34" s="6">
        <f t="shared" si="116"/>
        <v>0</v>
      </c>
      <c r="ER34" s="6">
        <f t="shared" si="116"/>
        <v>0</v>
      </c>
      <c r="ES34" s="6">
        <f t="shared" si="116"/>
        <v>0</v>
      </c>
      <c r="ET34" s="6">
        <f t="shared" si="116"/>
        <v>0</v>
      </c>
      <c r="EU34" s="6">
        <f t="shared" si="116"/>
        <v>0</v>
      </c>
      <c r="EV34" s="6">
        <f t="shared" si="116"/>
        <v>0</v>
      </c>
      <c r="EW34" s="6">
        <f t="shared" si="116"/>
        <v>0</v>
      </c>
      <c r="EX34" s="6">
        <f t="shared" si="116"/>
        <v>0</v>
      </c>
      <c r="EY34" s="6">
        <f t="shared" si="116"/>
        <v>0</v>
      </c>
      <c r="EZ34" s="6">
        <f t="shared" si="116"/>
        <v>0</v>
      </c>
      <c r="FA34" s="6">
        <f t="shared" si="116"/>
        <v>0</v>
      </c>
      <c r="FB34" s="6">
        <f t="shared" ref="FB34:FS34" si="117">1.053*FA34</f>
        <v>0</v>
      </c>
      <c r="FC34" s="6">
        <f t="shared" si="117"/>
        <v>0</v>
      </c>
      <c r="FD34" s="6">
        <f t="shared" si="117"/>
        <v>0</v>
      </c>
      <c r="FE34" s="6">
        <f t="shared" si="117"/>
        <v>0</v>
      </c>
      <c r="FF34" s="6">
        <f t="shared" si="117"/>
        <v>0</v>
      </c>
      <c r="FG34" s="6">
        <f t="shared" si="117"/>
        <v>0</v>
      </c>
      <c r="FH34" s="6">
        <f t="shared" si="117"/>
        <v>0</v>
      </c>
      <c r="FI34" s="6">
        <f t="shared" si="117"/>
        <v>0</v>
      </c>
      <c r="FJ34" s="6">
        <f t="shared" si="117"/>
        <v>0</v>
      </c>
      <c r="FK34" s="6">
        <f t="shared" si="117"/>
        <v>0</v>
      </c>
      <c r="FL34" s="6">
        <f t="shared" si="117"/>
        <v>0</v>
      </c>
      <c r="FM34" s="6">
        <f t="shared" si="117"/>
        <v>0</v>
      </c>
      <c r="FN34" s="6">
        <f t="shared" si="117"/>
        <v>0</v>
      </c>
      <c r="FO34" s="6">
        <f t="shared" si="117"/>
        <v>0</v>
      </c>
      <c r="FP34" s="6">
        <f t="shared" si="117"/>
        <v>0</v>
      </c>
      <c r="FQ34" s="6">
        <f t="shared" si="117"/>
        <v>0</v>
      </c>
      <c r="FR34" s="6">
        <f t="shared" si="117"/>
        <v>0</v>
      </c>
      <c r="FS34" s="6">
        <f t="shared" si="117"/>
        <v>0</v>
      </c>
      <c r="FT34" s="7" t="e">
        <f t="shared" ref="FT34:FT35" si="118">IRR(Y34:FS34,0.1)</f>
        <v>#NUM!</v>
      </c>
    </row>
    <row r="35" spans="1:176" x14ac:dyDescent="0.25">
      <c r="A35">
        <f t="shared" si="21"/>
        <v>25</v>
      </c>
      <c r="B35" s="3" t="s">
        <v>108</v>
      </c>
      <c r="C35" s="11"/>
      <c r="D35" s="6">
        <f>AVERAGE(D11:D33)</f>
        <v>1.8385652173913043</v>
      </c>
      <c r="E35" s="6">
        <f t="shared" ref="E35:P35" si="119">AVERAGE(E11:E33)</f>
        <v>2.0769565217391306</v>
      </c>
      <c r="F35" s="6">
        <f t="shared" si="119"/>
        <v>7.9463768115942038E-2</v>
      </c>
      <c r="G35" s="6">
        <f t="shared" si="119"/>
        <v>48.552753623188408</v>
      </c>
      <c r="H35" s="6">
        <f t="shared" si="119"/>
        <v>1.8385652173913043</v>
      </c>
      <c r="I35" s="6">
        <f t="shared" si="119"/>
        <v>1.9180289855072459</v>
      </c>
      <c r="J35" s="6">
        <f t="shared" si="119"/>
        <v>1.9974927536231886</v>
      </c>
      <c r="K35" s="6">
        <f t="shared" si="119"/>
        <v>2.0769565217391306</v>
      </c>
      <c r="L35" s="6">
        <f t="shared" si="119"/>
        <v>2.1801060144927535</v>
      </c>
      <c r="M35" s="7">
        <f t="shared" si="119"/>
        <v>4.9347826086956523E-2</v>
      </c>
      <c r="N35" s="7">
        <f t="shared" ref="N35:O35" si="120">AVERAGE(N11:N33)</f>
        <v>8.7125823520860485E-2</v>
      </c>
      <c r="O35" s="7">
        <f t="shared" si="120"/>
        <v>9.0997225259826911E-2</v>
      </c>
      <c r="P35" s="7">
        <f t="shared" si="119"/>
        <v>9.16685156576343E-2</v>
      </c>
      <c r="Y35" s="6">
        <f t="shared" si="14"/>
        <v>-48.552753623188408</v>
      </c>
      <c r="Z35" s="6">
        <f t="shared" si="15"/>
        <v>1.8385652173913043</v>
      </c>
      <c r="AA35" s="6">
        <f t="shared" si="16"/>
        <v>1.9180289855072459</v>
      </c>
      <c r="AB35" s="6">
        <f>J35</f>
        <v>1.9974927536231886</v>
      </c>
      <c r="AC35" s="6">
        <f>K35</f>
        <v>2.0769565217391306</v>
      </c>
      <c r="AD35" s="6">
        <f t="shared" ref="AD35:CO35" si="121">1.053*AC35</f>
        <v>2.1870352173913044</v>
      </c>
      <c r="AE35" s="6">
        <f t="shared" si="121"/>
        <v>2.3029480839130434</v>
      </c>
      <c r="AF35" s="6">
        <f t="shared" si="121"/>
        <v>2.4250043323604347</v>
      </c>
      <c r="AG35" s="6">
        <f t="shared" si="121"/>
        <v>2.5535295619755374</v>
      </c>
      <c r="AH35" s="6">
        <f t="shared" si="121"/>
        <v>2.6888666287602407</v>
      </c>
      <c r="AI35" s="6">
        <f t="shared" si="121"/>
        <v>2.8313765600845335</v>
      </c>
      <c r="AJ35" s="6">
        <f t="shared" si="121"/>
        <v>2.9814395177690138</v>
      </c>
      <c r="AK35" s="6">
        <f t="shared" si="121"/>
        <v>3.1394558122107714</v>
      </c>
      <c r="AL35" s="6">
        <f t="shared" si="121"/>
        <v>3.3058469702579423</v>
      </c>
      <c r="AM35" s="6">
        <f t="shared" si="121"/>
        <v>3.4810568596816132</v>
      </c>
      <c r="AN35" s="6">
        <f t="shared" si="121"/>
        <v>3.6655528732447382</v>
      </c>
      <c r="AO35" s="6">
        <f t="shared" si="121"/>
        <v>3.8598271755267093</v>
      </c>
      <c r="AP35" s="6">
        <f t="shared" si="121"/>
        <v>4.0643980158296245</v>
      </c>
      <c r="AQ35" s="6">
        <f t="shared" si="121"/>
        <v>4.2798111106685939</v>
      </c>
      <c r="AR35" s="6">
        <f t="shared" si="121"/>
        <v>4.5066410995340291</v>
      </c>
      <c r="AS35" s="6">
        <f t="shared" si="121"/>
        <v>4.745493077809332</v>
      </c>
      <c r="AT35" s="6">
        <f t="shared" si="121"/>
        <v>4.997004210933226</v>
      </c>
      <c r="AU35" s="6">
        <f t="shared" si="121"/>
        <v>5.2618454341126863</v>
      </c>
      <c r="AV35" s="6">
        <f t="shared" si="121"/>
        <v>5.5407232421206585</v>
      </c>
      <c r="AW35" s="6">
        <f t="shared" si="121"/>
        <v>5.8343815739530527</v>
      </c>
      <c r="AX35" s="6">
        <f t="shared" si="121"/>
        <v>6.1436037973725641</v>
      </c>
      <c r="AY35" s="6">
        <f t="shared" si="121"/>
        <v>6.4692147986333097</v>
      </c>
      <c r="AZ35" s="6">
        <f t="shared" si="121"/>
        <v>6.8120831829608743</v>
      </c>
      <c r="BA35" s="6">
        <f t="shared" si="121"/>
        <v>7.1731235916578004</v>
      </c>
      <c r="BB35" s="6">
        <f t="shared" si="121"/>
        <v>7.5532991420156632</v>
      </c>
      <c r="BC35" s="6">
        <f t="shared" si="121"/>
        <v>7.9536239965424933</v>
      </c>
      <c r="BD35" s="6">
        <f t="shared" si="121"/>
        <v>8.3751660683592455</v>
      </c>
      <c r="BE35" s="6">
        <f t="shared" si="121"/>
        <v>8.819049869982285</v>
      </c>
      <c r="BF35" s="6">
        <f t="shared" si="121"/>
        <v>9.2864595130913461</v>
      </c>
      <c r="BG35" s="6">
        <f t="shared" si="121"/>
        <v>9.7786418672851863</v>
      </c>
      <c r="BH35" s="6">
        <f t="shared" si="121"/>
        <v>10.296909886251301</v>
      </c>
      <c r="BI35" s="6">
        <f t="shared" si="121"/>
        <v>10.842646110222619</v>
      </c>
      <c r="BJ35" s="6">
        <f t="shared" si="121"/>
        <v>11.417306354064417</v>
      </c>
      <c r="BK35" s="6">
        <f t="shared" si="121"/>
        <v>12.022423590829829</v>
      </c>
      <c r="BL35" s="6">
        <f t="shared" si="121"/>
        <v>12.659612041143809</v>
      </c>
      <c r="BM35" s="6">
        <f t="shared" si="121"/>
        <v>13.33057147932443</v>
      </c>
      <c r="BN35" s="6">
        <f t="shared" si="121"/>
        <v>14.037091767728624</v>
      </c>
      <c r="BO35" s="6">
        <f t="shared" si="121"/>
        <v>14.781057631418241</v>
      </c>
      <c r="BP35" s="6">
        <f t="shared" si="121"/>
        <v>15.564453685883407</v>
      </c>
      <c r="BQ35" s="6">
        <f t="shared" si="121"/>
        <v>16.389369731235227</v>
      </c>
      <c r="BR35" s="6">
        <f t="shared" si="121"/>
        <v>17.258006326990692</v>
      </c>
      <c r="BS35" s="6">
        <f t="shared" si="121"/>
        <v>18.172680662321198</v>
      </c>
      <c r="BT35" s="6">
        <f t="shared" si="121"/>
        <v>19.13583273742422</v>
      </c>
      <c r="BU35" s="6">
        <f t="shared" si="121"/>
        <v>20.150031872507704</v>
      </c>
      <c r="BV35" s="6">
        <f t="shared" si="121"/>
        <v>21.217983561750611</v>
      </c>
      <c r="BW35" s="6">
        <f t="shared" si="121"/>
        <v>22.342536690523392</v>
      </c>
      <c r="BX35" s="6">
        <f t="shared" si="121"/>
        <v>23.52669113512113</v>
      </c>
      <c r="BY35" s="6">
        <f t="shared" si="121"/>
        <v>24.773605765282547</v>
      </c>
      <c r="BZ35" s="6">
        <f t="shared" si="121"/>
        <v>26.08660687084252</v>
      </c>
      <c r="CA35" s="6">
        <f t="shared" si="121"/>
        <v>27.469197034997173</v>
      </c>
      <c r="CB35" s="6">
        <f t="shared" si="121"/>
        <v>28.925064477852022</v>
      </c>
      <c r="CC35" s="6">
        <f t="shared" si="121"/>
        <v>30.458092895178176</v>
      </c>
      <c r="CD35" s="6">
        <f t="shared" si="121"/>
        <v>32.072371818622614</v>
      </c>
      <c r="CE35" s="6">
        <f t="shared" si="121"/>
        <v>33.772207525009613</v>
      </c>
      <c r="CF35" s="6">
        <f t="shared" si="121"/>
        <v>35.56213452383512</v>
      </c>
      <c r="CG35" s="6">
        <f t="shared" si="121"/>
        <v>37.446927653598379</v>
      </c>
      <c r="CH35" s="6">
        <f t="shared" si="121"/>
        <v>39.431614819239094</v>
      </c>
      <c r="CI35" s="6">
        <f t="shared" si="121"/>
        <v>41.521490404658763</v>
      </c>
      <c r="CJ35" s="6">
        <f t="shared" si="121"/>
        <v>43.722129396105679</v>
      </c>
      <c r="CK35" s="6">
        <f t="shared" si="121"/>
        <v>46.039402254099279</v>
      </c>
      <c r="CL35" s="6">
        <f t="shared" si="121"/>
        <v>48.479490573566537</v>
      </c>
      <c r="CM35" s="6">
        <f t="shared" si="121"/>
        <v>51.048903573965561</v>
      </c>
      <c r="CN35" s="6">
        <f t="shared" si="121"/>
        <v>53.75449546338573</v>
      </c>
      <c r="CO35" s="6">
        <f t="shared" si="121"/>
        <v>56.603483722945171</v>
      </c>
      <c r="CP35" s="6">
        <f t="shared" ref="CP35:FA35" si="122">1.053*CO35</f>
        <v>59.60346836026126</v>
      </c>
      <c r="CQ35" s="6">
        <f t="shared" si="122"/>
        <v>62.762452183355101</v>
      </c>
      <c r="CR35" s="6">
        <f t="shared" si="122"/>
        <v>66.088862149072924</v>
      </c>
      <c r="CS35" s="6">
        <f t="shared" si="122"/>
        <v>69.591571842973778</v>
      </c>
      <c r="CT35" s="6">
        <f t="shared" si="122"/>
        <v>73.27992515065138</v>
      </c>
      <c r="CU35" s="6">
        <f t="shared" si="122"/>
        <v>77.163761183635899</v>
      </c>
      <c r="CV35" s="6">
        <f t="shared" si="122"/>
        <v>81.253440526368593</v>
      </c>
      <c r="CW35" s="6">
        <f t="shared" si="122"/>
        <v>85.559872874266119</v>
      </c>
      <c r="CX35" s="6">
        <f t="shared" si="122"/>
        <v>90.094546136602219</v>
      </c>
      <c r="CY35" s="6">
        <f t="shared" si="122"/>
        <v>94.869557081842132</v>
      </c>
      <c r="CZ35" s="6">
        <f t="shared" si="122"/>
        <v>99.897643607179759</v>
      </c>
      <c r="DA35" s="6">
        <f t="shared" si="122"/>
        <v>105.19221871836028</v>
      </c>
      <c r="DB35" s="6">
        <f t="shared" si="122"/>
        <v>110.76740631043337</v>
      </c>
      <c r="DC35" s="6">
        <f t="shared" si="122"/>
        <v>116.63807884488634</v>
      </c>
      <c r="DD35" s="6">
        <f t="shared" si="122"/>
        <v>122.81989702366531</v>
      </c>
      <c r="DE35" s="6">
        <f t="shared" si="122"/>
        <v>129.32935156591955</v>
      </c>
      <c r="DF35" s="6">
        <f t="shared" si="122"/>
        <v>136.18380719891329</v>
      </c>
      <c r="DG35" s="6">
        <f t="shared" si="122"/>
        <v>143.40154898045569</v>
      </c>
      <c r="DH35" s="6">
        <f t="shared" si="122"/>
        <v>151.00183107641982</v>
      </c>
      <c r="DI35" s="6">
        <f t="shared" si="122"/>
        <v>159.00492812347005</v>
      </c>
      <c r="DJ35" s="6">
        <f t="shared" si="122"/>
        <v>167.43218931401395</v>
      </c>
      <c r="DK35" s="6">
        <f t="shared" si="122"/>
        <v>176.30609534765668</v>
      </c>
      <c r="DL35" s="6">
        <f t="shared" si="122"/>
        <v>185.65031840108247</v>
      </c>
      <c r="DM35" s="6">
        <f t="shared" si="122"/>
        <v>195.48978527633983</v>
      </c>
      <c r="DN35" s="6">
        <f t="shared" si="122"/>
        <v>205.85074389598583</v>
      </c>
      <c r="DO35" s="6">
        <f t="shared" si="122"/>
        <v>216.76083332247308</v>
      </c>
      <c r="DP35" s="6">
        <f t="shared" si="122"/>
        <v>228.24915748856412</v>
      </c>
      <c r="DQ35" s="6">
        <f t="shared" si="122"/>
        <v>240.346362835458</v>
      </c>
      <c r="DR35" s="6">
        <f t="shared" si="122"/>
        <v>253.08472006573726</v>
      </c>
      <c r="DS35" s="6">
        <f t="shared" si="122"/>
        <v>266.49821022922134</v>
      </c>
      <c r="DT35" s="6">
        <f t="shared" si="122"/>
        <v>280.62261537137005</v>
      </c>
      <c r="DU35" s="6">
        <f t="shared" si="122"/>
        <v>295.49561398605266</v>
      </c>
      <c r="DV35" s="6">
        <f t="shared" si="122"/>
        <v>311.15688152731343</v>
      </c>
      <c r="DW35" s="6">
        <f t="shared" si="122"/>
        <v>327.648196248261</v>
      </c>
      <c r="DX35" s="6">
        <f t="shared" si="122"/>
        <v>345.01355064941879</v>
      </c>
      <c r="DY35" s="6">
        <f t="shared" si="122"/>
        <v>363.29926883383797</v>
      </c>
      <c r="DZ35" s="6">
        <f t="shared" si="122"/>
        <v>382.55413008203135</v>
      </c>
      <c r="EA35" s="6">
        <f t="shared" si="122"/>
        <v>402.829498976379</v>
      </c>
      <c r="EB35" s="6">
        <f t="shared" si="122"/>
        <v>424.17946242212707</v>
      </c>
      <c r="EC35" s="6">
        <f t="shared" si="122"/>
        <v>446.66097393049978</v>
      </c>
      <c r="ED35" s="6">
        <f t="shared" si="122"/>
        <v>470.33400554881626</v>
      </c>
      <c r="EE35" s="6">
        <f t="shared" si="122"/>
        <v>495.26170784290349</v>
      </c>
      <c r="EF35" s="6">
        <f t="shared" si="122"/>
        <v>521.51057835857739</v>
      </c>
      <c r="EG35" s="6">
        <f t="shared" si="122"/>
        <v>549.15063901158192</v>
      </c>
      <c r="EH35" s="6">
        <f t="shared" si="122"/>
        <v>578.2556228791957</v>
      </c>
      <c r="EI35" s="6">
        <f t="shared" si="122"/>
        <v>608.90317089179302</v>
      </c>
      <c r="EJ35" s="6">
        <f t="shared" si="122"/>
        <v>641.17503894905803</v>
      </c>
      <c r="EK35" s="6">
        <f t="shared" si="122"/>
        <v>675.15731601335801</v>
      </c>
      <c r="EL35" s="6">
        <f t="shared" si="122"/>
        <v>710.94065376206595</v>
      </c>
      <c r="EM35" s="6">
        <f t="shared" si="122"/>
        <v>748.62050841145538</v>
      </c>
      <c r="EN35" s="6">
        <f t="shared" si="122"/>
        <v>788.29739535726242</v>
      </c>
      <c r="EO35" s="6">
        <f t="shared" si="122"/>
        <v>830.07715731119731</v>
      </c>
      <c r="EP35" s="6">
        <f t="shared" si="122"/>
        <v>874.0712466486907</v>
      </c>
      <c r="EQ35" s="6">
        <f t="shared" si="122"/>
        <v>920.39702272107127</v>
      </c>
      <c r="ER35" s="6">
        <f t="shared" si="122"/>
        <v>969.17806492528803</v>
      </c>
      <c r="ES35" s="6">
        <f t="shared" si="122"/>
        <v>1020.5445023663282</v>
      </c>
      <c r="ET35" s="6">
        <f t="shared" si="122"/>
        <v>1074.6333609917435</v>
      </c>
      <c r="EU35" s="6">
        <f t="shared" si="122"/>
        <v>1131.5889291243059</v>
      </c>
      <c r="EV35" s="6">
        <f t="shared" si="122"/>
        <v>1191.563142367894</v>
      </c>
      <c r="EW35" s="6">
        <f t="shared" si="122"/>
        <v>1254.7159889133923</v>
      </c>
      <c r="EX35" s="6">
        <f t="shared" si="122"/>
        <v>1321.215936325802</v>
      </c>
      <c r="EY35" s="6">
        <f t="shared" si="122"/>
        <v>1391.2403809510695</v>
      </c>
      <c r="EZ35" s="6">
        <f t="shared" si="122"/>
        <v>1464.9761211414761</v>
      </c>
      <c r="FA35" s="6">
        <f t="shared" si="122"/>
        <v>1542.6198555619742</v>
      </c>
      <c r="FB35" s="6">
        <f t="shared" ref="FB35:FS35" si="123">1.053*FA35</f>
        <v>1624.3787079067588</v>
      </c>
      <c r="FC35" s="6">
        <f t="shared" si="123"/>
        <v>1710.470779425817</v>
      </c>
      <c r="FD35" s="6">
        <f t="shared" si="123"/>
        <v>1801.1257307353851</v>
      </c>
      <c r="FE35" s="6">
        <f t="shared" si="123"/>
        <v>1896.5853944643604</v>
      </c>
      <c r="FF35" s="6">
        <f t="shared" si="123"/>
        <v>1997.1044203709714</v>
      </c>
      <c r="FG35" s="6">
        <f t="shared" si="123"/>
        <v>2102.9509546506329</v>
      </c>
      <c r="FH35" s="6">
        <f t="shared" si="123"/>
        <v>2214.4073552471164</v>
      </c>
      <c r="FI35" s="6">
        <f t="shared" si="123"/>
        <v>2331.7709450752136</v>
      </c>
      <c r="FJ35" s="6">
        <f t="shared" si="123"/>
        <v>2455.3548051641997</v>
      </c>
      <c r="FK35" s="6">
        <f t="shared" si="123"/>
        <v>2585.488609837902</v>
      </c>
      <c r="FL35" s="6">
        <f t="shared" si="123"/>
        <v>2722.5195061593108</v>
      </c>
      <c r="FM35" s="6">
        <f t="shared" si="123"/>
        <v>2866.8130399857541</v>
      </c>
      <c r="FN35" s="6">
        <f t="shared" si="123"/>
        <v>3018.754131104999</v>
      </c>
      <c r="FO35" s="6">
        <f t="shared" si="123"/>
        <v>3178.7481000535636</v>
      </c>
      <c r="FP35" s="6">
        <f t="shared" si="123"/>
        <v>3347.2217493564021</v>
      </c>
      <c r="FQ35" s="6">
        <f t="shared" si="123"/>
        <v>3524.6245020722913</v>
      </c>
      <c r="FR35" s="6">
        <f t="shared" si="123"/>
        <v>3711.4296006821223</v>
      </c>
      <c r="FS35" s="6">
        <f t="shared" si="123"/>
        <v>3908.1353695182747</v>
      </c>
      <c r="FT35" s="7">
        <f t="shared" si="118"/>
        <v>8.9501103110919411E-2</v>
      </c>
    </row>
    <row r="36" spans="1:176" x14ac:dyDescent="0.25">
      <c r="A36">
        <f t="shared" si="21"/>
        <v>26</v>
      </c>
      <c r="B36" s="3" t="s">
        <v>109</v>
      </c>
      <c r="C36" s="11"/>
      <c r="D36" s="6">
        <f>MEDIAN(D11:D33)</f>
        <v>1.64</v>
      </c>
      <c r="E36" s="6">
        <f t="shared" ref="E36:P36" si="124">MEDIAN(E11:E33)</f>
        <v>1.9</v>
      </c>
      <c r="F36" s="6">
        <f t="shared" si="124"/>
        <v>6.9999999999999993E-2</v>
      </c>
      <c r="G36" s="6">
        <f t="shared" si="124"/>
        <v>46.199999999999996</v>
      </c>
      <c r="H36" s="6">
        <f t="shared" si="124"/>
        <v>1.64</v>
      </c>
      <c r="I36" s="6">
        <f t="shared" si="124"/>
        <v>1.6933333333333334</v>
      </c>
      <c r="J36" s="6">
        <f t="shared" si="124"/>
        <v>1.7766666666666666</v>
      </c>
      <c r="K36" s="6">
        <f t="shared" si="124"/>
        <v>1.9</v>
      </c>
      <c r="L36" s="6">
        <f t="shared" si="124"/>
        <v>1.9357833333333332</v>
      </c>
      <c r="M36" s="7">
        <f t="shared" si="124"/>
        <v>5.4699999999999999E-2</v>
      </c>
      <c r="N36" s="7">
        <f t="shared" ref="N36:O36" si="125">MEDIAN(N11:N33)</f>
        <v>8.7548197956214491E-2</v>
      </c>
      <c r="O36" s="7">
        <f t="shared" si="125"/>
        <v>9.1384141232759841E-2</v>
      </c>
      <c r="P36" s="7">
        <f t="shared" si="124"/>
        <v>9.2723887325264265E-2</v>
      </c>
      <c r="Y36" s="6"/>
    </row>
    <row r="37" spans="1:176" x14ac:dyDescent="0.25">
      <c r="B37" s="35" t="s">
        <v>330</v>
      </c>
      <c r="D37" s="6"/>
      <c r="E37" s="6"/>
      <c r="F37" s="6"/>
      <c r="G37" s="6"/>
      <c r="H37" s="6"/>
      <c r="I37" s="6"/>
      <c r="J37" s="6"/>
      <c r="K37" s="6"/>
      <c r="L37" s="6"/>
    </row>
    <row r="38" spans="1:176" x14ac:dyDescent="0.25">
      <c r="B38" s="35" t="s">
        <v>331</v>
      </c>
      <c r="D38" s="6"/>
      <c r="E38" s="6"/>
      <c r="F38" s="6"/>
      <c r="G38" s="6"/>
      <c r="H38" s="6"/>
      <c r="I38" s="6"/>
      <c r="J38" s="6"/>
      <c r="K38" s="6"/>
      <c r="L38" s="6"/>
    </row>
    <row r="39" spans="1:176" x14ac:dyDescent="0.25">
      <c r="B39" s="35" t="s">
        <v>332</v>
      </c>
      <c r="D39" s="6"/>
      <c r="E39" s="6"/>
      <c r="F39" s="6"/>
      <c r="G39" s="6"/>
      <c r="H39" s="6"/>
      <c r="I39" s="6"/>
      <c r="J39" s="6"/>
      <c r="K39" s="6"/>
      <c r="L39" s="6"/>
    </row>
    <row r="40" spans="1:176" x14ac:dyDescent="0.25">
      <c r="B40" s="35" t="s">
        <v>333</v>
      </c>
      <c r="D40" s="6"/>
      <c r="E40" s="6"/>
      <c r="F40" s="6"/>
      <c r="G40" s="6"/>
      <c r="H40" s="6"/>
      <c r="I40" s="6"/>
      <c r="J40" s="6"/>
      <c r="K40" s="6"/>
      <c r="L40" s="6"/>
    </row>
    <row r="41" spans="1:176" x14ac:dyDescent="0.25">
      <c r="B41" s="35" t="s">
        <v>334</v>
      </c>
      <c r="D41" s="6"/>
      <c r="E41" s="6"/>
      <c r="F41" s="6"/>
      <c r="G41" s="6"/>
      <c r="H41" s="6"/>
      <c r="I41" s="6"/>
      <c r="J41" s="6"/>
      <c r="K41" s="6"/>
      <c r="L41" s="6"/>
    </row>
    <row r="42" spans="1:176" x14ac:dyDescent="0.25">
      <c r="B42" s="35" t="s">
        <v>352</v>
      </c>
      <c r="D42" s="6"/>
      <c r="E42" s="6"/>
      <c r="F42" s="6"/>
      <c r="G42" s="6"/>
      <c r="H42" s="6"/>
      <c r="I42" s="6"/>
      <c r="J42" s="6"/>
      <c r="K42" s="6"/>
      <c r="L42" s="6"/>
    </row>
    <row r="43" spans="1:176" x14ac:dyDescent="0.25">
      <c r="D43" s="6"/>
      <c r="E43" s="6"/>
      <c r="F43" s="6"/>
      <c r="G43" s="6"/>
      <c r="H43" s="6"/>
      <c r="I43" s="6"/>
      <c r="J43" s="6"/>
      <c r="K43" s="6"/>
      <c r="L43" s="6"/>
    </row>
    <row r="44" spans="1:176" x14ac:dyDescent="0.25">
      <c r="D44" s="6"/>
      <c r="E44" s="6"/>
      <c r="F44" s="6"/>
      <c r="G44" s="6"/>
      <c r="H44" s="6"/>
      <c r="I44" s="6"/>
      <c r="J44" s="6"/>
      <c r="K44" s="6"/>
      <c r="L44" s="6"/>
    </row>
    <row r="45" spans="1:176" x14ac:dyDescent="0.25">
      <c r="D45" s="6"/>
      <c r="E45" s="6"/>
      <c r="F45" s="6"/>
      <c r="G45" s="6"/>
      <c r="H45" s="6"/>
      <c r="I45" s="6"/>
      <c r="J45" s="6"/>
      <c r="K45" s="6"/>
      <c r="L45" s="6"/>
    </row>
    <row r="46" spans="1:176" x14ac:dyDescent="0.25">
      <c r="D46" s="6"/>
      <c r="E46" s="6"/>
      <c r="F46" s="6"/>
      <c r="G46" s="6"/>
      <c r="H46" s="6"/>
      <c r="I46" s="6"/>
      <c r="J46" s="6"/>
      <c r="K46" s="6"/>
      <c r="L46" s="6"/>
    </row>
    <row r="47" spans="1:176" x14ac:dyDescent="0.25">
      <c r="D47" s="6"/>
      <c r="E47" s="6"/>
      <c r="F47" s="6"/>
      <c r="G47" s="6"/>
      <c r="H47" s="6"/>
      <c r="I47" s="6"/>
      <c r="J47" s="6"/>
      <c r="K47" s="6"/>
      <c r="L47" s="6"/>
    </row>
    <row r="48" spans="1:176" x14ac:dyDescent="0.25">
      <c r="D48" s="6"/>
      <c r="E48" s="6"/>
      <c r="F48" s="6"/>
      <c r="G48" s="6"/>
      <c r="H48" s="6"/>
      <c r="I48" s="6"/>
      <c r="J48" s="6"/>
      <c r="K48" s="6"/>
      <c r="L48" s="6"/>
    </row>
    <row r="49" spans="4:12" x14ac:dyDescent="0.25">
      <c r="D49" s="6"/>
      <c r="E49" s="6"/>
      <c r="F49" s="6"/>
      <c r="G49" s="6"/>
      <c r="H49" s="6"/>
      <c r="I49" s="6"/>
      <c r="J49" s="6"/>
      <c r="K49" s="6"/>
      <c r="L49" s="6"/>
    </row>
    <row r="50" spans="4:12" x14ac:dyDescent="0.25">
      <c r="D50" s="6"/>
      <c r="E50" s="6"/>
      <c r="F50" s="6"/>
      <c r="G50" s="6"/>
      <c r="H50" s="6"/>
      <c r="I50" s="6"/>
      <c r="J50" s="6"/>
      <c r="K50" s="6"/>
      <c r="L50" s="6"/>
    </row>
    <row r="51" spans="4:12" x14ac:dyDescent="0.25">
      <c r="D51" s="6"/>
      <c r="E51" s="6"/>
      <c r="F51" s="6"/>
      <c r="G51" s="6"/>
      <c r="H51" s="6"/>
      <c r="I51" s="6"/>
      <c r="J51" s="6"/>
      <c r="K51" s="6"/>
      <c r="L51" s="6"/>
    </row>
    <row r="52" spans="4:12" x14ac:dyDescent="0.25">
      <c r="D52" s="6"/>
      <c r="E52" s="6"/>
      <c r="F52" s="6"/>
      <c r="G52" s="6"/>
      <c r="H52" s="6"/>
      <c r="I52" s="6"/>
      <c r="J52" s="6"/>
      <c r="K52" s="6"/>
      <c r="L52" s="6"/>
    </row>
    <row r="53" spans="4:12" x14ac:dyDescent="0.25">
      <c r="D53" s="6"/>
      <c r="E53" s="6"/>
      <c r="F53" s="6"/>
      <c r="G53" s="6"/>
      <c r="H53" s="6"/>
      <c r="I53" s="6"/>
      <c r="J53" s="6"/>
      <c r="K53" s="6"/>
      <c r="L53" s="6"/>
    </row>
    <row r="54" spans="4:12" x14ac:dyDescent="0.25">
      <c r="D54" s="6"/>
      <c r="E54" s="6"/>
      <c r="F54" s="6"/>
      <c r="G54" s="6"/>
      <c r="H54" s="6"/>
      <c r="I54" s="6"/>
      <c r="J54" s="6"/>
      <c r="K54" s="6"/>
      <c r="L54" s="6"/>
    </row>
    <row r="55" spans="4:12" x14ac:dyDescent="0.25">
      <c r="D55" s="6"/>
      <c r="E55" s="6"/>
      <c r="F55" s="6"/>
      <c r="G55" s="6"/>
      <c r="H55" s="6"/>
      <c r="I55" s="6"/>
      <c r="J55" s="6"/>
      <c r="K55" s="6"/>
      <c r="L55" s="6"/>
    </row>
    <row r="56" spans="4:12" x14ac:dyDescent="0.25">
      <c r="D56" s="6"/>
      <c r="E56" s="6"/>
      <c r="F56" s="6"/>
      <c r="G56" s="6"/>
      <c r="H56" s="6"/>
      <c r="I56" s="6"/>
      <c r="J56" s="6"/>
      <c r="K56" s="6"/>
      <c r="L56" s="6"/>
    </row>
    <row r="57" spans="4:12" x14ac:dyDescent="0.25">
      <c r="D57" s="6"/>
      <c r="E57" s="6"/>
      <c r="F57" s="6"/>
      <c r="G57" s="6"/>
      <c r="H57" s="6"/>
      <c r="I57" s="6"/>
      <c r="J57" s="6"/>
      <c r="K57" s="6"/>
      <c r="L57" s="6"/>
    </row>
    <row r="58" spans="4:12" x14ac:dyDescent="0.25">
      <c r="D58" s="6"/>
      <c r="E58" s="6"/>
      <c r="F58" s="6"/>
      <c r="G58" s="6"/>
      <c r="H58" s="6"/>
      <c r="I58" s="6"/>
      <c r="J58" s="6"/>
      <c r="K58" s="6"/>
      <c r="L58" s="6"/>
    </row>
    <row r="59" spans="4:12" x14ac:dyDescent="0.25">
      <c r="D59" s="6"/>
      <c r="E59" s="6"/>
      <c r="F59" s="6"/>
      <c r="G59" s="6"/>
      <c r="H59" s="6"/>
      <c r="I59" s="6"/>
      <c r="J59" s="6"/>
      <c r="K59" s="6"/>
      <c r="L59" s="6"/>
    </row>
    <row r="60" spans="4:12" x14ac:dyDescent="0.25">
      <c r="D60" s="6"/>
      <c r="E60" s="6"/>
      <c r="F60" s="6"/>
      <c r="G60" s="6"/>
      <c r="H60" s="6"/>
      <c r="I60" s="6"/>
      <c r="J60" s="6"/>
      <c r="K60" s="6"/>
      <c r="L60" s="6"/>
    </row>
    <row r="61" spans="4:12" x14ac:dyDescent="0.25">
      <c r="D61" s="6"/>
      <c r="E61" s="6"/>
      <c r="F61" s="6"/>
      <c r="G61" s="6"/>
      <c r="H61" s="6"/>
      <c r="I61" s="6"/>
      <c r="J61" s="6"/>
      <c r="K61" s="6"/>
      <c r="L61" s="6"/>
    </row>
    <row r="62" spans="4:12" x14ac:dyDescent="0.25">
      <c r="D62" s="6"/>
      <c r="E62" s="6"/>
      <c r="F62" s="6"/>
      <c r="G62" s="6"/>
      <c r="H62" s="6"/>
      <c r="I62" s="6"/>
      <c r="J62" s="6"/>
      <c r="K62" s="6"/>
      <c r="L62" s="6"/>
    </row>
    <row r="63" spans="4:12" x14ac:dyDescent="0.25">
      <c r="D63" s="6"/>
      <c r="E63" s="6"/>
      <c r="F63" s="6"/>
      <c r="G63" s="6"/>
      <c r="H63" s="6"/>
      <c r="I63" s="6"/>
      <c r="J63" s="6"/>
      <c r="K63" s="6"/>
      <c r="L63" s="6"/>
    </row>
    <row r="64" spans="4:12" x14ac:dyDescent="0.25">
      <c r="D64" s="6"/>
      <c r="E64" s="6"/>
      <c r="F64" s="6"/>
      <c r="G64" s="6"/>
      <c r="H64" s="6"/>
      <c r="I64" s="6"/>
      <c r="J64" s="6"/>
      <c r="K64" s="6"/>
      <c r="L64" s="6"/>
    </row>
    <row r="65" spans="4:12" x14ac:dyDescent="0.25">
      <c r="D65" s="6"/>
      <c r="E65" s="6"/>
      <c r="F65" s="6"/>
      <c r="G65" s="6"/>
      <c r="H65" s="6"/>
      <c r="I65" s="6"/>
      <c r="J65" s="6"/>
      <c r="K65" s="6"/>
      <c r="L65" s="6"/>
    </row>
  </sheetData>
  <mergeCells count="3">
    <mergeCell ref="B2:P2"/>
    <mergeCell ref="B3:P3"/>
    <mergeCell ref="B4:P4"/>
  </mergeCells>
  <phoneticPr fontId="11" type="noConversion"/>
  <pageMargins left="0.7" right="0.7" top="0.75" bottom="0.75" header="0.3" footer="0.3"/>
  <pageSetup scale="10" orientation="landscape" r:id="rId1"/>
  <headerFooter>
    <oddHeader>&amp;R&amp;"Calibri,Regular"&amp;K000000
Exhibit OCS _ 1.8D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view="pageLayout" workbookViewId="0">
      <selection activeCell="G50" sqref="G50"/>
    </sheetView>
  </sheetViews>
  <sheetFormatPr defaultColWidth="8.85546875" defaultRowHeight="15" x14ac:dyDescent="0.25"/>
  <cols>
    <col min="1" max="1" width="27.42578125" customWidth="1"/>
    <col min="2" max="2" width="9.140625" customWidth="1"/>
    <col min="3" max="4" width="11" customWidth="1"/>
    <col min="5" max="5" width="2.28515625" customWidth="1"/>
    <col min="6" max="6" width="27" customWidth="1"/>
    <col min="7" max="8" width="11" customWidth="1"/>
  </cols>
  <sheetData>
    <row r="1" spans="1:23" x14ac:dyDescent="0.25">
      <c r="A1" s="18"/>
      <c r="B1" s="18"/>
      <c r="C1" s="18"/>
      <c r="D1" s="67"/>
      <c r="E1" s="67"/>
      <c r="F1" s="67"/>
      <c r="G1" s="67"/>
      <c r="H1" s="6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1" x14ac:dyDescent="0.35">
      <c r="A2" s="105" t="s">
        <v>53</v>
      </c>
      <c r="B2" s="105"/>
      <c r="C2" s="105"/>
      <c r="D2" s="105"/>
      <c r="E2" s="105"/>
      <c r="F2" s="105"/>
      <c r="G2" s="105"/>
      <c r="H2" s="105"/>
      <c r="I2" s="29"/>
      <c r="J2" s="29"/>
      <c r="K2" s="29"/>
      <c r="L2" s="29"/>
      <c r="M2" s="29"/>
      <c r="N2" s="29"/>
      <c r="O2" s="29"/>
      <c r="P2" s="29"/>
      <c r="Q2" s="29"/>
      <c r="R2" s="18"/>
      <c r="S2" s="18"/>
      <c r="T2" s="18"/>
      <c r="U2" s="18"/>
      <c r="V2" s="18"/>
      <c r="W2" s="18"/>
    </row>
    <row r="3" spans="1:23" ht="21" x14ac:dyDescent="0.35">
      <c r="A3" s="105" t="s">
        <v>146</v>
      </c>
      <c r="B3" s="105"/>
      <c r="C3" s="105"/>
      <c r="D3" s="105"/>
      <c r="E3" s="105"/>
      <c r="F3" s="105"/>
      <c r="G3" s="105"/>
      <c r="H3" s="105"/>
      <c r="I3" s="50"/>
      <c r="J3" s="50"/>
      <c r="K3" s="50"/>
      <c r="L3" s="50"/>
      <c r="M3" s="29"/>
      <c r="N3" s="29"/>
      <c r="O3" s="29"/>
      <c r="P3" s="29"/>
      <c r="Q3" s="29"/>
      <c r="R3" s="18"/>
      <c r="S3" s="18"/>
      <c r="T3" s="18"/>
      <c r="U3" s="18"/>
      <c r="V3" s="18"/>
      <c r="W3" s="18"/>
    </row>
    <row r="4" spans="1:23" ht="21" x14ac:dyDescent="0.35">
      <c r="A4" s="105" t="s">
        <v>78</v>
      </c>
      <c r="B4" s="105"/>
      <c r="C4" s="105"/>
      <c r="D4" s="105"/>
      <c r="E4" s="105"/>
      <c r="F4" s="105"/>
      <c r="G4" s="105"/>
      <c r="H4" s="105"/>
      <c r="I4" s="29"/>
      <c r="J4" s="29"/>
      <c r="K4" s="29"/>
      <c r="L4" s="29"/>
      <c r="M4" s="29"/>
      <c r="N4" s="29"/>
      <c r="O4" s="29"/>
      <c r="P4" s="29"/>
      <c r="Q4" s="29"/>
      <c r="R4" s="18"/>
      <c r="S4" s="18"/>
      <c r="T4" s="18"/>
      <c r="U4" s="18"/>
      <c r="V4" s="18"/>
      <c r="W4" s="18"/>
    </row>
    <row r="5" spans="1:23" x14ac:dyDescent="0.25">
      <c r="A5" s="18"/>
      <c r="B5" s="18"/>
      <c r="C5" s="18"/>
      <c r="D5" s="67"/>
      <c r="E5" s="67"/>
      <c r="F5" s="67"/>
      <c r="G5" s="67"/>
      <c r="H5" s="6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25">
      <c r="A6" s="18"/>
      <c r="B6" s="18"/>
      <c r="C6" s="18"/>
      <c r="D6" s="67"/>
      <c r="E6" s="67"/>
      <c r="F6" s="67"/>
      <c r="G6" s="67"/>
      <c r="H6" s="6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5">
      <c r="A7" s="18"/>
      <c r="B7" s="18"/>
      <c r="C7" s="18"/>
      <c r="D7" s="67"/>
      <c r="E7" s="67"/>
      <c r="F7" s="67"/>
      <c r="G7" s="67"/>
      <c r="H7" s="6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25">
      <c r="A8" s="18"/>
      <c r="B8" s="18"/>
      <c r="C8" s="18"/>
      <c r="D8" s="67"/>
      <c r="E8" s="67"/>
      <c r="F8" s="67"/>
      <c r="G8" s="67"/>
      <c r="H8" s="6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8.75" x14ac:dyDescent="0.3">
      <c r="A9" s="18"/>
      <c r="B9" s="65" t="s">
        <v>43</v>
      </c>
      <c r="C9" s="65" t="s">
        <v>44</v>
      </c>
      <c r="D9" s="65" t="s">
        <v>45</v>
      </c>
      <c r="E9" s="65"/>
      <c r="F9" s="65" t="s">
        <v>46</v>
      </c>
      <c r="G9" s="65" t="s">
        <v>47</v>
      </c>
      <c r="H9" s="65" t="s">
        <v>48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64.5" x14ac:dyDescent="0.25">
      <c r="A10" s="18" t="s">
        <v>189</v>
      </c>
      <c r="B10" s="66" t="s">
        <v>190</v>
      </c>
      <c r="C10" s="66" t="s">
        <v>191</v>
      </c>
      <c r="D10" s="66" t="s">
        <v>77</v>
      </c>
      <c r="E10" s="66"/>
      <c r="F10" s="66" t="s">
        <v>192</v>
      </c>
      <c r="G10" s="66" t="s">
        <v>191</v>
      </c>
      <c r="H10" s="66" t="s">
        <v>77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x14ac:dyDescent="0.25">
      <c r="A11">
        <v>1980</v>
      </c>
      <c r="B11" s="70">
        <v>0.11269999999999999</v>
      </c>
      <c r="C11" s="70">
        <v>0.14230000000000001</v>
      </c>
      <c r="D11" s="70">
        <f>C11-B11</f>
        <v>2.9600000000000015E-2</v>
      </c>
      <c r="E11" s="70"/>
      <c r="F11" s="70">
        <v>0.13669999999999999</v>
      </c>
      <c r="G11" s="70">
        <f>C11</f>
        <v>0.14230000000000001</v>
      </c>
      <c r="H11" s="70">
        <f>G11-F11</f>
        <v>5.6000000000000216E-3</v>
      </c>
    </row>
    <row r="12" spans="1:23" x14ac:dyDescent="0.25">
      <c r="A12">
        <f>A11+1</f>
        <v>1981</v>
      </c>
      <c r="B12" s="70">
        <v>0.13450000000000001</v>
      </c>
      <c r="C12" s="70">
        <v>0.1522</v>
      </c>
      <c r="D12" s="70">
        <f t="shared" ref="D12:D44" si="0">C12-B12</f>
        <v>1.7699999999999994E-2</v>
      </c>
      <c r="E12" s="70"/>
      <c r="F12" s="70">
        <v>0.16039999999999999</v>
      </c>
      <c r="G12" s="70">
        <f t="shared" ref="G12:G44" si="1">C12</f>
        <v>0.1522</v>
      </c>
      <c r="H12" s="70">
        <f t="shared" ref="H12:H44" si="2">G12-F12</f>
        <v>-8.1999999999999851E-3</v>
      </c>
    </row>
    <row r="13" spans="1:23" x14ac:dyDescent="0.25">
      <c r="A13">
        <f t="shared" ref="A13:A44" si="3">A12+1</f>
        <v>1982</v>
      </c>
      <c r="B13" s="70">
        <v>0.12759999999999999</v>
      </c>
      <c r="C13" s="70">
        <v>0.1578</v>
      </c>
      <c r="D13" s="70">
        <f t="shared" si="0"/>
        <v>3.0200000000000005E-2</v>
      </c>
      <c r="E13" s="70"/>
      <c r="F13" s="70">
        <v>0.16109999999999999</v>
      </c>
      <c r="G13" s="70">
        <f t="shared" si="1"/>
        <v>0.1578</v>
      </c>
      <c r="H13" s="70">
        <f t="shared" si="2"/>
        <v>-3.2999999999999974E-3</v>
      </c>
    </row>
    <row r="14" spans="1:23" x14ac:dyDescent="0.25">
      <c r="A14">
        <f t="shared" si="3"/>
        <v>1983</v>
      </c>
      <c r="B14" s="70">
        <v>0.1118</v>
      </c>
      <c r="C14" s="70">
        <v>0.15359999999999999</v>
      </c>
      <c r="D14" s="70">
        <f t="shared" si="0"/>
        <v>4.179999999999999E-2</v>
      </c>
      <c r="E14" s="70"/>
      <c r="F14" s="70">
        <v>0.13550000000000001</v>
      </c>
      <c r="G14" s="70">
        <f t="shared" si="1"/>
        <v>0.15359999999999999</v>
      </c>
      <c r="H14" s="70">
        <f t="shared" si="2"/>
        <v>1.8099999999999977E-2</v>
      </c>
    </row>
    <row r="15" spans="1:23" x14ac:dyDescent="0.25">
      <c r="A15">
        <f t="shared" si="3"/>
        <v>1984</v>
      </c>
      <c r="B15" s="70">
        <v>0.1241</v>
      </c>
      <c r="C15" s="70">
        <v>0.1532</v>
      </c>
      <c r="D15" s="70">
        <f t="shared" si="0"/>
        <v>2.9100000000000001E-2</v>
      </c>
      <c r="E15" s="70"/>
      <c r="F15" s="70">
        <v>0.1419</v>
      </c>
      <c r="G15" s="70">
        <f t="shared" si="1"/>
        <v>0.1532</v>
      </c>
      <c r="H15" s="70">
        <f t="shared" si="2"/>
        <v>1.1300000000000004E-2</v>
      </c>
    </row>
    <row r="16" spans="1:23" x14ac:dyDescent="0.25">
      <c r="A16">
        <f t="shared" si="3"/>
        <v>1985</v>
      </c>
      <c r="B16" s="70">
        <v>0.1079</v>
      </c>
      <c r="C16" s="70">
        <v>0.152</v>
      </c>
      <c r="D16" s="70">
        <f t="shared" si="0"/>
        <v>4.41E-2</v>
      </c>
      <c r="E16" s="70"/>
      <c r="F16" s="70">
        <v>0.12720000000000001</v>
      </c>
      <c r="G16" s="70">
        <f t="shared" si="1"/>
        <v>0.152</v>
      </c>
      <c r="H16" s="70">
        <f t="shared" si="2"/>
        <v>2.4799999999999989E-2</v>
      </c>
    </row>
    <row r="17" spans="1:8" x14ac:dyDescent="0.25">
      <c r="A17">
        <f t="shared" si="3"/>
        <v>1986</v>
      </c>
      <c r="B17" s="70">
        <v>7.7799999999999994E-2</v>
      </c>
      <c r="C17" s="70">
        <v>0.13930000000000001</v>
      </c>
      <c r="D17" s="70">
        <f t="shared" si="0"/>
        <v>6.1500000000000013E-2</v>
      </c>
      <c r="E17" s="70"/>
      <c r="F17" s="70">
        <v>0.10390000000000001</v>
      </c>
      <c r="G17" s="70">
        <f t="shared" si="1"/>
        <v>0.13930000000000001</v>
      </c>
      <c r="H17" s="70">
        <f t="shared" si="2"/>
        <v>3.5400000000000001E-2</v>
      </c>
    </row>
    <row r="18" spans="1:8" x14ac:dyDescent="0.25">
      <c r="A18">
        <f t="shared" si="3"/>
        <v>1987</v>
      </c>
      <c r="B18" s="70">
        <v>8.5900000000000004E-2</v>
      </c>
      <c r="C18" s="70">
        <v>0.12989999999999999</v>
      </c>
      <c r="D18" s="70">
        <f t="shared" si="0"/>
        <v>4.3999999999999984E-2</v>
      </c>
      <c r="E18" s="70"/>
      <c r="F18" s="70">
        <v>0.10580000000000001</v>
      </c>
      <c r="G18" s="70">
        <f t="shared" si="1"/>
        <v>0.12989999999999999</v>
      </c>
      <c r="H18" s="70">
        <f t="shared" si="2"/>
        <v>2.4099999999999983E-2</v>
      </c>
    </row>
    <row r="19" spans="1:8" x14ac:dyDescent="0.25">
      <c r="A19">
        <f t="shared" si="3"/>
        <v>1988</v>
      </c>
      <c r="B19" s="70">
        <v>8.9599999999999999E-2</v>
      </c>
      <c r="C19" s="70">
        <v>0.12790000000000001</v>
      </c>
      <c r="D19" s="70">
        <f t="shared" si="0"/>
        <v>3.8300000000000015E-2</v>
      </c>
      <c r="E19" s="70"/>
      <c r="F19" s="70">
        <v>0.10829999999999999</v>
      </c>
      <c r="G19" s="70">
        <f t="shared" si="1"/>
        <v>0.12790000000000001</v>
      </c>
      <c r="H19" s="70">
        <f t="shared" si="2"/>
        <v>1.960000000000002E-2</v>
      </c>
    </row>
    <row r="20" spans="1:8" x14ac:dyDescent="0.25">
      <c r="A20">
        <f t="shared" si="3"/>
        <v>1989</v>
      </c>
      <c r="B20" s="70">
        <v>8.4500000000000006E-2</v>
      </c>
      <c r="C20" s="70">
        <v>0.12970000000000001</v>
      </c>
      <c r="D20" s="70">
        <f t="shared" si="0"/>
        <v>4.5200000000000004E-2</v>
      </c>
      <c r="E20" s="70"/>
      <c r="F20" s="70">
        <v>0.1018</v>
      </c>
      <c r="G20" s="70">
        <f t="shared" si="1"/>
        <v>0.12970000000000001</v>
      </c>
      <c r="H20" s="70">
        <f t="shared" si="2"/>
        <v>2.7900000000000008E-2</v>
      </c>
    </row>
    <row r="21" spans="1:8" x14ac:dyDescent="0.25">
      <c r="A21">
        <f t="shared" si="3"/>
        <v>1990</v>
      </c>
      <c r="B21" s="70">
        <v>8.6099999999999996E-2</v>
      </c>
      <c r="C21" s="70">
        <v>0.127</v>
      </c>
      <c r="D21" s="70">
        <f t="shared" si="0"/>
        <v>4.0900000000000006E-2</v>
      </c>
      <c r="E21" s="70"/>
      <c r="F21" s="70">
        <v>0.1036</v>
      </c>
      <c r="G21" s="70">
        <f t="shared" si="1"/>
        <v>0.127</v>
      </c>
      <c r="H21" s="70">
        <f t="shared" si="2"/>
        <v>2.3400000000000004E-2</v>
      </c>
    </row>
    <row r="22" spans="1:8" x14ac:dyDescent="0.25">
      <c r="A22">
        <f t="shared" si="3"/>
        <v>1991</v>
      </c>
      <c r="B22" s="70">
        <v>8.14E-2</v>
      </c>
      <c r="C22" s="70">
        <v>0.1255</v>
      </c>
      <c r="D22" s="70">
        <f t="shared" si="0"/>
        <v>4.41E-2</v>
      </c>
      <c r="E22" s="70"/>
      <c r="F22" s="70">
        <v>9.8000000000000004E-2</v>
      </c>
      <c r="G22" s="70">
        <f t="shared" si="1"/>
        <v>0.1255</v>
      </c>
      <c r="H22" s="70">
        <f t="shared" si="2"/>
        <v>2.7499999999999997E-2</v>
      </c>
    </row>
    <row r="23" spans="1:8" x14ac:dyDescent="0.25">
      <c r="A23">
        <f t="shared" si="3"/>
        <v>1992</v>
      </c>
      <c r="B23" s="70">
        <v>7.6700000000000004E-2</v>
      </c>
      <c r="C23" s="70">
        <v>0.12089999999999999</v>
      </c>
      <c r="D23" s="70">
        <f t="shared" si="0"/>
        <v>4.4199999999999989E-2</v>
      </c>
      <c r="E23" s="70"/>
      <c r="F23" s="70">
        <v>8.9800000000000005E-2</v>
      </c>
      <c r="G23" s="70">
        <f t="shared" si="1"/>
        <v>0.12089999999999999</v>
      </c>
      <c r="H23" s="70">
        <f t="shared" si="2"/>
        <v>3.1099999999999989E-2</v>
      </c>
    </row>
    <row r="24" spans="1:8" x14ac:dyDescent="0.25">
      <c r="A24">
        <f t="shared" si="3"/>
        <v>1993</v>
      </c>
      <c r="B24" s="70">
        <v>6.59E-2</v>
      </c>
      <c r="C24" s="70">
        <v>0.11409999999999999</v>
      </c>
      <c r="D24" s="70">
        <f t="shared" si="0"/>
        <v>4.8199999999999993E-2</v>
      </c>
      <c r="E24" s="70"/>
      <c r="F24" s="70">
        <v>7.9299999999999995E-2</v>
      </c>
      <c r="G24" s="70">
        <f t="shared" si="1"/>
        <v>0.11409999999999999</v>
      </c>
      <c r="H24" s="70">
        <f t="shared" si="2"/>
        <v>3.4799999999999998E-2</v>
      </c>
    </row>
    <row r="25" spans="1:8" x14ac:dyDescent="0.25">
      <c r="A25">
        <f t="shared" si="3"/>
        <v>1994</v>
      </c>
      <c r="B25" s="70">
        <v>7.3700000000000002E-2</v>
      </c>
      <c r="C25" s="70">
        <v>0.1134</v>
      </c>
      <c r="D25" s="70">
        <f t="shared" si="0"/>
        <v>3.9699999999999999E-2</v>
      </c>
      <c r="E25" s="70"/>
      <c r="F25" s="70">
        <v>8.6300000000000002E-2</v>
      </c>
      <c r="G25" s="70">
        <f t="shared" si="1"/>
        <v>0.1134</v>
      </c>
      <c r="H25" s="70">
        <f t="shared" si="2"/>
        <v>2.7099999999999999E-2</v>
      </c>
    </row>
    <row r="26" spans="1:8" x14ac:dyDescent="0.25">
      <c r="A26">
        <f t="shared" si="3"/>
        <v>1995</v>
      </c>
      <c r="B26" s="70">
        <v>6.88E-2</v>
      </c>
      <c r="C26" s="70">
        <v>0.11550000000000001</v>
      </c>
      <c r="D26" s="70">
        <f t="shared" si="0"/>
        <v>4.6700000000000005E-2</v>
      </c>
      <c r="E26" s="70"/>
      <c r="F26" s="70">
        <v>8.2000000000000003E-2</v>
      </c>
      <c r="G26" s="70">
        <f t="shared" si="1"/>
        <v>0.11550000000000001</v>
      </c>
      <c r="H26" s="70">
        <f t="shared" si="2"/>
        <v>3.3500000000000002E-2</v>
      </c>
    </row>
    <row r="27" spans="1:8" x14ac:dyDescent="0.25">
      <c r="A27">
        <f t="shared" si="3"/>
        <v>1996</v>
      </c>
      <c r="B27" s="70">
        <v>6.7100000000000007E-2</v>
      </c>
      <c r="C27" s="70">
        <v>0.1139</v>
      </c>
      <c r="D27" s="70">
        <f t="shared" si="0"/>
        <v>4.6799999999999994E-2</v>
      </c>
      <c r="E27" s="70"/>
      <c r="F27" s="70">
        <v>8.0500000000000002E-2</v>
      </c>
      <c r="G27" s="70">
        <f t="shared" si="1"/>
        <v>0.1139</v>
      </c>
      <c r="H27" s="70">
        <f t="shared" si="2"/>
        <v>3.3399999999999999E-2</v>
      </c>
    </row>
    <row r="28" spans="1:8" x14ac:dyDescent="0.25">
      <c r="A28">
        <f t="shared" si="3"/>
        <v>1997</v>
      </c>
      <c r="B28" s="70">
        <v>6.6100000000000006E-2</v>
      </c>
      <c r="C28" s="70">
        <v>0.114</v>
      </c>
      <c r="D28" s="70">
        <f t="shared" si="0"/>
        <v>4.7899999999999998E-2</v>
      </c>
      <c r="E28" s="70"/>
      <c r="F28" s="70">
        <v>7.8700000000000006E-2</v>
      </c>
      <c r="G28" s="70">
        <f t="shared" si="1"/>
        <v>0.114</v>
      </c>
      <c r="H28" s="70">
        <f t="shared" si="2"/>
        <v>3.5299999999999998E-2</v>
      </c>
    </row>
    <row r="29" spans="1:8" x14ac:dyDescent="0.25">
      <c r="A29">
        <f t="shared" si="3"/>
        <v>1998</v>
      </c>
      <c r="B29" s="70">
        <v>5.5800000000000002E-2</v>
      </c>
      <c r="C29" s="70">
        <v>0.1166</v>
      </c>
      <c r="D29" s="70">
        <f t="shared" si="0"/>
        <v>6.0799999999999993E-2</v>
      </c>
      <c r="E29" s="70"/>
      <c r="F29" s="70">
        <v>7.22E-2</v>
      </c>
      <c r="G29" s="70">
        <f t="shared" si="1"/>
        <v>0.1166</v>
      </c>
      <c r="H29" s="70">
        <f t="shared" si="2"/>
        <v>4.4399999999999995E-2</v>
      </c>
    </row>
    <row r="30" spans="1:8" x14ac:dyDescent="0.25">
      <c r="A30">
        <f t="shared" si="3"/>
        <v>1999</v>
      </c>
      <c r="B30" s="70">
        <v>5.8700000000000002E-2</v>
      </c>
      <c r="C30" s="70">
        <v>0.1077</v>
      </c>
      <c r="D30" s="70">
        <f t="shared" si="0"/>
        <v>4.9000000000000002E-2</v>
      </c>
      <c r="E30" s="70"/>
      <c r="F30" s="70">
        <v>7.8799999999999995E-2</v>
      </c>
      <c r="G30" s="70">
        <f t="shared" si="1"/>
        <v>0.1077</v>
      </c>
      <c r="H30" s="70">
        <f t="shared" si="2"/>
        <v>2.8900000000000009E-2</v>
      </c>
    </row>
    <row r="31" spans="1:8" x14ac:dyDescent="0.25">
      <c r="A31">
        <f t="shared" si="3"/>
        <v>2000</v>
      </c>
      <c r="B31" s="70">
        <v>5.9400000000000001E-2</v>
      </c>
      <c r="C31" s="70">
        <v>0.1143</v>
      </c>
      <c r="D31" s="70">
        <f t="shared" si="0"/>
        <v>5.4899999999999997E-2</v>
      </c>
      <c r="E31" s="70"/>
      <c r="F31" s="70">
        <v>8.3699999999999997E-2</v>
      </c>
      <c r="G31" s="70">
        <f t="shared" si="1"/>
        <v>0.1143</v>
      </c>
      <c r="H31" s="70">
        <f t="shared" si="2"/>
        <v>3.0600000000000002E-2</v>
      </c>
    </row>
    <row r="32" spans="1:8" x14ac:dyDescent="0.25">
      <c r="A32">
        <f t="shared" si="3"/>
        <v>2001</v>
      </c>
      <c r="B32" s="70">
        <v>5.4899999999999997E-2</v>
      </c>
      <c r="C32" s="70">
        <v>0.1109</v>
      </c>
      <c r="D32" s="70">
        <f t="shared" si="0"/>
        <v>5.6000000000000001E-2</v>
      </c>
      <c r="E32" s="70"/>
      <c r="F32" s="70">
        <v>7.9500000000000001E-2</v>
      </c>
      <c r="G32" s="70">
        <f t="shared" si="1"/>
        <v>0.1109</v>
      </c>
      <c r="H32" s="70">
        <f t="shared" si="2"/>
        <v>3.1399999999999997E-2</v>
      </c>
    </row>
    <row r="33" spans="1:8" x14ac:dyDescent="0.25">
      <c r="A33">
        <f t="shared" si="3"/>
        <v>2002</v>
      </c>
      <c r="B33" s="70">
        <v>5.4300000000000001E-2</v>
      </c>
      <c r="C33" s="70">
        <v>0.1116</v>
      </c>
      <c r="D33" s="70">
        <f t="shared" si="0"/>
        <v>5.7300000000000004E-2</v>
      </c>
      <c r="E33" s="70"/>
      <c r="F33" s="70">
        <v>7.8E-2</v>
      </c>
      <c r="G33" s="70">
        <f t="shared" si="1"/>
        <v>0.1116</v>
      </c>
      <c r="H33" s="70">
        <f t="shared" si="2"/>
        <v>3.3600000000000005E-2</v>
      </c>
    </row>
    <row r="34" spans="1:8" x14ac:dyDescent="0.25">
      <c r="A34">
        <f t="shared" si="3"/>
        <v>2003</v>
      </c>
      <c r="B34" s="70">
        <v>4.9599999999999998E-2</v>
      </c>
      <c r="C34" s="70">
        <v>0.10970000000000001</v>
      </c>
      <c r="D34" s="70">
        <f t="shared" si="0"/>
        <v>6.0100000000000008E-2</v>
      </c>
      <c r="E34" s="70"/>
      <c r="F34" s="70">
        <v>6.7599999999999993E-2</v>
      </c>
      <c r="G34" s="70">
        <f t="shared" si="1"/>
        <v>0.10970000000000001</v>
      </c>
      <c r="H34" s="70">
        <f t="shared" si="2"/>
        <v>4.2100000000000012E-2</v>
      </c>
    </row>
    <row r="35" spans="1:8" x14ac:dyDescent="0.25">
      <c r="A35">
        <f t="shared" si="3"/>
        <v>2004</v>
      </c>
      <c r="B35" s="70">
        <v>5.04E-2</v>
      </c>
      <c r="C35" s="70">
        <v>0.1075</v>
      </c>
      <c r="D35" s="70">
        <f t="shared" si="0"/>
        <v>5.7099999999999998E-2</v>
      </c>
      <c r="E35" s="70"/>
      <c r="F35" s="70">
        <v>6.3899999999999998E-2</v>
      </c>
      <c r="G35" s="70">
        <f t="shared" si="1"/>
        <v>0.1075</v>
      </c>
      <c r="H35" s="70">
        <f t="shared" si="2"/>
        <v>4.36E-2</v>
      </c>
    </row>
    <row r="36" spans="1:8" x14ac:dyDescent="0.25">
      <c r="A36">
        <f t="shared" si="3"/>
        <v>2005</v>
      </c>
      <c r="B36" s="70">
        <v>4.6399999999999997E-2</v>
      </c>
      <c r="C36" s="70">
        <v>0.10539999999999999</v>
      </c>
      <c r="D36" s="70">
        <f t="shared" si="0"/>
        <v>5.8999999999999997E-2</v>
      </c>
      <c r="E36" s="70"/>
      <c r="F36" s="70">
        <v>6.0600000000000001E-2</v>
      </c>
      <c r="G36" s="70">
        <f t="shared" si="1"/>
        <v>0.10539999999999999</v>
      </c>
      <c r="H36" s="70">
        <f t="shared" si="2"/>
        <v>4.4799999999999993E-2</v>
      </c>
    </row>
    <row r="37" spans="1:8" x14ac:dyDescent="0.25">
      <c r="A37">
        <f t="shared" si="3"/>
        <v>2006</v>
      </c>
      <c r="B37" s="70">
        <v>4.9099999999999998E-2</v>
      </c>
      <c r="C37" s="70">
        <v>0.1036</v>
      </c>
      <c r="D37" s="70">
        <f t="shared" si="0"/>
        <v>5.45E-2</v>
      </c>
      <c r="E37" s="70"/>
      <c r="F37" s="70">
        <v>6.4799999999999996E-2</v>
      </c>
      <c r="G37" s="70">
        <f t="shared" si="1"/>
        <v>0.1036</v>
      </c>
      <c r="H37" s="70">
        <f t="shared" si="2"/>
        <v>3.8800000000000001E-2</v>
      </c>
    </row>
    <row r="38" spans="1:8" x14ac:dyDescent="0.25">
      <c r="A38">
        <f t="shared" si="3"/>
        <v>2007</v>
      </c>
      <c r="B38" s="70">
        <v>4.8399999999999999E-2</v>
      </c>
      <c r="C38" s="70">
        <v>0.1036</v>
      </c>
      <c r="D38" s="70">
        <f t="shared" si="0"/>
        <v>5.5199999999999999E-2</v>
      </c>
      <c r="E38" s="70"/>
      <c r="F38" s="70">
        <v>6.4799999999999996E-2</v>
      </c>
      <c r="G38" s="70">
        <f t="shared" si="1"/>
        <v>0.1036</v>
      </c>
      <c r="H38" s="70">
        <f t="shared" si="2"/>
        <v>3.8800000000000001E-2</v>
      </c>
    </row>
    <row r="39" spans="1:8" x14ac:dyDescent="0.25">
      <c r="A39">
        <f t="shared" si="3"/>
        <v>2008</v>
      </c>
      <c r="B39" s="70">
        <v>4.2799999999999998E-2</v>
      </c>
      <c r="C39" s="70">
        <v>0.1046</v>
      </c>
      <c r="D39" s="70">
        <f t="shared" si="0"/>
        <v>6.1800000000000001E-2</v>
      </c>
      <c r="E39" s="70"/>
      <c r="F39" s="70">
        <v>7.4399999999999994E-2</v>
      </c>
      <c r="G39" s="70">
        <f t="shared" si="1"/>
        <v>0.1046</v>
      </c>
      <c r="H39" s="70">
        <f t="shared" si="2"/>
        <v>3.0200000000000005E-2</v>
      </c>
    </row>
    <row r="40" spans="1:8" x14ac:dyDescent="0.25">
      <c r="A40">
        <f t="shared" si="3"/>
        <v>2009</v>
      </c>
      <c r="B40" s="70">
        <v>4.0800000000000003E-2</v>
      </c>
      <c r="C40" s="70">
        <v>0.1048</v>
      </c>
      <c r="D40" s="70">
        <f t="shared" si="0"/>
        <v>6.4000000000000001E-2</v>
      </c>
      <c r="E40" s="70"/>
      <c r="F40" s="70">
        <v>7.2900000000000006E-2</v>
      </c>
      <c r="G40" s="70">
        <f t="shared" si="1"/>
        <v>0.1048</v>
      </c>
      <c r="H40" s="70">
        <f t="shared" si="2"/>
        <v>3.1899999999999998E-2</v>
      </c>
    </row>
    <row r="41" spans="1:8" x14ac:dyDescent="0.25">
      <c r="A41">
        <f t="shared" si="3"/>
        <v>2010</v>
      </c>
      <c r="B41" s="70">
        <v>4.2500000000000003E-2</v>
      </c>
      <c r="C41" s="70">
        <v>0.10340000000000001</v>
      </c>
      <c r="D41" s="70">
        <f t="shared" si="0"/>
        <v>6.0900000000000003E-2</v>
      </c>
      <c r="E41" s="70"/>
      <c r="F41" s="70">
        <v>6.0400000000000002E-2</v>
      </c>
      <c r="G41" s="70">
        <f t="shared" si="1"/>
        <v>0.10340000000000001</v>
      </c>
      <c r="H41" s="70">
        <f t="shared" si="2"/>
        <v>4.3000000000000003E-2</v>
      </c>
    </row>
    <row r="42" spans="1:8" x14ac:dyDescent="0.25">
      <c r="A42">
        <f t="shared" si="3"/>
        <v>2011</v>
      </c>
      <c r="B42" s="70">
        <v>3.9100000000000003E-2</v>
      </c>
      <c r="C42" s="70">
        <v>0.10290000000000001</v>
      </c>
      <c r="D42" s="70">
        <f t="shared" si="0"/>
        <v>6.3799999999999996E-2</v>
      </c>
      <c r="E42" s="70"/>
      <c r="F42" s="70">
        <v>5.6599999999999998E-2</v>
      </c>
      <c r="G42" s="70">
        <f t="shared" si="1"/>
        <v>0.10290000000000001</v>
      </c>
      <c r="H42" s="70">
        <f t="shared" si="2"/>
        <v>4.6300000000000008E-2</v>
      </c>
    </row>
    <row r="43" spans="1:8" x14ac:dyDescent="0.25">
      <c r="A43">
        <f t="shared" si="3"/>
        <v>2012</v>
      </c>
      <c r="B43" s="70">
        <v>2.92E-2</v>
      </c>
      <c r="C43" s="70">
        <v>0.1017</v>
      </c>
      <c r="D43" s="70">
        <f t="shared" si="0"/>
        <v>7.2499999999999995E-2</v>
      </c>
      <c r="E43" s="70"/>
      <c r="F43" s="70">
        <v>4.9399999999999999E-2</v>
      </c>
      <c r="G43" s="70">
        <f t="shared" si="1"/>
        <v>0.1017</v>
      </c>
      <c r="H43" s="70">
        <f t="shared" si="2"/>
        <v>5.2299999999999999E-2</v>
      </c>
    </row>
    <row r="44" spans="1:8" x14ac:dyDescent="0.25">
      <c r="A44">
        <f t="shared" si="3"/>
        <v>2013</v>
      </c>
      <c r="B44" s="70">
        <v>3.4500000000000003E-2</v>
      </c>
      <c r="C44" s="70">
        <v>0.1002</v>
      </c>
      <c r="D44" s="70">
        <f t="shared" si="0"/>
        <v>6.5699999999999995E-2</v>
      </c>
      <c r="E44" s="70"/>
      <c r="F44" s="70">
        <v>5.0999999999999997E-2</v>
      </c>
      <c r="G44" s="70">
        <f t="shared" si="1"/>
        <v>0.1002</v>
      </c>
      <c r="H44" s="70">
        <f t="shared" si="2"/>
        <v>4.9200000000000001E-2</v>
      </c>
    </row>
    <row r="45" spans="1:8" x14ac:dyDescent="0.25">
      <c r="A45" t="s">
        <v>193</v>
      </c>
      <c r="B45" s="70">
        <f>AVERAGE(B11:B44)</f>
        <v>7.0532352941176463E-2</v>
      </c>
      <c r="C45" s="70">
        <f t="shared" ref="C45:D45" si="4">AVERAGE(C11:C44)</f>
        <v>0.12031470588235293</v>
      </c>
      <c r="D45" s="70">
        <f t="shared" si="4"/>
        <v>4.9782352941176472E-2</v>
      </c>
      <c r="E45" s="70"/>
      <c r="F45" s="70">
        <f t="shared" ref="F45:H45" si="5">AVERAGE(F11:F44)</f>
        <v>8.9982352941176458E-2</v>
      </c>
      <c r="G45" s="70">
        <f t="shared" si="5"/>
        <v>0.12031470588235293</v>
      </c>
      <c r="H45" s="70">
        <f t="shared" si="5"/>
        <v>3.0332352941176467E-2</v>
      </c>
    </row>
    <row r="46" spans="1:8" x14ac:dyDescent="0.25">
      <c r="B46" s="70"/>
      <c r="C46" s="70"/>
      <c r="D46" s="70"/>
      <c r="E46" s="70"/>
      <c r="F46" s="70"/>
      <c r="G46" s="70"/>
      <c r="H46" s="70"/>
    </row>
    <row r="47" spans="1:8" ht="18.75" x14ac:dyDescent="0.3">
      <c r="A47" s="65" t="s">
        <v>49</v>
      </c>
      <c r="B47" s="72"/>
      <c r="C47" s="72"/>
      <c r="D47" s="72"/>
      <c r="E47" s="72"/>
      <c r="F47" s="72" t="s">
        <v>50</v>
      </c>
      <c r="G47" s="70"/>
      <c r="H47" s="70"/>
    </row>
    <row r="48" spans="1:8" x14ac:dyDescent="0.25">
      <c r="A48" t="s">
        <v>41</v>
      </c>
      <c r="C48" s="92" t="s">
        <v>302</v>
      </c>
      <c r="D48" s="92" t="s">
        <v>193</v>
      </c>
      <c r="F48" t="s">
        <v>41</v>
      </c>
      <c r="G48" s="92" t="s">
        <v>302</v>
      </c>
      <c r="H48" s="92" t="s">
        <v>193</v>
      </c>
    </row>
    <row r="49" spans="1:8" x14ac:dyDescent="0.25">
      <c r="A49" t="s">
        <v>194</v>
      </c>
      <c r="C49" s="14">
        <v>3.5499999999999997E-2</v>
      </c>
      <c r="D49" s="7">
        <f>'OC3-1.3'!B79</f>
        <v>3.6833333333333336E-2</v>
      </c>
      <c r="F49" t="s">
        <v>297</v>
      </c>
      <c r="G49" s="14">
        <v>4.9799999999999997E-2</v>
      </c>
      <c r="H49" s="7">
        <f>'OC3-1.3'!F79</f>
        <v>5.1166666666666666E-2</v>
      </c>
    </row>
    <row r="50" spans="1:8" x14ac:dyDescent="0.25">
      <c r="A50" t="s">
        <v>195</v>
      </c>
      <c r="C50" s="14">
        <f>B45</f>
        <v>7.0532352941176463E-2</v>
      </c>
      <c r="D50" s="7">
        <f>B45</f>
        <v>7.0532352941176463E-2</v>
      </c>
      <c r="F50" t="s">
        <v>195</v>
      </c>
      <c r="G50" s="7">
        <f>F45</f>
        <v>8.9982352941176458E-2</v>
      </c>
      <c r="H50" s="7">
        <f>F45</f>
        <v>8.9982352941176458E-2</v>
      </c>
    </row>
    <row r="51" spans="1:8" x14ac:dyDescent="0.25">
      <c r="A51" t="s">
        <v>196</v>
      </c>
      <c r="C51" s="14">
        <f>C49-C50</f>
        <v>-3.5032352941176466E-2</v>
      </c>
      <c r="D51" s="7">
        <f>D49-D50</f>
        <v>-3.3699019607843127E-2</v>
      </c>
      <c r="F51" t="s">
        <v>196</v>
      </c>
      <c r="G51" s="7">
        <f>G49-G50</f>
        <v>-4.0182352941176461E-2</v>
      </c>
      <c r="H51" s="7">
        <f>H49-H50</f>
        <v>-3.8815686274509792E-2</v>
      </c>
    </row>
    <row r="52" spans="1:8" x14ac:dyDescent="0.25">
      <c r="A52" t="s">
        <v>197</v>
      </c>
      <c r="C52" s="93">
        <f>D52</f>
        <v>-0.39874111494773024</v>
      </c>
      <c r="D52" s="71">
        <f>SLOPE(D11:D44,B11:B44)</f>
        <v>-0.39874111494773024</v>
      </c>
      <c r="F52" t="s">
        <v>197</v>
      </c>
      <c r="G52">
        <f>H52</f>
        <v>-0.43264247091691754</v>
      </c>
      <c r="H52">
        <f>SLOPE(H11:H44,F11:F44)</f>
        <v>-0.43264247091691754</v>
      </c>
    </row>
    <row r="53" spans="1:8" x14ac:dyDescent="0.25">
      <c r="A53" t="s">
        <v>198</v>
      </c>
      <c r="C53" s="14">
        <f>C52*C51</f>
        <v>1.39688394710071E-2</v>
      </c>
      <c r="D53" s="14">
        <f>(D51*D52)</f>
        <v>1.3437184651076791E-2</v>
      </c>
      <c r="F53" t="s">
        <v>198</v>
      </c>
      <c r="G53" s="14">
        <f>G51*G52</f>
        <v>1.7384592463726253E-2</v>
      </c>
      <c r="H53" s="14">
        <f>(H51*H52)</f>
        <v>1.6793314420139798E-2</v>
      </c>
    </row>
    <row r="54" spans="1:8" x14ac:dyDescent="0.25">
      <c r="A54" t="s">
        <v>199</v>
      </c>
      <c r="C54" s="7">
        <f>D45</f>
        <v>4.9782352941176472E-2</v>
      </c>
      <c r="D54" s="14">
        <f>D45</f>
        <v>4.9782352941176472E-2</v>
      </c>
      <c r="F54" t="s">
        <v>199</v>
      </c>
      <c r="G54" s="7">
        <f>H45</f>
        <v>3.0332352941176467E-2</v>
      </c>
      <c r="H54" s="14">
        <f>H45</f>
        <v>3.0332352941176467E-2</v>
      </c>
    </row>
    <row r="55" spans="1:8" x14ac:dyDescent="0.25">
      <c r="A55" t="s">
        <v>200</v>
      </c>
      <c r="C55" s="7">
        <f>C53+C54</f>
        <v>6.3751192412183577E-2</v>
      </c>
      <c r="D55" s="14">
        <f>D54+D53</f>
        <v>6.3219537592253267E-2</v>
      </c>
      <c r="F55" t="s">
        <v>200</v>
      </c>
      <c r="G55" s="7">
        <f>G54+G53</f>
        <v>4.7716945404902719E-2</v>
      </c>
      <c r="H55" s="14">
        <f>H54+H53</f>
        <v>4.7125667361316265E-2</v>
      </c>
    </row>
    <row r="56" spans="1:8" ht="18.75" x14ac:dyDescent="0.3">
      <c r="A56" t="s">
        <v>201</v>
      </c>
      <c r="C56" s="73">
        <f>C55+C49</f>
        <v>9.9251192412183581E-2</v>
      </c>
      <c r="D56" s="64">
        <f>D55+D49</f>
        <v>0.1000528709255866</v>
      </c>
      <c r="F56" t="s">
        <v>201</v>
      </c>
      <c r="G56" s="73">
        <f>G55+G49</f>
        <v>9.7516945404902716E-2</v>
      </c>
      <c r="H56" s="64">
        <f>H55+H49</f>
        <v>9.8292334027982931E-2</v>
      </c>
    </row>
    <row r="57" spans="1:8" x14ac:dyDescent="0.25">
      <c r="A57" s="26" t="s">
        <v>179</v>
      </c>
      <c r="D57" s="14"/>
    </row>
    <row r="58" spans="1:8" x14ac:dyDescent="0.25">
      <c r="A58" s="26" t="s">
        <v>202</v>
      </c>
      <c r="D58" s="14"/>
    </row>
    <row r="59" spans="1:8" x14ac:dyDescent="0.25">
      <c r="A59" s="26" t="s">
        <v>203</v>
      </c>
    </row>
    <row r="60" spans="1:8" x14ac:dyDescent="0.25">
      <c r="A60" s="26" t="s">
        <v>204</v>
      </c>
    </row>
    <row r="61" spans="1:8" x14ac:dyDescent="0.25">
      <c r="A61" s="26" t="s">
        <v>336</v>
      </c>
    </row>
    <row r="62" spans="1:8" x14ac:dyDescent="0.25">
      <c r="A62" s="26" t="s">
        <v>205</v>
      </c>
    </row>
  </sheetData>
  <mergeCells count="3">
    <mergeCell ref="A2:H2"/>
    <mergeCell ref="A3:H3"/>
    <mergeCell ref="A4:H4"/>
  </mergeCells>
  <phoneticPr fontId="11" type="noConversion"/>
  <pageMargins left="0.7" right="0.7" top="0.75" bottom="0.75" header="0.3" footer="0.3"/>
  <pageSetup scale="72" orientation="portrait" r:id="rId1"/>
  <headerFooter>
    <oddHeader>&amp;R&amp;"Calibri,Regular"&amp;K000000Exhibit OCS _ 1.9D_x000D_Page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view="pageLayout" topLeftCell="C1" workbookViewId="0">
      <selection activeCell="B4" sqref="B4:R4"/>
    </sheetView>
  </sheetViews>
  <sheetFormatPr defaultColWidth="8.85546875" defaultRowHeight="15" x14ac:dyDescent="0.25"/>
  <cols>
    <col min="1" max="1" width="5.140625" customWidth="1"/>
    <col min="2" max="2" width="40.140625" customWidth="1"/>
    <col min="12" max="12" width="26.7109375" customWidth="1"/>
    <col min="17" max="17" width="8.42578125" customWidth="1"/>
  </cols>
  <sheetData>
    <row r="2" spans="1:18" ht="21" x14ac:dyDescent="0.35"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1" x14ac:dyDescent="0.35">
      <c r="A3" s="18"/>
      <c r="B3" s="109" t="s">
        <v>146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21" x14ac:dyDescent="0.35">
      <c r="A4" s="18"/>
      <c r="B4" s="105" t="s">
        <v>79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21" x14ac:dyDescent="0.35">
      <c r="A5" s="18"/>
      <c r="B5" s="105" t="s">
        <v>80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21" x14ac:dyDescent="0.35">
      <c r="A6" s="89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21" x14ac:dyDescent="0.35">
      <c r="A7" s="18"/>
      <c r="B7" s="87"/>
      <c r="C7" s="87" t="s">
        <v>301</v>
      </c>
      <c r="D7" s="87" t="s">
        <v>43</v>
      </c>
      <c r="E7" s="87" t="s">
        <v>44</v>
      </c>
      <c r="F7" s="87" t="s">
        <v>45</v>
      </c>
      <c r="G7" s="87" t="s">
        <v>46</v>
      </c>
      <c r="H7" s="87" t="s">
        <v>47</v>
      </c>
      <c r="I7" s="87" t="s">
        <v>48</v>
      </c>
      <c r="J7" s="87"/>
      <c r="K7" s="87"/>
      <c r="L7" s="87"/>
      <c r="M7" s="87"/>
      <c r="N7" s="87" t="s">
        <v>49</v>
      </c>
      <c r="O7" s="87" t="s">
        <v>50</v>
      </c>
      <c r="P7" s="87" t="s">
        <v>51</v>
      </c>
      <c r="Q7" s="87" t="s">
        <v>54</v>
      </c>
      <c r="R7" s="87" t="s">
        <v>55</v>
      </c>
    </row>
    <row r="8" spans="1:18" ht="21" x14ac:dyDescent="0.35">
      <c r="A8" s="18"/>
      <c r="B8" s="105" t="s">
        <v>188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64.5" x14ac:dyDescent="0.25">
      <c r="A9" s="48" t="s">
        <v>0</v>
      </c>
      <c r="B9" s="49" t="s">
        <v>1</v>
      </c>
      <c r="C9" s="49" t="s">
        <v>2</v>
      </c>
      <c r="D9" s="18" t="s">
        <v>81</v>
      </c>
      <c r="E9" s="17" t="s">
        <v>77</v>
      </c>
      <c r="F9" s="12" t="s">
        <v>82</v>
      </c>
      <c r="G9" s="17" t="s">
        <v>83</v>
      </c>
      <c r="H9" s="83" t="s">
        <v>83</v>
      </c>
      <c r="I9" s="83" t="s">
        <v>298</v>
      </c>
      <c r="J9" s="18"/>
      <c r="K9" s="48" t="s">
        <v>0</v>
      </c>
      <c r="L9" s="49" t="s">
        <v>1</v>
      </c>
      <c r="M9" s="49" t="s">
        <v>2</v>
      </c>
      <c r="N9" s="18" t="s">
        <v>81</v>
      </c>
      <c r="O9" s="17" t="s">
        <v>77</v>
      </c>
      <c r="P9" s="12" t="s">
        <v>82</v>
      </c>
      <c r="Q9" s="83" t="s">
        <v>84</v>
      </c>
      <c r="R9" s="17" t="s">
        <v>299</v>
      </c>
    </row>
    <row r="10" spans="1:18" x14ac:dyDescent="0.25">
      <c r="A10">
        <v>1</v>
      </c>
      <c r="B10" s="3" t="s">
        <v>226</v>
      </c>
      <c r="C10" s="11" t="s">
        <v>12</v>
      </c>
      <c r="D10" s="8">
        <f>'WP Sheet1'!E10</f>
        <v>0.8</v>
      </c>
      <c r="E10" s="7">
        <v>7.1099999999999997E-2</v>
      </c>
      <c r="F10" s="7">
        <f>'OC3-1.3'!B79</f>
        <v>3.6833333333333336E-2</v>
      </c>
      <c r="G10" s="25">
        <f>(D10*E10)+F10</f>
        <v>9.3713333333333343E-2</v>
      </c>
      <c r="H10" s="25">
        <f>G10</f>
        <v>9.3713333333333343E-2</v>
      </c>
      <c r="I10" s="25">
        <f>H10</f>
        <v>9.3713333333333343E-2</v>
      </c>
      <c r="J10" s="7"/>
      <c r="K10">
        <v>1</v>
      </c>
      <c r="L10" s="3" t="s">
        <v>226</v>
      </c>
      <c r="M10" s="11" t="s">
        <v>12</v>
      </c>
      <c r="N10" s="8">
        <f>D10</f>
        <v>0.8</v>
      </c>
      <c r="O10" s="7">
        <f>E10</f>
        <v>7.1099999999999997E-2</v>
      </c>
      <c r="P10" s="7">
        <f>F10</f>
        <v>3.6833333333333336E-2</v>
      </c>
      <c r="Q10" s="25">
        <f>(0.25*O10)+(0.75*(N10*O10))+P10</f>
        <v>9.7268333333333346E-2</v>
      </c>
      <c r="R10" s="25" t="s">
        <v>300</v>
      </c>
    </row>
    <row r="11" spans="1:18" x14ac:dyDescent="0.25">
      <c r="A11">
        <f>A10+1</f>
        <v>2</v>
      </c>
      <c r="B11" s="3" t="s">
        <v>227</v>
      </c>
      <c r="C11" s="11" t="s">
        <v>13</v>
      </c>
      <c r="D11" s="8">
        <f>'WP Sheet1'!E11</f>
        <v>0.8</v>
      </c>
      <c r="E11" s="7">
        <f>E10</f>
        <v>7.1099999999999997E-2</v>
      </c>
      <c r="F11" s="7">
        <f>F10</f>
        <v>3.6833333333333336E-2</v>
      </c>
      <c r="G11" s="25">
        <f t="shared" ref="G11:G32" si="0">(D11*E11)+F11</f>
        <v>9.3713333333333343E-2</v>
      </c>
      <c r="H11" s="25">
        <f t="shared" ref="H11:I27" si="1">G11</f>
        <v>9.3713333333333343E-2</v>
      </c>
      <c r="I11" s="25">
        <f t="shared" si="1"/>
        <v>9.3713333333333343E-2</v>
      </c>
      <c r="J11" s="7"/>
      <c r="K11">
        <f>K10+1</f>
        <v>2</v>
      </c>
      <c r="L11" s="3" t="s">
        <v>227</v>
      </c>
      <c r="M11" s="11" t="s">
        <v>13</v>
      </c>
      <c r="N11" s="8">
        <f t="shared" ref="N11:N32" si="2">D11</f>
        <v>0.8</v>
      </c>
      <c r="O11" s="7">
        <f>O10</f>
        <v>7.1099999999999997E-2</v>
      </c>
      <c r="P11" s="7">
        <f t="shared" ref="P11:P31" si="3">F11</f>
        <v>3.6833333333333336E-2</v>
      </c>
      <c r="Q11" s="25">
        <f t="shared" ref="Q11:Q32" si="4">(0.25*O11)+(0.75*(N11*O11))+P11</f>
        <v>9.7268333333333346E-2</v>
      </c>
      <c r="R11" s="25">
        <f>(0.25*O11)+(0.75*(N11*O11))+P11</f>
        <v>9.7268333333333346E-2</v>
      </c>
    </row>
    <row r="12" spans="1:18" x14ac:dyDescent="0.25">
      <c r="A12">
        <f t="shared" ref="A12:A35" si="5">A11+1</f>
        <v>3</v>
      </c>
      <c r="B12" s="3" t="s">
        <v>228</v>
      </c>
      <c r="C12" s="11" t="s">
        <v>110</v>
      </c>
      <c r="D12" s="8">
        <f>'WP Sheet1'!E12</f>
        <v>0.75</v>
      </c>
      <c r="E12" s="7">
        <f t="shared" ref="E12:E32" si="6">E11</f>
        <v>7.1099999999999997E-2</v>
      </c>
      <c r="F12" s="7">
        <f t="shared" ref="F12:F18" si="7">F11</f>
        <v>3.6833333333333336E-2</v>
      </c>
      <c r="G12" s="25">
        <f t="shared" si="0"/>
        <v>9.015833333333334E-2</v>
      </c>
      <c r="H12" s="25">
        <f t="shared" si="1"/>
        <v>9.015833333333334E-2</v>
      </c>
      <c r="I12" s="25">
        <f t="shared" si="1"/>
        <v>9.015833333333334E-2</v>
      </c>
      <c r="J12" s="7"/>
      <c r="K12">
        <f t="shared" ref="K12:K35" si="8">K11+1</f>
        <v>3</v>
      </c>
      <c r="L12" s="3" t="s">
        <v>228</v>
      </c>
      <c r="M12" s="11" t="s">
        <v>110</v>
      </c>
      <c r="N12" s="8">
        <f t="shared" si="2"/>
        <v>0.75</v>
      </c>
      <c r="O12" s="7">
        <f t="shared" ref="O12:O31" si="9">O11</f>
        <v>7.1099999999999997E-2</v>
      </c>
      <c r="P12" s="7">
        <f t="shared" si="3"/>
        <v>3.6833333333333336E-2</v>
      </c>
      <c r="Q12" s="25">
        <f t="shared" si="4"/>
        <v>9.4602083333333337E-2</v>
      </c>
      <c r="R12" s="25">
        <f>(0.25*O12)+(0.75*(N12*O12))+P12</f>
        <v>9.4602083333333337E-2</v>
      </c>
    </row>
    <row r="13" spans="1:18" x14ac:dyDescent="0.25">
      <c r="A13">
        <f t="shared" si="5"/>
        <v>4</v>
      </c>
      <c r="B13" s="3" t="s">
        <v>206</v>
      </c>
      <c r="C13" s="11" t="s">
        <v>207</v>
      </c>
      <c r="D13" s="8">
        <f>'WP Sheet1'!E13</f>
        <v>0.9</v>
      </c>
      <c r="E13" s="7">
        <f t="shared" si="6"/>
        <v>7.1099999999999997E-2</v>
      </c>
      <c r="F13" s="7">
        <f t="shared" si="7"/>
        <v>3.6833333333333336E-2</v>
      </c>
      <c r="G13" s="25">
        <f t="shared" si="0"/>
        <v>0.10082333333333335</v>
      </c>
      <c r="H13" s="25">
        <f t="shared" si="1"/>
        <v>0.10082333333333335</v>
      </c>
      <c r="I13" s="25"/>
      <c r="J13" s="7"/>
      <c r="K13">
        <f t="shared" si="8"/>
        <v>4</v>
      </c>
      <c r="L13" s="3" t="s">
        <v>206</v>
      </c>
      <c r="M13" s="11" t="s">
        <v>207</v>
      </c>
      <c r="N13" s="8">
        <f t="shared" si="2"/>
        <v>0.9</v>
      </c>
      <c r="O13" s="7">
        <f t="shared" si="9"/>
        <v>7.1099999999999997E-2</v>
      </c>
      <c r="P13" s="7">
        <f t="shared" ref="P13:P14" si="10">F13</f>
        <v>3.6833333333333336E-2</v>
      </c>
      <c r="Q13" s="25">
        <f t="shared" si="4"/>
        <v>0.10260083333333334</v>
      </c>
      <c r="R13" s="25"/>
    </row>
    <row r="14" spans="1:18" x14ac:dyDescent="0.25">
      <c r="A14">
        <f t="shared" si="5"/>
        <v>5</v>
      </c>
      <c r="B14" s="3" t="s">
        <v>208</v>
      </c>
      <c r="C14" s="11" t="s">
        <v>209</v>
      </c>
      <c r="D14" s="8">
        <f>'WP Sheet1'!E14</f>
        <v>0.7</v>
      </c>
      <c r="E14" s="7">
        <f t="shared" si="6"/>
        <v>7.1099999999999997E-2</v>
      </c>
      <c r="F14" s="7">
        <f t="shared" si="7"/>
        <v>3.6833333333333336E-2</v>
      </c>
      <c r="G14" s="25">
        <f t="shared" si="0"/>
        <v>8.6603333333333338E-2</v>
      </c>
      <c r="H14" s="25">
        <f t="shared" si="1"/>
        <v>8.6603333333333338E-2</v>
      </c>
      <c r="I14" s="25"/>
      <c r="J14" s="7"/>
      <c r="K14">
        <f t="shared" si="8"/>
        <v>5</v>
      </c>
      <c r="L14" s="3" t="s">
        <v>208</v>
      </c>
      <c r="M14" s="11" t="s">
        <v>209</v>
      </c>
      <c r="N14" s="8">
        <f t="shared" si="2"/>
        <v>0.7</v>
      </c>
      <c r="O14" s="7">
        <f t="shared" si="9"/>
        <v>7.1099999999999997E-2</v>
      </c>
      <c r="P14" s="7">
        <f t="shared" si="10"/>
        <v>3.6833333333333336E-2</v>
      </c>
      <c r="Q14" s="25">
        <f t="shared" si="4"/>
        <v>9.1935833333333328E-2</v>
      </c>
      <c r="R14" s="25"/>
    </row>
    <row r="15" spans="1:18" x14ac:dyDescent="0.25">
      <c r="A15">
        <f t="shared" si="5"/>
        <v>6</v>
      </c>
      <c r="B15" s="3" t="s">
        <v>229</v>
      </c>
      <c r="C15" s="11" t="s">
        <v>14</v>
      </c>
      <c r="D15" s="8">
        <f>'WP Sheet1'!E15</f>
        <v>0.85</v>
      </c>
      <c r="E15" s="7">
        <f t="shared" si="6"/>
        <v>7.1099999999999997E-2</v>
      </c>
      <c r="F15" s="7">
        <f>F12</f>
        <v>3.6833333333333336E-2</v>
      </c>
      <c r="G15" s="25">
        <f t="shared" si="0"/>
        <v>9.7268333333333332E-2</v>
      </c>
      <c r="H15" s="25">
        <f t="shared" si="1"/>
        <v>9.7268333333333332E-2</v>
      </c>
      <c r="I15" s="25">
        <f>H15</f>
        <v>9.7268333333333332E-2</v>
      </c>
      <c r="J15" s="7"/>
      <c r="K15">
        <f t="shared" si="8"/>
        <v>6</v>
      </c>
      <c r="L15" s="3" t="s">
        <v>229</v>
      </c>
      <c r="M15" s="11" t="s">
        <v>14</v>
      </c>
      <c r="N15" s="8">
        <f t="shared" si="2"/>
        <v>0.85</v>
      </c>
      <c r="O15" s="7">
        <f>O12</f>
        <v>7.1099999999999997E-2</v>
      </c>
      <c r="P15" s="7">
        <f t="shared" si="3"/>
        <v>3.6833333333333336E-2</v>
      </c>
      <c r="Q15" s="25">
        <f t="shared" si="4"/>
        <v>9.9934583333333327E-2</v>
      </c>
      <c r="R15" s="25">
        <f>(0.25*O15)+(0.75*(N15*O15))+P15</f>
        <v>9.9934583333333327E-2</v>
      </c>
    </row>
    <row r="16" spans="1:18" x14ac:dyDescent="0.25">
      <c r="A16">
        <f t="shared" si="5"/>
        <v>7</v>
      </c>
      <c r="B16" s="3" t="s">
        <v>210</v>
      </c>
      <c r="C16" s="11" t="s">
        <v>213</v>
      </c>
      <c r="D16" s="8">
        <f>'WP Sheet1'!E16</f>
        <v>0.7</v>
      </c>
      <c r="E16" s="7">
        <f t="shared" si="6"/>
        <v>7.1099999999999997E-2</v>
      </c>
      <c r="F16" s="7">
        <f t="shared" si="7"/>
        <v>3.6833333333333336E-2</v>
      </c>
      <c r="G16" s="25">
        <f t="shared" si="0"/>
        <v>8.6603333333333338E-2</v>
      </c>
      <c r="H16" s="25">
        <f t="shared" si="1"/>
        <v>8.6603333333333338E-2</v>
      </c>
      <c r="I16" s="25"/>
      <c r="J16" s="7"/>
      <c r="K16">
        <f t="shared" si="8"/>
        <v>7</v>
      </c>
      <c r="L16" s="3" t="s">
        <v>210</v>
      </c>
      <c r="M16" s="11" t="s">
        <v>213</v>
      </c>
      <c r="N16" s="8">
        <f t="shared" si="2"/>
        <v>0.7</v>
      </c>
      <c r="O16" s="7">
        <f t="shared" si="9"/>
        <v>7.1099999999999997E-2</v>
      </c>
      <c r="P16" s="7">
        <f t="shared" ref="P16:P18" si="11">F16</f>
        <v>3.6833333333333336E-2</v>
      </c>
      <c r="Q16" s="25">
        <f t="shared" si="4"/>
        <v>9.1935833333333328E-2</v>
      </c>
      <c r="R16" s="25"/>
    </row>
    <row r="17" spans="1:18" x14ac:dyDescent="0.25">
      <c r="A17">
        <f t="shared" si="5"/>
        <v>8</v>
      </c>
      <c r="B17" s="3" t="s">
        <v>211</v>
      </c>
      <c r="C17" s="11" t="s">
        <v>212</v>
      </c>
      <c r="D17" s="8">
        <f>'WP Sheet1'!E17</f>
        <v>0.8</v>
      </c>
      <c r="E17" s="7">
        <f t="shared" si="6"/>
        <v>7.1099999999999997E-2</v>
      </c>
      <c r="F17" s="7">
        <f t="shared" si="7"/>
        <v>3.6833333333333336E-2</v>
      </c>
      <c r="G17" s="25">
        <f t="shared" si="0"/>
        <v>9.3713333333333343E-2</v>
      </c>
      <c r="H17" s="25">
        <f t="shared" si="1"/>
        <v>9.3713333333333343E-2</v>
      </c>
      <c r="I17" s="25"/>
      <c r="J17" s="7"/>
      <c r="K17">
        <f t="shared" si="8"/>
        <v>8</v>
      </c>
      <c r="L17" s="3" t="s">
        <v>211</v>
      </c>
      <c r="M17" s="11" t="s">
        <v>212</v>
      </c>
      <c r="N17" s="8">
        <f t="shared" si="2"/>
        <v>0.8</v>
      </c>
      <c r="O17" s="7">
        <f t="shared" si="9"/>
        <v>7.1099999999999997E-2</v>
      </c>
      <c r="P17" s="7">
        <f t="shared" si="11"/>
        <v>3.6833333333333336E-2</v>
      </c>
      <c r="Q17" s="25">
        <f t="shared" si="4"/>
        <v>9.7268333333333346E-2</v>
      </c>
      <c r="R17" s="25"/>
    </row>
    <row r="18" spans="1:18" x14ac:dyDescent="0.25">
      <c r="A18">
        <f t="shared" si="5"/>
        <v>9</v>
      </c>
      <c r="B18" s="3" t="s">
        <v>214</v>
      </c>
      <c r="C18" s="11" t="s">
        <v>215</v>
      </c>
      <c r="D18" s="8">
        <f>'WP Sheet1'!E18</f>
        <v>0.75</v>
      </c>
      <c r="E18" s="7">
        <f t="shared" si="6"/>
        <v>7.1099999999999997E-2</v>
      </c>
      <c r="F18" s="7">
        <f t="shared" si="7"/>
        <v>3.6833333333333336E-2</v>
      </c>
      <c r="G18" s="25">
        <f t="shared" si="0"/>
        <v>9.015833333333334E-2</v>
      </c>
      <c r="H18" s="25">
        <f t="shared" si="1"/>
        <v>9.015833333333334E-2</v>
      </c>
      <c r="I18" s="25"/>
      <c r="J18" s="7"/>
      <c r="K18">
        <f t="shared" si="8"/>
        <v>9</v>
      </c>
      <c r="L18" s="3" t="s">
        <v>214</v>
      </c>
      <c r="M18" s="11" t="s">
        <v>215</v>
      </c>
      <c r="N18" s="8">
        <f t="shared" si="2"/>
        <v>0.75</v>
      </c>
      <c r="O18" s="7">
        <f t="shared" si="9"/>
        <v>7.1099999999999997E-2</v>
      </c>
      <c r="P18" s="7">
        <f t="shared" si="11"/>
        <v>3.6833333333333336E-2</v>
      </c>
      <c r="Q18" s="25">
        <f t="shared" si="4"/>
        <v>9.4602083333333337E-2</v>
      </c>
      <c r="R18" s="25"/>
    </row>
    <row r="19" spans="1:18" x14ac:dyDescent="0.25">
      <c r="A19">
        <f t="shared" si="5"/>
        <v>10</v>
      </c>
      <c r="B19" s="3" t="s">
        <v>230</v>
      </c>
      <c r="C19" s="11" t="s">
        <v>4</v>
      </c>
      <c r="D19" s="8">
        <f>'WP Sheet1'!E19</f>
        <v>0.75</v>
      </c>
      <c r="E19" s="7">
        <f t="shared" si="6"/>
        <v>7.1099999999999997E-2</v>
      </c>
      <c r="F19" s="7">
        <f>F15</f>
        <v>3.6833333333333336E-2</v>
      </c>
      <c r="G19" s="25">
        <f t="shared" si="0"/>
        <v>9.015833333333334E-2</v>
      </c>
      <c r="H19" s="25">
        <f t="shared" si="1"/>
        <v>9.015833333333334E-2</v>
      </c>
      <c r="I19" s="25">
        <f>H19</f>
        <v>9.015833333333334E-2</v>
      </c>
      <c r="J19" s="7"/>
      <c r="K19">
        <f t="shared" si="8"/>
        <v>10</v>
      </c>
      <c r="L19" s="3" t="s">
        <v>230</v>
      </c>
      <c r="M19" s="11" t="s">
        <v>4</v>
      </c>
      <c r="N19" s="8">
        <f t="shared" si="2"/>
        <v>0.75</v>
      </c>
      <c r="O19" s="7">
        <f>O15</f>
        <v>7.1099999999999997E-2</v>
      </c>
      <c r="P19" s="7">
        <f t="shared" si="3"/>
        <v>3.6833333333333336E-2</v>
      </c>
      <c r="Q19" s="25">
        <f t="shared" si="4"/>
        <v>9.4602083333333337E-2</v>
      </c>
      <c r="R19" s="25">
        <f>(0.25*O19)+(0.75*(N19*O19))+P19</f>
        <v>9.4602083333333337E-2</v>
      </c>
    </row>
    <row r="20" spans="1:18" x14ac:dyDescent="0.25">
      <c r="A20">
        <f t="shared" si="5"/>
        <v>11</v>
      </c>
      <c r="B20" s="3" t="s">
        <v>231</v>
      </c>
      <c r="C20" s="11" t="s">
        <v>111</v>
      </c>
      <c r="D20" s="8">
        <f>'WP Sheet1'!E20</f>
        <v>1.05</v>
      </c>
      <c r="E20" s="7">
        <f t="shared" si="6"/>
        <v>7.1099999999999997E-2</v>
      </c>
      <c r="F20" s="7">
        <f t="shared" ref="F20:F32" si="12">F19</f>
        <v>3.6833333333333336E-2</v>
      </c>
      <c r="G20" s="25">
        <f t="shared" si="0"/>
        <v>0.11148833333333333</v>
      </c>
      <c r="H20" s="25">
        <f t="shared" si="1"/>
        <v>0.11148833333333333</v>
      </c>
      <c r="I20" s="25">
        <f>H20</f>
        <v>0.11148833333333333</v>
      </c>
      <c r="J20" s="7"/>
      <c r="K20">
        <f t="shared" si="8"/>
        <v>11</v>
      </c>
      <c r="L20" s="3" t="s">
        <v>231</v>
      </c>
      <c r="M20" s="11" t="s">
        <v>111</v>
      </c>
      <c r="N20" s="8">
        <f t="shared" si="2"/>
        <v>1.05</v>
      </c>
      <c r="O20" s="7">
        <f t="shared" si="9"/>
        <v>7.1099999999999997E-2</v>
      </c>
      <c r="P20" s="7">
        <f t="shared" si="3"/>
        <v>3.6833333333333336E-2</v>
      </c>
      <c r="Q20" s="25">
        <f t="shared" si="4"/>
        <v>0.11059958333333333</v>
      </c>
      <c r="R20" s="25">
        <f>(0.25*O20)+(0.75*(N20*O20))+P20</f>
        <v>0.11059958333333333</v>
      </c>
    </row>
    <row r="21" spans="1:18" x14ac:dyDescent="0.25">
      <c r="A21">
        <f t="shared" si="5"/>
        <v>12</v>
      </c>
      <c r="B21" s="3" t="s">
        <v>216</v>
      </c>
      <c r="C21" s="11" t="s">
        <v>217</v>
      </c>
      <c r="D21" s="8">
        <f>'WP Sheet1'!E21</f>
        <v>0.7</v>
      </c>
      <c r="E21" s="7">
        <f t="shared" si="6"/>
        <v>7.1099999999999997E-2</v>
      </c>
      <c r="F21" s="7">
        <f t="shared" si="12"/>
        <v>3.6833333333333336E-2</v>
      </c>
      <c r="G21" s="25">
        <f t="shared" si="0"/>
        <v>8.6603333333333338E-2</v>
      </c>
      <c r="H21" s="25">
        <f t="shared" si="1"/>
        <v>8.6603333333333338E-2</v>
      </c>
      <c r="I21" s="25"/>
      <c r="J21" s="7"/>
      <c r="K21">
        <f t="shared" si="8"/>
        <v>12</v>
      </c>
      <c r="L21" s="3" t="s">
        <v>216</v>
      </c>
      <c r="M21" s="11" t="s">
        <v>217</v>
      </c>
      <c r="N21" s="8">
        <f t="shared" si="2"/>
        <v>0.7</v>
      </c>
      <c r="O21" s="7">
        <f t="shared" si="9"/>
        <v>7.1099999999999997E-2</v>
      </c>
      <c r="P21" s="7">
        <f t="shared" ref="P21" si="13">F21</f>
        <v>3.6833333333333336E-2</v>
      </c>
      <c r="Q21" s="25">
        <f t="shared" si="4"/>
        <v>9.1935833333333328E-2</v>
      </c>
      <c r="R21" s="25"/>
    </row>
    <row r="22" spans="1:18" x14ac:dyDescent="0.25">
      <c r="A22">
        <f t="shared" si="5"/>
        <v>13</v>
      </c>
      <c r="B22" s="3" t="s">
        <v>232</v>
      </c>
      <c r="C22" s="11" t="s">
        <v>112</v>
      </c>
      <c r="D22" s="8">
        <f>'WP Sheet1'!E22</f>
        <v>0.75</v>
      </c>
      <c r="E22" s="7">
        <f t="shared" si="6"/>
        <v>7.1099999999999997E-2</v>
      </c>
      <c r="F22" s="7">
        <f>F20</f>
        <v>3.6833333333333336E-2</v>
      </c>
      <c r="G22" s="25">
        <f t="shared" si="0"/>
        <v>9.015833333333334E-2</v>
      </c>
      <c r="H22" s="25">
        <f t="shared" si="1"/>
        <v>9.015833333333334E-2</v>
      </c>
      <c r="I22" s="25">
        <f>H22</f>
        <v>9.015833333333334E-2</v>
      </c>
      <c r="J22" s="7"/>
      <c r="K22">
        <f t="shared" si="8"/>
        <v>13</v>
      </c>
      <c r="L22" s="3" t="s">
        <v>232</v>
      </c>
      <c r="M22" s="11" t="s">
        <v>112</v>
      </c>
      <c r="N22" s="8">
        <f t="shared" si="2"/>
        <v>0.75</v>
      </c>
      <c r="O22" s="7">
        <f>O20</f>
        <v>7.1099999999999997E-2</v>
      </c>
      <c r="P22" s="7">
        <f t="shared" si="3"/>
        <v>3.6833333333333336E-2</v>
      </c>
      <c r="Q22" s="25">
        <f t="shared" si="4"/>
        <v>9.4602083333333337E-2</v>
      </c>
      <c r="R22" s="25">
        <f>(0.25*O22)+(0.75*(N22*O22))+P22</f>
        <v>9.4602083333333337E-2</v>
      </c>
    </row>
    <row r="23" spans="1:18" x14ac:dyDescent="0.25">
      <c r="A23">
        <f t="shared" si="5"/>
        <v>14</v>
      </c>
      <c r="B23" s="3" t="s">
        <v>218</v>
      </c>
      <c r="C23" s="77" t="s">
        <v>219</v>
      </c>
      <c r="D23" s="8">
        <f>'WP Sheet1'!E23</f>
        <v>0.7</v>
      </c>
      <c r="E23" s="7">
        <f t="shared" si="6"/>
        <v>7.1099999999999997E-2</v>
      </c>
      <c r="F23" s="7">
        <f t="shared" ref="F23:F25" si="14">F22</f>
        <v>3.6833333333333336E-2</v>
      </c>
      <c r="G23" s="25">
        <f t="shared" si="0"/>
        <v>8.6603333333333338E-2</v>
      </c>
      <c r="H23" s="25">
        <f t="shared" si="1"/>
        <v>8.6603333333333338E-2</v>
      </c>
      <c r="I23" s="25"/>
      <c r="J23" s="7"/>
      <c r="K23">
        <f t="shared" si="8"/>
        <v>14</v>
      </c>
      <c r="L23" s="3" t="s">
        <v>218</v>
      </c>
      <c r="M23" s="77" t="s">
        <v>219</v>
      </c>
      <c r="N23" s="8">
        <f t="shared" si="2"/>
        <v>0.7</v>
      </c>
      <c r="O23" s="7">
        <f t="shared" si="9"/>
        <v>7.1099999999999997E-2</v>
      </c>
      <c r="P23" s="7">
        <f t="shared" ref="P23:P25" si="15">F23</f>
        <v>3.6833333333333336E-2</v>
      </c>
      <c r="Q23" s="25">
        <f t="shared" si="4"/>
        <v>9.1935833333333328E-2</v>
      </c>
      <c r="R23" s="25"/>
    </row>
    <row r="24" spans="1:18" x14ac:dyDescent="0.25">
      <c r="A24">
        <f t="shared" si="5"/>
        <v>15</v>
      </c>
      <c r="B24" s="3" t="s">
        <v>220</v>
      </c>
      <c r="C24" s="77" t="s">
        <v>221</v>
      </c>
      <c r="D24" s="8">
        <f>'WP Sheet1'!E24</f>
        <v>0.85</v>
      </c>
      <c r="E24" s="7">
        <f t="shared" si="6"/>
        <v>7.1099999999999997E-2</v>
      </c>
      <c r="F24" s="7">
        <f t="shared" si="14"/>
        <v>3.6833333333333336E-2</v>
      </c>
      <c r="G24" s="25">
        <f t="shared" si="0"/>
        <v>9.7268333333333332E-2</v>
      </c>
      <c r="H24" s="25">
        <f t="shared" si="1"/>
        <v>9.7268333333333332E-2</v>
      </c>
      <c r="I24" s="25"/>
      <c r="J24" s="7"/>
      <c r="K24">
        <f t="shared" si="8"/>
        <v>15</v>
      </c>
      <c r="L24" s="3" t="s">
        <v>220</v>
      </c>
      <c r="M24" s="77" t="s">
        <v>221</v>
      </c>
      <c r="N24" s="8">
        <f t="shared" si="2"/>
        <v>0.85</v>
      </c>
      <c r="O24" s="7">
        <f t="shared" si="9"/>
        <v>7.1099999999999997E-2</v>
      </c>
      <c r="P24" s="7">
        <f t="shared" si="15"/>
        <v>3.6833333333333336E-2</v>
      </c>
      <c r="Q24" s="25">
        <f t="shared" si="4"/>
        <v>9.9934583333333327E-2</v>
      </c>
      <c r="R24" s="25"/>
    </row>
    <row r="25" spans="1:18" x14ac:dyDescent="0.25">
      <c r="A25">
        <f t="shared" si="5"/>
        <v>16</v>
      </c>
      <c r="B25" s="3" t="s">
        <v>222</v>
      </c>
      <c r="C25" s="77" t="s">
        <v>223</v>
      </c>
      <c r="D25" s="8">
        <f>'WP Sheet1'!E25</f>
        <v>0.75</v>
      </c>
      <c r="E25" s="7">
        <f t="shared" si="6"/>
        <v>7.1099999999999997E-2</v>
      </c>
      <c r="F25" s="7">
        <f t="shared" si="14"/>
        <v>3.6833333333333336E-2</v>
      </c>
      <c r="G25" s="25">
        <f t="shared" si="0"/>
        <v>9.015833333333334E-2</v>
      </c>
      <c r="H25" s="25">
        <f t="shared" si="1"/>
        <v>9.015833333333334E-2</v>
      </c>
      <c r="I25" s="25"/>
      <c r="J25" s="7"/>
      <c r="K25">
        <f t="shared" si="8"/>
        <v>16</v>
      </c>
      <c r="L25" s="3" t="s">
        <v>222</v>
      </c>
      <c r="M25" s="77" t="s">
        <v>223</v>
      </c>
      <c r="N25" s="8">
        <f t="shared" si="2"/>
        <v>0.75</v>
      </c>
      <c r="O25" s="7">
        <f t="shared" si="9"/>
        <v>7.1099999999999997E-2</v>
      </c>
      <c r="P25" s="7">
        <f t="shared" si="15"/>
        <v>3.6833333333333336E-2</v>
      </c>
      <c r="Q25" s="25">
        <f t="shared" si="4"/>
        <v>9.4602083333333337E-2</v>
      </c>
      <c r="R25" s="25"/>
    </row>
    <row r="26" spans="1:18" x14ac:dyDescent="0.25">
      <c r="A26">
        <f t="shared" si="5"/>
        <v>17</v>
      </c>
      <c r="B26" s="3" t="s">
        <v>233</v>
      </c>
      <c r="C26" s="11" t="s">
        <v>5</v>
      </c>
      <c r="D26" s="8">
        <f>'WP Sheet1'!E26</f>
        <v>0.75</v>
      </c>
      <c r="E26" s="7">
        <f t="shared" si="6"/>
        <v>7.1099999999999997E-2</v>
      </c>
      <c r="F26" s="7">
        <f>F22</f>
        <v>3.6833333333333336E-2</v>
      </c>
      <c r="G26" s="25">
        <f t="shared" si="0"/>
        <v>9.015833333333334E-2</v>
      </c>
      <c r="H26" s="25">
        <f t="shared" si="1"/>
        <v>9.015833333333334E-2</v>
      </c>
      <c r="I26" s="25">
        <f>H26</f>
        <v>9.015833333333334E-2</v>
      </c>
      <c r="J26" s="7"/>
      <c r="K26">
        <f t="shared" si="8"/>
        <v>17</v>
      </c>
      <c r="L26" s="3" t="s">
        <v>233</v>
      </c>
      <c r="M26" s="11" t="s">
        <v>5</v>
      </c>
      <c r="N26" s="8">
        <f t="shared" si="2"/>
        <v>0.75</v>
      </c>
      <c r="O26" s="7">
        <f>O22</f>
        <v>7.1099999999999997E-2</v>
      </c>
      <c r="P26" s="7">
        <f t="shared" si="3"/>
        <v>3.6833333333333336E-2</v>
      </c>
      <c r="Q26" s="25">
        <f t="shared" si="4"/>
        <v>9.4602083333333337E-2</v>
      </c>
      <c r="R26" s="25">
        <f>(0.25*O26)+(0.75*(N26*O26))+P26</f>
        <v>9.4602083333333337E-2</v>
      </c>
    </row>
    <row r="27" spans="1:18" x14ac:dyDescent="0.25">
      <c r="A27">
        <f t="shared" si="5"/>
        <v>18</v>
      </c>
      <c r="B27" s="3" t="s">
        <v>234</v>
      </c>
      <c r="C27" s="11" t="s">
        <v>7</v>
      </c>
      <c r="D27" s="8">
        <f>'WP Sheet1'!E27</f>
        <v>0.75</v>
      </c>
      <c r="E27" s="7">
        <f t="shared" si="6"/>
        <v>7.1099999999999997E-2</v>
      </c>
      <c r="F27" s="7">
        <f t="shared" si="12"/>
        <v>3.6833333333333336E-2</v>
      </c>
      <c r="G27" s="25">
        <f t="shared" si="0"/>
        <v>9.015833333333334E-2</v>
      </c>
      <c r="H27" s="25">
        <f t="shared" si="1"/>
        <v>9.015833333333334E-2</v>
      </c>
      <c r="I27" s="25">
        <f>H27</f>
        <v>9.015833333333334E-2</v>
      </c>
      <c r="J27" s="7"/>
      <c r="K27">
        <f t="shared" si="8"/>
        <v>18</v>
      </c>
      <c r="L27" s="3" t="s">
        <v>234</v>
      </c>
      <c r="M27" s="11" t="s">
        <v>7</v>
      </c>
      <c r="N27" s="8">
        <f t="shared" si="2"/>
        <v>0.75</v>
      </c>
      <c r="O27" s="7">
        <f t="shared" si="9"/>
        <v>7.1099999999999997E-2</v>
      </c>
      <c r="P27" s="7">
        <f t="shared" si="3"/>
        <v>3.6833333333333336E-2</v>
      </c>
      <c r="Q27" s="25">
        <f t="shared" si="4"/>
        <v>9.4602083333333337E-2</v>
      </c>
      <c r="R27" s="25">
        <f>(0.25*O27)+(0.75*(N27*O27))+P27</f>
        <v>9.4602083333333337E-2</v>
      </c>
    </row>
    <row r="28" spans="1:18" x14ac:dyDescent="0.25">
      <c r="A28">
        <f t="shared" si="5"/>
        <v>19</v>
      </c>
      <c r="B28" s="3" t="s">
        <v>235</v>
      </c>
      <c r="C28" s="11" t="s">
        <v>10</v>
      </c>
      <c r="D28" s="8">
        <f>'WP Sheet1'!E28</f>
        <v>0.6</v>
      </c>
      <c r="E28" s="7">
        <f t="shared" si="6"/>
        <v>7.1099999999999997E-2</v>
      </c>
      <c r="F28" s="7">
        <f t="shared" si="12"/>
        <v>3.6833333333333336E-2</v>
      </c>
      <c r="G28" s="25">
        <f t="shared" si="0"/>
        <v>7.9493333333333333E-2</v>
      </c>
      <c r="H28" s="25">
        <f>G28</f>
        <v>7.9493333333333333E-2</v>
      </c>
      <c r="I28" s="25">
        <f>H28</f>
        <v>7.9493333333333333E-2</v>
      </c>
      <c r="J28" s="7"/>
      <c r="K28">
        <f t="shared" si="8"/>
        <v>19</v>
      </c>
      <c r="L28" s="3" t="s">
        <v>235</v>
      </c>
      <c r="M28" s="11" t="s">
        <v>10</v>
      </c>
      <c r="N28" s="8">
        <f t="shared" si="2"/>
        <v>0.6</v>
      </c>
      <c r="O28" s="7">
        <f t="shared" si="9"/>
        <v>7.1099999999999997E-2</v>
      </c>
      <c r="P28" s="7">
        <f t="shared" si="3"/>
        <v>3.6833333333333336E-2</v>
      </c>
      <c r="Q28" s="25">
        <f t="shared" si="4"/>
        <v>8.6603333333333338E-2</v>
      </c>
      <c r="R28" s="25">
        <f>(0.25*O28)+(0.75*(N28*O28))+P28</f>
        <v>8.6603333333333338E-2</v>
      </c>
    </row>
    <row r="29" spans="1:18" x14ac:dyDescent="0.25">
      <c r="A29">
        <f t="shared" si="5"/>
        <v>20</v>
      </c>
      <c r="B29" s="3" t="s">
        <v>224</v>
      </c>
      <c r="C29" s="11" t="s">
        <v>225</v>
      </c>
      <c r="D29" s="8">
        <f>'WP Sheet1'!E29</f>
        <v>0.95</v>
      </c>
      <c r="E29" s="7">
        <f t="shared" si="6"/>
        <v>7.1099999999999997E-2</v>
      </c>
      <c r="F29" s="7">
        <f t="shared" si="12"/>
        <v>3.6833333333333336E-2</v>
      </c>
      <c r="G29" s="25">
        <f t="shared" si="0"/>
        <v>0.10437833333333332</v>
      </c>
      <c r="H29" s="25">
        <f t="shared" ref="H29:H32" si="16">G29</f>
        <v>0.10437833333333332</v>
      </c>
      <c r="I29" s="25"/>
      <c r="J29" s="7"/>
      <c r="K29">
        <f t="shared" si="8"/>
        <v>20</v>
      </c>
      <c r="L29" s="3" t="s">
        <v>224</v>
      </c>
      <c r="M29" s="11" t="s">
        <v>225</v>
      </c>
      <c r="N29" s="8">
        <f t="shared" si="2"/>
        <v>0.95</v>
      </c>
      <c r="O29" s="7">
        <f t="shared" si="9"/>
        <v>7.1099999999999997E-2</v>
      </c>
      <c r="P29" s="7">
        <f t="shared" ref="P29" si="17">F29</f>
        <v>3.6833333333333336E-2</v>
      </c>
      <c r="Q29" s="25">
        <f t="shared" si="4"/>
        <v>0.10526708333333332</v>
      </c>
      <c r="R29" s="25"/>
    </row>
    <row r="30" spans="1:18" x14ac:dyDescent="0.25">
      <c r="A30">
        <f t="shared" si="5"/>
        <v>21</v>
      </c>
      <c r="B30" s="3" t="s">
        <v>236</v>
      </c>
      <c r="C30" s="11" t="s">
        <v>113</v>
      </c>
      <c r="D30" s="8">
        <f>'WP Sheet1'!E30</f>
        <v>0.8</v>
      </c>
      <c r="E30" s="7">
        <f t="shared" si="6"/>
        <v>7.1099999999999997E-2</v>
      </c>
      <c r="F30" s="7">
        <f>F28</f>
        <v>3.6833333333333336E-2</v>
      </c>
      <c r="G30" s="25">
        <f t="shared" si="0"/>
        <v>9.3713333333333343E-2</v>
      </c>
      <c r="H30" s="25">
        <f t="shared" si="16"/>
        <v>9.3713333333333343E-2</v>
      </c>
      <c r="I30" s="25">
        <f>H30</f>
        <v>9.3713333333333343E-2</v>
      </c>
      <c r="J30" s="7"/>
      <c r="K30">
        <f t="shared" si="8"/>
        <v>21</v>
      </c>
      <c r="L30" s="3" t="s">
        <v>236</v>
      </c>
      <c r="M30" s="11" t="s">
        <v>113</v>
      </c>
      <c r="N30" s="8">
        <f t="shared" si="2"/>
        <v>0.8</v>
      </c>
      <c r="O30" s="7">
        <f>O28</f>
        <v>7.1099999999999997E-2</v>
      </c>
      <c r="P30" s="7">
        <f t="shared" si="3"/>
        <v>3.6833333333333336E-2</v>
      </c>
      <c r="Q30" s="25">
        <f t="shared" si="4"/>
        <v>9.7268333333333346E-2</v>
      </c>
      <c r="R30" s="25">
        <f>(0.25*O30)+(0.75*(N30*O30))+P30</f>
        <v>9.7268333333333346E-2</v>
      </c>
    </row>
    <row r="31" spans="1:18" x14ac:dyDescent="0.25">
      <c r="A31">
        <f t="shared" si="5"/>
        <v>22</v>
      </c>
      <c r="B31" s="3" t="s">
        <v>237</v>
      </c>
      <c r="C31" s="11" t="s">
        <v>15</v>
      </c>
      <c r="D31" s="8">
        <f>'WP Sheet1'!E31</f>
        <v>0.7</v>
      </c>
      <c r="E31" s="7">
        <f t="shared" si="6"/>
        <v>7.1099999999999997E-2</v>
      </c>
      <c r="F31" s="7">
        <f t="shared" si="12"/>
        <v>3.6833333333333336E-2</v>
      </c>
      <c r="G31" s="25">
        <f t="shared" si="0"/>
        <v>8.6603333333333338E-2</v>
      </c>
      <c r="H31" s="25">
        <f t="shared" si="16"/>
        <v>8.6603333333333338E-2</v>
      </c>
      <c r="I31" s="25">
        <f>H31</f>
        <v>8.6603333333333338E-2</v>
      </c>
      <c r="J31" s="7"/>
      <c r="K31">
        <f t="shared" si="8"/>
        <v>22</v>
      </c>
      <c r="L31" s="3" t="s">
        <v>237</v>
      </c>
      <c r="M31" s="11" t="s">
        <v>15</v>
      </c>
      <c r="N31" s="8">
        <f t="shared" si="2"/>
        <v>0.7</v>
      </c>
      <c r="O31" s="7">
        <f t="shared" si="9"/>
        <v>7.1099999999999997E-2</v>
      </c>
      <c r="P31" s="7">
        <f t="shared" si="3"/>
        <v>3.6833333333333336E-2</v>
      </c>
      <c r="Q31" s="25">
        <f t="shared" si="4"/>
        <v>9.1935833333333328E-2</v>
      </c>
      <c r="R31" s="25">
        <f>(0.25*O31)+(0.75*(N31*O31))+P31</f>
        <v>9.1935833333333328E-2</v>
      </c>
    </row>
    <row r="32" spans="1:18" x14ac:dyDescent="0.25">
      <c r="A32">
        <f t="shared" si="5"/>
        <v>23</v>
      </c>
      <c r="B32" s="3" t="s">
        <v>238</v>
      </c>
      <c r="C32" s="11" t="s">
        <v>9</v>
      </c>
      <c r="D32" s="8">
        <f>'WP Sheet1'!E32</f>
        <v>0.65</v>
      </c>
      <c r="E32" s="7">
        <f t="shared" si="6"/>
        <v>7.1099999999999997E-2</v>
      </c>
      <c r="F32" s="7">
        <f t="shared" si="12"/>
        <v>3.6833333333333336E-2</v>
      </c>
      <c r="G32" s="25">
        <f t="shared" si="0"/>
        <v>8.3048333333333335E-2</v>
      </c>
      <c r="H32" s="25">
        <f t="shared" si="16"/>
        <v>8.3048333333333335E-2</v>
      </c>
      <c r="I32" s="25">
        <f>H32</f>
        <v>8.3048333333333335E-2</v>
      </c>
      <c r="J32" s="7"/>
      <c r="K32">
        <f t="shared" si="8"/>
        <v>23</v>
      </c>
      <c r="L32" s="3" t="s">
        <v>238</v>
      </c>
      <c r="M32" s="11" t="s">
        <v>9</v>
      </c>
      <c r="N32" s="8">
        <f t="shared" si="2"/>
        <v>0.65</v>
      </c>
      <c r="O32" s="7">
        <f>O31</f>
        <v>7.1099999999999997E-2</v>
      </c>
      <c r="P32" s="7">
        <f t="shared" ref="P32" si="18">P31</f>
        <v>3.6833333333333336E-2</v>
      </c>
      <c r="Q32" s="25">
        <f t="shared" si="4"/>
        <v>8.9269583333333333E-2</v>
      </c>
      <c r="R32" s="25">
        <f>(0.25*O32)+(0.75*(N32*O32))+P32</f>
        <v>8.9269583333333333E-2</v>
      </c>
    </row>
    <row r="33" spans="1:18" x14ac:dyDescent="0.25">
      <c r="A33">
        <f t="shared" si="5"/>
        <v>24</v>
      </c>
      <c r="B33" s="3"/>
      <c r="C33" s="11"/>
      <c r="D33" s="8"/>
      <c r="E33" s="7"/>
      <c r="F33" s="7"/>
      <c r="G33" s="25"/>
      <c r="H33" s="25"/>
      <c r="I33" s="25"/>
      <c r="J33" s="7"/>
      <c r="K33">
        <f t="shared" si="8"/>
        <v>24</v>
      </c>
      <c r="L33" s="3"/>
      <c r="M33" s="11"/>
      <c r="N33" s="8"/>
      <c r="O33" s="7"/>
      <c r="P33" s="7"/>
      <c r="Q33" s="7"/>
      <c r="R33" s="25"/>
    </row>
    <row r="34" spans="1:18" x14ac:dyDescent="0.25">
      <c r="A34">
        <f t="shared" si="5"/>
        <v>25</v>
      </c>
      <c r="B34" s="3" t="s">
        <v>108</v>
      </c>
      <c r="C34" s="11"/>
      <c r="D34" s="46">
        <f>AVERAGE(D10:D32)</f>
        <v>0.77391304347826062</v>
      </c>
      <c r="E34" s="14">
        <f t="shared" ref="E34:G34" si="19">AVERAGE(E10:E32)</f>
        <v>7.1099999999999955E-2</v>
      </c>
      <c r="F34" s="14">
        <f t="shared" si="19"/>
        <v>3.6833333333333357E-2</v>
      </c>
      <c r="G34" s="14">
        <f t="shared" si="19"/>
        <v>9.1858550724637666E-2</v>
      </c>
      <c r="H34" s="14">
        <f t="shared" ref="H34:I34" si="20">AVERAGE(H10:H32)</f>
        <v>9.1858550724637666E-2</v>
      </c>
      <c r="I34" s="14">
        <f t="shared" si="20"/>
        <v>9.1525641025641036E-2</v>
      </c>
      <c r="K34">
        <f t="shared" si="8"/>
        <v>25</v>
      </c>
      <c r="L34" s="3" t="s">
        <v>108</v>
      </c>
      <c r="M34" s="11"/>
      <c r="N34" s="46">
        <f>AVERAGE(N10:N32)</f>
        <v>0.77391304347826062</v>
      </c>
      <c r="O34" s="14">
        <f t="shared" ref="O34:R34" si="21">AVERAGE(O10:O32)</f>
        <v>7.1099999999999955E-2</v>
      </c>
      <c r="P34" s="14">
        <f t="shared" si="21"/>
        <v>3.6833333333333357E-2</v>
      </c>
      <c r="Q34" s="14">
        <f t="shared" ref="Q34" si="22">AVERAGE(Q10:Q32)</f>
        <v>9.5877246376811609E-2</v>
      </c>
      <c r="R34" s="14">
        <f t="shared" si="21"/>
        <v>9.5490833333333316E-2</v>
      </c>
    </row>
    <row r="35" spans="1:18" x14ac:dyDescent="0.25">
      <c r="A35">
        <f t="shared" si="5"/>
        <v>26</v>
      </c>
      <c r="B35" s="3" t="s">
        <v>109</v>
      </c>
      <c r="C35" s="11"/>
      <c r="D35" s="46">
        <f>MEDIAN(D10:D32)</f>
        <v>0.75</v>
      </c>
      <c r="E35" s="14">
        <f t="shared" ref="E35:G35" si="23">MEDIAN(E10:E32)</f>
        <v>7.1099999999999997E-2</v>
      </c>
      <c r="F35" s="14">
        <f t="shared" si="23"/>
        <v>3.6833333333333336E-2</v>
      </c>
      <c r="G35" s="14">
        <f t="shared" si="23"/>
        <v>9.015833333333334E-2</v>
      </c>
      <c r="H35" s="14">
        <f t="shared" ref="H35:I35" si="24">MEDIAN(H10:H32)</f>
        <v>9.015833333333334E-2</v>
      </c>
      <c r="I35" s="14">
        <f t="shared" si="24"/>
        <v>9.015833333333334E-2</v>
      </c>
      <c r="K35">
        <f t="shared" si="8"/>
        <v>26</v>
      </c>
      <c r="L35" s="3" t="s">
        <v>109</v>
      </c>
      <c r="M35" s="11"/>
      <c r="N35" s="46">
        <f>MEDIAN(N10:N32)</f>
        <v>0.75</v>
      </c>
      <c r="O35" s="14">
        <f t="shared" ref="O35:R35" si="25">MEDIAN(O10:O32)</f>
        <v>7.1099999999999997E-2</v>
      </c>
      <c r="P35" s="14">
        <f t="shared" si="25"/>
        <v>3.6833333333333336E-2</v>
      </c>
      <c r="Q35" s="14">
        <f t="shared" ref="Q35" si="26">MEDIAN(Q10:Q32)</f>
        <v>9.4602083333333337E-2</v>
      </c>
      <c r="R35" s="14">
        <f t="shared" si="25"/>
        <v>9.4602083333333337E-2</v>
      </c>
    </row>
    <row r="38" spans="1:18" x14ac:dyDescent="0.25">
      <c r="B38" s="26" t="s">
        <v>179</v>
      </c>
    </row>
    <row r="39" spans="1:18" x14ac:dyDescent="0.25">
      <c r="B39" s="26" t="s">
        <v>337</v>
      </c>
    </row>
    <row r="40" spans="1:18" x14ac:dyDescent="0.25">
      <c r="B40" s="26" t="s">
        <v>338</v>
      </c>
    </row>
    <row r="41" spans="1:18" x14ac:dyDescent="0.25">
      <c r="B41" s="26" t="s">
        <v>339</v>
      </c>
    </row>
    <row r="42" spans="1:18" x14ac:dyDescent="0.25">
      <c r="B42" s="26" t="s">
        <v>340</v>
      </c>
    </row>
    <row r="43" spans="1:18" x14ac:dyDescent="0.25">
      <c r="B43" s="26" t="s">
        <v>341</v>
      </c>
    </row>
    <row r="44" spans="1:18" x14ac:dyDescent="0.25">
      <c r="B44" s="26" t="s">
        <v>342</v>
      </c>
    </row>
    <row r="45" spans="1:18" x14ac:dyDescent="0.25">
      <c r="B45" s="26" t="s">
        <v>343</v>
      </c>
    </row>
  </sheetData>
  <mergeCells count="6">
    <mergeCell ref="B2:R2"/>
    <mergeCell ref="B3:R3"/>
    <mergeCell ref="B4:R4"/>
    <mergeCell ref="B5:R5"/>
    <mergeCell ref="B8:R8"/>
    <mergeCell ref="B6:R6"/>
  </mergeCells>
  <phoneticPr fontId="11" type="noConversion"/>
  <pageMargins left="0.7" right="0.7" top="0.75" bottom="0.75" header="0.3" footer="0.3"/>
  <pageSetup scale="59" orientation="landscape" r:id="rId1"/>
  <headerFooter>
    <oddHeader>&amp;R&amp;"Calibri,Regular"&amp;K000000
Exhibit OCS _ 1.10D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B4" sqref="B4:I4"/>
    </sheetView>
  </sheetViews>
  <sheetFormatPr defaultColWidth="8.85546875" defaultRowHeight="15" x14ac:dyDescent="0.25"/>
  <cols>
    <col min="1" max="1" width="6.28515625" customWidth="1"/>
    <col min="2" max="2" width="30.85546875" customWidth="1"/>
    <col min="3" max="3" width="19" customWidth="1"/>
    <col min="4" max="4" width="16.42578125" customWidth="1"/>
    <col min="5" max="5" width="17.7109375" customWidth="1"/>
    <col min="6" max="6" width="10.7109375" customWidth="1"/>
    <col min="7" max="7" width="10.42578125" customWidth="1"/>
    <col min="8" max="9" width="15.85546875" bestFit="1" customWidth="1"/>
    <col min="10" max="10" width="15.140625" customWidth="1"/>
  </cols>
  <sheetData>
    <row r="1" spans="1:12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x14ac:dyDescent="0.35">
      <c r="A2" s="33"/>
      <c r="B2" s="105" t="s">
        <v>53</v>
      </c>
      <c r="C2" s="105"/>
      <c r="D2" s="105"/>
      <c r="E2" s="105"/>
      <c r="F2" s="105"/>
      <c r="G2" s="105"/>
      <c r="H2" s="105"/>
      <c r="I2" s="105"/>
      <c r="J2" s="33"/>
      <c r="K2" s="33"/>
      <c r="L2" s="33"/>
    </row>
    <row r="3" spans="1:12" ht="21" x14ac:dyDescent="0.35">
      <c r="A3" s="33"/>
      <c r="B3" s="105" t="s">
        <v>146</v>
      </c>
      <c r="C3" s="105"/>
      <c r="D3" s="105"/>
      <c r="E3" s="105"/>
      <c r="F3" s="105"/>
      <c r="G3" s="105"/>
      <c r="H3" s="105"/>
      <c r="I3" s="105"/>
      <c r="J3" s="33"/>
      <c r="K3" s="33"/>
      <c r="L3" s="33"/>
    </row>
    <row r="4" spans="1:12" ht="21" x14ac:dyDescent="0.35">
      <c r="A4" s="33"/>
      <c r="B4" s="105" t="s">
        <v>107</v>
      </c>
      <c r="C4" s="105"/>
      <c r="D4" s="105"/>
      <c r="E4" s="105"/>
      <c r="F4" s="105"/>
      <c r="G4" s="105"/>
      <c r="H4" s="105"/>
      <c r="I4" s="105"/>
      <c r="J4" s="33"/>
      <c r="K4" s="33"/>
      <c r="L4" s="33"/>
    </row>
    <row r="5" spans="1:12" ht="18.75" x14ac:dyDescent="0.3">
      <c r="A5" s="89"/>
      <c r="B5" s="88"/>
      <c r="C5" s="88"/>
      <c r="D5" s="88"/>
      <c r="E5" s="89"/>
      <c r="F5" s="89"/>
      <c r="G5" s="89"/>
      <c r="H5" s="89"/>
      <c r="I5" s="89"/>
      <c r="J5" s="89"/>
      <c r="K5" s="89"/>
      <c r="L5" s="89"/>
    </row>
    <row r="6" spans="1:12" ht="15.75" x14ac:dyDescent="0.25">
      <c r="A6" s="89"/>
      <c r="B6" s="110" t="s">
        <v>348</v>
      </c>
      <c r="C6" s="110"/>
      <c r="D6" s="110"/>
      <c r="E6" s="110"/>
      <c r="F6" s="110"/>
      <c r="G6" s="110"/>
      <c r="H6" s="110"/>
      <c r="I6" s="110"/>
      <c r="J6" s="89"/>
      <c r="K6" s="89"/>
      <c r="L6" s="89"/>
    </row>
    <row r="7" spans="1:12" ht="60" x14ac:dyDescent="0.25">
      <c r="A7" s="89"/>
      <c r="B7" s="34" t="s">
        <v>41</v>
      </c>
      <c r="C7" s="43" t="s">
        <v>344</v>
      </c>
      <c r="D7" s="43" t="s">
        <v>186</v>
      </c>
      <c r="E7" s="43" t="s">
        <v>345</v>
      </c>
      <c r="F7" s="43" t="s">
        <v>187</v>
      </c>
      <c r="G7" s="43" t="s">
        <v>346</v>
      </c>
      <c r="H7" s="43" t="s">
        <v>91</v>
      </c>
      <c r="I7" s="43" t="s">
        <v>347</v>
      </c>
      <c r="J7" s="43"/>
      <c r="K7" s="34"/>
      <c r="L7" s="34"/>
    </row>
    <row r="8" spans="1:12" ht="15.75" x14ac:dyDescent="0.25">
      <c r="A8" s="89"/>
      <c r="B8" s="96" t="s">
        <v>182</v>
      </c>
      <c r="C8" s="97">
        <f>D8*E12</f>
        <v>2916989104.1100001</v>
      </c>
      <c r="D8" s="99">
        <v>0.48380000000000001</v>
      </c>
      <c r="E8" s="89">
        <v>5.28E-2</v>
      </c>
      <c r="F8" s="98">
        <f>D8*E8</f>
        <v>2.554464E-2</v>
      </c>
      <c r="G8" s="98">
        <f>F8</f>
        <v>2.554464E-2</v>
      </c>
      <c r="H8" s="101">
        <f>F8*E12</f>
        <v>154017024.69700801</v>
      </c>
      <c r="I8" s="101">
        <f>H8</f>
        <v>154017024.69700801</v>
      </c>
      <c r="J8" s="89"/>
      <c r="K8" s="89"/>
      <c r="L8" s="89"/>
    </row>
    <row r="9" spans="1:12" ht="15.75" x14ac:dyDescent="0.25">
      <c r="A9" s="89"/>
      <c r="B9" s="96" t="s">
        <v>183</v>
      </c>
      <c r="C9" s="97">
        <f>D9*E12</f>
        <v>1205865.69</v>
      </c>
      <c r="D9" s="99">
        <v>2.0000000000000001E-4</v>
      </c>
      <c r="E9" s="89">
        <v>6.7500000000000004E-2</v>
      </c>
      <c r="F9" s="98">
        <f t="shared" ref="F9:F10" si="0">D9*E9</f>
        <v>1.3500000000000001E-5</v>
      </c>
      <c r="G9" s="98">
        <f>(1/0.65)*F9</f>
        <v>2.0769230769230768E-5</v>
      </c>
      <c r="H9" s="101">
        <f>F9*E12</f>
        <v>81395.934075000012</v>
      </c>
      <c r="I9" s="101">
        <f>G9*E12</f>
        <v>125224.51396153845</v>
      </c>
      <c r="J9" s="89"/>
      <c r="K9" s="89"/>
      <c r="L9" s="89"/>
    </row>
    <row r="10" spans="1:12" ht="15.75" x14ac:dyDescent="0.25">
      <c r="A10" s="89"/>
      <c r="B10" s="96" t="s">
        <v>184</v>
      </c>
      <c r="C10" s="97">
        <f>D10*E12</f>
        <v>3111133480.2000003</v>
      </c>
      <c r="D10" s="99">
        <v>0.51600000000000001</v>
      </c>
      <c r="E10" s="89">
        <v>0.1</v>
      </c>
      <c r="F10" s="98">
        <f t="shared" si="0"/>
        <v>5.1600000000000007E-2</v>
      </c>
      <c r="G10" s="98">
        <f>(1/0.65)*F10</f>
        <v>7.9384615384615387E-2</v>
      </c>
      <c r="H10" s="101">
        <f>F10*E12</f>
        <v>311113348.02000004</v>
      </c>
      <c r="I10" s="101">
        <f>G10*E12</f>
        <v>478635920.03076923</v>
      </c>
      <c r="J10" s="89"/>
      <c r="K10" s="89"/>
      <c r="L10" s="89"/>
    </row>
    <row r="11" spans="1:12" ht="15.75" x14ac:dyDescent="0.25">
      <c r="A11" s="89"/>
      <c r="B11" s="96" t="s">
        <v>185</v>
      </c>
      <c r="C11" s="97">
        <f>SUM(C8:C10)</f>
        <v>6029328450</v>
      </c>
      <c r="D11" s="99">
        <f>SUM(D8:D10)</f>
        <v>1</v>
      </c>
      <c r="E11" s="89"/>
      <c r="F11" s="98">
        <f>SUM(F8:F10)</f>
        <v>7.7158140000000014E-2</v>
      </c>
      <c r="G11" s="98">
        <f>SUM(G8:G10)</f>
        <v>0.10495002461538462</v>
      </c>
      <c r="H11" s="101">
        <f>SUM(H8:H10)</f>
        <v>465211768.65108305</v>
      </c>
      <c r="I11" s="101">
        <f>SUM(I8:I10)</f>
        <v>632778169.2417388</v>
      </c>
      <c r="J11" s="100"/>
      <c r="K11" s="89"/>
      <c r="L11" s="89"/>
    </row>
    <row r="12" spans="1:12" ht="15.75" x14ac:dyDescent="0.25">
      <c r="A12" s="89"/>
      <c r="B12" s="96" t="s">
        <v>89</v>
      </c>
      <c r="C12" s="97"/>
      <c r="D12" s="99"/>
      <c r="E12" s="100">
        <v>6029328450</v>
      </c>
      <c r="F12" s="98"/>
      <c r="G12" s="98"/>
      <c r="H12" s="89"/>
      <c r="I12" s="89"/>
      <c r="J12" s="89"/>
      <c r="K12" s="89"/>
      <c r="L12" s="89"/>
    </row>
    <row r="13" spans="1:12" ht="15.75" x14ac:dyDescent="0.25">
      <c r="A13" s="89"/>
      <c r="B13" s="96"/>
      <c r="C13" s="97"/>
      <c r="D13" s="99"/>
      <c r="E13" s="89"/>
      <c r="F13" s="98"/>
      <c r="G13" s="89"/>
      <c r="H13" s="89"/>
      <c r="I13" s="89"/>
      <c r="J13" s="89"/>
      <c r="K13" s="89"/>
      <c r="L13" s="89"/>
    </row>
    <row r="14" spans="1:12" ht="15.75" x14ac:dyDescent="0.25">
      <c r="A14" s="89"/>
      <c r="B14" s="96"/>
      <c r="C14" s="97"/>
      <c r="D14" s="99"/>
      <c r="E14" s="89"/>
      <c r="F14" s="98"/>
      <c r="G14" s="89"/>
      <c r="H14" s="89"/>
      <c r="I14" s="89"/>
      <c r="J14" s="89"/>
      <c r="K14" s="89"/>
      <c r="L14" s="89"/>
    </row>
    <row r="15" spans="1:12" ht="15.75" x14ac:dyDescent="0.25">
      <c r="A15" s="89"/>
      <c r="B15" s="110" t="s">
        <v>349</v>
      </c>
      <c r="C15" s="110"/>
      <c r="D15" s="110"/>
      <c r="E15" s="110"/>
      <c r="F15" s="110"/>
      <c r="G15" s="110"/>
      <c r="H15" s="110"/>
      <c r="I15" s="110"/>
      <c r="J15" s="89"/>
      <c r="K15" s="89"/>
      <c r="L15" s="89"/>
    </row>
    <row r="16" spans="1:12" ht="60" x14ac:dyDescent="0.25">
      <c r="A16" s="89"/>
      <c r="B16" s="34" t="s">
        <v>41</v>
      </c>
      <c r="C16" s="43" t="s">
        <v>344</v>
      </c>
      <c r="D16" s="43" t="s">
        <v>186</v>
      </c>
      <c r="E16" s="43" t="s">
        <v>345</v>
      </c>
      <c r="F16" s="43" t="s">
        <v>187</v>
      </c>
      <c r="G16" s="43" t="s">
        <v>346</v>
      </c>
      <c r="H16" s="43" t="s">
        <v>91</v>
      </c>
      <c r="I16" s="43" t="s">
        <v>347</v>
      </c>
      <c r="J16" s="89"/>
      <c r="K16" s="89"/>
      <c r="L16" s="89"/>
    </row>
    <row r="17" spans="1:12" ht="15.75" x14ac:dyDescent="0.25">
      <c r="A17" s="89"/>
      <c r="B17" s="96" t="s">
        <v>182</v>
      </c>
      <c r="C17" s="97">
        <f>C8</f>
        <v>2916989104.1100001</v>
      </c>
      <c r="D17" s="99">
        <f>C17/C20</f>
        <v>0.48380000000000001</v>
      </c>
      <c r="E17" s="98">
        <v>5.28E-2</v>
      </c>
      <c r="F17" s="98">
        <f>D17*E17</f>
        <v>2.554464E-2</v>
      </c>
      <c r="G17" s="98">
        <f>F17</f>
        <v>2.554464E-2</v>
      </c>
      <c r="H17" s="101">
        <f>F17*E21</f>
        <v>154017024.69700801</v>
      </c>
      <c r="I17" s="101">
        <f>H17</f>
        <v>154017024.69700801</v>
      </c>
      <c r="J17" s="89"/>
      <c r="K17" s="89"/>
      <c r="L17" s="89"/>
    </row>
    <row r="18" spans="1:12" ht="15.75" x14ac:dyDescent="0.25">
      <c r="A18" s="89"/>
      <c r="B18" s="96" t="s">
        <v>183</v>
      </c>
      <c r="C18" s="97">
        <f>C9</f>
        <v>1205865.69</v>
      </c>
      <c r="D18" s="99">
        <f>C18/C20</f>
        <v>1.9999999999999998E-4</v>
      </c>
      <c r="E18" s="98">
        <v>6.7500000000000004E-2</v>
      </c>
      <c r="F18" s="98">
        <f t="shared" ref="F18:F19" si="1">D18*E18</f>
        <v>1.3499999999999999E-5</v>
      </c>
      <c r="G18" s="98">
        <f>(1/0.65)*F18</f>
        <v>2.0769230769230765E-5</v>
      </c>
      <c r="H18" s="101">
        <f>F18*E21</f>
        <v>81395.934074999997</v>
      </c>
      <c r="I18" s="101">
        <f>G18*E21</f>
        <v>125224.51396153844</v>
      </c>
      <c r="J18" s="89"/>
      <c r="K18" s="89"/>
      <c r="L18" s="89"/>
    </row>
    <row r="19" spans="1:12" ht="15.75" x14ac:dyDescent="0.25">
      <c r="A19" s="89"/>
      <c r="B19" s="96" t="s">
        <v>184</v>
      </c>
      <c r="C19" s="97">
        <f>C10</f>
        <v>3111133480.2000003</v>
      </c>
      <c r="D19" s="99">
        <f>C19/C20</f>
        <v>0.51600000000000001</v>
      </c>
      <c r="E19" s="98">
        <v>9.1999999999999998E-2</v>
      </c>
      <c r="F19" s="98">
        <f t="shared" si="1"/>
        <v>4.7472E-2</v>
      </c>
      <c r="G19" s="98">
        <f>(1/0.65)*F19</f>
        <v>7.3033846153846144E-2</v>
      </c>
      <c r="H19" s="101">
        <f>F19*E21</f>
        <v>286224280.17839998</v>
      </c>
      <c r="I19" s="101">
        <f>G19*E21</f>
        <v>440345046.42830765</v>
      </c>
      <c r="J19" s="89"/>
      <c r="K19" s="89"/>
      <c r="L19" s="89"/>
    </row>
    <row r="20" spans="1:12" ht="15.75" x14ac:dyDescent="0.25">
      <c r="A20" s="33"/>
      <c r="B20" s="96" t="s">
        <v>185</v>
      </c>
      <c r="C20" s="97">
        <f>SUM(C17:C19)</f>
        <v>6029328450</v>
      </c>
      <c r="D20" s="99">
        <f>SUM(D17:D19)</f>
        <v>1</v>
      </c>
      <c r="E20" s="89"/>
      <c r="F20" s="98">
        <f>SUM(F17:F19)</f>
        <v>7.3030139999999993E-2</v>
      </c>
      <c r="G20" s="98">
        <f>SUM(G17:G19)</f>
        <v>9.8599255384615378E-2</v>
      </c>
      <c r="H20" s="101">
        <f>SUM(H17:H19)</f>
        <v>440322700.80948299</v>
      </c>
      <c r="I20" s="101">
        <f>SUM(I17:I19)</f>
        <v>594487295.63927722</v>
      </c>
      <c r="J20" s="100"/>
      <c r="K20" s="33"/>
      <c r="L20" s="33"/>
    </row>
    <row r="21" spans="1:12" ht="15.75" x14ac:dyDescent="0.25">
      <c r="A21" s="33"/>
      <c r="B21" s="96" t="s">
        <v>89</v>
      </c>
      <c r="C21" s="97"/>
      <c r="D21" s="99"/>
      <c r="E21" s="100">
        <f>E12</f>
        <v>6029328450</v>
      </c>
      <c r="F21" s="98"/>
      <c r="G21" s="98"/>
      <c r="H21" s="89"/>
      <c r="I21" s="89"/>
      <c r="J21" s="33"/>
      <c r="K21" s="33"/>
      <c r="L21" s="33"/>
    </row>
    <row r="22" spans="1:12" ht="15.75" x14ac:dyDescent="0.25">
      <c r="A22" s="33"/>
      <c r="B22" s="96"/>
      <c r="C22" s="97"/>
      <c r="D22" s="99"/>
      <c r="E22" s="33"/>
      <c r="F22" s="98"/>
      <c r="G22" s="33"/>
      <c r="H22" s="33"/>
      <c r="I22" s="33"/>
      <c r="J22" s="33"/>
      <c r="K22" s="33"/>
      <c r="L22" s="33"/>
    </row>
    <row r="23" spans="1:12" ht="15.75" x14ac:dyDescent="0.25">
      <c r="A23" s="33"/>
      <c r="B23" s="96"/>
      <c r="C23" s="97"/>
      <c r="D23" s="99"/>
      <c r="E23" s="33"/>
      <c r="F23" s="98"/>
      <c r="G23" s="33"/>
      <c r="H23" s="33"/>
      <c r="I23" s="33"/>
      <c r="J23" s="33"/>
      <c r="K23" s="33"/>
      <c r="L23" s="33"/>
    </row>
    <row r="24" spans="1:12" x14ac:dyDescent="0.25">
      <c r="A24" s="33"/>
      <c r="B24" s="33"/>
      <c r="C24" s="33"/>
      <c r="D24" s="99"/>
      <c r="E24" s="33"/>
      <c r="F24" s="33"/>
      <c r="G24" s="33"/>
      <c r="H24" s="33"/>
      <c r="I24" s="33"/>
      <c r="J24" s="33"/>
      <c r="K24" s="33"/>
      <c r="L24" s="33"/>
    </row>
    <row r="25" spans="1:12" ht="26.25" x14ac:dyDescent="0.25">
      <c r="A25" s="32" t="s">
        <v>40</v>
      </c>
      <c r="B25" s="33" t="s">
        <v>41</v>
      </c>
      <c r="C25" s="32" t="s">
        <v>350</v>
      </c>
      <c r="D25" s="32" t="s">
        <v>358</v>
      </c>
      <c r="E25" s="33"/>
      <c r="F25" s="33"/>
      <c r="G25" s="33"/>
      <c r="H25" s="33"/>
      <c r="I25" s="33"/>
      <c r="J25" s="33"/>
      <c r="K25" s="33"/>
      <c r="L25" s="33"/>
    </row>
    <row r="26" spans="1:12" ht="15.75" x14ac:dyDescent="0.25">
      <c r="A26">
        <v>1</v>
      </c>
      <c r="B26" s="37" t="s">
        <v>89</v>
      </c>
      <c r="C26" s="20">
        <f>E21</f>
        <v>6029328450</v>
      </c>
      <c r="D26" s="38">
        <f>C26</f>
        <v>6029328450</v>
      </c>
    </row>
    <row r="27" spans="1:12" ht="15.75" x14ac:dyDescent="0.25">
      <c r="A27">
        <f>A26+1</f>
        <v>2</v>
      </c>
      <c r="B27" s="37" t="s">
        <v>90</v>
      </c>
      <c r="C27" s="7">
        <f>F11</f>
        <v>7.7158140000000014E-2</v>
      </c>
      <c r="D27" s="7">
        <f>F20</f>
        <v>7.3030139999999993E-2</v>
      </c>
    </row>
    <row r="28" spans="1:12" ht="15.75" x14ac:dyDescent="0.25">
      <c r="A28" s="21">
        <f t="shared" ref="A28:A44" si="2">A27+1</f>
        <v>3</v>
      </c>
      <c r="B28" s="37" t="s">
        <v>91</v>
      </c>
      <c r="C28" s="20">
        <f>C27*C26</f>
        <v>465211768.65108311</v>
      </c>
      <c r="D28" s="20">
        <f>D27*D26</f>
        <v>440322700.80948293</v>
      </c>
    </row>
    <row r="29" spans="1:12" ht="15.75" x14ac:dyDescent="0.25">
      <c r="A29" s="21">
        <f t="shared" si="2"/>
        <v>4</v>
      </c>
      <c r="B29" s="37" t="s">
        <v>92</v>
      </c>
      <c r="C29" s="20">
        <f>(I11-H11)</f>
        <v>167566400.59065574</v>
      </c>
      <c r="D29" s="20">
        <f>I20-H20</f>
        <v>154164594.82979423</v>
      </c>
    </row>
    <row r="30" spans="1:12" ht="15.75" x14ac:dyDescent="0.25">
      <c r="A30" s="21">
        <f t="shared" si="2"/>
        <v>5</v>
      </c>
      <c r="B30" s="37" t="s">
        <v>93</v>
      </c>
      <c r="C30" s="20">
        <v>262390668</v>
      </c>
      <c r="D30" s="20">
        <f>C30</f>
        <v>262390668</v>
      </c>
    </row>
    <row r="31" spans="1:12" ht="15.75" x14ac:dyDescent="0.25">
      <c r="A31" s="21">
        <f t="shared" si="2"/>
        <v>6</v>
      </c>
      <c r="B31" s="37" t="s">
        <v>94</v>
      </c>
      <c r="C31" s="20">
        <v>22885961</v>
      </c>
      <c r="D31" s="20">
        <f>C31</f>
        <v>22885961</v>
      </c>
    </row>
    <row r="32" spans="1:12" ht="15.75" x14ac:dyDescent="0.25">
      <c r="A32" s="21">
        <f t="shared" si="2"/>
        <v>7</v>
      </c>
      <c r="B32" s="37" t="s">
        <v>95</v>
      </c>
      <c r="C32" s="20">
        <f>SUM(C28:C31)</f>
        <v>918054798.2417388</v>
      </c>
      <c r="D32" s="20">
        <f>SUM(D28:D31)</f>
        <v>879763924.63927722</v>
      </c>
    </row>
    <row r="33" spans="1:6" ht="15.75" x14ac:dyDescent="0.25">
      <c r="A33" s="21">
        <f t="shared" si="2"/>
        <v>8</v>
      </c>
      <c r="B33" s="37" t="s">
        <v>96</v>
      </c>
      <c r="C33" s="20">
        <f>C32-C29</f>
        <v>750488397.65108299</v>
      </c>
      <c r="D33" s="20">
        <f>D32-D29</f>
        <v>725599329.80948305</v>
      </c>
    </row>
    <row r="34" spans="1:6" ht="15.75" x14ac:dyDescent="0.25">
      <c r="A34" s="21">
        <f t="shared" si="2"/>
        <v>9</v>
      </c>
      <c r="B34" s="37"/>
      <c r="C34" s="20"/>
      <c r="D34" s="20"/>
    </row>
    <row r="35" spans="1:6" ht="15.75" x14ac:dyDescent="0.25">
      <c r="A35" s="21">
        <f t="shared" si="2"/>
        <v>10</v>
      </c>
      <c r="B35" s="37" t="s">
        <v>97</v>
      </c>
      <c r="C35" s="20">
        <f>C17</f>
        <v>2916989104.1100001</v>
      </c>
      <c r="D35" s="20">
        <f>C35</f>
        <v>2916989104.1100001</v>
      </c>
      <c r="F35" s="14"/>
    </row>
    <row r="36" spans="1:6" ht="15.75" x14ac:dyDescent="0.25">
      <c r="A36" s="21">
        <f t="shared" si="2"/>
        <v>11</v>
      </c>
      <c r="B36" s="37" t="s">
        <v>98</v>
      </c>
      <c r="C36" s="20">
        <f>H17</f>
        <v>154017024.69700801</v>
      </c>
      <c r="D36" s="20">
        <f>C36</f>
        <v>154017024.69700801</v>
      </c>
    </row>
    <row r="37" spans="1:6" ht="45" x14ac:dyDescent="0.25">
      <c r="A37" s="21">
        <f t="shared" si="2"/>
        <v>12</v>
      </c>
      <c r="B37" s="37" t="s">
        <v>102</v>
      </c>
      <c r="E37" s="102" t="s">
        <v>356</v>
      </c>
    </row>
    <row r="38" spans="1:6" ht="15.75" x14ac:dyDescent="0.25">
      <c r="A38" s="21">
        <f t="shared" si="2"/>
        <v>13</v>
      </c>
      <c r="B38" s="37" t="s">
        <v>99</v>
      </c>
      <c r="C38" s="8">
        <f>C32/C36</f>
        <v>5.9607358345468233</v>
      </c>
      <c r="D38" s="8">
        <f>D32/D36</f>
        <v>5.7121212825011014</v>
      </c>
      <c r="E38" s="34" t="s">
        <v>355</v>
      </c>
    </row>
    <row r="39" spans="1:6" ht="15.75" x14ac:dyDescent="0.25">
      <c r="A39" s="21">
        <f t="shared" si="2"/>
        <v>14</v>
      </c>
      <c r="B39" s="37" t="s">
        <v>100</v>
      </c>
      <c r="C39" s="7">
        <f>C32/C35</f>
        <v>0.3147268520640723</v>
      </c>
      <c r="D39" s="7">
        <f>D32/D35</f>
        <v>0.30160000371605816</v>
      </c>
      <c r="E39" s="34" t="s">
        <v>354</v>
      </c>
    </row>
    <row r="40" spans="1:6" ht="15.75" x14ac:dyDescent="0.25">
      <c r="A40" s="21">
        <f t="shared" si="2"/>
        <v>15</v>
      </c>
      <c r="B40" s="37" t="s">
        <v>101</v>
      </c>
      <c r="C40" s="7">
        <f>D17</f>
        <v>0.48380000000000001</v>
      </c>
      <c r="D40" s="7">
        <f>C40</f>
        <v>0.48380000000000001</v>
      </c>
      <c r="E40" s="34" t="s">
        <v>353</v>
      </c>
    </row>
    <row r="41" spans="1:6" ht="15.75" x14ac:dyDescent="0.25">
      <c r="A41" s="21">
        <f t="shared" si="2"/>
        <v>16</v>
      </c>
      <c r="B41" s="37" t="s">
        <v>103</v>
      </c>
    </row>
    <row r="42" spans="1:6" ht="15.75" x14ac:dyDescent="0.25">
      <c r="A42" s="21">
        <f t="shared" si="2"/>
        <v>17</v>
      </c>
      <c r="B42" s="37" t="s">
        <v>99</v>
      </c>
      <c r="C42" s="8">
        <f>C33/C36</f>
        <v>4.8727625996378716</v>
      </c>
      <c r="D42" s="8">
        <f>D33/D36</f>
        <v>4.7111631408081527</v>
      </c>
      <c r="E42" s="34" t="s">
        <v>104</v>
      </c>
    </row>
    <row r="43" spans="1:6" ht="15.75" x14ac:dyDescent="0.25">
      <c r="A43" s="21">
        <f t="shared" si="2"/>
        <v>18</v>
      </c>
      <c r="B43" s="37" t="s">
        <v>100</v>
      </c>
      <c r="C43" s="7">
        <f>C33/C35</f>
        <v>0.25728186526087959</v>
      </c>
      <c r="D43" s="7">
        <f>D33/D35</f>
        <v>0.24874941383467045</v>
      </c>
      <c r="E43" s="34" t="s">
        <v>105</v>
      </c>
    </row>
    <row r="44" spans="1:6" ht="15.75" x14ac:dyDescent="0.25">
      <c r="A44" s="21">
        <f t="shared" si="2"/>
        <v>19</v>
      </c>
      <c r="B44" s="37" t="s">
        <v>101</v>
      </c>
      <c r="C44" s="7">
        <f>C40</f>
        <v>0.48380000000000001</v>
      </c>
      <c r="D44" s="7">
        <f>D40</f>
        <v>0.48380000000000001</v>
      </c>
      <c r="E44" s="34" t="s">
        <v>106</v>
      </c>
    </row>
    <row r="45" spans="1:6" ht="15.75" x14ac:dyDescent="0.25">
      <c r="A45" s="21"/>
      <c r="B45" s="37"/>
    </row>
    <row r="46" spans="1:6" ht="15.75" x14ac:dyDescent="0.25">
      <c r="A46" s="21"/>
      <c r="B46" s="103" t="s">
        <v>179</v>
      </c>
    </row>
    <row r="47" spans="1:6" ht="15.75" x14ac:dyDescent="0.25">
      <c r="A47" s="21"/>
      <c r="B47" s="103" t="s">
        <v>357</v>
      </c>
    </row>
    <row r="48" spans="1:6" ht="15.75" x14ac:dyDescent="0.25">
      <c r="B48" s="104" t="s">
        <v>359</v>
      </c>
    </row>
  </sheetData>
  <mergeCells count="5">
    <mergeCell ref="B6:I6"/>
    <mergeCell ref="B2:I2"/>
    <mergeCell ref="B3:I3"/>
    <mergeCell ref="B4:I4"/>
    <mergeCell ref="B15:I15"/>
  </mergeCells>
  <phoneticPr fontId="11" type="noConversion"/>
  <pageMargins left="0.7" right="0.7" top="0.75" bottom="0.75" header="0.3" footer="0.3"/>
  <pageSetup scale="59" orientation="portrait"/>
  <headerFooter>
    <oddHeader>&amp;R&amp;"Calibri,Regular"&amp;K000000Exhibit OCS_ 1.11D_x000D_Page 1 of 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4" workbookViewId="0">
      <selection activeCell="D30" sqref="D30"/>
    </sheetView>
  </sheetViews>
  <sheetFormatPr defaultColWidth="11.42578125" defaultRowHeight="15" x14ac:dyDescent="0.25"/>
  <cols>
    <col min="1" max="1" width="5.7109375" customWidth="1"/>
    <col min="2" max="2" width="35.85546875" customWidth="1"/>
    <col min="3" max="3" width="13.42578125" customWidth="1"/>
    <col min="6" max="6" width="20.140625" customWidth="1"/>
    <col min="7" max="7" width="18.28515625" customWidth="1"/>
    <col min="8" max="8" width="21.85546875" customWidth="1"/>
    <col min="9" max="9" width="16.140625" customWidth="1"/>
    <col min="10" max="10" width="13.85546875" bestFit="1" customWidth="1"/>
  </cols>
  <sheetData>
    <row r="1" spans="1:18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B11" s="34"/>
      <c r="C11" s="34"/>
      <c r="D11" s="14"/>
      <c r="E11" s="14"/>
      <c r="F11" s="14"/>
      <c r="G11" s="14"/>
      <c r="H11" s="51"/>
    </row>
    <row r="12" spans="1:18" x14ac:dyDescent="0.25">
      <c r="C12" s="20"/>
      <c r="D12" s="14"/>
      <c r="E12" s="14"/>
      <c r="F12" s="14"/>
      <c r="G12" s="14"/>
      <c r="H12" s="47"/>
    </row>
    <row r="13" spans="1:18" x14ac:dyDescent="0.25">
      <c r="C13" s="20"/>
      <c r="D13" s="14"/>
      <c r="E13" s="14"/>
      <c r="F13" s="14"/>
      <c r="G13" s="14"/>
      <c r="H13" s="47"/>
    </row>
    <row r="14" spans="1:18" x14ac:dyDescent="0.25">
      <c r="C14" s="20"/>
      <c r="D14" s="14"/>
      <c r="E14" s="14"/>
      <c r="F14" s="14"/>
      <c r="G14" s="14"/>
      <c r="H14" s="47"/>
    </row>
    <row r="15" spans="1:18" x14ac:dyDescent="0.25">
      <c r="C15" s="20"/>
      <c r="D15" s="14"/>
      <c r="E15" s="14"/>
      <c r="F15" s="14"/>
      <c r="G15" s="14"/>
      <c r="H15" s="47"/>
    </row>
    <row r="16" spans="1:18" x14ac:dyDescent="0.25">
      <c r="D16" s="7"/>
      <c r="E16" s="7"/>
      <c r="F16" s="7"/>
      <c r="G16" s="7"/>
      <c r="H16" s="6"/>
    </row>
    <row r="17" spans="1:10" x14ac:dyDescent="0.25">
      <c r="G17" s="20"/>
    </row>
    <row r="18" spans="1:10" x14ac:dyDescent="0.25">
      <c r="G18" s="6"/>
    </row>
    <row r="19" spans="1:10" x14ac:dyDescent="0.25">
      <c r="G19" s="6"/>
    </row>
    <row r="23" spans="1:10" x14ac:dyDescent="0.25">
      <c r="A23" s="59"/>
      <c r="B23" s="59"/>
      <c r="C23" s="59"/>
      <c r="D23" s="59"/>
      <c r="E23" s="59"/>
      <c r="F23" s="59"/>
      <c r="G23" s="59"/>
    </row>
    <row r="24" spans="1:10" x14ac:dyDescent="0.25">
      <c r="B24" s="34"/>
      <c r="C24" s="34"/>
      <c r="D24" s="14"/>
      <c r="E24" s="14"/>
      <c r="F24" s="14"/>
      <c r="G24" s="14"/>
    </row>
    <row r="25" spans="1:10" x14ac:dyDescent="0.25">
      <c r="C25" s="20"/>
      <c r="D25" s="14"/>
      <c r="E25" s="14"/>
      <c r="F25" s="14"/>
      <c r="G25" s="14"/>
      <c r="H25" s="6"/>
    </row>
    <row r="26" spans="1:10" x14ac:dyDescent="0.25">
      <c r="C26" s="20"/>
      <c r="D26" s="14"/>
      <c r="E26" s="14"/>
      <c r="F26" s="14"/>
      <c r="G26" s="14"/>
      <c r="H26" s="6"/>
    </row>
    <row r="27" spans="1:10" x14ac:dyDescent="0.25">
      <c r="C27" s="20"/>
      <c r="D27" s="14"/>
      <c r="E27" s="14"/>
      <c r="F27" s="14"/>
      <c r="G27" s="14"/>
      <c r="H27" s="6"/>
      <c r="I27" s="6"/>
    </row>
    <row r="28" spans="1:10" x14ac:dyDescent="0.25">
      <c r="C28" s="20"/>
      <c r="D28" s="14"/>
      <c r="E28" s="14"/>
      <c r="F28" s="63"/>
      <c r="G28" s="14"/>
      <c r="H28" s="6"/>
    </row>
    <row r="29" spans="1:10" x14ac:dyDescent="0.25">
      <c r="D29" s="7"/>
      <c r="E29" s="7"/>
      <c r="F29" s="7"/>
      <c r="G29" s="7"/>
    </row>
    <row r="30" spans="1:10" x14ac:dyDescent="0.25">
      <c r="G30" s="20"/>
      <c r="H30" s="6"/>
      <c r="I30" s="6"/>
      <c r="J30" s="6"/>
    </row>
    <row r="31" spans="1:10" x14ac:dyDescent="0.25">
      <c r="G31" s="6"/>
      <c r="H31" s="6"/>
    </row>
    <row r="32" spans="1:10" x14ac:dyDescent="0.25">
      <c r="G32" s="6"/>
      <c r="I32" s="6"/>
    </row>
    <row r="33" spans="1:10" x14ac:dyDescent="0.25">
      <c r="I33" s="6"/>
    </row>
    <row r="34" spans="1:10" x14ac:dyDescent="0.25">
      <c r="I34" s="6"/>
    </row>
    <row r="37" spans="1:10" x14ac:dyDescent="0.25">
      <c r="A37" s="59"/>
      <c r="B37" s="59"/>
      <c r="C37" s="59"/>
      <c r="D37" s="59"/>
      <c r="E37" s="59"/>
      <c r="F37" s="59"/>
      <c r="G37" s="59"/>
    </row>
    <row r="38" spans="1:10" x14ac:dyDescent="0.25">
      <c r="B38" s="34"/>
      <c r="C38" s="34"/>
      <c r="D38" s="14"/>
      <c r="E38" s="14"/>
      <c r="F38" s="14"/>
      <c r="G38" s="14"/>
    </row>
    <row r="39" spans="1:10" x14ac:dyDescent="0.25">
      <c r="C39" s="20"/>
      <c r="D39" s="14"/>
      <c r="E39" s="14"/>
      <c r="F39" s="14"/>
      <c r="G39" s="14"/>
      <c r="H39" s="6"/>
      <c r="I39" s="6"/>
      <c r="J39" s="6"/>
    </row>
    <row r="40" spans="1:10" x14ac:dyDescent="0.25">
      <c r="C40" s="20"/>
      <c r="D40" s="14"/>
      <c r="E40" s="14"/>
      <c r="F40" s="14"/>
      <c r="G40" s="14"/>
      <c r="H40" s="6"/>
      <c r="I40" s="6"/>
    </row>
    <row r="41" spans="1:10" x14ac:dyDescent="0.25">
      <c r="C41" s="20"/>
      <c r="D41" s="14"/>
      <c r="E41" s="14"/>
      <c r="F41" s="14"/>
      <c r="G41" s="14"/>
      <c r="H41" s="6"/>
      <c r="I41" s="6"/>
      <c r="J41" s="6"/>
    </row>
    <row r="42" spans="1:10" x14ac:dyDescent="0.25">
      <c r="C42" s="20"/>
      <c r="D42" s="14"/>
      <c r="E42" s="14"/>
      <c r="F42" s="63"/>
      <c r="G42" s="14"/>
      <c r="H42" s="6"/>
      <c r="I42" s="6"/>
    </row>
    <row r="43" spans="1:10" x14ac:dyDescent="0.25">
      <c r="D43" s="7"/>
      <c r="E43" s="7"/>
      <c r="F43" s="7"/>
      <c r="G43" s="7"/>
      <c r="J43" s="6"/>
    </row>
    <row r="44" spans="1:10" x14ac:dyDescent="0.25">
      <c r="G44" s="20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</row>
    <row r="51" spans="1:7" x14ac:dyDescent="0.25">
      <c r="A51" s="59"/>
      <c r="B51" s="59"/>
      <c r="C51" s="59"/>
      <c r="D51" s="59"/>
      <c r="E51" s="59"/>
      <c r="F51" s="59"/>
      <c r="G51" s="59"/>
    </row>
    <row r="52" spans="1:7" x14ac:dyDescent="0.25">
      <c r="B52" s="34"/>
      <c r="C52" s="14"/>
      <c r="D52" s="14"/>
      <c r="E52" s="14"/>
      <c r="F52" s="14"/>
      <c r="G52" s="14"/>
    </row>
    <row r="53" spans="1:7" x14ac:dyDescent="0.25">
      <c r="C53" s="14"/>
      <c r="D53" s="14"/>
      <c r="E53" s="14"/>
      <c r="F53" s="14"/>
      <c r="G53" s="14"/>
    </row>
    <row r="54" spans="1:7" x14ac:dyDescent="0.25">
      <c r="C54" s="14"/>
      <c r="D54" s="14"/>
      <c r="E54" s="14"/>
      <c r="F54" s="14"/>
      <c r="G54" s="14"/>
    </row>
    <row r="55" spans="1:7" x14ac:dyDescent="0.25">
      <c r="C55" s="14"/>
      <c r="D55" s="14"/>
      <c r="E55" s="14"/>
      <c r="F55" s="14"/>
      <c r="G55" s="14"/>
    </row>
    <row r="56" spans="1:7" x14ac:dyDescent="0.25">
      <c r="C56" s="14"/>
      <c r="D56" s="14"/>
      <c r="E56" s="63"/>
      <c r="F56" s="14"/>
      <c r="G56" s="14"/>
    </row>
    <row r="57" spans="1:7" x14ac:dyDescent="0.25">
      <c r="C57" s="7"/>
      <c r="D57" s="7"/>
      <c r="E57" s="7"/>
      <c r="F57" s="7"/>
      <c r="G57" s="7"/>
    </row>
    <row r="58" spans="1:7" x14ac:dyDescent="0.25">
      <c r="F58" s="20"/>
      <c r="G58" s="20"/>
    </row>
    <row r="59" spans="1:7" x14ac:dyDescent="0.25">
      <c r="F59" s="6"/>
      <c r="G59" s="6"/>
    </row>
    <row r="60" spans="1:7" x14ac:dyDescent="0.25">
      <c r="F60" s="6"/>
      <c r="G60" s="6"/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selection activeCell="L36" sqref="L36"/>
    </sheetView>
  </sheetViews>
  <sheetFormatPr defaultColWidth="8.85546875" defaultRowHeight="15" x14ac:dyDescent="0.25"/>
  <cols>
    <col min="1" max="1" width="6" customWidth="1"/>
    <col min="2" max="2" width="33.42578125" customWidth="1"/>
    <col min="4" max="4" width="12.7109375" customWidth="1"/>
    <col min="5" max="5" width="13" customWidth="1"/>
    <col min="6" max="6" width="11.28515625" customWidth="1"/>
    <col min="7" max="7" width="10.7109375" customWidth="1"/>
    <col min="11" max="12" width="9.7109375" bestFit="1" customWidth="1"/>
    <col min="14" max="14" width="9.28515625" customWidth="1"/>
    <col min="16" max="16" width="11.42578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6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69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x14ac:dyDescent="0.35">
      <c r="A3" s="1"/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"/>
      <c r="Q3" s="1"/>
      <c r="R3" s="1"/>
      <c r="S3" s="1"/>
    </row>
    <row r="4" spans="1:19" ht="21" x14ac:dyDescent="0.35">
      <c r="A4" s="1"/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"/>
      <c r="Q4" s="1"/>
      <c r="R4" s="1"/>
      <c r="S4" s="1"/>
    </row>
    <row r="5" spans="1:19" ht="21" x14ac:dyDescent="0.35">
      <c r="A5" s="1"/>
      <c r="B5" s="105" t="s">
        <v>147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50"/>
      <c r="Q5" s="50"/>
      <c r="R5" s="50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6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69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69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69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51.75" x14ac:dyDescent="0.25">
      <c r="A10" s="39" t="s">
        <v>0</v>
      </c>
      <c r="B10" s="40" t="s">
        <v>1</v>
      </c>
      <c r="C10" s="1" t="s">
        <v>2</v>
      </c>
      <c r="D10" s="2" t="s">
        <v>247</v>
      </c>
      <c r="E10" s="39" t="s">
        <v>248</v>
      </c>
      <c r="F10" s="12" t="s">
        <v>148</v>
      </c>
      <c r="G10" s="12" t="s">
        <v>149</v>
      </c>
      <c r="H10" s="12" t="s">
        <v>150</v>
      </c>
      <c r="I10" s="12" t="s">
        <v>249</v>
      </c>
      <c r="J10" s="12" t="s">
        <v>250</v>
      </c>
      <c r="K10" s="39" t="s">
        <v>251</v>
      </c>
      <c r="L10" s="39" t="s">
        <v>252</v>
      </c>
      <c r="M10" s="39" t="s">
        <v>133</v>
      </c>
      <c r="N10" s="39" t="s">
        <v>134</v>
      </c>
      <c r="O10" s="39" t="s">
        <v>135</v>
      </c>
      <c r="P10" s="48" t="s">
        <v>180</v>
      </c>
      <c r="Q10" s="1"/>
      <c r="R10" s="1"/>
      <c r="S10" s="1"/>
    </row>
    <row r="11" spans="1:19" x14ac:dyDescent="0.25">
      <c r="A11">
        <v>1</v>
      </c>
      <c r="B11" s="3" t="s">
        <v>226</v>
      </c>
      <c r="C11" s="11" t="s">
        <v>12</v>
      </c>
      <c r="D11" s="8">
        <v>41.4</v>
      </c>
      <c r="E11" s="8">
        <v>47.5</v>
      </c>
      <c r="F11" s="7">
        <v>0.56299999999999994</v>
      </c>
      <c r="G11" s="7">
        <v>0.55400000000000005</v>
      </c>
      <c r="H11" s="7">
        <v>0.55000000000000004</v>
      </c>
      <c r="I11" s="7">
        <v>0.55000000000000004</v>
      </c>
      <c r="J11" s="7">
        <v>0.58499999999999996</v>
      </c>
      <c r="K11" s="6">
        <v>2425.9</v>
      </c>
      <c r="L11" s="6">
        <v>3250</v>
      </c>
      <c r="M11" s="6">
        <v>60</v>
      </c>
      <c r="N11" s="6">
        <v>45</v>
      </c>
      <c r="O11" s="6">
        <f>(M11+N11)/2</f>
        <v>52.5</v>
      </c>
      <c r="P11" s="6">
        <v>49.96</v>
      </c>
    </row>
    <row r="12" spans="1:19" x14ac:dyDescent="0.25">
      <c r="A12">
        <f>A11+1</f>
        <v>2</v>
      </c>
      <c r="B12" s="3" t="s">
        <v>227</v>
      </c>
      <c r="C12" s="11" t="s">
        <v>13</v>
      </c>
      <c r="D12" s="8">
        <v>110.98</v>
      </c>
      <c r="E12" s="8">
        <v>115</v>
      </c>
      <c r="F12" s="7">
        <v>0.48399999999999999</v>
      </c>
      <c r="G12" s="7">
        <v>0.47</v>
      </c>
      <c r="H12" s="7">
        <v>0.495</v>
      </c>
      <c r="I12" s="7">
        <v>0.495</v>
      </c>
      <c r="J12" s="7">
        <v>0.51500000000000001</v>
      </c>
      <c r="K12" s="6">
        <v>6529.8</v>
      </c>
      <c r="L12" s="6">
        <v>7800</v>
      </c>
      <c r="M12" s="6">
        <v>65</v>
      </c>
      <c r="N12" s="6">
        <v>45</v>
      </c>
      <c r="O12" s="6">
        <f t="shared" ref="O12:O33" si="0">(M12+N12)/2</f>
        <v>55</v>
      </c>
      <c r="P12" s="6">
        <v>53.31</v>
      </c>
    </row>
    <row r="13" spans="1:19" x14ac:dyDescent="0.25">
      <c r="A13">
        <f t="shared" ref="A13:A36" si="1">A12+1</f>
        <v>3</v>
      </c>
      <c r="B13" s="3" t="s">
        <v>228</v>
      </c>
      <c r="C13" s="11" t="s">
        <v>110</v>
      </c>
      <c r="D13" s="8">
        <v>60.1</v>
      </c>
      <c r="E13" s="8">
        <v>64.5</v>
      </c>
      <c r="F13" s="7">
        <v>0.49199999999999999</v>
      </c>
      <c r="G13" s="7">
        <v>0.48499999999999999</v>
      </c>
      <c r="H13" s="7">
        <v>0.48499999999999999</v>
      </c>
      <c r="I13" s="7"/>
      <c r="J13" s="7">
        <v>0.51500000000000001</v>
      </c>
      <c r="K13" s="6">
        <v>2561.1999999999998</v>
      </c>
      <c r="L13" s="6">
        <v>3100</v>
      </c>
      <c r="M13" s="6">
        <v>35</v>
      </c>
      <c r="N13" s="6">
        <v>25</v>
      </c>
      <c r="O13" s="6">
        <f t="shared" si="0"/>
        <v>30</v>
      </c>
      <c r="P13" s="6">
        <v>28.57</v>
      </c>
    </row>
    <row r="14" spans="1:19" x14ac:dyDescent="0.25">
      <c r="A14">
        <f t="shared" si="1"/>
        <v>4</v>
      </c>
      <c r="B14" s="3" t="s">
        <v>206</v>
      </c>
      <c r="C14" s="11" t="s">
        <v>207</v>
      </c>
      <c r="D14" s="8">
        <v>44.21</v>
      </c>
      <c r="E14" s="8">
        <v>45.5</v>
      </c>
      <c r="F14" s="7">
        <v>0.56799999999999995</v>
      </c>
      <c r="G14" s="7">
        <v>0.46500000000000002</v>
      </c>
      <c r="H14" s="7">
        <v>0.43</v>
      </c>
      <c r="I14" s="7"/>
      <c r="J14" s="7">
        <v>0.42499999999999999</v>
      </c>
      <c r="K14" s="6">
        <v>2171.4</v>
      </c>
      <c r="L14" s="6">
        <v>3650</v>
      </c>
      <c r="M14" s="6">
        <v>50</v>
      </c>
      <c r="N14" s="6">
        <v>35</v>
      </c>
      <c r="O14" s="6">
        <f t="shared" si="0"/>
        <v>42.5</v>
      </c>
      <c r="P14" s="6">
        <v>54.2</v>
      </c>
    </row>
    <row r="15" spans="1:19" x14ac:dyDescent="0.25">
      <c r="A15">
        <f t="shared" si="1"/>
        <v>5</v>
      </c>
      <c r="B15" s="3" t="s">
        <v>208</v>
      </c>
      <c r="C15" s="11" t="s">
        <v>209</v>
      </c>
      <c r="D15" s="8">
        <v>266.10000000000002</v>
      </c>
      <c r="E15" s="8">
        <v>276</v>
      </c>
      <c r="F15" s="7">
        <v>0.316</v>
      </c>
      <c r="G15" s="7">
        <v>0.32200000000000001</v>
      </c>
      <c r="H15" s="7">
        <v>0.315</v>
      </c>
      <c r="I15" s="7">
        <v>0.33</v>
      </c>
      <c r="J15" s="7">
        <v>0.375</v>
      </c>
      <c r="K15" s="6">
        <v>10730</v>
      </c>
      <c r="L15" s="6">
        <v>12700</v>
      </c>
      <c r="M15" s="6">
        <v>35</v>
      </c>
      <c r="N15" s="6">
        <v>25</v>
      </c>
      <c r="O15" s="6">
        <f t="shared" si="0"/>
        <v>30</v>
      </c>
      <c r="P15" s="6">
        <v>27.74</v>
      </c>
    </row>
    <row r="16" spans="1:19" x14ac:dyDescent="0.25">
      <c r="A16">
        <f t="shared" si="1"/>
        <v>6</v>
      </c>
      <c r="B16" s="3" t="s">
        <v>229</v>
      </c>
      <c r="C16" s="11" t="s">
        <v>14</v>
      </c>
      <c r="D16" s="8">
        <v>177.09</v>
      </c>
      <c r="E16" s="8">
        <v>190</v>
      </c>
      <c r="F16" s="7">
        <v>0.51200000000000001</v>
      </c>
      <c r="G16" s="7">
        <v>0.52500000000000002</v>
      </c>
      <c r="H16" s="7">
        <v>0.52</v>
      </c>
      <c r="I16" s="7">
        <v>0.52</v>
      </c>
      <c r="J16" s="7">
        <v>0.505</v>
      </c>
      <c r="K16" s="6">
        <v>15135</v>
      </c>
      <c r="L16" s="6">
        <v>20600</v>
      </c>
      <c r="M16" s="6">
        <v>85</v>
      </c>
      <c r="N16" s="6">
        <v>65</v>
      </c>
      <c r="O16" s="6">
        <f t="shared" si="0"/>
        <v>75</v>
      </c>
      <c r="P16" s="6">
        <v>69.94</v>
      </c>
    </row>
    <row r="17" spans="1:16" x14ac:dyDescent="0.25">
      <c r="A17">
        <f t="shared" si="1"/>
        <v>7</v>
      </c>
      <c r="B17" s="3" t="s">
        <v>210</v>
      </c>
      <c r="C17" s="11" t="s">
        <v>213</v>
      </c>
      <c r="D17" s="8">
        <v>706</v>
      </c>
      <c r="E17" s="8">
        <v>711</v>
      </c>
      <c r="F17" s="7">
        <v>0.52900000000000003</v>
      </c>
      <c r="G17" s="7">
        <v>0.52</v>
      </c>
      <c r="H17" s="7">
        <v>0.51</v>
      </c>
      <c r="I17" s="7">
        <v>0.505</v>
      </c>
      <c r="J17" s="7">
        <v>0.48499999999999999</v>
      </c>
      <c r="K17" s="6">
        <v>79375</v>
      </c>
      <c r="L17" s="6">
        <v>97900</v>
      </c>
      <c r="M17" s="6">
        <v>75</v>
      </c>
      <c r="N17" s="6">
        <v>55</v>
      </c>
      <c r="O17" s="6">
        <f t="shared" si="0"/>
        <v>65</v>
      </c>
      <c r="P17" s="6">
        <v>71.3</v>
      </c>
    </row>
    <row r="18" spans="1:16" x14ac:dyDescent="0.25">
      <c r="A18">
        <f t="shared" si="1"/>
        <v>8</v>
      </c>
      <c r="B18" s="3" t="s">
        <v>211</v>
      </c>
      <c r="C18" s="11" t="s">
        <v>212</v>
      </c>
      <c r="D18" s="8">
        <v>325.81</v>
      </c>
      <c r="E18" s="8">
        <v>325.81</v>
      </c>
      <c r="F18" s="7">
        <v>0.46200000000000002</v>
      </c>
      <c r="G18" s="7">
        <v>0.435</v>
      </c>
      <c r="H18" s="7">
        <v>0.435</v>
      </c>
      <c r="I18" s="7"/>
      <c r="J18" s="7">
        <v>0.45</v>
      </c>
      <c r="K18" s="6">
        <v>20422</v>
      </c>
      <c r="L18" s="6">
        <v>28000</v>
      </c>
      <c r="M18" s="6">
        <v>60</v>
      </c>
      <c r="N18" s="6">
        <v>45</v>
      </c>
      <c r="O18" s="6">
        <f t="shared" si="0"/>
        <v>52.5</v>
      </c>
      <c r="P18" s="6">
        <v>47.7</v>
      </c>
    </row>
    <row r="19" spans="1:16" x14ac:dyDescent="0.25">
      <c r="A19">
        <f t="shared" si="1"/>
        <v>9</v>
      </c>
      <c r="B19" s="3" t="s">
        <v>214</v>
      </c>
      <c r="C19" s="11" t="s">
        <v>215</v>
      </c>
      <c r="D19" s="8">
        <v>43.04</v>
      </c>
      <c r="E19" s="8">
        <v>47</v>
      </c>
      <c r="F19" s="7">
        <v>0.50900000000000001</v>
      </c>
      <c r="G19" s="7">
        <v>0.502</v>
      </c>
      <c r="H19" s="7">
        <v>0.495</v>
      </c>
      <c r="I19" s="7">
        <v>0.52500000000000002</v>
      </c>
      <c r="J19" s="7">
        <v>0.51500000000000001</v>
      </c>
      <c r="K19" s="6">
        <v>1493.6</v>
      </c>
      <c r="L19" s="6">
        <v>1850</v>
      </c>
      <c r="M19" s="6">
        <v>25</v>
      </c>
      <c r="N19" s="6">
        <v>19</v>
      </c>
      <c r="O19" s="6">
        <f t="shared" si="0"/>
        <v>22</v>
      </c>
      <c r="P19" s="6">
        <v>23.43</v>
      </c>
    </row>
    <row r="20" spans="1:16" x14ac:dyDescent="0.25">
      <c r="A20">
        <f t="shared" si="1"/>
        <v>10</v>
      </c>
      <c r="B20" s="3" t="s">
        <v>230</v>
      </c>
      <c r="C20" s="11" t="s">
        <v>4</v>
      </c>
      <c r="D20" s="8">
        <v>50.16</v>
      </c>
      <c r="E20" s="8">
        <v>51.2</v>
      </c>
      <c r="F20" s="7">
        <v>0.54500000000000004</v>
      </c>
      <c r="G20" s="7">
        <v>0.53500000000000003</v>
      </c>
      <c r="H20" s="7">
        <v>0.52500000000000002</v>
      </c>
      <c r="I20" s="7"/>
      <c r="J20" s="7">
        <v>0.51</v>
      </c>
      <c r="K20" s="6">
        <v>3225.4</v>
      </c>
      <c r="L20" s="6">
        <v>4190</v>
      </c>
      <c r="M20" s="6">
        <v>55</v>
      </c>
      <c r="N20" s="6">
        <v>40</v>
      </c>
      <c r="O20" s="6">
        <f t="shared" si="0"/>
        <v>47.5</v>
      </c>
      <c r="P20" s="6">
        <v>52.33</v>
      </c>
    </row>
    <row r="21" spans="1:16" x14ac:dyDescent="0.25">
      <c r="A21">
        <f t="shared" si="1"/>
        <v>11</v>
      </c>
      <c r="B21" s="3" t="s">
        <v>231</v>
      </c>
      <c r="C21" s="11" t="s">
        <v>111</v>
      </c>
      <c r="D21" s="8">
        <v>79.45</v>
      </c>
      <c r="E21" s="8">
        <v>83.5</v>
      </c>
      <c r="F21" s="7">
        <v>0.60399999999999998</v>
      </c>
      <c r="G21" s="7">
        <v>0.52</v>
      </c>
      <c r="H21" s="7">
        <v>0.52500000000000002</v>
      </c>
      <c r="I21" s="7">
        <v>0.52500000000000002</v>
      </c>
      <c r="J21" s="7">
        <v>0.52500000000000002</v>
      </c>
      <c r="K21" s="6">
        <v>6268.6</v>
      </c>
      <c r="L21" s="6">
        <v>7625</v>
      </c>
      <c r="M21" s="6">
        <v>65</v>
      </c>
      <c r="N21" s="6">
        <v>50</v>
      </c>
      <c r="O21" s="6">
        <f t="shared" si="0"/>
        <v>57.5</v>
      </c>
      <c r="P21" s="6">
        <v>56.1</v>
      </c>
    </row>
    <row r="22" spans="1:16" x14ac:dyDescent="0.25">
      <c r="A22">
        <f t="shared" si="1"/>
        <v>12</v>
      </c>
      <c r="B22" s="3" t="s">
        <v>216</v>
      </c>
      <c r="C22" s="11" t="s">
        <v>217</v>
      </c>
      <c r="D22" s="8">
        <v>34.67</v>
      </c>
      <c r="E22" s="8">
        <v>36</v>
      </c>
      <c r="F22" s="7">
        <v>0.61799999999999999</v>
      </c>
      <c r="G22" s="7">
        <v>0.60699999999999998</v>
      </c>
      <c r="H22" s="7">
        <v>0.61</v>
      </c>
      <c r="I22" s="7">
        <v>0.61499999999999999</v>
      </c>
      <c r="J22" s="7">
        <v>0.63500000000000001</v>
      </c>
      <c r="K22" s="6">
        <v>1016.9</v>
      </c>
      <c r="L22" s="6">
        <v>1335</v>
      </c>
      <c r="M22" s="6">
        <v>50</v>
      </c>
      <c r="N22" s="6">
        <v>40</v>
      </c>
      <c r="O22" s="6">
        <f t="shared" si="0"/>
        <v>45</v>
      </c>
      <c r="P22" s="6">
        <v>38.39</v>
      </c>
    </row>
    <row r="23" spans="1:16" x14ac:dyDescent="0.25">
      <c r="A23">
        <f t="shared" si="1"/>
        <v>13</v>
      </c>
      <c r="B23" s="3" t="s">
        <v>232</v>
      </c>
      <c r="C23" s="11" t="s">
        <v>112</v>
      </c>
      <c r="D23" s="8">
        <v>431</v>
      </c>
      <c r="E23" s="8">
        <v>470</v>
      </c>
      <c r="F23" s="7">
        <v>0.40899999999999997</v>
      </c>
      <c r="G23" s="7">
        <v>0.43</v>
      </c>
      <c r="H23" s="7">
        <v>0.45</v>
      </c>
      <c r="I23" s="7">
        <v>0.47499999999999998</v>
      </c>
      <c r="J23" s="7">
        <v>0.52</v>
      </c>
      <c r="K23" s="6">
        <v>42010</v>
      </c>
      <c r="L23" s="6">
        <v>52000</v>
      </c>
      <c r="M23" s="6">
        <v>110</v>
      </c>
      <c r="N23" s="6">
        <v>80</v>
      </c>
      <c r="O23" s="6">
        <f t="shared" si="0"/>
        <v>95</v>
      </c>
      <c r="P23" s="6">
        <v>91.98</v>
      </c>
    </row>
    <row r="24" spans="1:16" x14ac:dyDescent="0.25">
      <c r="A24">
        <f t="shared" si="1"/>
        <v>14</v>
      </c>
      <c r="B24" s="3" t="s">
        <v>218</v>
      </c>
      <c r="C24" s="77" t="s">
        <v>219</v>
      </c>
      <c r="D24" s="8">
        <v>37.22</v>
      </c>
      <c r="E24" s="8">
        <v>39</v>
      </c>
      <c r="F24" s="7">
        <v>0.46200000000000002</v>
      </c>
      <c r="G24" s="7">
        <v>0.46</v>
      </c>
      <c r="H24" s="7">
        <v>0.48</v>
      </c>
      <c r="I24" s="7"/>
      <c r="J24" s="7">
        <v>0.52</v>
      </c>
      <c r="K24" s="6">
        <v>2020.7</v>
      </c>
      <c r="L24" s="6">
        <v>2350</v>
      </c>
      <c r="M24" s="6">
        <v>50</v>
      </c>
      <c r="N24" s="6">
        <v>30</v>
      </c>
      <c r="O24" s="6">
        <f t="shared" si="0"/>
        <v>40</v>
      </c>
      <c r="P24" s="6">
        <v>44.69</v>
      </c>
    </row>
    <row r="25" spans="1:16" x14ac:dyDescent="0.25">
      <c r="A25">
        <f t="shared" si="1"/>
        <v>15</v>
      </c>
      <c r="B25" s="3" t="s">
        <v>220</v>
      </c>
      <c r="C25" s="77" t="s">
        <v>221</v>
      </c>
      <c r="D25" s="8">
        <v>198.5</v>
      </c>
      <c r="E25" s="8">
        <v>204</v>
      </c>
      <c r="F25" s="7">
        <v>0.49299999999999999</v>
      </c>
      <c r="G25" s="7">
        <v>0.56899999999999995</v>
      </c>
      <c r="H25" s="7">
        <v>0.56000000000000005</v>
      </c>
      <c r="I25" s="7">
        <v>0.57999999999999996</v>
      </c>
      <c r="J25" s="7">
        <v>0.58499999999999996</v>
      </c>
      <c r="K25" s="6">
        <v>5337.2</v>
      </c>
      <c r="L25" s="6">
        <v>7250</v>
      </c>
      <c r="M25" s="6">
        <v>50</v>
      </c>
      <c r="N25" s="6">
        <v>40</v>
      </c>
      <c r="O25" s="6">
        <f t="shared" si="0"/>
        <v>45</v>
      </c>
      <c r="P25" s="6">
        <v>35.409999999999997</v>
      </c>
    </row>
    <row r="26" spans="1:16" x14ac:dyDescent="0.25">
      <c r="A26">
        <f t="shared" si="1"/>
        <v>16</v>
      </c>
      <c r="B26" s="3" t="s">
        <v>222</v>
      </c>
      <c r="C26" s="77" t="s">
        <v>223</v>
      </c>
      <c r="D26" s="8">
        <v>109.74</v>
      </c>
      <c r="E26" s="8">
        <v>118</v>
      </c>
      <c r="F26" s="7">
        <v>0.55400000000000005</v>
      </c>
      <c r="G26" s="7">
        <v>0.59499999999999997</v>
      </c>
      <c r="H26" s="7">
        <v>0.58499999999999996</v>
      </c>
      <c r="I26" s="7"/>
      <c r="J26" s="7">
        <v>0.59</v>
      </c>
      <c r="K26" s="6">
        <v>7171.9</v>
      </c>
      <c r="L26" s="6">
        <v>8675</v>
      </c>
      <c r="M26" s="6">
        <v>60</v>
      </c>
      <c r="N26" s="6">
        <v>50</v>
      </c>
      <c r="O26" s="6">
        <f t="shared" si="0"/>
        <v>55</v>
      </c>
      <c r="P26" s="6">
        <v>52.96</v>
      </c>
    </row>
    <row r="27" spans="1:16" x14ac:dyDescent="0.25">
      <c r="A27">
        <f t="shared" si="1"/>
        <v>17</v>
      </c>
      <c r="B27" s="3" t="s">
        <v>233</v>
      </c>
      <c r="C27" s="11" t="s">
        <v>5</v>
      </c>
      <c r="D27" s="8">
        <v>75.56</v>
      </c>
      <c r="E27" s="8">
        <v>89.5</v>
      </c>
      <c r="F27" s="7">
        <v>0.52900000000000003</v>
      </c>
      <c r="G27" s="7">
        <v>0.48499999999999999</v>
      </c>
      <c r="H27" s="7">
        <v>0.505</v>
      </c>
      <c r="I27" s="7"/>
      <c r="J27" s="7">
        <v>0.51500000000000001</v>
      </c>
      <c r="K27" s="6">
        <v>3264</v>
      </c>
      <c r="L27" s="6">
        <v>4725</v>
      </c>
      <c r="M27" s="6">
        <v>30</v>
      </c>
      <c r="N27" s="6">
        <v>25</v>
      </c>
      <c r="O27" s="6">
        <f t="shared" si="0"/>
        <v>27.5</v>
      </c>
      <c r="P27" s="6">
        <v>29.81</v>
      </c>
    </row>
    <row r="28" spans="1:16" x14ac:dyDescent="0.25">
      <c r="A28">
        <f t="shared" si="1"/>
        <v>18</v>
      </c>
      <c r="B28" s="3" t="s">
        <v>234</v>
      </c>
      <c r="C28" s="11" t="s">
        <v>7</v>
      </c>
      <c r="D28" s="8">
        <v>242.37</v>
      </c>
      <c r="E28" s="8">
        <v>250</v>
      </c>
      <c r="F28" s="7">
        <v>0.46700000000000003</v>
      </c>
      <c r="G28" s="7">
        <v>0.45500000000000002</v>
      </c>
      <c r="H28" s="7">
        <v>0.45500000000000002</v>
      </c>
      <c r="I28" s="7"/>
      <c r="J28" s="7">
        <v>0.45</v>
      </c>
      <c r="K28" s="6">
        <v>22002</v>
      </c>
      <c r="L28" s="6">
        <v>29000</v>
      </c>
      <c r="M28" s="6">
        <v>90</v>
      </c>
      <c r="N28" s="6">
        <v>65</v>
      </c>
      <c r="O28" s="6">
        <f t="shared" si="0"/>
        <v>77.5</v>
      </c>
      <c r="P28" s="6">
        <v>92.93</v>
      </c>
    </row>
    <row r="29" spans="1:16" x14ac:dyDescent="0.25">
      <c r="A29">
        <f t="shared" si="1"/>
        <v>19</v>
      </c>
      <c r="B29" s="3" t="s">
        <v>235</v>
      </c>
      <c r="C29" s="11" t="s">
        <v>10</v>
      </c>
      <c r="D29" s="8">
        <v>888</v>
      </c>
      <c r="E29" s="8">
        <v>940</v>
      </c>
      <c r="F29" s="7">
        <v>0.47299999999999998</v>
      </c>
      <c r="G29" s="7">
        <v>0.46500000000000002</v>
      </c>
      <c r="H29" s="7">
        <v>0.45500000000000002</v>
      </c>
      <c r="I29" s="7">
        <v>0.44</v>
      </c>
      <c r="J29" s="7">
        <v>0.43</v>
      </c>
      <c r="K29" s="6">
        <v>40775</v>
      </c>
      <c r="L29" s="6">
        <v>57600</v>
      </c>
      <c r="M29" s="6">
        <v>50</v>
      </c>
      <c r="N29" s="6">
        <v>40</v>
      </c>
      <c r="O29" s="6">
        <f t="shared" si="0"/>
        <v>45</v>
      </c>
      <c r="P29" s="6">
        <v>41.69</v>
      </c>
    </row>
    <row r="30" spans="1:16" x14ac:dyDescent="0.25">
      <c r="A30">
        <f t="shared" si="1"/>
        <v>20</v>
      </c>
      <c r="B30" s="3" t="s">
        <v>224</v>
      </c>
      <c r="C30" s="11" t="s">
        <v>225</v>
      </c>
      <c r="D30" s="8">
        <v>217.3</v>
      </c>
      <c r="E30" s="8">
        <v>218</v>
      </c>
      <c r="F30" s="7">
        <v>0.435</v>
      </c>
      <c r="G30" s="7">
        <v>0.45</v>
      </c>
      <c r="H30" s="7">
        <v>0.46500000000000002</v>
      </c>
      <c r="I30" s="7">
        <v>0.45</v>
      </c>
      <c r="J30" s="7">
        <v>0.44500000000000001</v>
      </c>
      <c r="K30" s="6">
        <v>5170</v>
      </c>
      <c r="L30" s="6">
        <v>5725</v>
      </c>
      <c r="M30" s="6">
        <v>20</v>
      </c>
      <c r="N30" s="6">
        <v>16</v>
      </c>
      <c r="O30" s="6">
        <f t="shared" si="0"/>
        <v>18</v>
      </c>
      <c r="P30" s="6">
        <v>16.350000000000001</v>
      </c>
    </row>
    <row r="31" spans="1:16" x14ac:dyDescent="0.25">
      <c r="A31">
        <f t="shared" si="1"/>
        <v>21</v>
      </c>
      <c r="B31" s="3" t="s">
        <v>236</v>
      </c>
      <c r="C31" s="11" t="s">
        <v>113</v>
      </c>
      <c r="D31" s="8">
        <v>127.46</v>
      </c>
      <c r="E31" s="8">
        <v>135</v>
      </c>
      <c r="F31" s="7">
        <v>0.48799999999999999</v>
      </c>
      <c r="G31" s="7">
        <v>0.49</v>
      </c>
      <c r="H31" s="7">
        <v>0.49</v>
      </c>
      <c r="I31" s="7">
        <v>0.495</v>
      </c>
      <c r="J31" s="7">
        <v>0.5</v>
      </c>
      <c r="K31" s="6">
        <v>6056.7</v>
      </c>
      <c r="L31" s="6">
        <v>8000</v>
      </c>
      <c r="M31" s="6">
        <v>40</v>
      </c>
      <c r="N31" s="6">
        <v>30</v>
      </c>
      <c r="O31" s="6">
        <f t="shared" si="0"/>
        <v>35</v>
      </c>
      <c r="P31" s="6">
        <v>33.46</v>
      </c>
    </row>
    <row r="32" spans="1:16" x14ac:dyDescent="0.25">
      <c r="A32">
        <f t="shared" si="1"/>
        <v>22</v>
      </c>
      <c r="B32" s="3" t="s">
        <v>237</v>
      </c>
      <c r="C32" s="11" t="s">
        <v>15</v>
      </c>
      <c r="D32" s="8">
        <v>225.5</v>
      </c>
      <c r="E32" s="8">
        <v>217.5</v>
      </c>
      <c r="F32" s="7">
        <v>0.48</v>
      </c>
      <c r="G32" s="7">
        <v>0.49</v>
      </c>
      <c r="H32" s="7">
        <v>0.495</v>
      </c>
      <c r="I32" s="7">
        <v>0.5</v>
      </c>
      <c r="J32" s="7">
        <v>0.505</v>
      </c>
      <c r="K32" s="6">
        <v>8625</v>
      </c>
      <c r="L32" s="6">
        <v>8900</v>
      </c>
      <c r="M32" s="6">
        <v>50</v>
      </c>
      <c r="N32" s="6">
        <v>40</v>
      </c>
      <c r="O32" s="6">
        <f t="shared" si="0"/>
        <v>45</v>
      </c>
      <c r="P32" s="6">
        <v>43.58</v>
      </c>
    </row>
    <row r="33" spans="1:16" x14ac:dyDescent="0.25">
      <c r="A33">
        <f t="shared" si="1"/>
        <v>23</v>
      </c>
      <c r="B33" s="3" t="s">
        <v>238</v>
      </c>
      <c r="C33" s="11" t="s">
        <v>9</v>
      </c>
      <c r="D33" s="8">
        <v>487.96</v>
      </c>
      <c r="E33" s="8">
        <v>515</v>
      </c>
      <c r="F33" s="7">
        <v>0.46700000000000003</v>
      </c>
      <c r="G33" s="7">
        <v>0.47</v>
      </c>
      <c r="H33" s="7">
        <v>0.47</v>
      </c>
      <c r="I33" s="7"/>
      <c r="J33" s="7">
        <v>0.51</v>
      </c>
      <c r="K33" s="6">
        <v>19018</v>
      </c>
      <c r="L33" s="6">
        <v>23300</v>
      </c>
      <c r="M33" s="6">
        <v>35</v>
      </c>
      <c r="N33" s="6">
        <v>25</v>
      </c>
      <c r="O33" s="6">
        <f t="shared" si="0"/>
        <v>30</v>
      </c>
      <c r="P33" s="6">
        <v>28.45</v>
      </c>
    </row>
    <row r="34" spans="1:16" x14ac:dyDescent="0.25">
      <c r="A34">
        <f t="shared" si="1"/>
        <v>24</v>
      </c>
      <c r="B34" s="3"/>
      <c r="C34" s="11"/>
      <c r="D34" s="8"/>
      <c r="E34" s="8"/>
      <c r="F34" s="7"/>
      <c r="G34" s="7"/>
      <c r="H34" s="7"/>
      <c r="I34" s="7"/>
      <c r="J34" s="7"/>
      <c r="K34" s="6"/>
      <c r="L34" s="6"/>
      <c r="M34" s="6"/>
      <c r="N34" s="6"/>
      <c r="O34" s="6"/>
    </row>
    <row r="35" spans="1:16" x14ac:dyDescent="0.25">
      <c r="A35">
        <f t="shared" si="1"/>
        <v>25</v>
      </c>
      <c r="B35" s="3" t="s">
        <v>108</v>
      </c>
      <c r="C35" s="11"/>
      <c r="D35" s="8">
        <f>AVERAGE(D11:D33)</f>
        <v>216.50521739130434</v>
      </c>
      <c r="E35" s="8">
        <f t="shared" ref="E35:O35" si="2">AVERAGE(E11:E33)</f>
        <v>225.60913043478263</v>
      </c>
      <c r="F35" s="14">
        <f t="shared" si="2"/>
        <v>0.49821739130434789</v>
      </c>
      <c r="G35" s="14">
        <f t="shared" si="2"/>
        <v>0.49126086956521736</v>
      </c>
      <c r="H35" s="14">
        <f t="shared" si="2"/>
        <v>0.49152173913043484</v>
      </c>
      <c r="I35" s="14">
        <f t="shared" ref="I35" si="3">AVERAGE(I11:I33)</f>
        <v>0.50035714285714283</v>
      </c>
      <c r="J35" s="14">
        <f t="shared" si="2"/>
        <v>0.50478260869565228</v>
      </c>
      <c r="K35" s="6">
        <f t="shared" si="2"/>
        <v>13600.230434782608</v>
      </c>
      <c r="L35" s="6">
        <f t="shared" si="2"/>
        <v>17370.652173913044</v>
      </c>
      <c r="M35" s="6">
        <f t="shared" si="2"/>
        <v>54.130434782608695</v>
      </c>
      <c r="N35" s="6">
        <f t="shared" si="2"/>
        <v>40.434782608695649</v>
      </c>
      <c r="O35" s="6">
        <f t="shared" si="2"/>
        <v>47.282608695652172</v>
      </c>
      <c r="P35" s="6">
        <f t="shared" ref="P35" si="4">AVERAGE(P11:P33)</f>
        <v>47.142608695652186</v>
      </c>
    </row>
    <row r="36" spans="1:16" x14ac:dyDescent="0.25">
      <c r="A36">
        <f t="shared" si="1"/>
        <v>26</v>
      </c>
      <c r="B36" s="3" t="s">
        <v>109</v>
      </c>
      <c r="C36" s="11"/>
      <c r="D36" s="8">
        <f>MEDIAN(D11:D33)</f>
        <v>127.46</v>
      </c>
      <c r="E36" s="8">
        <f t="shared" ref="E36:O36" si="5">MEDIAN(E11:E33)</f>
        <v>135</v>
      </c>
      <c r="F36" s="14">
        <f t="shared" si="5"/>
        <v>0.49199999999999999</v>
      </c>
      <c r="G36" s="14">
        <f t="shared" si="5"/>
        <v>0.48499999999999999</v>
      </c>
      <c r="H36" s="14">
        <f t="shared" si="5"/>
        <v>0.495</v>
      </c>
      <c r="I36" s="14">
        <f t="shared" ref="I36" si="6">MEDIAN(I11:I33)</f>
        <v>0.50249999999999995</v>
      </c>
      <c r="J36" s="14">
        <f t="shared" si="5"/>
        <v>0.51</v>
      </c>
      <c r="K36" s="6">
        <f t="shared" si="5"/>
        <v>6268.6</v>
      </c>
      <c r="L36" s="6">
        <f t="shared" si="5"/>
        <v>7800</v>
      </c>
      <c r="M36" s="6">
        <f t="shared" si="5"/>
        <v>50</v>
      </c>
      <c r="N36" s="6">
        <f t="shared" si="5"/>
        <v>40</v>
      </c>
      <c r="O36" s="6">
        <f t="shared" si="5"/>
        <v>45</v>
      </c>
      <c r="P36" s="6">
        <f t="shared" ref="P36" si="7">MEDIAN(P11:P33)</f>
        <v>44.69</v>
      </c>
    </row>
    <row r="37" spans="1:16" x14ac:dyDescent="0.25">
      <c r="E37" s="6"/>
      <c r="F37" s="6"/>
      <c r="G37" s="6"/>
      <c r="L37" s="10"/>
      <c r="M37" s="7"/>
      <c r="N37" s="7"/>
    </row>
    <row r="38" spans="1:16" x14ac:dyDescent="0.25">
      <c r="B38" s="35" t="s">
        <v>179</v>
      </c>
      <c r="G38" s="6"/>
      <c r="L38" s="10"/>
      <c r="M38" s="7"/>
      <c r="N38" s="7"/>
    </row>
    <row r="39" spans="1:16" x14ac:dyDescent="0.25">
      <c r="B39" s="35" t="s">
        <v>239</v>
      </c>
      <c r="L39" s="10"/>
      <c r="M39" s="7"/>
      <c r="N39" s="7"/>
    </row>
    <row r="40" spans="1:16" x14ac:dyDescent="0.25">
      <c r="B40" s="35" t="s">
        <v>240</v>
      </c>
      <c r="N40" s="7"/>
    </row>
    <row r="41" spans="1:16" x14ac:dyDescent="0.25">
      <c r="N41" s="7"/>
    </row>
  </sheetData>
  <mergeCells count="3">
    <mergeCell ref="B5:O5"/>
    <mergeCell ref="B3:O3"/>
    <mergeCell ref="B4:O4"/>
  </mergeCells>
  <phoneticPr fontId="11" type="noConversion"/>
  <pageMargins left="0.7" right="0.7" top="0.75" bottom="0.75" header="0.3" footer="0.3"/>
  <pageSetup scale="63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view="pageLayout" topLeftCell="B10" workbookViewId="0">
      <selection activeCell="G33" sqref="G33"/>
    </sheetView>
  </sheetViews>
  <sheetFormatPr defaultColWidth="8.85546875" defaultRowHeight="15" x14ac:dyDescent="0.25"/>
  <cols>
    <col min="1" max="1" width="6.28515625" customWidth="1"/>
    <col min="2" max="2" width="35.28515625" customWidth="1"/>
    <col min="3" max="4" width="13.85546875" bestFit="1" customWidth="1"/>
    <col min="5" max="6" width="11.140625" bestFit="1" customWidth="1"/>
    <col min="7" max="7" width="13.85546875" customWidth="1"/>
    <col min="12" max="12" width="11" customWidth="1"/>
    <col min="21" max="21" width="12.42578125" customWidth="1"/>
    <col min="22" max="22" width="11.140625" bestFit="1" customWidth="1"/>
  </cols>
  <sheetData>
    <row r="1" spans="1:27" x14ac:dyDescent="0.25">
      <c r="A1" s="16"/>
      <c r="B1" s="16"/>
      <c r="C1" s="16"/>
      <c r="D1" s="16"/>
      <c r="E1" s="16"/>
      <c r="F1" s="16"/>
      <c r="G1" s="16"/>
      <c r="H1" s="16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6"/>
      <c r="V1" s="16"/>
      <c r="W1" s="16"/>
      <c r="X1" s="16"/>
      <c r="Y1" s="16"/>
      <c r="Z1" s="16"/>
      <c r="AA1" s="16"/>
    </row>
    <row r="2" spans="1:27" x14ac:dyDescent="0.25">
      <c r="A2" s="16"/>
      <c r="B2" s="16"/>
      <c r="C2" s="16"/>
      <c r="D2" s="16"/>
      <c r="E2" s="16"/>
      <c r="F2" s="16"/>
      <c r="G2" s="16"/>
      <c r="H2" s="16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6"/>
      <c r="V2" s="16"/>
      <c r="W2" s="16"/>
      <c r="X2" s="16"/>
      <c r="Y2" s="16"/>
      <c r="Z2" s="16"/>
      <c r="AA2" s="16"/>
    </row>
    <row r="3" spans="1:27" ht="21" x14ac:dyDescent="0.35">
      <c r="A3" s="16"/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40"/>
      <c r="S3" s="40"/>
      <c r="T3" s="40"/>
      <c r="U3" s="16"/>
      <c r="V3" s="16"/>
      <c r="W3" s="16"/>
      <c r="X3" s="16"/>
      <c r="Y3" s="16"/>
      <c r="Z3" s="16"/>
      <c r="AA3" s="16"/>
    </row>
    <row r="4" spans="1:27" ht="21" x14ac:dyDescent="0.35">
      <c r="A4" s="16"/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40"/>
      <c r="S4" s="40"/>
      <c r="T4" s="40"/>
      <c r="U4" s="16"/>
      <c r="V4" s="16"/>
      <c r="W4" s="16"/>
      <c r="X4" s="16"/>
      <c r="Y4" s="16"/>
      <c r="Z4" s="16"/>
      <c r="AA4" s="16"/>
    </row>
    <row r="5" spans="1:27" ht="21" x14ac:dyDescent="0.35">
      <c r="A5" s="16"/>
      <c r="B5" s="105" t="s">
        <v>147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40"/>
      <c r="S5" s="40"/>
      <c r="T5" s="40"/>
      <c r="U5" s="16"/>
      <c r="V5" s="16"/>
      <c r="W5" s="16"/>
      <c r="X5" s="16"/>
      <c r="Y5" s="16"/>
      <c r="Z5" s="16"/>
      <c r="AA5" s="16"/>
    </row>
    <row r="6" spans="1:27" x14ac:dyDescent="0.25">
      <c r="A6" s="16"/>
      <c r="B6" s="16"/>
      <c r="C6" s="16"/>
      <c r="D6" s="16"/>
      <c r="E6" s="16"/>
      <c r="F6" s="16"/>
      <c r="G6" s="16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16"/>
      <c r="V6" s="16"/>
      <c r="W6" s="16"/>
      <c r="X6" s="16"/>
      <c r="Y6" s="16"/>
      <c r="Z6" s="16"/>
      <c r="AA6" s="16"/>
    </row>
    <row r="7" spans="1:27" x14ac:dyDescent="0.25">
      <c r="A7" s="16"/>
      <c r="B7" s="16"/>
      <c r="C7" s="16"/>
      <c r="D7" s="16"/>
      <c r="E7" s="16"/>
      <c r="F7" s="16"/>
      <c r="G7" s="16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6"/>
      <c r="V7" s="16"/>
      <c r="W7" s="16"/>
      <c r="X7" s="16"/>
      <c r="Y7" s="16"/>
      <c r="Z7" s="16"/>
      <c r="AA7" s="16"/>
    </row>
    <row r="8" spans="1:27" x14ac:dyDescent="0.25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V8" s="20"/>
    </row>
    <row r="9" spans="1:27" x14ac:dyDescent="0.25">
      <c r="V9" s="20"/>
    </row>
    <row r="10" spans="1:27" ht="60" x14ac:dyDescent="0.25">
      <c r="A10" s="39" t="s">
        <v>0</v>
      </c>
      <c r="B10" s="40" t="s">
        <v>1</v>
      </c>
      <c r="C10" s="40" t="s">
        <v>2</v>
      </c>
      <c r="D10" s="43" t="s">
        <v>65</v>
      </c>
      <c r="E10" s="43" t="s">
        <v>136</v>
      </c>
      <c r="F10" s="43" t="s">
        <v>137</v>
      </c>
      <c r="G10" s="43" t="s">
        <v>138</v>
      </c>
      <c r="H10" s="43" t="s">
        <v>139</v>
      </c>
      <c r="I10" s="43" t="s">
        <v>151</v>
      </c>
      <c r="J10" s="43" t="s">
        <v>152</v>
      </c>
      <c r="K10" s="43" t="s">
        <v>153</v>
      </c>
      <c r="L10" s="43" t="s">
        <v>154</v>
      </c>
      <c r="M10" s="43" t="s">
        <v>140</v>
      </c>
      <c r="N10" s="43" t="s">
        <v>141</v>
      </c>
      <c r="O10" s="43" t="s">
        <v>142</v>
      </c>
      <c r="P10" s="43" t="s">
        <v>143</v>
      </c>
      <c r="Q10" s="43" t="s">
        <v>144</v>
      </c>
      <c r="R10" s="43"/>
      <c r="S10" s="43"/>
      <c r="T10" s="43"/>
      <c r="U10" s="43"/>
    </row>
    <row r="11" spans="1:27" x14ac:dyDescent="0.25">
      <c r="A11">
        <v>1</v>
      </c>
      <c r="B11" s="3" t="s">
        <v>226</v>
      </c>
      <c r="C11" s="11" t="s">
        <v>12</v>
      </c>
      <c r="D11" s="52">
        <v>0.49</v>
      </c>
      <c r="E11" s="6">
        <f>4*D11</f>
        <v>1.96</v>
      </c>
      <c r="F11" s="14"/>
      <c r="G11" s="14"/>
      <c r="H11" s="14"/>
      <c r="I11" s="14"/>
      <c r="J11" s="14">
        <v>0.03</v>
      </c>
      <c r="K11" s="14">
        <v>0.05</v>
      </c>
      <c r="L11" s="14">
        <f>AVERAGE(F11:K11)</f>
        <v>0.04</v>
      </c>
      <c r="M11" s="7">
        <v>0.06</v>
      </c>
      <c r="N11" s="7">
        <v>0.04</v>
      </c>
      <c r="O11" s="7">
        <v>4.4999999999999998E-2</v>
      </c>
      <c r="P11" s="7">
        <v>0.06</v>
      </c>
      <c r="Q11" s="7">
        <v>0.06</v>
      </c>
      <c r="R11" s="7"/>
    </row>
    <row r="12" spans="1:27" x14ac:dyDescent="0.25">
      <c r="A12">
        <f>A11+1</f>
        <v>2</v>
      </c>
      <c r="B12" s="3" t="s">
        <v>227</v>
      </c>
      <c r="C12" s="11" t="s">
        <v>13</v>
      </c>
      <c r="D12" s="52">
        <v>0.51</v>
      </c>
      <c r="E12" s="6">
        <f t="shared" ref="E12:E33" si="0">4*D12</f>
        <v>2.04</v>
      </c>
      <c r="F12" s="14">
        <v>3.5000000000000003E-2</v>
      </c>
      <c r="G12" s="14"/>
      <c r="H12" s="14">
        <v>0.02</v>
      </c>
      <c r="I12" s="14">
        <v>0.04</v>
      </c>
      <c r="J12" s="14">
        <v>0.08</v>
      </c>
      <c r="K12" s="14">
        <v>3.5000000000000003E-2</v>
      </c>
      <c r="L12" s="14">
        <f t="shared" ref="L12:L33" si="1">AVERAGE(F12:K12)</f>
        <v>4.1999999999999996E-2</v>
      </c>
      <c r="M12" s="7">
        <v>0.06</v>
      </c>
      <c r="N12" s="7">
        <v>4.4999999999999998E-2</v>
      </c>
      <c r="O12" s="7">
        <v>0.04</v>
      </c>
      <c r="P12" s="7">
        <v>5.5E-2</v>
      </c>
      <c r="Q12" s="7">
        <v>5.3999999999999999E-2</v>
      </c>
      <c r="R12" s="7"/>
    </row>
    <row r="13" spans="1:27" x14ac:dyDescent="0.25">
      <c r="A13">
        <f t="shared" ref="A13:A36" si="2">A12+1</f>
        <v>3</v>
      </c>
      <c r="B13" s="3" t="s">
        <v>228</v>
      </c>
      <c r="C13" s="11" t="s">
        <v>110</v>
      </c>
      <c r="D13" s="52">
        <v>0.30499999999999999</v>
      </c>
      <c r="E13" s="6">
        <f t="shared" si="0"/>
        <v>1.22</v>
      </c>
      <c r="F13" s="14">
        <v>2.5000000000000001E-2</v>
      </c>
      <c r="G13" s="14">
        <v>8.5000000000000006E-2</v>
      </c>
      <c r="H13" s="14">
        <v>0.03</v>
      </c>
      <c r="I13" s="14">
        <v>8.5000000000000006E-2</v>
      </c>
      <c r="J13" s="14">
        <v>0.14000000000000001</v>
      </c>
      <c r="K13" s="14">
        <v>0.04</v>
      </c>
      <c r="L13" s="14">
        <f t="shared" si="1"/>
        <v>6.7500000000000004E-2</v>
      </c>
      <c r="M13" s="7">
        <v>6.5000000000000002E-2</v>
      </c>
      <c r="N13" s="7">
        <v>4.4999999999999998E-2</v>
      </c>
      <c r="O13" s="7">
        <v>0.03</v>
      </c>
      <c r="P13" s="7">
        <v>0.05</v>
      </c>
      <c r="Q13" s="7">
        <v>0.05</v>
      </c>
      <c r="R13" s="7"/>
    </row>
    <row r="14" spans="1:27" x14ac:dyDescent="0.25">
      <c r="A14">
        <f t="shared" si="2"/>
        <v>4</v>
      </c>
      <c r="B14" s="3" t="s">
        <v>206</v>
      </c>
      <c r="C14" s="11" t="s">
        <v>207</v>
      </c>
      <c r="D14" s="52">
        <v>0.38</v>
      </c>
      <c r="E14" s="6">
        <f t="shared" si="0"/>
        <v>1.52</v>
      </c>
      <c r="F14" s="14"/>
      <c r="G14" s="14">
        <v>2.5000000000000001E-2</v>
      </c>
      <c r="H14" s="14">
        <v>0.05</v>
      </c>
      <c r="I14" s="14"/>
      <c r="J14" s="14">
        <v>0.02</v>
      </c>
      <c r="K14" s="14">
        <v>0.03</v>
      </c>
      <c r="L14" s="14">
        <f t="shared" si="1"/>
        <v>3.125E-2</v>
      </c>
      <c r="M14" s="7">
        <v>0.13</v>
      </c>
      <c r="N14" s="7">
        <v>3.5000000000000003E-2</v>
      </c>
      <c r="O14" s="7">
        <v>3.5000000000000003E-2</v>
      </c>
      <c r="P14" s="7">
        <v>0.04</v>
      </c>
      <c r="Q14" s="7">
        <v>0.04</v>
      </c>
      <c r="R14" s="7"/>
    </row>
    <row r="15" spans="1:27" x14ac:dyDescent="0.25">
      <c r="A15">
        <f t="shared" si="2"/>
        <v>5</v>
      </c>
      <c r="B15" s="3" t="s">
        <v>208</v>
      </c>
      <c r="C15" s="11" t="s">
        <v>209</v>
      </c>
      <c r="D15" s="52">
        <v>0.27</v>
      </c>
      <c r="E15" s="6">
        <f t="shared" si="0"/>
        <v>1.08</v>
      </c>
      <c r="F15" s="14"/>
      <c r="G15" s="14">
        <v>0.01</v>
      </c>
      <c r="H15" s="14">
        <v>1.4999999999999999E-2</v>
      </c>
      <c r="I15" s="14">
        <v>0.13</v>
      </c>
      <c r="J15" s="14"/>
      <c r="K15" s="14">
        <v>0.04</v>
      </c>
      <c r="L15" s="14">
        <f t="shared" si="1"/>
        <v>4.8750000000000002E-2</v>
      </c>
      <c r="M15" s="7">
        <v>6.5000000000000002E-2</v>
      </c>
      <c r="N15" s="7">
        <v>0.06</v>
      </c>
      <c r="O15" s="7">
        <v>0.06</v>
      </c>
      <c r="P15" s="7">
        <v>0.06</v>
      </c>
      <c r="Q15" s="7">
        <v>6.2399999999999997E-2</v>
      </c>
      <c r="R15" s="7"/>
    </row>
    <row r="16" spans="1:27" x14ac:dyDescent="0.25">
      <c r="A16">
        <f t="shared" si="2"/>
        <v>6</v>
      </c>
      <c r="B16" s="3" t="s">
        <v>229</v>
      </c>
      <c r="C16" s="11" t="s">
        <v>14</v>
      </c>
      <c r="D16" s="52">
        <v>0.65500000000000003</v>
      </c>
      <c r="E16" s="6">
        <f t="shared" si="0"/>
        <v>2.62</v>
      </c>
      <c r="F16" s="14">
        <v>0.02</v>
      </c>
      <c r="G16" s="14">
        <v>0.01</v>
      </c>
      <c r="H16" s="14">
        <v>0.04</v>
      </c>
      <c r="I16" s="14">
        <v>0.06</v>
      </c>
      <c r="J16" s="14">
        <v>0.02</v>
      </c>
      <c r="K16" s="14">
        <v>0.04</v>
      </c>
      <c r="L16" s="14">
        <f t="shared" si="1"/>
        <v>3.1666666666666669E-2</v>
      </c>
      <c r="M16" s="7">
        <v>0.05</v>
      </c>
      <c r="N16" s="7">
        <v>5.5E-2</v>
      </c>
      <c r="O16" s="7">
        <v>0.04</v>
      </c>
      <c r="P16" s="7">
        <v>6.2E-2</v>
      </c>
      <c r="Q16" s="7">
        <v>5.21E-2</v>
      </c>
      <c r="R16" s="7"/>
    </row>
    <row r="17" spans="1:18" x14ac:dyDescent="0.25">
      <c r="A17">
        <f t="shared" si="2"/>
        <v>7</v>
      </c>
      <c r="B17" s="3" t="s">
        <v>210</v>
      </c>
      <c r="C17" s="11" t="s">
        <v>213</v>
      </c>
      <c r="D17" s="52">
        <v>0.78</v>
      </c>
      <c r="E17" s="6">
        <f t="shared" si="0"/>
        <v>3.12</v>
      </c>
      <c r="F17" s="14"/>
      <c r="G17" s="14"/>
      <c r="H17" s="14"/>
      <c r="I17" s="14">
        <v>4.4999999999999998E-2</v>
      </c>
      <c r="J17" s="14">
        <v>0.18</v>
      </c>
      <c r="K17" s="14"/>
      <c r="L17" s="14">
        <f t="shared" si="1"/>
        <v>0.11249999999999999</v>
      </c>
      <c r="M17" s="7">
        <v>0.04</v>
      </c>
      <c r="N17" s="7">
        <v>0.02</v>
      </c>
      <c r="O17" s="7">
        <v>0.03</v>
      </c>
      <c r="P17" s="7">
        <v>3.9E-2</v>
      </c>
      <c r="Q17" s="7">
        <v>3.9199999999999999E-2</v>
      </c>
      <c r="R17" s="7"/>
    </row>
    <row r="18" spans="1:18" x14ac:dyDescent="0.25">
      <c r="A18">
        <f t="shared" si="2"/>
        <v>8</v>
      </c>
      <c r="B18" s="3" t="s">
        <v>211</v>
      </c>
      <c r="C18" s="11" t="s">
        <v>212</v>
      </c>
      <c r="D18" s="52">
        <v>0.35499999999999998</v>
      </c>
      <c r="E18" s="6">
        <f t="shared" si="0"/>
        <v>1.42</v>
      </c>
      <c r="F18" s="14"/>
      <c r="G18" s="14"/>
      <c r="H18" s="14">
        <v>0.115</v>
      </c>
      <c r="I18" s="14">
        <v>2.5000000000000001E-2</v>
      </c>
      <c r="J18" s="14">
        <v>0.03</v>
      </c>
      <c r="K18" s="14">
        <v>5.5E-2</v>
      </c>
      <c r="L18" s="14">
        <f t="shared" si="1"/>
        <v>5.6250000000000001E-2</v>
      </c>
      <c r="M18" s="7">
        <v>2.5000000000000001E-2</v>
      </c>
      <c r="N18" s="7">
        <v>6.5000000000000002E-2</v>
      </c>
      <c r="O18" s="7">
        <v>0.04</v>
      </c>
      <c r="P18" s="7">
        <v>2.1999999999999999E-2</v>
      </c>
      <c r="Q18" s="7">
        <v>9.4999999999999998E-3</v>
      </c>
      <c r="R18" s="7"/>
    </row>
    <row r="19" spans="1:18" x14ac:dyDescent="0.25">
      <c r="A19">
        <f t="shared" si="2"/>
        <v>9</v>
      </c>
      <c r="B19" s="3" t="s">
        <v>214</v>
      </c>
      <c r="C19" s="11" t="s">
        <v>215</v>
      </c>
      <c r="D19" s="52">
        <v>0.255</v>
      </c>
      <c r="E19" s="6">
        <f t="shared" si="0"/>
        <v>1.02</v>
      </c>
      <c r="F19" s="14">
        <v>0.03</v>
      </c>
      <c r="G19" s="14"/>
      <c r="H19" s="14">
        <v>1.4999999999999999E-2</v>
      </c>
      <c r="I19" s="14">
        <v>2.5000000000000001E-2</v>
      </c>
      <c r="J19" s="14"/>
      <c r="K19" s="14">
        <v>1.4999999999999999E-2</v>
      </c>
      <c r="L19" s="14">
        <f t="shared" si="1"/>
        <v>2.1250000000000002E-2</v>
      </c>
      <c r="M19" s="7">
        <v>0.04</v>
      </c>
      <c r="N19" s="7">
        <v>4.4999999999999998E-2</v>
      </c>
      <c r="O19" s="7">
        <v>0.03</v>
      </c>
      <c r="P19" s="7">
        <v>0.03</v>
      </c>
      <c r="Q19" s="7">
        <v>0.03</v>
      </c>
      <c r="R19" s="7"/>
    </row>
    <row r="20" spans="1:18" x14ac:dyDescent="0.25">
      <c r="A20">
        <f t="shared" si="2"/>
        <v>10</v>
      </c>
      <c r="B20" s="3" t="s">
        <v>230</v>
      </c>
      <c r="C20" s="11" t="s">
        <v>4</v>
      </c>
      <c r="D20" s="52">
        <v>0.43</v>
      </c>
      <c r="E20" s="6">
        <f t="shared" si="0"/>
        <v>1.72</v>
      </c>
      <c r="F20" s="14">
        <v>1.4999999999999999E-2</v>
      </c>
      <c r="G20" s="14"/>
      <c r="H20" s="14">
        <v>0.04</v>
      </c>
      <c r="I20" s="14">
        <v>0.1</v>
      </c>
      <c r="J20" s="14">
        <v>0.01</v>
      </c>
      <c r="K20" s="14">
        <v>5.5E-2</v>
      </c>
      <c r="L20" s="14">
        <f t="shared" si="1"/>
        <v>4.3999999999999997E-2</v>
      </c>
      <c r="M20" s="7">
        <v>0.02</v>
      </c>
      <c r="N20" s="7">
        <v>7.0000000000000007E-2</v>
      </c>
      <c r="O20" s="7">
        <v>4.4999999999999998E-2</v>
      </c>
      <c r="P20" s="7">
        <v>0.04</v>
      </c>
      <c r="Q20" s="7">
        <v>0.04</v>
      </c>
      <c r="R20" s="7"/>
    </row>
    <row r="21" spans="1:18" x14ac:dyDescent="0.25">
      <c r="A21">
        <f t="shared" si="2"/>
        <v>11</v>
      </c>
      <c r="B21" s="3" t="s">
        <v>231</v>
      </c>
      <c r="C21" s="11" t="s">
        <v>111</v>
      </c>
      <c r="D21" s="52">
        <v>0.68</v>
      </c>
      <c r="E21" s="6">
        <f t="shared" si="0"/>
        <v>2.72</v>
      </c>
      <c r="F21" s="14">
        <v>0.03</v>
      </c>
      <c r="G21" s="14">
        <v>2.5000000000000001E-2</v>
      </c>
      <c r="H21" s="14">
        <v>4.4999999999999998E-2</v>
      </c>
      <c r="I21" s="14">
        <v>7.4999999999999997E-2</v>
      </c>
      <c r="J21" s="14">
        <v>1.4999999999999999E-2</v>
      </c>
      <c r="K21" s="14"/>
      <c r="L21" s="14">
        <f t="shared" si="1"/>
        <v>3.7999999999999999E-2</v>
      </c>
      <c r="M21" s="7">
        <v>3.5000000000000003E-2</v>
      </c>
      <c r="N21" s="7">
        <v>1.4999999999999999E-2</v>
      </c>
      <c r="O21" s="7">
        <v>3.5000000000000003E-2</v>
      </c>
      <c r="P21" s="7">
        <v>4.4999999999999998E-2</v>
      </c>
      <c r="Q21" s="7">
        <v>5.7000000000000002E-2</v>
      </c>
      <c r="R21" s="7"/>
    </row>
    <row r="22" spans="1:18" x14ac:dyDescent="0.25">
      <c r="A22">
        <f t="shared" si="2"/>
        <v>12</v>
      </c>
      <c r="B22" s="3" t="s">
        <v>216</v>
      </c>
      <c r="C22" s="11" t="s">
        <v>217</v>
      </c>
      <c r="D22" s="52">
        <v>0.2717</v>
      </c>
      <c r="E22" s="6">
        <f t="shared" si="0"/>
        <v>1.0868</v>
      </c>
      <c r="F22" s="14">
        <v>5.5E-2</v>
      </c>
      <c r="G22" s="14">
        <v>1.4999999999999999E-2</v>
      </c>
      <c r="H22" s="14">
        <v>6.5000000000000002E-2</v>
      </c>
      <c r="I22" s="14">
        <v>5.5E-2</v>
      </c>
      <c r="J22" s="14">
        <v>0.02</v>
      </c>
      <c r="K22" s="14">
        <v>5.5E-2</v>
      </c>
      <c r="L22" s="14">
        <f t="shared" si="1"/>
        <v>4.4166666666666667E-2</v>
      </c>
      <c r="M22" s="7">
        <v>0.08</v>
      </c>
      <c r="N22" s="7">
        <v>0.04</v>
      </c>
      <c r="O22" s="7">
        <v>0.06</v>
      </c>
      <c r="P22" s="7"/>
      <c r="Q22" s="7">
        <v>0.04</v>
      </c>
      <c r="R22" s="7"/>
    </row>
    <row r="23" spans="1:18" x14ac:dyDescent="0.25">
      <c r="A23">
        <f t="shared" si="2"/>
        <v>13</v>
      </c>
      <c r="B23" s="3" t="s">
        <v>232</v>
      </c>
      <c r="C23" s="11" t="s">
        <v>112</v>
      </c>
      <c r="D23" s="52">
        <v>0.66</v>
      </c>
      <c r="E23" s="6">
        <f t="shared" si="0"/>
        <v>2.64</v>
      </c>
      <c r="F23" s="14">
        <v>8.5000000000000006E-2</v>
      </c>
      <c r="G23" s="14">
        <v>7.0000000000000007E-2</v>
      </c>
      <c r="H23" s="14">
        <v>0.08</v>
      </c>
      <c r="I23" s="14">
        <v>0.1</v>
      </c>
      <c r="J23" s="14">
        <v>7.4999999999999997E-2</v>
      </c>
      <c r="K23" s="14">
        <v>8.5000000000000006E-2</v>
      </c>
      <c r="L23" s="14">
        <f t="shared" si="1"/>
        <v>8.2500000000000018E-2</v>
      </c>
      <c r="M23" s="7">
        <v>4.4999999999999998E-2</v>
      </c>
      <c r="N23" s="7">
        <v>8.5000000000000006E-2</v>
      </c>
      <c r="O23" s="7">
        <v>7.0000000000000007E-2</v>
      </c>
      <c r="P23" s="7">
        <v>6.0999999999999999E-2</v>
      </c>
      <c r="Q23" s="7">
        <v>6.4799999999999996E-2</v>
      </c>
      <c r="R23" s="7"/>
    </row>
    <row r="24" spans="1:18" x14ac:dyDescent="0.25">
      <c r="A24">
        <f t="shared" si="2"/>
        <v>14</v>
      </c>
      <c r="B24" s="3" t="s">
        <v>218</v>
      </c>
      <c r="C24" s="77" t="s">
        <v>219</v>
      </c>
      <c r="D24" s="52">
        <v>0.38</v>
      </c>
      <c r="E24" s="6">
        <f t="shared" si="0"/>
        <v>1.52</v>
      </c>
      <c r="F24" s="14"/>
      <c r="G24" s="14"/>
      <c r="H24" s="14"/>
      <c r="I24" s="14">
        <v>0.09</v>
      </c>
      <c r="J24" s="14">
        <v>0.04</v>
      </c>
      <c r="K24" s="14">
        <v>2.5000000000000001E-2</v>
      </c>
      <c r="L24" s="14">
        <f t="shared" si="1"/>
        <v>5.1666666666666666E-2</v>
      </c>
      <c r="M24" s="7">
        <v>4.4999999999999998E-2</v>
      </c>
      <c r="N24" s="7">
        <v>0.04</v>
      </c>
      <c r="O24" s="7">
        <v>0.05</v>
      </c>
      <c r="P24" s="7">
        <v>0.06</v>
      </c>
      <c r="Q24" s="7">
        <v>7.0000000000000007E-2</v>
      </c>
      <c r="R24" s="7"/>
    </row>
    <row r="25" spans="1:18" x14ac:dyDescent="0.25">
      <c r="A25">
        <f t="shared" si="2"/>
        <v>15</v>
      </c>
      <c r="B25" s="3" t="s">
        <v>220</v>
      </c>
      <c r="C25" s="77" t="s">
        <v>221</v>
      </c>
      <c r="D25" s="52">
        <v>0.22500000000000001</v>
      </c>
      <c r="E25" s="6">
        <f t="shared" si="0"/>
        <v>0.9</v>
      </c>
      <c r="F25" s="14">
        <v>9.5000000000000001E-2</v>
      </c>
      <c r="G25" s="14">
        <v>0.02</v>
      </c>
      <c r="H25" s="14">
        <v>0.08</v>
      </c>
      <c r="I25" s="14">
        <v>7.4999999999999997E-2</v>
      </c>
      <c r="J25" s="14">
        <v>0.03</v>
      </c>
      <c r="K25" s="14">
        <v>8.5000000000000006E-2</v>
      </c>
      <c r="L25" s="14">
        <f t="shared" si="1"/>
        <v>6.4166666666666677E-2</v>
      </c>
      <c r="M25" s="7">
        <v>5.5E-2</v>
      </c>
      <c r="N25" s="7">
        <v>0.09</v>
      </c>
      <c r="O25" s="7">
        <v>6.5000000000000002E-2</v>
      </c>
      <c r="P25" s="7">
        <v>0.06</v>
      </c>
      <c r="Q25" s="7">
        <v>0.05</v>
      </c>
      <c r="R25" s="7"/>
    </row>
    <row r="26" spans="1:18" x14ac:dyDescent="0.25">
      <c r="A26">
        <f t="shared" si="2"/>
        <v>16</v>
      </c>
      <c r="B26" s="3" t="s">
        <v>222</v>
      </c>
      <c r="C26" s="77" t="s">
        <v>223</v>
      </c>
      <c r="D26" s="52">
        <v>0.5675</v>
      </c>
      <c r="E26" s="6">
        <f t="shared" si="0"/>
        <v>2.27</v>
      </c>
      <c r="F26" s="14"/>
      <c r="G26" s="14">
        <v>0.04</v>
      </c>
      <c r="H26" s="14">
        <v>0.02</v>
      </c>
      <c r="I26" s="14">
        <v>2.5000000000000001E-2</v>
      </c>
      <c r="J26" s="14">
        <v>2.5000000000000001E-2</v>
      </c>
      <c r="K26" s="14"/>
      <c r="L26" s="14">
        <f t="shared" si="1"/>
        <v>2.7499999999999997E-2</v>
      </c>
      <c r="M26" s="7">
        <v>0.04</v>
      </c>
      <c r="N26" s="7">
        <v>0.02</v>
      </c>
      <c r="O26" s="7">
        <v>3.5000000000000003E-2</v>
      </c>
      <c r="P26" s="7">
        <v>4.5999999999999999E-2</v>
      </c>
      <c r="Q26" s="7">
        <v>4.1300000000000003E-2</v>
      </c>
      <c r="R26" s="7"/>
    </row>
    <row r="27" spans="1:18" x14ac:dyDescent="0.25">
      <c r="A27">
        <f t="shared" si="2"/>
        <v>17</v>
      </c>
      <c r="B27" s="3" t="s">
        <v>233</v>
      </c>
      <c r="C27" s="11" t="s">
        <v>5</v>
      </c>
      <c r="D27" s="52">
        <v>0.27500000000000002</v>
      </c>
      <c r="E27" s="6">
        <f t="shared" si="0"/>
        <v>1.1000000000000001</v>
      </c>
      <c r="F27" s="14"/>
      <c r="G27" s="14"/>
      <c r="H27" s="14"/>
      <c r="I27" s="14">
        <v>0.04</v>
      </c>
      <c r="J27" s="14">
        <v>0.14499999999999999</v>
      </c>
      <c r="K27" s="14">
        <v>0.02</v>
      </c>
      <c r="L27" s="14">
        <f t="shared" si="1"/>
        <v>6.8333333333333329E-2</v>
      </c>
      <c r="M27" s="7">
        <v>3.5000000000000003E-2</v>
      </c>
      <c r="N27" s="7">
        <v>0.03</v>
      </c>
      <c r="O27" s="7">
        <v>3.5000000000000003E-2</v>
      </c>
      <c r="P27" s="7">
        <v>6.6000000000000003E-2</v>
      </c>
      <c r="Q27" s="7">
        <v>0.1089</v>
      </c>
      <c r="R27" s="7"/>
    </row>
    <row r="28" spans="1:18" x14ac:dyDescent="0.25">
      <c r="A28">
        <f t="shared" si="2"/>
        <v>18</v>
      </c>
      <c r="B28" s="3" t="s">
        <v>234</v>
      </c>
      <c r="C28" s="11" t="s">
        <v>7</v>
      </c>
      <c r="D28" s="52">
        <v>0.63</v>
      </c>
      <c r="E28" s="6">
        <f t="shared" si="0"/>
        <v>2.52</v>
      </c>
      <c r="F28" s="14">
        <v>5.5E-2</v>
      </c>
      <c r="G28" s="14">
        <v>7.0000000000000007E-2</v>
      </c>
      <c r="H28" s="14">
        <v>0.12</v>
      </c>
      <c r="I28" s="14">
        <v>1.4999999999999999E-2</v>
      </c>
      <c r="J28" s="14">
        <v>0.105</v>
      </c>
      <c r="K28" s="14">
        <v>7.4999999999999997E-2</v>
      </c>
      <c r="L28" s="14">
        <f t="shared" si="1"/>
        <v>7.3333333333333334E-2</v>
      </c>
      <c r="M28" s="7">
        <v>4.4999999999999998E-2</v>
      </c>
      <c r="N28" s="7">
        <v>7.4999999999999997E-2</v>
      </c>
      <c r="O28" s="7">
        <v>4.4999999999999998E-2</v>
      </c>
      <c r="P28" s="7">
        <v>7.4999999999999997E-2</v>
      </c>
      <c r="Q28" s="7">
        <v>6.2799999999999995E-2</v>
      </c>
      <c r="R28" s="7"/>
    </row>
    <row r="29" spans="1:18" x14ac:dyDescent="0.25">
      <c r="A29">
        <f t="shared" si="2"/>
        <v>19</v>
      </c>
      <c r="B29" s="3" t="s">
        <v>235</v>
      </c>
      <c r="C29" s="11" t="s">
        <v>10</v>
      </c>
      <c r="D29" s="52">
        <v>0.50749999999999995</v>
      </c>
      <c r="E29" s="6">
        <f t="shared" si="0"/>
        <v>2.0299999999999998</v>
      </c>
      <c r="F29" s="14">
        <v>3.5000000000000003E-2</v>
      </c>
      <c r="G29" s="14">
        <v>3.5000000000000003E-2</v>
      </c>
      <c r="H29" s="14">
        <v>4.4999999999999998E-2</v>
      </c>
      <c r="I29" s="14">
        <v>0.03</v>
      </c>
      <c r="J29" s="14">
        <v>0.04</v>
      </c>
      <c r="K29" s="14">
        <v>5.5E-2</v>
      </c>
      <c r="L29" s="14">
        <f t="shared" si="1"/>
        <v>0.04</v>
      </c>
      <c r="M29" s="14">
        <v>3.5000000000000003E-2</v>
      </c>
      <c r="N29" s="7">
        <v>3.5000000000000003E-2</v>
      </c>
      <c r="O29" s="7">
        <v>0.04</v>
      </c>
      <c r="P29" s="7">
        <v>4.1000000000000002E-2</v>
      </c>
      <c r="Q29" s="7">
        <v>3.5499999999999997E-2</v>
      </c>
      <c r="R29" s="7"/>
    </row>
    <row r="30" spans="1:18" x14ac:dyDescent="0.25">
      <c r="A30">
        <f t="shared" si="2"/>
        <v>20</v>
      </c>
      <c r="B30" s="3" t="s">
        <v>224</v>
      </c>
      <c r="C30" s="11" t="s">
        <v>225</v>
      </c>
      <c r="D30" s="52">
        <v>0.22</v>
      </c>
      <c r="E30" s="6">
        <f t="shared" si="0"/>
        <v>0.88</v>
      </c>
      <c r="F30" s="14"/>
      <c r="G30" s="14"/>
      <c r="H30" s="14"/>
      <c r="I30" s="14">
        <v>5.0000000000000001E-3</v>
      </c>
      <c r="J30" s="14">
        <v>0.02</v>
      </c>
      <c r="K30" s="14">
        <v>0.04</v>
      </c>
      <c r="L30" s="14">
        <f t="shared" si="1"/>
        <v>2.1666666666666667E-2</v>
      </c>
      <c r="M30" s="14">
        <v>0.02</v>
      </c>
      <c r="N30" s="7">
        <v>1.4999999999999999E-2</v>
      </c>
      <c r="O30" s="7">
        <v>0.02</v>
      </c>
      <c r="P30" s="7">
        <v>0.05</v>
      </c>
      <c r="Q30" s="7">
        <v>1.6999999999999999E-3</v>
      </c>
      <c r="R30" s="7"/>
    </row>
    <row r="31" spans="1:18" x14ac:dyDescent="0.25">
      <c r="A31">
        <f t="shared" si="2"/>
        <v>21</v>
      </c>
      <c r="B31" s="3" t="s">
        <v>236</v>
      </c>
      <c r="C31" s="11" t="s">
        <v>113</v>
      </c>
      <c r="D31" s="52">
        <v>0.35</v>
      </c>
      <c r="E31" s="6">
        <f t="shared" si="0"/>
        <v>1.4</v>
      </c>
      <c r="F31" s="14">
        <v>0.16</v>
      </c>
      <c r="G31" s="14"/>
      <c r="H31" s="14"/>
      <c r="I31" s="14">
        <v>1.4999999999999999E-2</v>
      </c>
      <c r="J31" s="14">
        <v>0.05</v>
      </c>
      <c r="K31" s="14">
        <v>4.4999999999999998E-2</v>
      </c>
      <c r="L31" s="14">
        <f t="shared" si="1"/>
        <v>6.7499999999999991E-2</v>
      </c>
      <c r="M31" s="7">
        <v>0.06</v>
      </c>
      <c r="N31" s="7">
        <v>0.03</v>
      </c>
      <c r="O31" s="7">
        <v>0.05</v>
      </c>
      <c r="P31" s="7">
        <v>4.3999999999999997E-2</v>
      </c>
      <c r="Q31" s="7">
        <v>2.5999999999999999E-2</v>
      </c>
      <c r="R31" s="7"/>
    </row>
    <row r="32" spans="1:18" x14ac:dyDescent="0.25">
      <c r="A32">
        <f t="shared" si="2"/>
        <v>22</v>
      </c>
      <c r="B32" s="3" t="s">
        <v>237</v>
      </c>
      <c r="C32" s="11" t="s">
        <v>15</v>
      </c>
      <c r="D32" s="52">
        <v>0.39</v>
      </c>
      <c r="E32" s="6">
        <f t="shared" si="0"/>
        <v>1.56</v>
      </c>
      <c r="F32" s="14">
        <v>9.5000000000000001E-2</v>
      </c>
      <c r="G32" s="14">
        <v>7.4999999999999997E-2</v>
      </c>
      <c r="H32" s="14">
        <v>7.0000000000000007E-2</v>
      </c>
      <c r="I32" s="14">
        <v>0.1</v>
      </c>
      <c r="J32" s="14">
        <v>0.17</v>
      </c>
      <c r="K32" s="14">
        <v>7.0000000000000007E-2</v>
      </c>
      <c r="L32" s="14">
        <f t="shared" si="1"/>
        <v>9.6666666666666679E-2</v>
      </c>
      <c r="M32" s="7">
        <v>0.06</v>
      </c>
      <c r="N32" s="7">
        <v>0.11</v>
      </c>
      <c r="O32" s="7">
        <v>2.5000000000000001E-2</v>
      </c>
      <c r="P32" s="7">
        <v>5.1999999999999998E-2</v>
      </c>
      <c r="Q32" s="7">
        <v>4.8599999999999997E-2</v>
      </c>
      <c r="R32" s="7"/>
    </row>
    <row r="33" spans="1:18" x14ac:dyDescent="0.25">
      <c r="A33">
        <f t="shared" si="2"/>
        <v>23</v>
      </c>
      <c r="B33" s="3" t="s">
        <v>238</v>
      </c>
      <c r="C33" s="11" t="s">
        <v>9</v>
      </c>
      <c r="D33" s="52">
        <v>0.28000000000000003</v>
      </c>
      <c r="E33" s="6">
        <f t="shared" si="0"/>
        <v>1.1200000000000001</v>
      </c>
      <c r="F33" s="14">
        <v>0.02</v>
      </c>
      <c r="G33" s="14"/>
      <c r="H33" s="14">
        <v>1.4999999999999999E-2</v>
      </c>
      <c r="I33" s="14">
        <v>5.5E-2</v>
      </c>
      <c r="J33" s="14">
        <v>0.03</v>
      </c>
      <c r="K33" s="14">
        <v>4.4999999999999998E-2</v>
      </c>
      <c r="L33" s="14">
        <f t="shared" si="1"/>
        <v>3.2999999999999995E-2</v>
      </c>
      <c r="M33" s="7">
        <v>4.4999999999999998E-2</v>
      </c>
      <c r="N33" s="7">
        <v>4.4999999999999998E-2</v>
      </c>
      <c r="O33" s="7">
        <v>4.4999999999999998E-2</v>
      </c>
      <c r="P33" s="7">
        <v>4.2000000000000003E-2</v>
      </c>
      <c r="Q33" s="7">
        <v>4.6199999999999998E-2</v>
      </c>
      <c r="R33" s="7"/>
    </row>
    <row r="34" spans="1:18" x14ac:dyDescent="0.25">
      <c r="A34">
        <f t="shared" si="2"/>
        <v>24</v>
      </c>
      <c r="B34" s="3"/>
      <c r="C34" s="11"/>
      <c r="D34" s="52"/>
      <c r="E34" s="6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7"/>
      <c r="R34" s="7"/>
    </row>
    <row r="35" spans="1:18" x14ac:dyDescent="0.25">
      <c r="A35">
        <f t="shared" si="2"/>
        <v>25</v>
      </c>
      <c r="B35" s="3" t="s">
        <v>108</v>
      </c>
      <c r="C35" s="11"/>
      <c r="D35" s="52">
        <f>AVERAGE(D11:D33)</f>
        <v>0.42898695652173918</v>
      </c>
      <c r="E35" s="52">
        <f>AVERAGE(E11:E33)</f>
        <v>1.7159478260869567</v>
      </c>
      <c r="F35" s="7">
        <f>AVERAGE(F11:F33)</f>
        <v>5.392857142857143E-2</v>
      </c>
      <c r="G35" s="7">
        <f t="shared" ref="G35:Q35" si="3">AVERAGE(G11:G33)</f>
        <v>0.04</v>
      </c>
      <c r="H35" s="7">
        <f t="shared" si="3"/>
        <v>5.0882352941176476E-2</v>
      </c>
      <c r="I35" s="7">
        <f t="shared" si="3"/>
        <v>5.6666666666666657E-2</v>
      </c>
      <c r="J35" s="7">
        <f t="shared" si="3"/>
        <v>6.0714285714285721E-2</v>
      </c>
      <c r="K35" s="7">
        <f t="shared" si="3"/>
        <v>4.8000000000000001E-2</v>
      </c>
      <c r="L35" s="7">
        <f t="shared" si="3"/>
        <v>5.2333333333333336E-2</v>
      </c>
      <c r="M35" s="7">
        <f t="shared" si="3"/>
        <v>5.0217391304347839E-2</v>
      </c>
      <c r="N35" s="7">
        <f t="shared" si="3"/>
        <v>4.8260869565217399E-2</v>
      </c>
      <c r="O35" s="7">
        <f t="shared" si="3"/>
        <v>4.2173913043478277E-2</v>
      </c>
      <c r="P35" s="7">
        <f t="shared" si="3"/>
        <v>5.0000000000000017E-2</v>
      </c>
      <c r="Q35" s="7">
        <f t="shared" si="3"/>
        <v>4.739130434782609E-2</v>
      </c>
      <c r="R35" s="7"/>
    </row>
    <row r="36" spans="1:18" x14ac:dyDescent="0.25">
      <c r="A36">
        <f t="shared" si="2"/>
        <v>26</v>
      </c>
      <c r="B36" s="3" t="s">
        <v>109</v>
      </c>
      <c r="C36" s="11"/>
      <c r="D36" s="52">
        <f>MEDIAN(D11:D33)</f>
        <v>0.38</v>
      </c>
      <c r="E36" s="52">
        <f>MEDIAN(E11:E33)</f>
        <v>1.52</v>
      </c>
      <c r="F36" s="7">
        <f t="shared" ref="F36" si="4">MEDIAN(F11:F33)</f>
        <v>3.5000000000000003E-2</v>
      </c>
      <c r="G36" s="7">
        <f t="shared" ref="G36:Q36" si="5">MEDIAN(G11:G33)</f>
        <v>3.0000000000000002E-2</v>
      </c>
      <c r="H36" s="7">
        <f t="shared" si="5"/>
        <v>4.4999999999999998E-2</v>
      </c>
      <c r="I36" s="7">
        <f t="shared" si="5"/>
        <v>5.5E-2</v>
      </c>
      <c r="J36" s="7">
        <f t="shared" si="5"/>
        <v>0.03</v>
      </c>
      <c r="K36" s="7">
        <f t="shared" si="5"/>
        <v>4.4999999999999998E-2</v>
      </c>
      <c r="L36" s="7">
        <f t="shared" si="5"/>
        <v>4.4166666666666667E-2</v>
      </c>
      <c r="M36" s="7">
        <f t="shared" si="5"/>
        <v>4.4999999999999998E-2</v>
      </c>
      <c r="N36" s="7">
        <f t="shared" si="5"/>
        <v>4.4999999999999998E-2</v>
      </c>
      <c r="O36" s="7">
        <f t="shared" si="5"/>
        <v>0.04</v>
      </c>
      <c r="P36" s="7">
        <f t="shared" si="5"/>
        <v>0.05</v>
      </c>
      <c r="Q36" s="7">
        <f t="shared" si="5"/>
        <v>4.8599999999999997E-2</v>
      </c>
      <c r="R36" s="7"/>
    </row>
    <row r="37" spans="1:18" x14ac:dyDescent="0.25">
      <c r="D37" s="52"/>
      <c r="E37" s="6"/>
      <c r="F37" s="51"/>
      <c r="G37" s="51"/>
      <c r="H37" s="14"/>
      <c r="I37" s="14"/>
      <c r="J37" s="14"/>
      <c r="K37" s="14"/>
      <c r="L37" s="14"/>
      <c r="M37" s="7"/>
      <c r="N37" s="7"/>
      <c r="O37" s="7"/>
      <c r="P37" s="7"/>
      <c r="Q37" s="7"/>
    </row>
    <row r="38" spans="1:18" x14ac:dyDescent="0.25">
      <c r="B38" s="35" t="s">
        <v>179</v>
      </c>
      <c r="D38" s="52"/>
      <c r="F38" s="51"/>
      <c r="G38" s="51"/>
      <c r="H38" s="14"/>
      <c r="I38" s="14"/>
      <c r="J38" s="14"/>
      <c r="K38" s="14"/>
      <c r="L38" s="14"/>
      <c r="M38" s="7"/>
      <c r="N38" s="7"/>
      <c r="O38" s="7"/>
      <c r="P38" s="7"/>
      <c r="Q38" s="7"/>
    </row>
    <row r="39" spans="1:18" x14ac:dyDescent="0.25">
      <c r="B39" s="35" t="s">
        <v>239</v>
      </c>
      <c r="D39" s="52"/>
      <c r="F39" s="51"/>
      <c r="G39" s="51"/>
      <c r="H39" s="14"/>
      <c r="I39" s="14"/>
      <c r="J39" s="14"/>
      <c r="K39" s="14"/>
      <c r="L39" s="14"/>
      <c r="M39" s="7"/>
      <c r="N39" s="7"/>
      <c r="O39" s="7"/>
      <c r="P39" s="7"/>
      <c r="Q39" s="7"/>
    </row>
    <row r="40" spans="1:18" x14ac:dyDescent="0.25">
      <c r="B40" s="35" t="s">
        <v>240</v>
      </c>
      <c r="F40" s="51"/>
      <c r="G40" s="51"/>
      <c r="H40" s="14"/>
      <c r="I40" s="14"/>
      <c r="J40" s="14"/>
      <c r="K40" s="14"/>
      <c r="L40" s="14"/>
      <c r="M40" s="7"/>
      <c r="N40" s="7"/>
      <c r="O40" s="7"/>
      <c r="P40" s="7"/>
      <c r="Q40" s="7"/>
    </row>
    <row r="41" spans="1:18" x14ac:dyDescent="0.25">
      <c r="B41" s="35" t="s">
        <v>253</v>
      </c>
      <c r="F41" s="51"/>
      <c r="G41" s="51"/>
      <c r="H41" s="14"/>
      <c r="I41" s="14"/>
      <c r="J41" s="14"/>
      <c r="K41" s="14"/>
      <c r="L41" s="14"/>
      <c r="M41" s="7"/>
      <c r="N41" s="7"/>
      <c r="O41" s="7"/>
      <c r="P41" s="7"/>
      <c r="Q41" s="7"/>
    </row>
    <row r="42" spans="1:18" x14ac:dyDescent="0.25">
      <c r="F42" s="51"/>
      <c r="G42" s="51"/>
      <c r="H42" s="51"/>
      <c r="I42" s="51"/>
      <c r="J42" s="51"/>
      <c r="K42" s="51"/>
      <c r="L42" s="51"/>
    </row>
  </sheetData>
  <mergeCells count="3">
    <mergeCell ref="B5:Q5"/>
    <mergeCell ref="B3:Q3"/>
    <mergeCell ref="B4:Q4"/>
  </mergeCells>
  <phoneticPr fontId="11" type="noConversion"/>
  <pageMargins left="0.7" right="0.7" top="0.75" bottom="0.75" header="0.3" footer="0.3"/>
  <pageSetup scale="58" orientation="landscape" r:id="rId1"/>
  <headerFooter>
    <oddHeader>&amp;RExhibit OCS _.2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view="pageLayout" topLeftCell="A48" workbookViewId="0">
      <selection activeCell="D79" sqref="D79"/>
    </sheetView>
  </sheetViews>
  <sheetFormatPr defaultColWidth="8.85546875" defaultRowHeight="15" x14ac:dyDescent="0.25"/>
  <cols>
    <col min="1" max="1" width="14.7109375" customWidth="1"/>
    <col min="2" max="2" width="17.7109375" customWidth="1"/>
    <col min="3" max="3" width="17.28515625" customWidth="1"/>
    <col min="4" max="4" width="14.28515625" customWidth="1"/>
    <col min="5" max="5" width="14.7109375" customWidth="1"/>
    <col min="6" max="6" width="14.42578125" customWidth="1"/>
  </cols>
  <sheetData>
    <row r="1" spans="1:17" ht="15.75" x14ac:dyDescent="0.25">
      <c r="G1" s="23"/>
    </row>
    <row r="2" spans="1:17" ht="15.75" x14ac:dyDescent="0.25">
      <c r="G2" s="23"/>
    </row>
    <row r="3" spans="1:17" ht="15.75" x14ac:dyDescent="0.25">
      <c r="G3" s="23"/>
    </row>
    <row r="5" spans="1:17" x14ac:dyDescent="0.25">
      <c r="A5" s="18"/>
      <c r="B5" s="18"/>
      <c r="C5" s="18"/>
      <c r="D5" s="18"/>
      <c r="E5" s="18"/>
      <c r="F5" s="18"/>
      <c r="G5" s="18"/>
      <c r="H5" s="18"/>
    </row>
    <row r="6" spans="1:17" x14ac:dyDescent="0.25">
      <c r="A6" s="18"/>
      <c r="B6" s="18"/>
      <c r="C6" s="18"/>
      <c r="D6" s="18"/>
      <c r="E6" s="18"/>
      <c r="F6" s="18"/>
      <c r="G6" s="18"/>
      <c r="H6" s="18"/>
    </row>
    <row r="7" spans="1:17" ht="21" x14ac:dyDescent="0.35">
      <c r="A7" s="18"/>
      <c r="B7" s="105" t="s">
        <v>145</v>
      </c>
      <c r="C7" s="105"/>
      <c r="D7" s="105"/>
      <c r="E7" s="105"/>
      <c r="F7" s="105"/>
      <c r="G7" s="105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1" x14ac:dyDescent="0.35">
      <c r="A8" s="18"/>
      <c r="B8" s="105" t="s">
        <v>146</v>
      </c>
      <c r="C8" s="105"/>
      <c r="D8" s="105"/>
      <c r="E8" s="105"/>
      <c r="F8" s="105"/>
      <c r="G8" s="105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21" x14ac:dyDescent="0.35">
      <c r="A9" s="18"/>
      <c r="B9" s="105" t="s">
        <v>42</v>
      </c>
      <c r="C9" s="105"/>
      <c r="D9" s="105"/>
      <c r="E9" s="105"/>
      <c r="F9" s="105"/>
      <c r="G9" s="105"/>
      <c r="H9" s="29"/>
      <c r="I9" s="50"/>
      <c r="J9" s="50"/>
      <c r="K9" s="50"/>
      <c r="L9" s="50"/>
      <c r="M9" s="50"/>
      <c r="N9" s="50"/>
      <c r="O9" s="50"/>
      <c r="P9" s="50"/>
      <c r="Q9" s="50"/>
    </row>
    <row r="10" spans="1:17" ht="18.75" x14ac:dyDescent="0.3">
      <c r="A10" s="18"/>
      <c r="B10" s="29"/>
      <c r="C10" s="29"/>
      <c r="D10" s="29"/>
      <c r="E10" s="29"/>
      <c r="F10" s="29"/>
      <c r="G10" s="29"/>
      <c r="H10" s="29"/>
    </row>
    <row r="11" spans="1:17" x14ac:dyDescent="0.25">
      <c r="A11" s="18"/>
      <c r="B11" s="18"/>
      <c r="C11" s="18"/>
      <c r="D11" s="18"/>
      <c r="E11" s="18"/>
      <c r="F11" s="18"/>
      <c r="G11" s="18"/>
      <c r="H11" s="18"/>
    </row>
    <row r="12" spans="1:17" x14ac:dyDescent="0.25">
      <c r="A12" s="42"/>
      <c r="B12" s="42"/>
      <c r="C12" s="42"/>
      <c r="D12" s="42"/>
      <c r="E12" s="42"/>
      <c r="F12" s="42"/>
      <c r="G12" s="18"/>
      <c r="H12" s="18"/>
    </row>
    <row r="13" spans="1:17" ht="15.75" x14ac:dyDescent="0.25">
      <c r="A13" s="42"/>
      <c r="B13" s="24" t="s">
        <v>43</v>
      </c>
      <c r="C13" s="24" t="s">
        <v>44</v>
      </c>
      <c r="D13" s="24" t="s">
        <v>45</v>
      </c>
      <c r="E13" s="24" t="s">
        <v>46</v>
      </c>
      <c r="F13" s="24" t="s">
        <v>47</v>
      </c>
      <c r="G13" s="24" t="s">
        <v>48</v>
      </c>
      <c r="H13" s="24"/>
    </row>
    <row r="14" spans="1:17" ht="64.5" x14ac:dyDescent="0.25">
      <c r="A14" s="42" t="s">
        <v>52</v>
      </c>
      <c r="B14" s="41" t="s">
        <v>155</v>
      </c>
      <c r="C14" s="41" t="s">
        <v>156</v>
      </c>
      <c r="D14" s="41" t="s">
        <v>157</v>
      </c>
      <c r="E14" s="41" t="s">
        <v>158</v>
      </c>
      <c r="F14" s="41" t="s">
        <v>159</v>
      </c>
      <c r="G14" s="17" t="s">
        <v>164</v>
      </c>
      <c r="H14" s="17"/>
    </row>
    <row r="15" spans="1:17" x14ac:dyDescent="0.25">
      <c r="A15" s="53">
        <v>39814</v>
      </c>
      <c r="B15" s="7">
        <v>3.1300000000000001E-2</v>
      </c>
      <c r="C15" s="7">
        <v>3.4599999999999999E-2</v>
      </c>
      <c r="D15" s="7">
        <v>2.52E-2</v>
      </c>
      <c r="E15" s="7">
        <v>5.0500000000000003E-2</v>
      </c>
      <c r="F15" s="7">
        <v>8.14E-2</v>
      </c>
      <c r="G15" s="7">
        <f t="shared" ref="G15:G55" si="0">D15-B15</f>
        <v>-6.1000000000000013E-3</v>
      </c>
      <c r="H15" s="7"/>
    </row>
    <row r="16" spans="1:17" x14ac:dyDescent="0.25">
      <c r="A16" s="53">
        <v>39845</v>
      </c>
      <c r="B16" s="7">
        <v>3.5900000000000001E-2</v>
      </c>
      <c r="C16" s="7">
        <v>3.8300000000000001E-2</v>
      </c>
      <c r="D16" s="7">
        <v>2.87E-2</v>
      </c>
      <c r="E16" s="7">
        <v>5.2699999999999997E-2</v>
      </c>
      <c r="F16" s="7">
        <v>8.0799999999999997E-2</v>
      </c>
      <c r="G16" s="7">
        <f t="shared" si="0"/>
        <v>-7.2000000000000015E-3</v>
      </c>
      <c r="H16" s="7"/>
    </row>
    <row r="17" spans="1:8" x14ac:dyDescent="0.25">
      <c r="A17" s="53">
        <v>39873</v>
      </c>
      <c r="B17" s="7">
        <v>3.6400000000000002E-2</v>
      </c>
      <c r="C17" s="7">
        <v>3.78E-2</v>
      </c>
      <c r="D17" s="7">
        <v>2.8199999999999999E-2</v>
      </c>
      <c r="E17" s="7">
        <v>5.5E-2</v>
      </c>
      <c r="F17" s="7">
        <v>8.4199999999999997E-2</v>
      </c>
      <c r="G17" s="7">
        <f t="shared" si="0"/>
        <v>-8.2000000000000024E-3</v>
      </c>
      <c r="H17" s="7"/>
    </row>
    <row r="18" spans="1:8" x14ac:dyDescent="0.25">
      <c r="A18" s="53">
        <v>39904</v>
      </c>
      <c r="B18" s="7">
        <v>3.7600000000000001E-2</v>
      </c>
      <c r="C18" s="7">
        <v>3.8399999999999997E-2</v>
      </c>
      <c r="D18" s="7">
        <v>2.93E-2</v>
      </c>
      <c r="E18" s="7">
        <v>5.3900000000000003E-2</v>
      </c>
      <c r="F18" s="7">
        <v>8.3900000000000002E-2</v>
      </c>
      <c r="G18" s="7">
        <f t="shared" si="0"/>
        <v>-8.3000000000000018E-3</v>
      </c>
      <c r="H18" s="7"/>
    </row>
    <row r="19" spans="1:8" x14ac:dyDescent="0.25">
      <c r="A19" s="53">
        <v>39934</v>
      </c>
      <c r="B19" s="7">
        <v>4.2299999999999997E-2</v>
      </c>
      <c r="C19" s="7">
        <v>4.2200000000000001E-2</v>
      </c>
      <c r="D19" s="7">
        <v>3.2899999999999999E-2</v>
      </c>
      <c r="E19" s="7">
        <v>5.5399999999999998E-2</v>
      </c>
      <c r="F19" s="7">
        <v>8.0600000000000005E-2</v>
      </c>
      <c r="G19" s="7">
        <f t="shared" si="0"/>
        <v>-9.3999999999999986E-3</v>
      </c>
      <c r="H19" s="7"/>
    </row>
    <row r="20" spans="1:8" x14ac:dyDescent="0.25">
      <c r="A20" s="53">
        <v>39965</v>
      </c>
      <c r="B20" s="7">
        <v>4.5199999999999997E-2</v>
      </c>
      <c r="C20" s="7">
        <v>4.5100000000000001E-2</v>
      </c>
      <c r="D20" s="7">
        <v>3.7199999999999997E-2</v>
      </c>
      <c r="E20" s="7">
        <v>5.6099999999999997E-2</v>
      </c>
      <c r="F20" s="7">
        <v>7.4999999999999997E-2</v>
      </c>
      <c r="G20" s="7">
        <f t="shared" si="0"/>
        <v>-8.0000000000000002E-3</v>
      </c>
      <c r="H20" s="7"/>
    </row>
    <row r="21" spans="1:8" x14ac:dyDescent="0.25">
      <c r="A21" s="53">
        <v>39995</v>
      </c>
      <c r="B21" s="7">
        <v>4.41E-2</v>
      </c>
      <c r="C21" s="7">
        <v>4.3799999999999999E-2</v>
      </c>
      <c r="D21" s="7">
        <v>3.56E-2</v>
      </c>
      <c r="E21" s="7">
        <v>5.4100000000000002E-2</v>
      </c>
      <c r="F21" s="7">
        <v>7.0900000000000005E-2</v>
      </c>
      <c r="G21" s="7">
        <f t="shared" si="0"/>
        <v>-8.5000000000000006E-3</v>
      </c>
      <c r="H21" s="7"/>
    </row>
    <row r="22" spans="1:8" x14ac:dyDescent="0.25">
      <c r="A22" s="53">
        <v>40026</v>
      </c>
      <c r="B22" s="7">
        <v>4.3700000000000003E-2</v>
      </c>
      <c r="C22" s="7">
        <v>4.3299999999999998E-2</v>
      </c>
      <c r="D22" s="7">
        <v>3.5900000000000001E-2</v>
      </c>
      <c r="E22" s="7">
        <v>5.2600000000000001E-2</v>
      </c>
      <c r="F22" s="7">
        <v>6.5799999999999997E-2</v>
      </c>
      <c r="G22" s="7">
        <f t="shared" si="0"/>
        <v>-7.8000000000000014E-3</v>
      </c>
      <c r="H22" s="7"/>
    </row>
    <row r="23" spans="1:8" x14ac:dyDescent="0.25">
      <c r="A23" s="53">
        <v>40057</v>
      </c>
      <c r="B23" s="7">
        <v>4.19E-2</v>
      </c>
      <c r="C23" s="7">
        <v>4.1399999999999999E-2</v>
      </c>
      <c r="D23" s="7">
        <v>3.4000000000000002E-2</v>
      </c>
      <c r="E23" s="7">
        <v>5.1299999999999998E-2</v>
      </c>
      <c r="F23" s="7">
        <v>6.3099999999999989E-2</v>
      </c>
      <c r="G23" s="7">
        <f t="shared" si="0"/>
        <v>-7.8999999999999973E-3</v>
      </c>
      <c r="H23" s="7"/>
    </row>
    <row r="24" spans="1:8" x14ac:dyDescent="0.25">
      <c r="A24" s="53">
        <v>40087</v>
      </c>
      <c r="B24" s="7">
        <v>4.19E-2</v>
      </c>
      <c r="C24" s="7">
        <v>4.1599999999999998E-2</v>
      </c>
      <c r="D24" s="7">
        <v>3.39E-2</v>
      </c>
      <c r="E24" s="7">
        <v>5.1500000000000004E-2</v>
      </c>
      <c r="F24" s="7">
        <v>6.2899999999999998E-2</v>
      </c>
      <c r="G24" s="7">
        <f t="shared" si="0"/>
        <v>-8.0000000000000002E-3</v>
      </c>
      <c r="H24" s="7"/>
    </row>
    <row r="25" spans="1:8" x14ac:dyDescent="0.25">
      <c r="A25" s="53">
        <v>40118</v>
      </c>
      <c r="B25" s="7">
        <v>4.3099999999999999E-2</v>
      </c>
      <c r="C25" s="7">
        <v>4.24E-2</v>
      </c>
      <c r="D25" s="7">
        <v>3.4000000000000002E-2</v>
      </c>
      <c r="E25" s="7">
        <v>5.1900000000000002E-2</v>
      </c>
      <c r="F25" s="7">
        <v>6.3200000000000006E-2</v>
      </c>
      <c r="G25" s="7">
        <f t="shared" si="0"/>
        <v>-9.099999999999997E-3</v>
      </c>
      <c r="H25" s="7"/>
    </row>
    <row r="26" spans="1:8" x14ac:dyDescent="0.25">
      <c r="A26" s="53">
        <v>40148</v>
      </c>
      <c r="B26" s="7">
        <v>4.4900000000000002E-2</v>
      </c>
      <c r="C26" s="7">
        <v>4.4000000000000004E-2</v>
      </c>
      <c r="D26" s="7">
        <v>3.5900000000000001E-2</v>
      </c>
      <c r="E26" s="7">
        <v>5.2600000000000001E-2</v>
      </c>
      <c r="F26" s="7">
        <v>6.3700000000000007E-2</v>
      </c>
      <c r="G26" s="7">
        <f t="shared" si="0"/>
        <v>-9.0000000000000011E-3</v>
      </c>
      <c r="H26" s="7"/>
    </row>
    <row r="27" spans="1:8" x14ac:dyDescent="0.25">
      <c r="A27" s="53">
        <v>40179</v>
      </c>
      <c r="B27" s="7">
        <v>4.5999999999999999E-2</v>
      </c>
      <c r="C27" s="7">
        <v>4.4999999999999998E-2</v>
      </c>
      <c r="D27" s="7">
        <v>3.73E-2</v>
      </c>
      <c r="E27" s="7">
        <v>5.2600000000000001E-2</v>
      </c>
      <c r="F27" s="7">
        <v>6.25E-2</v>
      </c>
      <c r="G27" s="7">
        <f t="shared" si="0"/>
        <v>-8.6999999999999994E-3</v>
      </c>
      <c r="H27" s="7"/>
    </row>
    <row r="28" spans="1:8" x14ac:dyDescent="0.25">
      <c r="A28" s="53">
        <v>40210</v>
      </c>
      <c r="B28" s="7">
        <v>4.6199999999999998E-2</v>
      </c>
      <c r="C28" s="7">
        <v>4.4800000000000006E-2</v>
      </c>
      <c r="D28" s="7">
        <v>3.6900000000000002E-2</v>
      </c>
      <c r="E28" s="7">
        <v>5.3499999999999999E-2</v>
      </c>
      <c r="F28" s="7">
        <v>6.3399999999999998E-2</v>
      </c>
      <c r="G28" s="7">
        <f t="shared" si="0"/>
        <v>-9.2999999999999958E-3</v>
      </c>
      <c r="H28" s="7"/>
    </row>
    <row r="29" spans="1:8" x14ac:dyDescent="0.25">
      <c r="A29" s="53">
        <v>40238</v>
      </c>
      <c r="B29" s="7">
        <v>4.6399999999999997E-2</v>
      </c>
      <c r="C29" s="7">
        <v>4.4900000000000002E-2</v>
      </c>
      <c r="D29" s="7">
        <v>3.73E-2</v>
      </c>
      <c r="E29" s="7">
        <v>5.2699999999999997E-2</v>
      </c>
      <c r="F29" s="7">
        <v>6.2699999999999992E-2</v>
      </c>
      <c r="G29" s="7">
        <f t="shared" si="0"/>
        <v>-9.099999999999997E-3</v>
      </c>
      <c r="H29" s="7"/>
    </row>
    <row r="30" spans="1:8" x14ac:dyDescent="0.25">
      <c r="A30" s="53">
        <v>40269</v>
      </c>
      <c r="B30" s="7">
        <v>4.6899999999999997E-2</v>
      </c>
      <c r="C30" s="7">
        <v>4.53E-2</v>
      </c>
      <c r="D30" s="7">
        <v>3.85E-2</v>
      </c>
      <c r="E30" s="7">
        <v>5.2900000000000003E-2</v>
      </c>
      <c r="F30" s="7">
        <v>6.25E-2</v>
      </c>
      <c r="G30" s="7">
        <f t="shared" si="0"/>
        <v>-8.3999999999999977E-3</v>
      </c>
      <c r="H30" s="7"/>
    </row>
    <row r="31" spans="1:8" x14ac:dyDescent="0.25">
      <c r="A31" s="53">
        <v>40299</v>
      </c>
      <c r="B31" s="7">
        <v>4.2900000000000001E-2</v>
      </c>
      <c r="C31" s="7">
        <v>4.1100000000000005E-2</v>
      </c>
      <c r="D31" s="7">
        <v>3.4200000000000001E-2</v>
      </c>
      <c r="E31" s="7">
        <v>4.9599999999999998E-2</v>
      </c>
      <c r="F31" s="7">
        <v>6.0499999999999998E-2</v>
      </c>
      <c r="G31" s="7">
        <f t="shared" si="0"/>
        <v>-8.6999999999999994E-3</v>
      </c>
      <c r="H31" s="7"/>
    </row>
    <row r="32" spans="1:8" x14ac:dyDescent="0.25">
      <c r="A32" s="53">
        <v>40330</v>
      </c>
      <c r="B32" s="7">
        <v>4.1300000000000003E-2</v>
      </c>
      <c r="C32" s="7">
        <v>3.95E-2</v>
      </c>
      <c r="D32" s="7">
        <v>3.2000000000000001E-2</v>
      </c>
      <c r="E32" s="7">
        <v>4.8800000000000003E-2</v>
      </c>
      <c r="F32" s="7">
        <v>6.2300000000000001E-2</v>
      </c>
      <c r="G32" s="7">
        <f t="shared" si="0"/>
        <v>-9.3000000000000027E-3</v>
      </c>
      <c r="H32" s="7"/>
    </row>
    <row r="33" spans="1:8" x14ac:dyDescent="0.25">
      <c r="A33" s="53">
        <v>40360</v>
      </c>
      <c r="B33" s="7">
        <v>3.9899999999999998E-2</v>
      </c>
      <c r="C33" s="7">
        <v>3.7999999999999999E-2</v>
      </c>
      <c r="D33" s="7">
        <v>3.0099999999999998E-2</v>
      </c>
      <c r="E33" s="7">
        <v>4.7199999999999999E-2</v>
      </c>
      <c r="F33" s="7">
        <v>6.0100000000000001E-2</v>
      </c>
      <c r="G33" s="7">
        <f t="shared" si="0"/>
        <v>-9.7999999999999997E-3</v>
      </c>
      <c r="H33" s="7"/>
    </row>
    <row r="34" spans="1:8" x14ac:dyDescent="0.25">
      <c r="A34" s="53">
        <v>40391</v>
      </c>
      <c r="B34" s="7">
        <v>3.7999999999999999E-2</v>
      </c>
      <c r="C34" s="7">
        <v>3.5200000000000002E-2</v>
      </c>
      <c r="D34" s="7">
        <v>2.7000000000000003E-2</v>
      </c>
      <c r="E34" s="7">
        <v>4.4900000000000002E-2</v>
      </c>
      <c r="F34" s="7">
        <v>5.6600000000000004E-2</v>
      </c>
      <c r="G34" s="7">
        <f t="shared" si="0"/>
        <v>-1.0999999999999996E-2</v>
      </c>
      <c r="H34" s="7"/>
    </row>
    <row r="35" spans="1:8" x14ac:dyDescent="0.25">
      <c r="A35" s="53">
        <v>40422</v>
      </c>
      <c r="B35" s="7">
        <v>3.7699999999999997E-2</v>
      </c>
      <c r="C35" s="7">
        <v>3.4700000000000002E-2</v>
      </c>
      <c r="D35" s="7">
        <v>2.6499999999999999E-2</v>
      </c>
      <c r="E35" s="7">
        <v>4.53E-2</v>
      </c>
      <c r="F35" s="7">
        <v>5.6600000000000004E-2</v>
      </c>
      <c r="G35" s="7">
        <f t="shared" si="0"/>
        <v>-1.1199999999999998E-2</v>
      </c>
      <c r="H35" s="13"/>
    </row>
    <row r="36" spans="1:8" x14ac:dyDescent="0.25">
      <c r="A36" s="53">
        <v>40452</v>
      </c>
      <c r="B36" s="7">
        <v>3.8699999999999998E-2</v>
      </c>
      <c r="C36" s="7">
        <v>3.5200000000000002E-2</v>
      </c>
      <c r="D36" s="7">
        <v>2.5399999999999999E-2</v>
      </c>
      <c r="E36" s="7">
        <v>4.6799999999999994E-2</v>
      </c>
      <c r="F36" s="7">
        <v>5.7200000000000001E-2</v>
      </c>
      <c r="G36" s="7">
        <f t="shared" si="0"/>
        <v>-1.3299999999999999E-2</v>
      </c>
      <c r="H36" s="13"/>
    </row>
    <row r="37" spans="1:8" x14ac:dyDescent="0.25">
      <c r="A37" s="53">
        <v>40483</v>
      </c>
      <c r="B37" s="7">
        <v>4.19E-2</v>
      </c>
      <c r="C37" s="7">
        <v>3.8199999999999998E-2</v>
      </c>
      <c r="D37" s="7">
        <v>2.76E-2</v>
      </c>
      <c r="E37" s="7">
        <v>4.87E-2</v>
      </c>
      <c r="F37" s="7">
        <v>5.9200000000000003E-2</v>
      </c>
      <c r="G37" s="7">
        <f t="shared" si="0"/>
        <v>-1.43E-2</v>
      </c>
    </row>
    <row r="38" spans="1:8" x14ac:dyDescent="0.25">
      <c r="A38" s="53">
        <v>40513</v>
      </c>
      <c r="B38" s="7">
        <v>4.4200000000000003E-2</v>
      </c>
      <c r="C38" s="7">
        <v>4.1700000000000001E-2</v>
      </c>
      <c r="D38" s="7">
        <v>3.2899999999999999E-2</v>
      </c>
      <c r="E38" s="7">
        <v>5.0199999999999995E-2</v>
      </c>
      <c r="F38" s="7">
        <v>6.0999999999999999E-2</v>
      </c>
      <c r="G38" s="7">
        <f t="shared" si="0"/>
        <v>-1.1300000000000004E-2</v>
      </c>
    </row>
    <row r="39" spans="1:8" x14ac:dyDescent="0.25">
      <c r="A39" s="53">
        <v>40544</v>
      </c>
      <c r="B39" s="7">
        <v>4.5199999999999997E-2</v>
      </c>
      <c r="C39" s="7">
        <v>4.2800000000000005E-2</v>
      </c>
      <c r="D39" s="7">
        <v>3.39E-2</v>
      </c>
      <c r="E39" s="7">
        <v>5.04E-2</v>
      </c>
      <c r="F39" s="7">
        <v>6.0899999999999996E-2</v>
      </c>
      <c r="G39" s="7">
        <f t="shared" si="0"/>
        <v>-1.1299999999999998E-2</v>
      </c>
    </row>
    <row r="40" spans="1:8" x14ac:dyDescent="0.25">
      <c r="A40" s="53">
        <v>40575</v>
      </c>
      <c r="B40" s="7">
        <v>4.65E-2</v>
      </c>
      <c r="C40" s="7">
        <v>4.4199999999999996E-2</v>
      </c>
      <c r="D40" s="7">
        <v>3.5799999999999998E-2</v>
      </c>
      <c r="E40" s="7">
        <v>5.2199999999999996E-2</v>
      </c>
      <c r="F40" s="7">
        <v>6.1500000000000006E-2</v>
      </c>
      <c r="G40" s="7">
        <f t="shared" si="0"/>
        <v>-1.0700000000000001E-2</v>
      </c>
    </row>
    <row r="41" spans="1:8" x14ac:dyDescent="0.25">
      <c r="A41" s="53">
        <v>40603</v>
      </c>
      <c r="B41" s="7">
        <v>4.5100000000000001E-2</v>
      </c>
      <c r="C41" s="7">
        <v>4.2699999999999995E-2</v>
      </c>
      <c r="D41" s="7">
        <v>3.4099999999999998E-2</v>
      </c>
      <c r="E41" s="7">
        <v>5.1299999999999998E-2</v>
      </c>
      <c r="F41" s="7">
        <v>6.0299999999999999E-2</v>
      </c>
      <c r="G41" s="7">
        <f t="shared" si="0"/>
        <v>-1.1000000000000003E-2</v>
      </c>
    </row>
    <row r="42" spans="1:8" x14ac:dyDescent="0.25">
      <c r="A42" s="53">
        <v>40634</v>
      </c>
      <c r="B42" s="7">
        <v>4.4999999999999998E-2</v>
      </c>
      <c r="C42" s="7">
        <v>4.2799999999999998E-2</v>
      </c>
      <c r="D42" s="7">
        <v>3.4599999999999999E-2</v>
      </c>
      <c r="E42" s="7">
        <v>5.16E-2</v>
      </c>
      <c r="F42" s="7">
        <v>6.0199999999999997E-2</v>
      </c>
      <c r="G42" s="7">
        <f t="shared" si="0"/>
        <v>-1.04E-2</v>
      </c>
    </row>
    <row r="43" spans="1:8" x14ac:dyDescent="0.25">
      <c r="A43" s="53">
        <v>40664</v>
      </c>
      <c r="B43" s="7">
        <v>4.2900000000000001E-2</v>
      </c>
      <c r="C43" s="7">
        <v>4.0099999999999997E-2</v>
      </c>
      <c r="D43" s="7">
        <v>3.1699999999999999E-2</v>
      </c>
      <c r="E43" s="7">
        <v>4.9599999999999998E-2</v>
      </c>
      <c r="F43" s="7">
        <v>5.7799999999999997E-2</v>
      </c>
      <c r="G43" s="7">
        <f t="shared" si="0"/>
        <v>-1.1200000000000002E-2</v>
      </c>
    </row>
    <row r="44" spans="1:8" x14ac:dyDescent="0.25">
      <c r="A44" s="53">
        <v>40695</v>
      </c>
      <c r="B44" s="7">
        <v>4.2299999999999997E-2</v>
      </c>
      <c r="C44" s="7">
        <v>3.9100000000000003E-2</v>
      </c>
      <c r="D44" s="7">
        <v>0.03</v>
      </c>
      <c r="E44" s="7">
        <v>4.99E-2</v>
      </c>
      <c r="F44" s="7">
        <v>5.7500000000000002E-2</v>
      </c>
      <c r="G44" s="7">
        <f t="shared" si="0"/>
        <v>-1.2299999999999998E-2</v>
      </c>
    </row>
    <row r="45" spans="1:8" x14ac:dyDescent="0.25">
      <c r="A45" s="53">
        <v>40725</v>
      </c>
      <c r="B45" s="7">
        <v>4.2700000000000002E-2</v>
      </c>
      <c r="C45" s="7">
        <v>3.95E-2</v>
      </c>
      <c r="D45" s="7">
        <v>0.03</v>
      </c>
      <c r="E45" s="7">
        <v>4.9299999999999997E-2</v>
      </c>
      <c r="F45" s="7">
        <v>5.7599999999999998E-2</v>
      </c>
      <c r="G45" s="7">
        <f t="shared" si="0"/>
        <v>-1.2700000000000003E-2</v>
      </c>
    </row>
    <row r="46" spans="1:8" x14ac:dyDescent="0.25">
      <c r="A46" s="53">
        <v>40756</v>
      </c>
      <c r="B46" s="7">
        <v>3.6499999999999998E-2</v>
      </c>
      <c r="C46" s="7">
        <v>3.2399999999999998E-2</v>
      </c>
      <c r="D46" s="7">
        <v>2.3E-2</v>
      </c>
      <c r="E46" s="7">
        <v>4.3700000000000003E-2</v>
      </c>
      <c r="F46" s="7">
        <v>5.3600000000000002E-2</v>
      </c>
      <c r="G46" s="7">
        <f t="shared" si="0"/>
        <v>-1.3499999999999998E-2</v>
      </c>
    </row>
    <row r="47" spans="1:8" x14ac:dyDescent="0.25">
      <c r="A47" s="53">
        <v>40787</v>
      </c>
      <c r="B47" s="7">
        <v>3.1800000000000002E-2</v>
      </c>
      <c r="C47" s="7">
        <v>2.8299999999999999E-2</v>
      </c>
      <c r="D47" s="7">
        <v>1.9800000000000002E-2</v>
      </c>
      <c r="E47" s="7">
        <v>4.0899999999999999E-2</v>
      </c>
      <c r="F47" s="7">
        <v>5.2699999999999997E-2</v>
      </c>
      <c r="G47" s="7">
        <f t="shared" si="0"/>
        <v>-1.2E-2</v>
      </c>
    </row>
    <row r="48" spans="1:8" x14ac:dyDescent="0.25">
      <c r="A48" s="53">
        <v>40817</v>
      </c>
      <c r="B48" s="7">
        <v>3.1300000000000001E-2</v>
      </c>
      <c r="C48" s="7">
        <v>2.87E-2</v>
      </c>
      <c r="D48" s="7">
        <v>2.1499999999999998E-2</v>
      </c>
      <c r="E48" s="7">
        <v>3.9800000000000002E-2</v>
      </c>
      <c r="F48" s="7">
        <v>5.3699999999999998E-2</v>
      </c>
      <c r="G48" s="7">
        <f t="shared" si="0"/>
        <v>-9.8000000000000032E-3</v>
      </c>
    </row>
    <row r="49" spans="1:9" x14ac:dyDescent="0.25">
      <c r="A49" s="53">
        <v>40848</v>
      </c>
      <c r="B49" s="7">
        <v>3.0200000000000001E-2</v>
      </c>
      <c r="C49" s="7">
        <v>2.7199999999999998E-2</v>
      </c>
      <c r="D49" s="7">
        <v>2.01E-2</v>
      </c>
      <c r="E49" s="7">
        <v>3.8699999999999998E-2</v>
      </c>
      <c r="F49" s="7">
        <v>5.1400000000000001E-2</v>
      </c>
      <c r="G49" s="7">
        <f t="shared" si="0"/>
        <v>-1.0100000000000001E-2</v>
      </c>
    </row>
    <row r="50" spans="1:9" x14ac:dyDescent="0.25">
      <c r="A50" s="53">
        <v>40878</v>
      </c>
      <c r="B50" s="7">
        <v>2.98E-2</v>
      </c>
      <c r="C50" s="7">
        <v>2.6700000000000002E-2</v>
      </c>
      <c r="D50" s="7">
        <v>1.9800000000000002E-2</v>
      </c>
      <c r="E50" s="7">
        <v>3.9300000000000002E-2</v>
      </c>
      <c r="F50" s="7">
        <v>5.2499999999999998E-2</v>
      </c>
      <c r="G50" s="7">
        <f t="shared" si="0"/>
        <v>-9.9999999999999985E-3</v>
      </c>
    </row>
    <row r="51" spans="1:9" x14ac:dyDescent="0.25">
      <c r="A51" s="53">
        <v>40909</v>
      </c>
      <c r="B51" s="7">
        <v>3.0300000000000001E-2</v>
      </c>
      <c r="C51" s="7">
        <v>2.7E-2</v>
      </c>
      <c r="D51" s="7">
        <v>1.9699999999999999E-2</v>
      </c>
      <c r="E51" s="7">
        <v>3.85E-2</v>
      </c>
      <c r="F51" s="7">
        <v>5.2299999999999999E-2</v>
      </c>
      <c r="G51" s="7">
        <f t="shared" si="0"/>
        <v>-1.0600000000000002E-2</v>
      </c>
    </row>
    <row r="52" spans="1:9" x14ac:dyDescent="0.25">
      <c r="A52" s="53">
        <v>40940</v>
      </c>
      <c r="B52" s="7">
        <v>3.1099999999999999E-2</v>
      </c>
      <c r="C52" s="7">
        <v>2.75E-2</v>
      </c>
      <c r="D52" s="7">
        <v>1.9699999999999999E-2</v>
      </c>
      <c r="E52" s="7">
        <v>3.85E-2</v>
      </c>
      <c r="F52" s="7">
        <v>5.1400000000000001E-2</v>
      </c>
      <c r="G52" s="7">
        <f t="shared" si="0"/>
        <v>-1.14E-2</v>
      </c>
    </row>
    <row r="53" spans="1:9" x14ac:dyDescent="0.25">
      <c r="A53" s="53">
        <v>40969</v>
      </c>
      <c r="B53" s="7">
        <v>3.2800000000000003E-2</v>
      </c>
      <c r="C53" s="7">
        <v>2.9399999999999999E-2</v>
      </c>
      <c r="D53" s="7">
        <v>2.1700000000000001E-2</v>
      </c>
      <c r="E53" s="7">
        <v>3.9899999999999998E-2</v>
      </c>
      <c r="F53" s="7">
        <v>5.2299999999999999E-2</v>
      </c>
      <c r="G53" s="7">
        <f t="shared" si="0"/>
        <v>-1.1100000000000002E-2</v>
      </c>
    </row>
    <row r="54" spans="1:9" x14ac:dyDescent="0.25">
      <c r="A54" s="53">
        <v>41000</v>
      </c>
      <c r="B54" s="7">
        <v>3.1800000000000002E-2</v>
      </c>
      <c r="C54" s="7">
        <v>2.8199999999999999E-2</v>
      </c>
      <c r="D54" s="7">
        <v>2.0500000000000001E-2</v>
      </c>
      <c r="E54" s="7">
        <v>3.9600000000000003E-2</v>
      </c>
      <c r="F54" s="7">
        <v>5.1900000000000002E-2</v>
      </c>
      <c r="G54" s="7">
        <f t="shared" si="0"/>
        <v>-1.1300000000000001E-2</v>
      </c>
    </row>
    <row r="55" spans="1:9" x14ac:dyDescent="0.25">
      <c r="A55" s="53">
        <v>41030</v>
      </c>
      <c r="B55" s="7">
        <v>2.93E-2</v>
      </c>
      <c r="C55" s="7">
        <v>2.53E-2</v>
      </c>
      <c r="D55" s="7">
        <v>1.7999999999999999E-2</v>
      </c>
      <c r="E55" s="7">
        <v>3.7999999999999999E-2</v>
      </c>
      <c r="F55" s="7">
        <v>5.0700000000000002E-2</v>
      </c>
      <c r="G55" s="7">
        <f t="shared" si="0"/>
        <v>-1.1300000000000001E-2</v>
      </c>
    </row>
    <row r="56" spans="1:9" x14ac:dyDescent="0.25">
      <c r="A56" s="53">
        <v>41061</v>
      </c>
      <c r="B56" s="7">
        <v>2.7E-2</v>
      </c>
      <c r="C56" s="7">
        <v>2.3099999999999999E-2</v>
      </c>
      <c r="D56" s="7">
        <v>1.6199999999999999E-2</v>
      </c>
      <c r="E56" s="7">
        <v>3.6400000000000002E-2</v>
      </c>
      <c r="F56" s="7">
        <v>5.0200000000000002E-2</v>
      </c>
      <c r="G56" s="7">
        <f t="shared" ref="G56:G77" si="1">D56-B56</f>
        <v>-1.0800000000000001E-2</v>
      </c>
    </row>
    <row r="57" spans="1:9" x14ac:dyDescent="0.25">
      <c r="A57" s="53">
        <v>41091</v>
      </c>
      <c r="B57" s="7">
        <v>2.5899999999999999E-2</v>
      </c>
      <c r="C57" s="7">
        <v>2.2200000000000001E-2</v>
      </c>
      <c r="D57" s="7">
        <v>1.5299999999999999E-2</v>
      </c>
      <c r="E57" s="7">
        <v>3.4000000000000002E-2</v>
      </c>
      <c r="F57" s="7">
        <v>4.87E-2</v>
      </c>
      <c r="G57" s="7">
        <f t="shared" si="1"/>
        <v>-1.06E-2</v>
      </c>
    </row>
    <row r="58" spans="1:9" x14ac:dyDescent="0.25">
      <c r="A58" s="53">
        <v>41122</v>
      </c>
      <c r="B58" s="7">
        <v>2.7699999999999999E-2</v>
      </c>
      <c r="C58" s="7">
        <v>2.4E-2</v>
      </c>
      <c r="D58" s="7">
        <v>1.6799999999999999E-2</v>
      </c>
      <c r="E58" s="7">
        <v>3.4799999999999998E-2</v>
      </c>
      <c r="F58" s="7">
        <v>4.9099999999999998E-2</v>
      </c>
      <c r="G58" s="7">
        <f t="shared" si="1"/>
        <v>-1.09E-2</v>
      </c>
    </row>
    <row r="59" spans="1:9" x14ac:dyDescent="0.25">
      <c r="A59" s="53">
        <v>41153</v>
      </c>
      <c r="B59" s="7">
        <v>2.8799999999999999E-2</v>
      </c>
      <c r="C59" s="7">
        <v>2.4899999999999999E-2</v>
      </c>
      <c r="D59" s="7">
        <v>1.72E-2</v>
      </c>
      <c r="E59" s="7">
        <v>3.49E-2</v>
      </c>
      <c r="F59" s="7">
        <v>4.8399999999999999E-2</v>
      </c>
      <c r="G59" s="7">
        <f t="shared" si="1"/>
        <v>-1.1599999999999999E-2</v>
      </c>
    </row>
    <row r="60" spans="1:9" x14ac:dyDescent="0.25">
      <c r="A60" s="53">
        <v>41183</v>
      </c>
      <c r="B60" s="7">
        <v>2.9000000000000001E-2</v>
      </c>
      <c r="C60" s="7">
        <v>2.5100000000000001E-2</v>
      </c>
      <c r="D60" s="7">
        <v>1.7500000000000002E-2</v>
      </c>
      <c r="E60" s="7">
        <v>3.4700000000000002E-2</v>
      </c>
      <c r="F60" s="7">
        <v>4.58E-2</v>
      </c>
      <c r="G60" s="7">
        <f t="shared" si="1"/>
        <v>-1.15E-2</v>
      </c>
    </row>
    <row r="61" spans="1:9" x14ac:dyDescent="0.25">
      <c r="A61" s="53">
        <v>41214</v>
      </c>
      <c r="B61" s="7">
        <v>2.8000000000000001E-2</v>
      </c>
      <c r="C61" s="7">
        <v>2.3900000000000001E-2</v>
      </c>
      <c r="D61" s="7">
        <v>1.6500000000000001E-2</v>
      </c>
      <c r="E61" s="7">
        <v>3.5000000000000003E-2</v>
      </c>
      <c r="F61" s="7">
        <v>4.5100000000000001E-2</v>
      </c>
      <c r="G61" s="7">
        <f t="shared" si="1"/>
        <v>-1.15E-2</v>
      </c>
    </row>
    <row r="62" spans="1:9" x14ac:dyDescent="0.25">
      <c r="A62" s="53">
        <v>41244</v>
      </c>
      <c r="B62" s="7">
        <v>2.8799999999999999E-2</v>
      </c>
      <c r="C62" s="7">
        <v>2.47E-2</v>
      </c>
      <c r="D62" s="7">
        <v>1.72E-2</v>
      </c>
      <c r="E62" s="7">
        <v>3.6499999999999998E-2</v>
      </c>
      <c r="F62" s="7">
        <v>4.6300000000000001E-2</v>
      </c>
      <c r="G62" s="7">
        <f t="shared" si="1"/>
        <v>-1.1599999999999999E-2</v>
      </c>
      <c r="H62" s="7"/>
      <c r="I62" s="53"/>
    </row>
    <row r="63" spans="1:9" x14ac:dyDescent="0.25">
      <c r="A63" s="53">
        <v>41275</v>
      </c>
      <c r="B63" s="7">
        <v>3.0800000000000001E-2</v>
      </c>
      <c r="C63" s="7">
        <v>2.6800000000000001E-2</v>
      </c>
      <c r="D63" s="7">
        <v>1.9099999999999999E-2</v>
      </c>
      <c r="E63" s="7">
        <v>3.7999999999999999E-2</v>
      </c>
      <c r="F63" s="7">
        <v>4.7300000000000002E-2</v>
      </c>
      <c r="G63" s="7">
        <f t="shared" si="1"/>
        <v>-1.1700000000000002E-2</v>
      </c>
    </row>
    <row r="64" spans="1:9" x14ac:dyDescent="0.25">
      <c r="A64" s="53">
        <v>41306</v>
      </c>
      <c r="B64" s="7">
        <v>3.1699999999999999E-2</v>
      </c>
      <c r="C64" s="7">
        <v>2.7799999999999998E-2</v>
      </c>
      <c r="D64" s="7">
        <v>1.9800000000000002E-2</v>
      </c>
      <c r="E64" s="7">
        <v>3.9E-2</v>
      </c>
      <c r="F64" s="7">
        <v>4.8500000000000001E-2</v>
      </c>
      <c r="G64" s="7">
        <f t="shared" si="1"/>
        <v>-1.1899999999999997E-2</v>
      </c>
    </row>
    <row r="65" spans="1:7" x14ac:dyDescent="0.25">
      <c r="A65" s="53">
        <v>41334</v>
      </c>
      <c r="B65" s="7">
        <v>3.1600000000000003E-2</v>
      </c>
      <c r="C65" s="7">
        <v>2.7799999999999998E-2</v>
      </c>
      <c r="D65" s="7">
        <v>1.9599999999999999E-2</v>
      </c>
      <c r="E65" s="7">
        <v>3.9300000000000002E-2</v>
      </c>
      <c r="F65" s="7">
        <v>4.8500000000000001E-2</v>
      </c>
      <c r="G65" s="7">
        <f t="shared" si="1"/>
        <v>-1.2000000000000004E-2</v>
      </c>
    </row>
    <row r="66" spans="1:7" x14ac:dyDescent="0.25">
      <c r="A66" s="53">
        <v>41365</v>
      </c>
      <c r="B66" s="7">
        <v>2.93E-2</v>
      </c>
      <c r="C66" s="7">
        <v>2.5499999999999998E-2</v>
      </c>
      <c r="D66" s="7">
        <v>1.7600000000000001E-2</v>
      </c>
      <c r="E66" s="7">
        <v>3.73E-2</v>
      </c>
      <c r="F66" s="7">
        <v>4.5900000000000003E-2</v>
      </c>
      <c r="G66" s="7">
        <f t="shared" si="1"/>
        <v>-1.1699999999999999E-2</v>
      </c>
    </row>
    <row r="67" spans="1:7" x14ac:dyDescent="0.25">
      <c r="A67" s="53">
        <v>41395</v>
      </c>
      <c r="B67" s="7">
        <v>3.1099999999999999E-2</v>
      </c>
      <c r="C67" s="7">
        <v>2.7300000000000001E-2</v>
      </c>
      <c r="D67" s="7">
        <v>1.9300000000000001E-2</v>
      </c>
      <c r="E67" s="7">
        <v>3.8899999999999997E-2</v>
      </c>
      <c r="F67" s="7">
        <v>4.7300000000000002E-2</v>
      </c>
      <c r="G67" s="7">
        <f t="shared" si="1"/>
        <v>-1.1799999999999998E-2</v>
      </c>
    </row>
    <row r="68" spans="1:7" x14ac:dyDescent="0.25">
      <c r="A68" s="53">
        <v>41426</v>
      </c>
      <c r="B68" s="7">
        <v>3.4000000000000002E-2</v>
      </c>
      <c r="C68" s="7">
        <v>3.0700000000000002E-2</v>
      </c>
      <c r="D68" s="7">
        <v>2.3E-2</v>
      </c>
      <c r="E68" s="7">
        <v>4.2700000000000002E-2</v>
      </c>
      <c r="F68" s="7">
        <v>5.1900000000000002E-2</v>
      </c>
      <c r="G68" s="7">
        <f t="shared" si="1"/>
        <v>-1.1000000000000003E-2</v>
      </c>
    </row>
    <row r="69" spans="1:7" x14ac:dyDescent="0.25">
      <c r="A69" s="53">
        <v>41456</v>
      </c>
      <c r="B69" s="7">
        <v>3.61E-2</v>
      </c>
      <c r="C69" s="7">
        <v>3.3099999999999997E-2</v>
      </c>
      <c r="D69" s="7">
        <v>2.58E-2</v>
      </c>
      <c r="E69" s="7">
        <v>4.3400000000000001E-2</v>
      </c>
      <c r="F69" s="7">
        <v>5.3199999999999997E-2</v>
      </c>
      <c r="G69" s="7">
        <f t="shared" si="1"/>
        <v>-1.03E-2</v>
      </c>
    </row>
    <row r="70" spans="1:7" x14ac:dyDescent="0.25">
      <c r="A70" s="53">
        <v>41487</v>
      </c>
      <c r="B70" s="7">
        <v>3.7600000000000001E-2</v>
      </c>
      <c r="C70" s="7">
        <v>3.49E-2</v>
      </c>
      <c r="D70" s="7">
        <v>2.7400000000000001E-2</v>
      </c>
      <c r="E70" s="7">
        <v>4.5400000000000003E-2</v>
      </c>
      <c r="F70" s="7">
        <v>5.4199999999999998E-2</v>
      </c>
      <c r="G70" s="7">
        <f t="shared" si="1"/>
        <v>-1.0200000000000001E-2</v>
      </c>
    </row>
    <row r="71" spans="1:7" x14ac:dyDescent="0.25">
      <c r="A71" s="53">
        <v>41518</v>
      </c>
      <c r="B71" s="7">
        <v>3.7900000000000003E-2</v>
      </c>
      <c r="C71" s="7">
        <v>3.5299999999999998E-2</v>
      </c>
      <c r="D71" s="7">
        <v>2.81E-2</v>
      </c>
      <c r="E71" s="7">
        <v>4.6399999999999997E-2</v>
      </c>
      <c r="F71" s="7">
        <v>5.4699999999999999E-2</v>
      </c>
      <c r="G71" s="7">
        <f t="shared" si="1"/>
        <v>-9.8000000000000032E-3</v>
      </c>
    </row>
    <row r="72" spans="1:7" x14ac:dyDescent="0.25">
      <c r="A72" s="53">
        <v>41548</v>
      </c>
      <c r="B72" s="7">
        <v>3.6799999999999999E-2</v>
      </c>
      <c r="C72" s="7">
        <v>3.3799999999999997E-2</v>
      </c>
      <c r="D72" s="7">
        <v>2.6200000000000001E-2</v>
      </c>
      <c r="E72" s="7">
        <v>4.53E-2</v>
      </c>
      <c r="F72" s="7">
        <v>5.3100000000000001E-2</v>
      </c>
      <c r="G72" s="7">
        <f t="shared" si="1"/>
        <v>-1.0599999999999998E-2</v>
      </c>
    </row>
    <row r="73" spans="1:7" x14ac:dyDescent="0.25">
      <c r="A73" s="53">
        <v>41579</v>
      </c>
      <c r="B73" s="7">
        <v>3.7999999999999999E-2</v>
      </c>
      <c r="C73" s="7">
        <v>3.5000000000000003E-2</v>
      </c>
      <c r="D73" s="7">
        <v>2.7199999999999998E-2</v>
      </c>
      <c r="E73" s="7">
        <v>4.6300000000000001E-2</v>
      </c>
      <c r="F73" s="7">
        <v>5.3800000000000001E-2</v>
      </c>
      <c r="G73" s="7">
        <f t="shared" si="1"/>
        <v>-1.0800000000000001E-2</v>
      </c>
    </row>
    <row r="74" spans="1:7" x14ac:dyDescent="0.25">
      <c r="A74" s="53">
        <v>41609</v>
      </c>
      <c r="B74" s="7">
        <v>3.8899999999999997E-2</v>
      </c>
      <c r="C74" s="7">
        <v>3.6299999999999999E-2</v>
      </c>
      <c r="D74" s="7">
        <v>2.9000000000000001E-2</v>
      </c>
      <c r="E74" s="7">
        <v>4.6199999999999998E-2</v>
      </c>
      <c r="F74" s="7">
        <v>5.3800000000000001E-2</v>
      </c>
      <c r="G74" s="7">
        <f t="shared" si="1"/>
        <v>-9.8999999999999956E-3</v>
      </c>
    </row>
    <row r="75" spans="1:7" x14ac:dyDescent="0.25">
      <c r="A75" s="53">
        <v>41640</v>
      </c>
      <c r="B75" s="7">
        <v>3.7699999999999997E-2</v>
      </c>
      <c r="C75" s="7">
        <v>3.5200000000000002E-2</v>
      </c>
      <c r="D75" s="7">
        <v>2.86E-2</v>
      </c>
      <c r="E75" s="7">
        <v>4.4900000000000002E-2</v>
      </c>
      <c r="F75" s="7">
        <v>5.1900000000000002E-2</v>
      </c>
      <c r="G75" s="7">
        <f t="shared" si="1"/>
        <v>-9.099999999999997E-3</v>
      </c>
    </row>
    <row r="76" spans="1:7" x14ac:dyDescent="0.25">
      <c r="A76" s="53">
        <v>41671</v>
      </c>
      <c r="B76" s="7">
        <v>3.6600000000000001E-2</v>
      </c>
      <c r="C76" s="7">
        <v>3.3799999999999997E-2</v>
      </c>
      <c r="D76" s="7">
        <v>2.7099999999999999E-2</v>
      </c>
      <c r="E76" s="7">
        <v>4.4499999999999998E-2</v>
      </c>
      <c r="F76" s="7">
        <v>5.0999999999999997E-2</v>
      </c>
      <c r="G76" s="7">
        <f t="shared" si="1"/>
        <v>-9.5000000000000015E-3</v>
      </c>
    </row>
    <row r="77" spans="1:7" x14ac:dyDescent="0.25">
      <c r="A77" s="90">
        <v>41699</v>
      </c>
      <c r="B77" s="91">
        <v>3.6200000000000003E-2</v>
      </c>
      <c r="C77" s="91">
        <v>3.3500000000000002E-2</v>
      </c>
      <c r="D77" s="91">
        <v>2.7199999999999998E-2</v>
      </c>
      <c r="E77" s="91">
        <v>4.3900000000000002E-2</v>
      </c>
      <c r="F77" s="91">
        <v>5.0599999999999999E-2</v>
      </c>
      <c r="G77" s="91">
        <f t="shared" si="1"/>
        <v>-9.0000000000000045E-3</v>
      </c>
    </row>
    <row r="78" spans="1:7" ht="15.75" x14ac:dyDescent="0.25">
      <c r="A78" s="54" t="s">
        <v>160</v>
      </c>
      <c r="B78" s="55">
        <f t="shared" ref="B78:G78" si="2">AVERAGE(B15:B77)</f>
        <v>3.7182539682539671E-2</v>
      </c>
      <c r="C78" s="55">
        <f t="shared" si="2"/>
        <v>3.4811111111111098E-2</v>
      </c>
      <c r="D78" s="55">
        <f t="shared" si="2"/>
        <v>2.6858730158730162E-2</v>
      </c>
      <c r="E78" s="55">
        <f t="shared" si="2"/>
        <v>4.5552380952380955E-2</v>
      </c>
      <c r="F78" s="55">
        <f t="shared" si="2"/>
        <v>5.7741269841269836E-2</v>
      </c>
      <c r="G78" s="55">
        <f t="shared" si="2"/>
        <v>-1.0323809523809525E-2</v>
      </c>
    </row>
    <row r="79" spans="1:7" ht="15.75" x14ac:dyDescent="0.25">
      <c r="A79" s="54" t="s">
        <v>161</v>
      </c>
      <c r="B79" s="55">
        <f>AVERAGE(B75:B77)</f>
        <v>3.6833333333333336E-2</v>
      </c>
      <c r="C79" s="55">
        <f t="shared" ref="C79:G79" si="3">AVERAGE(C75:C77)</f>
        <v>3.4166666666666672E-2</v>
      </c>
      <c r="D79" s="55">
        <f t="shared" si="3"/>
        <v>2.7633333333333333E-2</v>
      </c>
      <c r="E79" s="55">
        <f t="shared" si="3"/>
        <v>4.4433333333333332E-2</v>
      </c>
      <c r="F79" s="55">
        <f t="shared" si="3"/>
        <v>5.1166666666666666E-2</v>
      </c>
      <c r="G79" s="55">
        <f t="shared" si="3"/>
        <v>-9.2000000000000016E-3</v>
      </c>
    </row>
    <row r="80" spans="1:7" ht="15.75" x14ac:dyDescent="0.25">
      <c r="A80" s="54" t="s">
        <v>162</v>
      </c>
      <c r="B80" s="55">
        <f t="shared" ref="B80:G80" si="4">MIN(B15:B75)</f>
        <v>2.5899999999999999E-2</v>
      </c>
      <c r="C80" s="55">
        <f t="shared" si="4"/>
        <v>2.2200000000000001E-2</v>
      </c>
      <c r="D80" s="55">
        <f t="shared" si="4"/>
        <v>1.5299999999999999E-2</v>
      </c>
      <c r="E80" s="55">
        <f t="shared" si="4"/>
        <v>3.4000000000000002E-2</v>
      </c>
      <c r="F80" s="55">
        <f t="shared" si="4"/>
        <v>4.5100000000000001E-2</v>
      </c>
      <c r="G80" s="55">
        <f t="shared" si="4"/>
        <v>-1.43E-2</v>
      </c>
    </row>
    <row r="81" spans="1:7" ht="15.75" x14ac:dyDescent="0.25">
      <c r="A81" s="54" t="s">
        <v>163</v>
      </c>
      <c r="B81" s="55">
        <f t="shared" ref="B81:G81" si="5">MAX(B15:B75)</f>
        <v>4.6899999999999997E-2</v>
      </c>
      <c r="C81" s="55">
        <f t="shared" si="5"/>
        <v>4.53E-2</v>
      </c>
      <c r="D81" s="55">
        <f t="shared" si="5"/>
        <v>3.85E-2</v>
      </c>
      <c r="E81" s="55">
        <f t="shared" si="5"/>
        <v>5.6099999999999997E-2</v>
      </c>
      <c r="F81" s="55">
        <f t="shared" si="5"/>
        <v>8.4199999999999997E-2</v>
      </c>
      <c r="G81" s="55">
        <f t="shared" si="5"/>
        <v>-6.1000000000000013E-3</v>
      </c>
    </row>
    <row r="82" spans="1:7" x14ac:dyDescent="0.25">
      <c r="A82" s="106" t="s">
        <v>306</v>
      </c>
      <c r="B82" s="106"/>
      <c r="C82" s="106"/>
      <c r="D82" s="106"/>
      <c r="E82" s="106"/>
    </row>
    <row r="83" spans="1:7" x14ac:dyDescent="0.25">
      <c r="A83" s="53"/>
    </row>
    <row r="84" spans="1:7" x14ac:dyDescent="0.25">
      <c r="A84" s="53"/>
    </row>
    <row r="85" spans="1:7" x14ac:dyDescent="0.25">
      <c r="A85" s="53"/>
    </row>
    <row r="86" spans="1:7" x14ac:dyDescent="0.25">
      <c r="A86" s="53"/>
    </row>
    <row r="87" spans="1:7" x14ac:dyDescent="0.25">
      <c r="A87" s="53"/>
    </row>
    <row r="88" spans="1:7" x14ac:dyDescent="0.25">
      <c r="A88" s="53"/>
    </row>
  </sheetData>
  <mergeCells count="4">
    <mergeCell ref="A82:E82"/>
    <mergeCell ref="B7:G7"/>
    <mergeCell ref="B8:G8"/>
    <mergeCell ref="B9:G9"/>
  </mergeCells>
  <phoneticPr fontId="11" type="noConversion"/>
  <pageMargins left="0.7" right="0.7" top="0.75" bottom="0.75" header="0.3" footer="0.3"/>
  <pageSetup scale="55" orientation="portrait" r:id="rId1"/>
  <headerFooter>
    <oddHeader>&amp;R&amp;"Calibri,Regular"&amp;K000000Exhibit OCS _ 1.3D_x000D_Page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8"/>
  <sheetViews>
    <sheetView view="pageLayout" topLeftCell="G1" workbookViewId="0">
      <selection activeCell="K14" sqref="K14"/>
    </sheetView>
  </sheetViews>
  <sheetFormatPr defaultColWidth="8.85546875" defaultRowHeight="15" x14ac:dyDescent="0.25"/>
  <cols>
    <col min="1" max="1" width="7" customWidth="1"/>
    <col min="2" max="2" width="36" customWidth="1"/>
    <col min="3" max="3" width="9.7109375" customWidth="1"/>
    <col min="4" max="4" width="12.42578125" customWidth="1"/>
    <col min="5" max="5" width="13" customWidth="1"/>
    <col min="6" max="11" width="12.42578125" customWidth="1"/>
  </cols>
  <sheetData>
    <row r="1" spans="1:22" x14ac:dyDescent="0.25">
      <c r="A1" s="18"/>
      <c r="B1" s="18"/>
      <c r="C1" s="18"/>
      <c r="D1" s="16"/>
      <c r="E1" s="16"/>
      <c r="F1" s="16"/>
      <c r="G1" s="42"/>
      <c r="H1" s="76"/>
      <c r="I1" s="42"/>
      <c r="J1" s="76"/>
      <c r="K1" s="42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2" ht="21" x14ac:dyDescent="0.35">
      <c r="A2" s="18"/>
      <c r="B2" s="105" t="s">
        <v>145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1" x14ac:dyDescent="0.35">
      <c r="A3" s="18"/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8.75" x14ac:dyDescent="0.3">
      <c r="A4" s="18"/>
      <c r="B4" s="22"/>
      <c r="C4" s="18"/>
      <c r="D4" s="16"/>
      <c r="E4" s="16"/>
      <c r="F4" s="16"/>
      <c r="G4" s="42"/>
      <c r="H4" s="76"/>
      <c r="I4" s="42"/>
      <c r="J4" s="76"/>
      <c r="K4" s="42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21" x14ac:dyDescent="0.35">
      <c r="A5" s="18"/>
      <c r="B5" s="105" t="s">
        <v>165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6"/>
      <c r="N5" s="16"/>
      <c r="O5" s="16"/>
      <c r="P5" s="16"/>
      <c r="Q5" s="16"/>
      <c r="R5" s="16"/>
      <c r="S5" s="16"/>
      <c r="T5" s="16"/>
      <c r="U5" s="16"/>
    </row>
    <row r="6" spans="1:22" x14ac:dyDescent="0.25">
      <c r="A6" s="18"/>
      <c r="B6" s="18"/>
      <c r="C6" s="18"/>
      <c r="D6" s="16"/>
      <c r="E6" s="16"/>
      <c r="F6" s="16"/>
      <c r="G6" s="42"/>
      <c r="H6" s="76"/>
      <c r="I6" s="42"/>
      <c r="J6" s="76"/>
      <c r="K6" s="4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x14ac:dyDescent="0.25">
      <c r="A7" s="18"/>
      <c r="B7" s="18"/>
      <c r="C7" s="18"/>
      <c r="D7" s="16"/>
      <c r="E7" s="16"/>
      <c r="F7" s="16"/>
      <c r="G7" s="42"/>
      <c r="H7" s="76"/>
      <c r="I7" s="42"/>
      <c r="J7" s="76"/>
      <c r="K7" s="42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2" x14ac:dyDescent="0.25">
      <c r="A8" s="18"/>
      <c r="B8" s="18"/>
      <c r="C8" s="18"/>
      <c r="D8" s="16"/>
      <c r="E8" s="16"/>
      <c r="F8" s="16"/>
      <c r="G8" s="42"/>
      <c r="H8" s="76"/>
      <c r="I8" s="42"/>
      <c r="J8" s="76"/>
      <c r="K8" s="42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2" ht="18.75" x14ac:dyDescent="0.3">
      <c r="A9" s="18"/>
      <c r="B9" s="18"/>
      <c r="C9" s="18"/>
      <c r="D9" s="16"/>
      <c r="E9" s="107" t="s">
        <v>85</v>
      </c>
      <c r="F9" s="107"/>
      <c r="G9" s="107"/>
      <c r="H9" s="107"/>
      <c r="I9" s="107"/>
      <c r="J9" s="74"/>
      <c r="K9" s="107" t="s">
        <v>181</v>
      </c>
      <c r="L9" s="107"/>
      <c r="M9" s="16"/>
      <c r="N9" s="16"/>
      <c r="O9" s="16"/>
      <c r="P9" s="16"/>
      <c r="Q9" s="16"/>
      <c r="R9" s="16"/>
      <c r="S9" s="16"/>
      <c r="T9" s="16"/>
      <c r="U9" s="16"/>
    </row>
    <row r="10" spans="1:22" ht="39" x14ac:dyDescent="0.25">
      <c r="A10" s="41" t="s">
        <v>0</v>
      </c>
      <c r="B10" s="42" t="s">
        <v>1</v>
      </c>
      <c r="C10" s="42" t="s">
        <v>2</v>
      </c>
      <c r="D10" s="17" t="s">
        <v>81</v>
      </c>
      <c r="E10" s="28">
        <v>2012</v>
      </c>
      <c r="F10" s="15">
        <v>2013</v>
      </c>
      <c r="G10" s="41">
        <v>2014</v>
      </c>
      <c r="H10" s="75">
        <v>2015</v>
      </c>
      <c r="I10" s="42" t="s">
        <v>254</v>
      </c>
      <c r="J10" s="75" t="s">
        <v>255</v>
      </c>
      <c r="K10" s="41" t="s">
        <v>166</v>
      </c>
      <c r="L10" s="18" t="s">
        <v>167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1:22" x14ac:dyDescent="0.25">
      <c r="A11">
        <v>1</v>
      </c>
      <c r="B11" s="3" t="s">
        <v>226</v>
      </c>
      <c r="C11" s="11" t="s">
        <v>12</v>
      </c>
      <c r="D11" s="31">
        <f>'WP Sheet1'!E10</f>
        <v>0.8</v>
      </c>
      <c r="E11" s="36">
        <f>'WP Sheet2'!F11</f>
        <v>0.56299999999999994</v>
      </c>
      <c r="F11" s="36">
        <f>'WP Sheet2'!G11</f>
        <v>0.55400000000000005</v>
      </c>
      <c r="G11" s="36">
        <f>'WP Sheet2'!H11</f>
        <v>0.55000000000000004</v>
      </c>
      <c r="H11" s="36">
        <f>'WP Sheet2'!I11</f>
        <v>0.55000000000000004</v>
      </c>
      <c r="I11" s="36">
        <f>'WP Sheet2'!J11</f>
        <v>0.58499999999999996</v>
      </c>
      <c r="J11" s="36">
        <v>0.91</v>
      </c>
      <c r="K11" s="57" t="s">
        <v>168</v>
      </c>
      <c r="L11" s="57" t="s">
        <v>169</v>
      </c>
      <c r="M11" s="16"/>
      <c r="N11" s="16"/>
      <c r="O11" s="16"/>
      <c r="P11" s="16"/>
      <c r="Q11" s="16"/>
      <c r="R11" s="16"/>
      <c r="S11" s="16"/>
      <c r="T11" s="16"/>
      <c r="U11" s="16"/>
    </row>
    <row r="12" spans="1:22" x14ac:dyDescent="0.25">
      <c r="A12">
        <f>A11+1</f>
        <v>2</v>
      </c>
      <c r="B12" s="3" t="s">
        <v>227</v>
      </c>
      <c r="C12" s="11" t="s">
        <v>13</v>
      </c>
      <c r="D12" s="31">
        <f>'WP Sheet1'!E11</f>
        <v>0.8</v>
      </c>
      <c r="E12" s="36">
        <f>'WP Sheet2'!F12</f>
        <v>0.48399999999999999</v>
      </c>
      <c r="F12" s="36">
        <f>'WP Sheet2'!G12</f>
        <v>0.47</v>
      </c>
      <c r="G12" s="36">
        <f>'WP Sheet2'!H12</f>
        <v>0.495</v>
      </c>
      <c r="H12" s="36">
        <f>'WP Sheet2'!I12</f>
        <v>0.495</v>
      </c>
      <c r="I12" s="36">
        <f>'WP Sheet2'!J12</f>
        <v>0.51500000000000001</v>
      </c>
      <c r="J12" s="36">
        <v>0.96</v>
      </c>
      <c r="K12" s="57" t="s">
        <v>168</v>
      </c>
      <c r="L12" s="57" t="s">
        <v>171</v>
      </c>
    </row>
    <row r="13" spans="1:22" x14ac:dyDescent="0.25">
      <c r="A13">
        <f t="shared" ref="A13:A36" si="0">A12+1</f>
        <v>3</v>
      </c>
      <c r="B13" s="3" t="s">
        <v>228</v>
      </c>
      <c r="C13" s="11" t="s">
        <v>110</v>
      </c>
      <c r="D13" s="31">
        <f>'WP Sheet1'!E12</f>
        <v>0.75</v>
      </c>
      <c r="E13" s="36">
        <f>'WP Sheet2'!F13</f>
        <v>0.49199999999999999</v>
      </c>
      <c r="F13" s="36">
        <f>'WP Sheet2'!G13</f>
        <v>0.48499999999999999</v>
      </c>
      <c r="G13" s="36">
        <f>'WP Sheet2'!H13</f>
        <v>0.48499999999999999</v>
      </c>
      <c r="H13" s="86">
        <f>((I13-G13)/3)+G13</f>
        <v>0.495</v>
      </c>
      <c r="I13" s="36">
        <f>'WP Sheet2'!J13</f>
        <v>0.51500000000000001</v>
      </c>
      <c r="J13" s="36">
        <v>0.93</v>
      </c>
      <c r="K13" s="57" t="s">
        <v>168</v>
      </c>
      <c r="L13" s="57" t="s">
        <v>256</v>
      </c>
    </row>
    <row r="14" spans="1:22" x14ac:dyDescent="0.25">
      <c r="A14">
        <f t="shared" si="0"/>
        <v>4</v>
      </c>
      <c r="B14" s="3" t="s">
        <v>206</v>
      </c>
      <c r="C14" s="11" t="s">
        <v>207</v>
      </c>
      <c r="D14" s="31">
        <f>'WP Sheet1'!E13</f>
        <v>0.9</v>
      </c>
      <c r="E14" s="36">
        <f>'WP Sheet2'!F14</f>
        <v>0.56799999999999995</v>
      </c>
      <c r="F14" s="36">
        <f>'WP Sheet2'!G14</f>
        <v>0.46500000000000002</v>
      </c>
      <c r="G14" s="36">
        <f>'WP Sheet2'!H14</f>
        <v>0.43</v>
      </c>
      <c r="H14" s="86">
        <f>((I14-G14)/3)+G14</f>
        <v>0.42833333333333334</v>
      </c>
      <c r="I14" s="36">
        <f>'WP Sheet2'!J14</f>
        <v>0.42499999999999999</v>
      </c>
      <c r="J14" s="36">
        <v>0.93</v>
      </c>
      <c r="K14" s="57" t="s">
        <v>257</v>
      </c>
      <c r="L14" s="57" t="s">
        <v>258</v>
      </c>
    </row>
    <row r="15" spans="1:22" x14ac:dyDescent="0.25">
      <c r="A15">
        <f t="shared" si="0"/>
        <v>5</v>
      </c>
      <c r="B15" s="3" t="s">
        <v>208</v>
      </c>
      <c r="C15" s="11" t="s">
        <v>209</v>
      </c>
      <c r="D15" s="31">
        <f>'WP Sheet1'!E14</f>
        <v>0.7</v>
      </c>
      <c r="E15" s="36">
        <f>'WP Sheet2'!F15</f>
        <v>0.316</v>
      </c>
      <c r="F15" s="36">
        <f>'WP Sheet2'!G15</f>
        <v>0.32200000000000001</v>
      </c>
      <c r="G15" s="36">
        <f>'WP Sheet2'!H15</f>
        <v>0.315</v>
      </c>
      <c r="H15" s="36">
        <f>'WP Sheet2'!I15</f>
        <v>0.33</v>
      </c>
      <c r="I15" s="36">
        <f>'WP Sheet2'!J15</f>
        <v>0.375</v>
      </c>
      <c r="J15" s="36">
        <v>0.97</v>
      </c>
      <c r="K15" s="57" t="s">
        <v>259</v>
      </c>
      <c r="L15" s="57" t="s">
        <v>171</v>
      </c>
    </row>
    <row r="16" spans="1:22" x14ac:dyDescent="0.25">
      <c r="A16">
        <f t="shared" si="0"/>
        <v>6</v>
      </c>
      <c r="B16" s="3" t="s">
        <v>229</v>
      </c>
      <c r="C16" s="11" t="s">
        <v>14</v>
      </c>
      <c r="D16" s="31">
        <f>'WP Sheet1'!E15</f>
        <v>0.85</v>
      </c>
      <c r="E16" s="36">
        <f>'WP Sheet2'!F16</f>
        <v>0.51200000000000001</v>
      </c>
      <c r="F16" s="36">
        <f>'WP Sheet2'!G16</f>
        <v>0.52500000000000002</v>
      </c>
      <c r="G16" s="36">
        <f>'WP Sheet2'!H16</f>
        <v>0.52</v>
      </c>
      <c r="H16" s="36">
        <f>'WP Sheet2'!I16</f>
        <v>0.52</v>
      </c>
      <c r="I16" s="36">
        <f>'WP Sheet2'!J16</f>
        <v>0.505</v>
      </c>
      <c r="J16" s="36">
        <v>0.71</v>
      </c>
      <c r="K16" s="58" t="s">
        <v>170</v>
      </c>
      <c r="L16" s="58" t="s">
        <v>171</v>
      </c>
    </row>
    <row r="17" spans="1:12" x14ac:dyDescent="0.25">
      <c r="A17">
        <f t="shared" si="0"/>
        <v>7</v>
      </c>
      <c r="B17" s="3" t="s">
        <v>210</v>
      </c>
      <c r="C17" s="11" t="s">
        <v>213</v>
      </c>
      <c r="D17" s="31">
        <f>'WP Sheet1'!E16</f>
        <v>0.7</v>
      </c>
      <c r="E17" s="36">
        <f>'WP Sheet2'!F17</f>
        <v>0.52900000000000003</v>
      </c>
      <c r="F17" s="36">
        <f>'WP Sheet2'!G17</f>
        <v>0.52</v>
      </c>
      <c r="G17" s="36">
        <f>'WP Sheet2'!H17</f>
        <v>0.51</v>
      </c>
      <c r="H17" s="36">
        <f>'WP Sheet2'!I17</f>
        <v>0.505</v>
      </c>
      <c r="I17" s="36">
        <f>'WP Sheet2'!J17</f>
        <v>0.48499999999999999</v>
      </c>
      <c r="J17" s="36">
        <v>0.85</v>
      </c>
      <c r="K17" s="58" t="s">
        <v>260</v>
      </c>
      <c r="L17" s="58" t="s">
        <v>169</v>
      </c>
    </row>
    <row r="18" spans="1:12" x14ac:dyDescent="0.25">
      <c r="A18">
        <f t="shared" si="0"/>
        <v>8</v>
      </c>
      <c r="B18" s="3" t="s">
        <v>211</v>
      </c>
      <c r="C18" s="11" t="s">
        <v>212</v>
      </c>
      <c r="D18" s="31">
        <f>'WP Sheet1'!E17</f>
        <v>0.8</v>
      </c>
      <c r="E18" s="36">
        <f>'WP Sheet2'!F18</f>
        <v>0.46200000000000002</v>
      </c>
      <c r="F18" s="36">
        <f>'WP Sheet2'!G18</f>
        <v>0.435</v>
      </c>
      <c r="G18" s="36">
        <f>'WP Sheet2'!H18</f>
        <v>0.435</v>
      </c>
      <c r="H18" s="86">
        <f>((I18-G18)/3)+G18</f>
        <v>0.44</v>
      </c>
      <c r="I18" s="36">
        <f>'WP Sheet2'!J18</f>
        <v>0.45</v>
      </c>
      <c r="J18" s="36">
        <v>1</v>
      </c>
      <c r="K18" s="58" t="s">
        <v>260</v>
      </c>
      <c r="L18" s="58" t="s">
        <v>171</v>
      </c>
    </row>
    <row r="19" spans="1:12" x14ac:dyDescent="0.25">
      <c r="A19">
        <f t="shared" si="0"/>
        <v>9</v>
      </c>
      <c r="B19" s="3" t="s">
        <v>214</v>
      </c>
      <c r="C19" s="11" t="s">
        <v>215</v>
      </c>
      <c r="D19" s="31">
        <f>'WP Sheet1'!E18</f>
        <v>0.75</v>
      </c>
      <c r="E19" s="36">
        <f>'WP Sheet2'!F19</f>
        <v>0.50900000000000001</v>
      </c>
      <c r="F19" s="36">
        <f>'WP Sheet2'!G19</f>
        <v>0.502</v>
      </c>
      <c r="G19" s="36">
        <f>'WP Sheet2'!H19</f>
        <v>0.495</v>
      </c>
      <c r="H19" s="36">
        <f>'WP Sheet2'!I19</f>
        <v>0.52500000000000002</v>
      </c>
      <c r="I19" s="36">
        <f>'WP Sheet2'!J19</f>
        <v>0.51500000000000001</v>
      </c>
      <c r="J19" s="36">
        <v>0.99</v>
      </c>
      <c r="K19" s="58" t="s">
        <v>168</v>
      </c>
      <c r="L19" s="58" t="s">
        <v>256</v>
      </c>
    </row>
    <row r="20" spans="1:12" x14ac:dyDescent="0.25">
      <c r="A20">
        <f t="shared" si="0"/>
        <v>10</v>
      </c>
      <c r="B20" s="3" t="s">
        <v>230</v>
      </c>
      <c r="C20" s="11" t="s">
        <v>4</v>
      </c>
      <c r="D20" s="31">
        <f>'WP Sheet1'!E19</f>
        <v>0.75</v>
      </c>
      <c r="E20" s="36">
        <f>'WP Sheet2'!F20</f>
        <v>0.54500000000000004</v>
      </c>
      <c r="F20" s="36">
        <f>'WP Sheet2'!G20</f>
        <v>0.53500000000000003</v>
      </c>
      <c r="G20" s="36">
        <f>'WP Sheet2'!H20</f>
        <v>0.52500000000000002</v>
      </c>
      <c r="H20" s="86">
        <f>((I20-G20)/3)+G20</f>
        <v>0.52</v>
      </c>
      <c r="I20" s="36">
        <f>'WP Sheet2'!J20</f>
        <v>0.51</v>
      </c>
      <c r="J20" s="36">
        <v>1</v>
      </c>
      <c r="K20" s="58" t="s">
        <v>168</v>
      </c>
      <c r="L20" s="58" t="s">
        <v>169</v>
      </c>
    </row>
    <row r="21" spans="1:12" x14ac:dyDescent="0.25">
      <c r="A21">
        <f t="shared" si="0"/>
        <v>11</v>
      </c>
      <c r="B21" s="3" t="s">
        <v>231</v>
      </c>
      <c r="C21" s="11" t="s">
        <v>111</v>
      </c>
      <c r="D21" s="31">
        <f>'WP Sheet1'!E20</f>
        <v>1.05</v>
      </c>
      <c r="E21" s="36">
        <f>'WP Sheet2'!F21</f>
        <v>0.60399999999999998</v>
      </c>
      <c r="F21" s="36">
        <f>'WP Sheet2'!G21</f>
        <v>0.52</v>
      </c>
      <c r="G21" s="36">
        <f>'WP Sheet2'!H21</f>
        <v>0.52500000000000002</v>
      </c>
      <c r="H21" s="36">
        <f>'WP Sheet2'!I21</f>
        <v>0.52500000000000002</v>
      </c>
      <c r="I21" s="36">
        <f>'WP Sheet2'!J21</f>
        <v>0.52500000000000002</v>
      </c>
      <c r="J21" s="36">
        <v>0.63</v>
      </c>
      <c r="K21" s="58" t="s">
        <v>168</v>
      </c>
      <c r="L21" s="58" t="s">
        <v>169</v>
      </c>
    </row>
    <row r="22" spans="1:12" x14ac:dyDescent="0.25">
      <c r="A22">
        <f t="shared" si="0"/>
        <v>12</v>
      </c>
      <c r="B22" s="3" t="s">
        <v>216</v>
      </c>
      <c r="C22" s="11" t="s">
        <v>217</v>
      </c>
      <c r="D22" s="31">
        <f>'WP Sheet1'!E21</f>
        <v>0.7</v>
      </c>
      <c r="E22" s="36">
        <f>'WP Sheet2'!F22</f>
        <v>0.61799999999999999</v>
      </c>
      <c r="F22" s="36">
        <f>'WP Sheet2'!G22</f>
        <v>0.60699999999999998</v>
      </c>
      <c r="G22" s="36">
        <f>'WP Sheet2'!H22</f>
        <v>0.61</v>
      </c>
      <c r="H22" s="36">
        <f>'WP Sheet2'!I22</f>
        <v>0.61499999999999999</v>
      </c>
      <c r="I22" s="36">
        <f>'WP Sheet2'!J22</f>
        <v>0.63500000000000001</v>
      </c>
      <c r="J22" s="36">
        <v>0.98</v>
      </c>
      <c r="K22" s="58" t="s">
        <v>261</v>
      </c>
      <c r="L22" s="58" t="s">
        <v>262</v>
      </c>
    </row>
    <row r="23" spans="1:12" x14ac:dyDescent="0.25">
      <c r="A23">
        <f t="shared" si="0"/>
        <v>13</v>
      </c>
      <c r="B23" s="3" t="s">
        <v>232</v>
      </c>
      <c r="C23" s="11" t="s">
        <v>112</v>
      </c>
      <c r="D23" s="31">
        <f>'WP Sheet1'!E22</f>
        <v>0.75</v>
      </c>
      <c r="E23" s="36">
        <f>'WP Sheet2'!F23</f>
        <v>0.40899999999999997</v>
      </c>
      <c r="F23" s="36">
        <f>'WP Sheet2'!G23</f>
        <v>0.43</v>
      </c>
      <c r="G23" s="36">
        <f>'WP Sheet2'!H23</f>
        <v>0.45</v>
      </c>
      <c r="H23" s="36">
        <f>'WP Sheet2'!I23</f>
        <v>0.47499999999999998</v>
      </c>
      <c r="I23" s="36">
        <f>'WP Sheet2'!J23</f>
        <v>0.52</v>
      </c>
      <c r="J23" s="36">
        <v>0.69</v>
      </c>
      <c r="K23" s="58" t="s">
        <v>170</v>
      </c>
      <c r="L23" s="58" t="s">
        <v>171</v>
      </c>
    </row>
    <row r="24" spans="1:12" x14ac:dyDescent="0.25">
      <c r="A24">
        <f t="shared" si="0"/>
        <v>14</v>
      </c>
      <c r="B24" s="3" t="s">
        <v>218</v>
      </c>
      <c r="C24" s="77" t="s">
        <v>219</v>
      </c>
      <c r="D24" s="31">
        <f>'WP Sheet1'!E23</f>
        <v>0.7</v>
      </c>
      <c r="E24" s="36">
        <f>'WP Sheet2'!F24</f>
        <v>0.46200000000000002</v>
      </c>
      <c r="F24" s="36">
        <f>'WP Sheet2'!G24</f>
        <v>0.46</v>
      </c>
      <c r="G24" s="36">
        <f>'WP Sheet2'!H24</f>
        <v>0.48</v>
      </c>
      <c r="H24" s="86">
        <f>((I24-G24)/3)+G24</f>
        <v>0.49333333333333335</v>
      </c>
      <c r="I24" s="36">
        <f>'WP Sheet2'!J24</f>
        <v>0.52</v>
      </c>
      <c r="J24" s="36">
        <v>1</v>
      </c>
      <c r="K24" s="58" t="s">
        <v>263</v>
      </c>
      <c r="L24" s="58" t="s">
        <v>169</v>
      </c>
    </row>
    <row r="25" spans="1:12" x14ac:dyDescent="0.25">
      <c r="A25">
        <f t="shared" si="0"/>
        <v>15</v>
      </c>
      <c r="B25" s="3" t="s">
        <v>220</v>
      </c>
      <c r="C25" s="77" t="s">
        <v>221</v>
      </c>
      <c r="D25" s="31">
        <f>'WP Sheet1'!E24</f>
        <v>0.85</v>
      </c>
      <c r="E25" s="36">
        <f>'WP Sheet2'!F25</f>
        <v>0.49299999999999999</v>
      </c>
      <c r="F25" s="36">
        <f>'WP Sheet2'!G25</f>
        <v>0.56899999999999995</v>
      </c>
      <c r="G25" s="36">
        <f>'WP Sheet2'!H25</f>
        <v>0.56000000000000005</v>
      </c>
      <c r="H25" s="36">
        <f>'WP Sheet2'!I25</f>
        <v>0.57999999999999996</v>
      </c>
      <c r="I25" s="36">
        <f>'WP Sheet2'!J25</f>
        <v>0.58499999999999996</v>
      </c>
      <c r="J25" s="36">
        <v>0.69</v>
      </c>
      <c r="K25" s="58" t="s">
        <v>260</v>
      </c>
      <c r="L25" s="58" t="s">
        <v>169</v>
      </c>
    </row>
    <row r="26" spans="1:12" x14ac:dyDescent="0.25">
      <c r="A26">
        <f t="shared" si="0"/>
        <v>16</v>
      </c>
      <c r="B26" s="3" t="s">
        <v>222</v>
      </c>
      <c r="C26" s="77" t="s">
        <v>223</v>
      </c>
      <c r="D26" s="31">
        <f>'WP Sheet1'!E25</f>
        <v>0.75</v>
      </c>
      <c r="E26" s="36">
        <f>'WP Sheet2'!F26</f>
        <v>0.55400000000000005</v>
      </c>
      <c r="F26" s="36">
        <f>'WP Sheet2'!G26</f>
        <v>0.59499999999999997</v>
      </c>
      <c r="G26" s="36">
        <f>'WP Sheet2'!H26</f>
        <v>0.58499999999999996</v>
      </c>
      <c r="H26" s="86">
        <f t="shared" ref="H26:H28" si="1">((I26-G26)/3)+G26</f>
        <v>0.58666666666666667</v>
      </c>
      <c r="I26" s="36">
        <f>'WP Sheet2'!J26</f>
        <v>0.59</v>
      </c>
      <c r="J26" s="36">
        <v>0.9</v>
      </c>
      <c r="K26" s="58" t="s">
        <v>257</v>
      </c>
      <c r="L26" s="58" t="s">
        <v>258</v>
      </c>
    </row>
    <row r="27" spans="1:12" x14ac:dyDescent="0.25">
      <c r="A27">
        <f t="shared" si="0"/>
        <v>17</v>
      </c>
      <c r="B27" s="3" t="s">
        <v>233</v>
      </c>
      <c r="C27" s="11" t="s">
        <v>5</v>
      </c>
      <c r="D27" s="31">
        <f>'WP Sheet1'!E26</f>
        <v>0.75</v>
      </c>
      <c r="E27" s="36">
        <f>'WP Sheet2'!F27</f>
        <v>0.52900000000000003</v>
      </c>
      <c r="F27" s="36">
        <f>'WP Sheet2'!G27</f>
        <v>0.48499999999999999</v>
      </c>
      <c r="G27" s="36">
        <f>'WP Sheet2'!H27</f>
        <v>0.505</v>
      </c>
      <c r="H27" s="86">
        <f t="shared" si="1"/>
        <v>0.5083333333333333</v>
      </c>
      <c r="I27" s="36">
        <f>'WP Sheet2'!J27</f>
        <v>0.51500000000000001</v>
      </c>
      <c r="J27" s="36">
        <v>1</v>
      </c>
      <c r="K27" s="57" t="s">
        <v>168</v>
      </c>
      <c r="L27" s="57" t="s">
        <v>169</v>
      </c>
    </row>
    <row r="28" spans="1:12" x14ac:dyDescent="0.25">
      <c r="A28">
        <f t="shared" si="0"/>
        <v>18</v>
      </c>
      <c r="B28" s="3" t="s">
        <v>234</v>
      </c>
      <c r="C28" s="11" t="s">
        <v>7</v>
      </c>
      <c r="D28" s="31">
        <f>'WP Sheet1'!E27</f>
        <v>0.75</v>
      </c>
      <c r="E28" s="36">
        <f>'WP Sheet2'!F28</f>
        <v>0.46700000000000003</v>
      </c>
      <c r="F28" s="36">
        <f>'WP Sheet2'!G28</f>
        <v>0.45500000000000002</v>
      </c>
      <c r="G28" s="36">
        <f>'WP Sheet2'!H28</f>
        <v>0.45500000000000002</v>
      </c>
      <c r="H28" s="86">
        <f t="shared" si="1"/>
        <v>0.45333333333333337</v>
      </c>
      <c r="I28" s="36">
        <f>'WP Sheet2'!J28</f>
        <v>0.45</v>
      </c>
      <c r="J28" s="36">
        <v>0.73</v>
      </c>
      <c r="K28" s="58" t="s">
        <v>172</v>
      </c>
      <c r="L28" s="58" t="s">
        <v>171</v>
      </c>
    </row>
    <row r="29" spans="1:12" x14ac:dyDescent="0.25">
      <c r="A29">
        <f t="shared" si="0"/>
        <v>19</v>
      </c>
      <c r="B29" s="3" t="s">
        <v>235</v>
      </c>
      <c r="C29" s="11" t="s">
        <v>10</v>
      </c>
      <c r="D29" s="31">
        <f>'WP Sheet1'!E28</f>
        <v>0.6</v>
      </c>
      <c r="E29" s="36">
        <f>'WP Sheet2'!F29</f>
        <v>0.47299999999999998</v>
      </c>
      <c r="F29" s="36">
        <f>'WP Sheet2'!G29</f>
        <v>0.46500000000000002</v>
      </c>
      <c r="G29" s="36">
        <f>'WP Sheet2'!H29</f>
        <v>0.45500000000000002</v>
      </c>
      <c r="H29" s="36">
        <f>'WP Sheet2'!I29</f>
        <v>0.44</v>
      </c>
      <c r="I29" s="36">
        <f>'WP Sheet2'!J29</f>
        <v>0.43</v>
      </c>
      <c r="J29" s="36">
        <v>0.94</v>
      </c>
      <c r="K29" s="58" t="s">
        <v>43</v>
      </c>
      <c r="L29" s="58" t="s">
        <v>173</v>
      </c>
    </row>
    <row r="30" spans="1:12" x14ac:dyDescent="0.25">
      <c r="A30">
        <f t="shared" si="0"/>
        <v>20</v>
      </c>
      <c r="B30" s="3" t="s">
        <v>224</v>
      </c>
      <c r="C30" s="11" t="s">
        <v>225</v>
      </c>
      <c r="D30" s="31">
        <f>'WP Sheet1'!E29</f>
        <v>0.95</v>
      </c>
      <c r="E30" s="36">
        <f>'WP Sheet2'!F30</f>
        <v>0.435</v>
      </c>
      <c r="F30" s="36">
        <f>'WP Sheet2'!G30</f>
        <v>0.45</v>
      </c>
      <c r="G30" s="36">
        <f>'WP Sheet2'!H30</f>
        <v>0.46500000000000002</v>
      </c>
      <c r="H30" s="36">
        <f>'WP Sheet2'!I30</f>
        <v>0.45</v>
      </c>
      <c r="I30" s="36">
        <f>'WP Sheet2'!J30</f>
        <v>0.44500000000000001</v>
      </c>
      <c r="J30" s="36">
        <v>0.82</v>
      </c>
      <c r="K30" s="58" t="s">
        <v>259</v>
      </c>
      <c r="L30" s="58" t="s">
        <v>169</v>
      </c>
    </row>
    <row r="31" spans="1:12" x14ac:dyDescent="0.25">
      <c r="A31">
        <f t="shared" si="0"/>
        <v>21</v>
      </c>
      <c r="B31" s="3" t="s">
        <v>236</v>
      </c>
      <c r="C31" s="11" t="s">
        <v>113</v>
      </c>
      <c r="D31" s="31">
        <f>'WP Sheet1'!E30</f>
        <v>0.8</v>
      </c>
      <c r="E31" s="36">
        <f>'WP Sheet2'!F31</f>
        <v>0.48799999999999999</v>
      </c>
      <c r="F31" s="36">
        <f>'WP Sheet2'!G31</f>
        <v>0.49</v>
      </c>
      <c r="G31" s="36">
        <f>'WP Sheet2'!H31</f>
        <v>0.49</v>
      </c>
      <c r="H31" s="36">
        <f>'WP Sheet2'!I31</f>
        <v>0.495</v>
      </c>
      <c r="I31" s="36">
        <f>'WP Sheet2'!J31</f>
        <v>0.5</v>
      </c>
      <c r="J31" s="36">
        <v>1</v>
      </c>
      <c r="K31" s="57" t="s">
        <v>168</v>
      </c>
      <c r="L31" s="57" t="s">
        <v>258</v>
      </c>
    </row>
    <row r="32" spans="1:12" x14ac:dyDescent="0.25">
      <c r="A32">
        <f t="shared" si="0"/>
        <v>22</v>
      </c>
      <c r="B32" s="3" t="s">
        <v>237</v>
      </c>
      <c r="C32" s="11" t="s">
        <v>15</v>
      </c>
      <c r="D32" s="31">
        <f>'WP Sheet1'!E31</f>
        <v>0.7</v>
      </c>
      <c r="E32" s="36">
        <f>'WP Sheet2'!F32</f>
        <v>0.48</v>
      </c>
      <c r="F32" s="36">
        <f>'WP Sheet2'!G32</f>
        <v>0.49</v>
      </c>
      <c r="G32" s="36">
        <f>'WP Sheet2'!H32</f>
        <v>0.495</v>
      </c>
      <c r="H32" s="36">
        <f>'WP Sheet2'!I32</f>
        <v>0.5</v>
      </c>
      <c r="I32" s="36">
        <f>'WP Sheet2'!J32</f>
        <v>0.505</v>
      </c>
      <c r="J32" s="36">
        <v>0.98</v>
      </c>
      <c r="K32" s="58" t="s">
        <v>170</v>
      </c>
      <c r="L32" s="58" t="s">
        <v>264</v>
      </c>
    </row>
    <row r="33" spans="1:12" x14ac:dyDescent="0.25">
      <c r="A33">
        <f t="shared" si="0"/>
        <v>23</v>
      </c>
      <c r="B33" s="3" t="s">
        <v>238</v>
      </c>
      <c r="C33" s="11" t="s">
        <v>9</v>
      </c>
      <c r="D33" s="31">
        <f>'WP Sheet1'!E32</f>
        <v>0.65</v>
      </c>
      <c r="E33" s="36">
        <f>'WP Sheet2'!F33</f>
        <v>0.46700000000000003</v>
      </c>
      <c r="F33" s="36">
        <f>'WP Sheet2'!G33</f>
        <v>0.47</v>
      </c>
      <c r="G33" s="36">
        <f>'WP Sheet2'!H33</f>
        <v>0.47</v>
      </c>
      <c r="H33" s="86">
        <f>((I33-G33)/3)+G33</f>
        <v>0.48333333333333334</v>
      </c>
      <c r="I33" s="36">
        <f>'WP Sheet2'!J33</f>
        <v>0.51</v>
      </c>
      <c r="J33" s="36">
        <v>0.94</v>
      </c>
      <c r="K33" s="58" t="s">
        <v>168</v>
      </c>
      <c r="L33" s="58" t="s">
        <v>169</v>
      </c>
    </row>
    <row r="34" spans="1:12" x14ac:dyDescent="0.25">
      <c r="A34">
        <f t="shared" si="0"/>
        <v>24</v>
      </c>
      <c r="B34" s="3"/>
      <c r="C34" s="11"/>
      <c r="D34" s="31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>
        <f t="shared" si="0"/>
        <v>25</v>
      </c>
      <c r="B35" s="3" t="s">
        <v>108</v>
      </c>
      <c r="C35" s="11"/>
      <c r="D35" s="31">
        <f>AVERAGE(D11:D33)</f>
        <v>0.77391304347826062</v>
      </c>
      <c r="E35" s="56">
        <f>AVERAGE(E11:E33)</f>
        <v>0.49821739130434789</v>
      </c>
      <c r="F35" s="56">
        <f t="shared" ref="F35:G35" si="2">AVERAGE(F11:F33)</f>
        <v>0.49126086956521736</v>
      </c>
      <c r="G35" s="56">
        <f t="shared" si="2"/>
        <v>0.49152173913043484</v>
      </c>
      <c r="H35" s="56">
        <f t="shared" ref="H35" si="3">AVERAGE(H11:H33)</f>
        <v>0.49623188405797086</v>
      </c>
      <c r="I35" s="56">
        <f t="shared" ref="I35:J35" si="4">AVERAGE(I11:I33)</f>
        <v>0.50478260869565228</v>
      </c>
      <c r="J35" s="56">
        <f t="shared" si="4"/>
        <v>0.89347826086956539</v>
      </c>
      <c r="K35" s="7"/>
      <c r="L35" s="7"/>
    </row>
    <row r="36" spans="1:12" x14ac:dyDescent="0.25">
      <c r="A36">
        <f t="shared" si="0"/>
        <v>26</v>
      </c>
      <c r="B36" s="3" t="s">
        <v>109</v>
      </c>
      <c r="C36" s="11"/>
      <c r="D36" s="31">
        <f>MEDIAN(D11:D34)</f>
        <v>0.75</v>
      </c>
      <c r="E36" s="56">
        <f>MEDIAN(E11:E33)</f>
        <v>0.49199999999999999</v>
      </c>
      <c r="F36" s="56">
        <f t="shared" ref="F36:G36" si="5">MEDIAN(F11:F34)</f>
        <v>0.48499999999999999</v>
      </c>
      <c r="G36" s="56">
        <f t="shared" si="5"/>
        <v>0.495</v>
      </c>
      <c r="H36" s="56">
        <f t="shared" ref="H36" si="6">MEDIAN(H11:H34)</f>
        <v>0.495</v>
      </c>
      <c r="I36" s="56">
        <f t="shared" ref="I36:J36" si="7">MEDIAN(I11:I34)</f>
        <v>0.51</v>
      </c>
      <c r="J36" s="56">
        <f t="shared" si="7"/>
        <v>0.94</v>
      </c>
      <c r="K36" s="7"/>
      <c r="L36" s="7"/>
    </row>
    <row r="37" spans="1:12" ht="18.75" x14ac:dyDescent="0.3">
      <c r="B37" s="3" t="s">
        <v>307</v>
      </c>
      <c r="D37" s="20"/>
      <c r="E37" s="20"/>
      <c r="F37" s="20"/>
      <c r="G37" s="64">
        <v>0.51600000000000001</v>
      </c>
      <c r="H37" s="64"/>
      <c r="I37" s="20"/>
      <c r="J37" s="20"/>
      <c r="K37" s="20"/>
      <c r="L37" s="20"/>
    </row>
    <row r="38" spans="1:12" ht="18.75" x14ac:dyDescent="0.3">
      <c r="B38" s="3" t="s">
        <v>308</v>
      </c>
      <c r="D38" s="20"/>
      <c r="E38" s="20"/>
      <c r="F38" s="20"/>
      <c r="G38" s="64">
        <f>(G35+H35)/2</f>
        <v>0.49387681159420282</v>
      </c>
      <c r="H38" s="64"/>
      <c r="I38" s="20"/>
      <c r="J38" s="20"/>
      <c r="K38" s="20"/>
      <c r="L38" s="20"/>
    </row>
    <row r="39" spans="1:12" x14ac:dyDescent="0.25">
      <c r="B39" s="35" t="s">
        <v>179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5">
      <c r="B40" s="35" t="s">
        <v>239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5">
      <c r="B41" s="35" t="s">
        <v>265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B42" s="35" t="s">
        <v>240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5">
      <c r="B43" s="26" t="s">
        <v>309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x14ac:dyDescent="0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x14ac:dyDescent="0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x14ac:dyDescent="0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x14ac:dyDescent="0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x14ac:dyDescent="0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x14ac:dyDescent="0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x14ac:dyDescent="0.25">
      <c r="B58" s="15"/>
      <c r="C58" s="15"/>
      <c r="D58" s="15"/>
      <c r="E58" s="16"/>
      <c r="F58" s="15"/>
      <c r="G58" s="41"/>
      <c r="H58" s="75"/>
      <c r="I58" s="41"/>
      <c r="J58" s="75"/>
      <c r="K58" s="41"/>
      <c r="L58" s="20"/>
    </row>
    <row r="59" spans="2:12" x14ac:dyDescent="0.25">
      <c r="B59" s="15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 x14ac:dyDescent="0.2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 x14ac:dyDescent="0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x14ac:dyDescent="0.25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x14ac:dyDescent="0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 x14ac:dyDescent="0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 x14ac:dyDescent="0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 x14ac:dyDescent="0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 x14ac:dyDescent="0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 x14ac:dyDescent="0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 x14ac:dyDescent="0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 x14ac:dyDescent="0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 x14ac:dyDescent="0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 x14ac:dyDescent="0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x14ac:dyDescent="0.25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x14ac:dyDescent="0.25"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x14ac:dyDescent="0.25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x14ac:dyDescent="0.25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x14ac:dyDescent="0.25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x14ac:dyDescent="0.25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x14ac:dyDescent="0.25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x14ac:dyDescent="0.25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x14ac:dyDescent="0.25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x14ac:dyDescent="0.25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x14ac:dyDescent="0.25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x14ac:dyDescent="0.25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x14ac:dyDescent="0.25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x14ac:dyDescent="0.25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x14ac:dyDescent="0.2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x14ac:dyDescent="0.25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x14ac:dyDescent="0.25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 x14ac:dyDescent="0.25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x14ac:dyDescent="0.25"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 x14ac:dyDescent="0.25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 x14ac:dyDescent="0.2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x14ac:dyDescent="0.25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 x14ac:dyDescent="0.2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x14ac:dyDescent="0.2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x14ac:dyDescent="0.25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x14ac:dyDescent="0.25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x14ac:dyDescent="0.25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x14ac:dyDescent="0.25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x14ac:dyDescent="0.25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x14ac:dyDescent="0.25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x14ac:dyDescent="0.2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x14ac:dyDescent="0.25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x14ac:dyDescent="0.2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x14ac:dyDescent="0.2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x14ac:dyDescent="0.25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x14ac:dyDescent="0.25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x14ac:dyDescent="0.25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x14ac:dyDescent="0.25"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x14ac:dyDescent="0.25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x14ac:dyDescent="0.25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x14ac:dyDescent="0.25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x14ac:dyDescent="0.25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x14ac:dyDescent="0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x14ac:dyDescent="0.25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x14ac:dyDescent="0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x14ac:dyDescent="0.2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x14ac:dyDescent="0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x14ac:dyDescent="0.25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x14ac:dyDescent="0.25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x14ac:dyDescent="0.25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x14ac:dyDescent="0.25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x14ac:dyDescent="0.25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x14ac:dyDescent="0.25"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x14ac:dyDescent="0.25"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x14ac:dyDescent="0.25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x14ac:dyDescent="0.25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x14ac:dyDescent="0.25"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x14ac:dyDescent="0.25"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x14ac:dyDescent="0.25"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x14ac:dyDescent="0.25"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2:12" x14ac:dyDescent="0.25"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2:12" x14ac:dyDescent="0.25"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2:12" x14ac:dyDescent="0.25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2:12" x14ac:dyDescent="0.25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x14ac:dyDescent="0.25"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2:12" x14ac:dyDescent="0.25"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2:12" x14ac:dyDescent="0.25"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2:12" x14ac:dyDescent="0.25"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2:12" x14ac:dyDescent="0.25"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2:12" x14ac:dyDescent="0.2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2:12" x14ac:dyDescent="0.25"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2:12" x14ac:dyDescent="0.25"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2:12" x14ac:dyDescent="0.25"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2:12" x14ac:dyDescent="0.25"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2:12" x14ac:dyDescent="0.25"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2:12" x14ac:dyDescent="0.25"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2:12" x14ac:dyDescent="0.25"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x14ac:dyDescent="0.25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2:12" x14ac:dyDescent="0.25"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2:12" x14ac:dyDescent="0.25"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2:12" x14ac:dyDescent="0.25"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2:12" x14ac:dyDescent="0.25"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2:12" x14ac:dyDescent="0.25"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2:12" x14ac:dyDescent="0.25"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2:12" x14ac:dyDescent="0.25"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2:12" x14ac:dyDescent="0.25"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2:12" x14ac:dyDescent="0.25"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2:12" x14ac:dyDescent="0.25"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2:12" x14ac:dyDescent="0.25"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2:12" x14ac:dyDescent="0.25"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2:12" x14ac:dyDescent="0.25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2:12" x14ac:dyDescent="0.25"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2:12" x14ac:dyDescent="0.25"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2:12" x14ac:dyDescent="0.25"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2:12" x14ac:dyDescent="0.25"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2:12" x14ac:dyDescent="0.25"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x14ac:dyDescent="0.25"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2:12" x14ac:dyDescent="0.25"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2:12" x14ac:dyDescent="0.25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2:12" x14ac:dyDescent="0.25"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2:12" x14ac:dyDescent="0.25"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2:12" x14ac:dyDescent="0.25"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2:12" x14ac:dyDescent="0.2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2:12" x14ac:dyDescent="0.25"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2:12" x14ac:dyDescent="0.25"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2:12" x14ac:dyDescent="0.25"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2:12" x14ac:dyDescent="0.25"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2:12" x14ac:dyDescent="0.25">
      <c r="B189" s="19"/>
    </row>
    <row r="190" spans="2:12" x14ac:dyDescent="0.25">
      <c r="B190" s="19"/>
    </row>
    <row r="191" spans="2:12" x14ac:dyDescent="0.25">
      <c r="B191" s="19"/>
    </row>
    <row r="192" spans="2:12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</sheetData>
  <mergeCells count="5">
    <mergeCell ref="B2:L2"/>
    <mergeCell ref="B3:L3"/>
    <mergeCell ref="B5:L5"/>
    <mergeCell ref="E9:I9"/>
    <mergeCell ref="K9:L9"/>
  </mergeCells>
  <phoneticPr fontId="11" type="noConversion"/>
  <pageMargins left="0.7" right="0.7" top="0.75" bottom="0.75" header="0.3" footer="0.3"/>
  <pageSetup scale="73" orientation="landscape" r:id="rId1"/>
  <headerFooter>
    <oddHeader>&amp;R&amp;"Calibri,Regular"&amp;K000000
Exhibit OCS _ 1.4D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view="pageLayout" topLeftCell="F1" workbookViewId="0">
      <selection activeCell="C9" sqref="C9"/>
    </sheetView>
  </sheetViews>
  <sheetFormatPr defaultColWidth="8.85546875" defaultRowHeight="15" x14ac:dyDescent="0.25"/>
  <cols>
    <col min="1" max="1" width="4.42578125" customWidth="1"/>
    <col min="2" max="2" width="34.85546875" customWidth="1"/>
    <col min="5" max="6" width="11.42578125" customWidth="1"/>
  </cols>
  <sheetData>
    <row r="3" spans="1:18" ht="21" x14ac:dyDescent="0.35"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50"/>
      <c r="L3" s="50"/>
    </row>
    <row r="4" spans="1:18" ht="21" x14ac:dyDescent="0.35"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50"/>
      <c r="L4" s="50"/>
    </row>
    <row r="5" spans="1:18" ht="21" x14ac:dyDescent="0.35">
      <c r="B5" s="105" t="s">
        <v>66</v>
      </c>
      <c r="C5" s="105"/>
      <c r="D5" s="105"/>
      <c r="E5" s="105"/>
      <c r="F5" s="105"/>
      <c r="G5" s="105"/>
      <c r="H5" s="105"/>
      <c r="I5" s="105"/>
      <c r="J5" s="105"/>
    </row>
    <row r="9" spans="1:18" ht="18.75" x14ac:dyDescent="0.3">
      <c r="D9" s="78" t="s">
        <v>43</v>
      </c>
      <c r="E9" s="78" t="s">
        <v>44</v>
      </c>
      <c r="F9" s="78" t="s">
        <v>45</v>
      </c>
      <c r="G9" s="78" t="s">
        <v>46</v>
      </c>
      <c r="H9" s="78" t="s">
        <v>47</v>
      </c>
      <c r="I9" s="78" t="s">
        <v>48</v>
      </c>
      <c r="J9" s="78" t="s">
        <v>49</v>
      </c>
    </row>
    <row r="10" spans="1:18" ht="39" x14ac:dyDescent="0.25">
      <c r="A10" s="5" t="s">
        <v>0</v>
      </c>
      <c r="B10" s="4" t="s">
        <v>1</v>
      </c>
      <c r="C10" s="4"/>
      <c r="D10" s="5" t="s">
        <v>36</v>
      </c>
      <c r="E10" s="17" t="s">
        <v>284</v>
      </c>
      <c r="F10" s="17" t="s">
        <v>281</v>
      </c>
      <c r="G10" s="5" t="s">
        <v>282</v>
      </c>
      <c r="H10" s="17" t="s">
        <v>37</v>
      </c>
      <c r="I10" s="5" t="s">
        <v>283</v>
      </c>
      <c r="J10" s="79" t="s">
        <v>37</v>
      </c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>
        <v>1</v>
      </c>
      <c r="B11" s="3" t="s">
        <v>226</v>
      </c>
      <c r="C11" s="11" t="s">
        <v>12</v>
      </c>
      <c r="D11" s="6">
        <f>'WP Sheet 4'!AA11</f>
        <v>1.96</v>
      </c>
      <c r="E11" s="6">
        <f>'WP Sheet 4'!U11</f>
        <v>51.063333333333333</v>
      </c>
      <c r="F11" s="7">
        <f>D11/E11</f>
        <v>3.8383706508257717E-2</v>
      </c>
      <c r="G11" s="14">
        <f>'OCS - 1.6'!P11</f>
        <v>0.06</v>
      </c>
      <c r="H11" s="14">
        <f>(1+(G11/2))*F11</f>
        <v>3.9535217703505453E-2</v>
      </c>
      <c r="I11" s="6">
        <f>('WP Sheet1'!H10*0.75)+('WP Sheet1'!I10*0.25)</f>
        <v>1.98</v>
      </c>
      <c r="J11" s="7">
        <f>I11/E11</f>
        <v>3.8775376982831775E-2</v>
      </c>
      <c r="K11" s="7"/>
    </row>
    <row r="12" spans="1:18" x14ac:dyDescent="0.25">
      <c r="A12">
        <f>A11+1</f>
        <v>2</v>
      </c>
      <c r="B12" s="3" t="s">
        <v>227</v>
      </c>
      <c r="C12" s="11" t="s">
        <v>13</v>
      </c>
      <c r="D12" s="6">
        <f>'WP Sheet 4'!AA12</f>
        <v>2.04</v>
      </c>
      <c r="E12" s="6">
        <f>'WP Sheet 4'!U12</f>
        <v>54.448333333333345</v>
      </c>
      <c r="F12" s="7">
        <f t="shared" ref="F12:F33" si="0">D12/E12</f>
        <v>3.7466711561419078E-2</v>
      </c>
      <c r="G12" s="14">
        <f>'OCS - 1.6'!P12</f>
        <v>5.6333333333333326E-2</v>
      </c>
      <c r="H12" s="14">
        <f t="shared" ref="H12:H33" si="1">(1+(G12/2))*F12</f>
        <v>3.8522023937065712E-2</v>
      </c>
      <c r="I12" s="6">
        <f>('WP Sheet1'!H11*0.75)+('WP Sheet1'!I11*0.25)</f>
        <v>2.08</v>
      </c>
      <c r="J12" s="7">
        <f t="shared" ref="J12:J33" si="2">I12/E12</f>
        <v>3.8201352964584157E-2</v>
      </c>
      <c r="K12" s="7"/>
    </row>
    <row r="13" spans="1:18" x14ac:dyDescent="0.25">
      <c r="A13">
        <f t="shared" ref="A13:A35" si="3">A12+1</f>
        <v>3</v>
      </c>
      <c r="B13" s="3" t="s">
        <v>228</v>
      </c>
      <c r="C13" s="11" t="s">
        <v>110</v>
      </c>
      <c r="D13" s="6">
        <f>'WP Sheet 4'!AA13</f>
        <v>1.272</v>
      </c>
      <c r="E13" s="6">
        <f>'WP Sheet 4'!U13</f>
        <v>29.74</v>
      </c>
      <c r="F13" s="7">
        <f t="shared" si="0"/>
        <v>4.2770679219905856E-2</v>
      </c>
      <c r="G13" s="14">
        <f>'OCS - 1.6'!P13</f>
        <v>5.5E-2</v>
      </c>
      <c r="H13" s="14">
        <f t="shared" si="1"/>
        <v>4.3946872898453268E-2</v>
      </c>
      <c r="I13" s="6">
        <f>('WP Sheet1'!H12*0.75)+('WP Sheet1'!I12*0.25)</f>
        <v>1.29</v>
      </c>
      <c r="J13" s="7">
        <f t="shared" si="2"/>
        <v>4.3375924680564899E-2</v>
      </c>
      <c r="K13" s="7"/>
    </row>
    <row r="14" spans="1:18" x14ac:dyDescent="0.25">
      <c r="A14">
        <f t="shared" si="3"/>
        <v>4</v>
      </c>
      <c r="B14" s="3" t="s">
        <v>206</v>
      </c>
      <c r="C14" s="11" t="s">
        <v>207</v>
      </c>
      <c r="D14" s="6">
        <f>'WP Sheet 4'!AA14</f>
        <v>1.56</v>
      </c>
      <c r="E14" s="6">
        <f>'WP Sheet 4'!U14</f>
        <v>56.711666666666666</v>
      </c>
      <c r="F14" s="7">
        <f t="shared" si="0"/>
        <v>2.750756751991066E-2</v>
      </c>
      <c r="G14" s="14">
        <f>'OCS - 1.6'!P14</f>
        <v>7.0000000000000007E-2</v>
      </c>
      <c r="H14" s="14">
        <f t="shared" si="1"/>
        <v>2.8470332383107529E-2</v>
      </c>
      <c r="I14" s="6">
        <f>('WP Sheet1'!H13*0.75)+('WP Sheet1'!I13*0.25)</f>
        <v>1.5799999999999998</v>
      </c>
      <c r="J14" s="7">
        <f t="shared" si="2"/>
        <v>2.7860228641960794E-2</v>
      </c>
      <c r="K14" s="7"/>
    </row>
    <row r="15" spans="1:18" x14ac:dyDescent="0.25">
      <c r="A15">
        <f t="shared" si="3"/>
        <v>5</v>
      </c>
      <c r="B15" s="3" t="s">
        <v>208</v>
      </c>
      <c r="C15" s="11" t="s">
        <v>209</v>
      </c>
      <c r="D15" s="6">
        <f>'WP Sheet 4'!AA15</f>
        <v>1.08</v>
      </c>
      <c r="E15" s="6">
        <f>'WP Sheet 4'!U15</f>
        <v>28.516666666666662</v>
      </c>
      <c r="F15" s="7">
        <f t="shared" si="0"/>
        <v>3.787258912916424E-2</v>
      </c>
      <c r="G15" s="14">
        <f>'OCS - 1.6'!P15</f>
        <v>6.246666666666667E-2</v>
      </c>
      <c r="H15" s="14">
        <f t="shared" si="1"/>
        <v>3.90554763296318E-2</v>
      </c>
      <c r="I15" s="6">
        <f>('WP Sheet1'!H14*0.75)+('WP Sheet1'!I14*0.25)</f>
        <v>1.095</v>
      </c>
      <c r="J15" s="7">
        <f t="shared" si="2"/>
        <v>3.8398597311513738E-2</v>
      </c>
      <c r="K15" s="7"/>
    </row>
    <row r="16" spans="1:18" x14ac:dyDescent="0.25">
      <c r="A16">
        <f t="shared" si="3"/>
        <v>6</v>
      </c>
      <c r="B16" s="3" t="s">
        <v>229</v>
      </c>
      <c r="C16" s="11" t="s">
        <v>14</v>
      </c>
      <c r="D16" s="6">
        <f>'WP Sheet 4'!AA16</f>
        <v>2.62</v>
      </c>
      <c r="E16" s="6">
        <f>'WP Sheet 4'!U16</f>
        <v>71.789999999999992</v>
      </c>
      <c r="F16" s="7">
        <f t="shared" si="0"/>
        <v>3.6495333611923669E-2</v>
      </c>
      <c r="G16" s="14">
        <f>'OCS - 1.6'!P16</f>
        <v>5.4699999999999999E-2</v>
      </c>
      <c r="H16" s="14">
        <f t="shared" si="1"/>
        <v>3.7493480986209783E-2</v>
      </c>
      <c r="I16" s="6">
        <f>('WP Sheet1'!H15*0.75)+('WP Sheet1'!I15*0.25)</f>
        <v>2.7649999999999997</v>
      </c>
      <c r="J16" s="7">
        <f t="shared" si="2"/>
        <v>3.8515113525560661E-2</v>
      </c>
      <c r="K16" s="7"/>
    </row>
    <row r="17" spans="1:11" x14ac:dyDescent="0.25">
      <c r="A17">
        <f t="shared" si="3"/>
        <v>7</v>
      </c>
      <c r="B17" s="3" t="s">
        <v>210</v>
      </c>
      <c r="C17" s="11" t="s">
        <v>213</v>
      </c>
      <c r="D17" s="6">
        <f>'WP Sheet 4'!AA17</f>
        <v>3.12</v>
      </c>
      <c r="E17" s="6">
        <f>'WP Sheet 4'!U17</f>
        <v>70.441666666666663</v>
      </c>
      <c r="F17" s="7">
        <f t="shared" si="0"/>
        <v>4.4291967348870226E-2</v>
      </c>
      <c r="G17" s="14">
        <f>'OCS - 1.6'!P17</f>
        <v>3.9399999999999998E-2</v>
      </c>
      <c r="H17" s="14">
        <f t="shared" si="1"/>
        <v>4.5164519105642974E-2</v>
      </c>
      <c r="I17" s="6">
        <f>('WP Sheet1'!H16*0.75)+('WP Sheet1'!I16*0.25)</f>
        <v>3.165</v>
      </c>
      <c r="J17" s="7">
        <f t="shared" si="2"/>
        <v>4.4930793801017395E-2</v>
      </c>
      <c r="K17" s="7"/>
    </row>
    <row r="18" spans="1:11" x14ac:dyDescent="0.25">
      <c r="A18">
        <f t="shared" si="3"/>
        <v>8</v>
      </c>
      <c r="B18" s="3" t="s">
        <v>211</v>
      </c>
      <c r="C18" s="11" t="s">
        <v>212</v>
      </c>
      <c r="D18" s="6">
        <f>'WP Sheet 4'!AA18</f>
        <v>1.42</v>
      </c>
      <c r="E18" s="6">
        <f>'WP Sheet 4'!U18</f>
        <v>52.728333333333332</v>
      </c>
      <c r="F18" s="7">
        <f t="shared" si="0"/>
        <v>2.693049277744413E-2</v>
      </c>
      <c r="G18" s="14">
        <f>'OCS - 1.6'!P18</f>
        <v>1.8833333333333334E-2</v>
      </c>
      <c r="H18" s="14">
        <f t="shared" si="1"/>
        <v>2.7184088251098394E-2</v>
      </c>
      <c r="I18" s="6">
        <f>('WP Sheet1'!H17*0.75)+('WP Sheet1'!I17*0.25)</f>
        <v>1.47</v>
      </c>
      <c r="J18" s="7">
        <f t="shared" si="2"/>
        <v>2.7878749565382305E-2</v>
      </c>
      <c r="K18" s="7"/>
    </row>
    <row r="19" spans="1:11" x14ac:dyDescent="0.25">
      <c r="A19">
        <f t="shared" si="3"/>
        <v>9</v>
      </c>
      <c r="B19" s="3" t="s">
        <v>214</v>
      </c>
      <c r="C19" s="11" t="s">
        <v>215</v>
      </c>
      <c r="D19" s="6">
        <f>'WP Sheet 4'!AA19</f>
        <v>1.02</v>
      </c>
      <c r="E19" s="6">
        <f>'WP Sheet 4'!U19</f>
        <v>23.901666666666667</v>
      </c>
      <c r="F19" s="7">
        <f t="shared" si="0"/>
        <v>4.2674848336936057E-2</v>
      </c>
      <c r="G19" s="14">
        <f>'OCS - 1.6'!P19</f>
        <v>3.3333333333333333E-2</v>
      </c>
      <c r="H19" s="14">
        <f t="shared" si="1"/>
        <v>4.3386095809218324E-2</v>
      </c>
      <c r="I19" s="6">
        <f>('WP Sheet1'!H18*0.75)+('WP Sheet1'!I18*0.25)</f>
        <v>1.0349999999999999</v>
      </c>
      <c r="J19" s="7">
        <f t="shared" si="2"/>
        <v>4.3302419636008643E-2</v>
      </c>
      <c r="K19" s="7"/>
    </row>
    <row r="20" spans="1:11" x14ac:dyDescent="0.25">
      <c r="A20">
        <f t="shared" si="3"/>
        <v>10</v>
      </c>
      <c r="B20" s="3" t="s">
        <v>230</v>
      </c>
      <c r="C20" s="11" t="s">
        <v>4</v>
      </c>
      <c r="D20" s="6">
        <f>'WP Sheet 4'!AA20</f>
        <v>1.72</v>
      </c>
      <c r="E20" s="6">
        <f>'WP Sheet 4'!U20</f>
        <v>55.395000000000003</v>
      </c>
      <c r="F20" s="7">
        <f t="shared" si="0"/>
        <v>3.1049733730481088E-2</v>
      </c>
      <c r="G20" s="14">
        <f>'OCS - 1.6'!P20</f>
        <v>3.3333333333333333E-2</v>
      </c>
      <c r="H20" s="14">
        <f t="shared" si="1"/>
        <v>3.156722929265577E-2</v>
      </c>
      <c r="I20" s="6">
        <f>('WP Sheet1'!H19*0.75)+('WP Sheet1'!I19*0.25)</f>
        <v>1.7967500000000001</v>
      </c>
      <c r="J20" s="7">
        <f t="shared" si="2"/>
        <v>3.2435237837349938E-2</v>
      </c>
      <c r="K20" s="7"/>
    </row>
    <row r="21" spans="1:11" x14ac:dyDescent="0.25">
      <c r="A21">
        <f t="shared" si="3"/>
        <v>11</v>
      </c>
      <c r="B21" s="3" t="s">
        <v>231</v>
      </c>
      <c r="C21" s="11" t="s">
        <v>111</v>
      </c>
      <c r="D21" s="6">
        <f>'WP Sheet 4'!AA21</f>
        <v>2.72</v>
      </c>
      <c r="E21" s="6">
        <f>'WP Sheet 4'!U21</f>
        <v>57.475000000000001</v>
      </c>
      <c r="F21" s="7">
        <f t="shared" si="0"/>
        <v>4.7324923879947807E-2</v>
      </c>
      <c r="G21" s="14">
        <f>'OCS - 1.6'!P21</f>
        <v>4.5666666666666668E-2</v>
      </c>
      <c r="H21" s="14">
        <f t="shared" si="1"/>
        <v>4.8405509641873276E-2</v>
      </c>
      <c r="I21" s="6">
        <f>('WP Sheet1'!H20*0.75)+('WP Sheet1'!I20*0.25)</f>
        <v>2.72</v>
      </c>
      <c r="J21" s="7">
        <f t="shared" si="2"/>
        <v>4.7324923879947807E-2</v>
      </c>
      <c r="K21" s="7"/>
    </row>
    <row r="22" spans="1:11" x14ac:dyDescent="0.25">
      <c r="A22">
        <f t="shared" si="3"/>
        <v>12</v>
      </c>
      <c r="B22" s="3" t="s">
        <v>216</v>
      </c>
      <c r="C22" s="11" t="s">
        <v>217</v>
      </c>
      <c r="D22" s="6">
        <f>'WP Sheet 4'!AA22</f>
        <v>1.0880000000000001</v>
      </c>
      <c r="E22" s="6">
        <f>'WP Sheet 4'!U22</f>
        <v>38.868333333333332</v>
      </c>
      <c r="F22" s="7">
        <f t="shared" si="0"/>
        <v>2.7991938596115092E-2</v>
      </c>
      <c r="G22" s="14">
        <f>'OCS - 1.6'!P22</f>
        <v>0.06</v>
      </c>
      <c r="H22" s="14">
        <f t="shared" si="1"/>
        <v>2.8831696753998545E-2</v>
      </c>
      <c r="I22" s="6">
        <f>('WP Sheet1'!H21*0.75)+('WP Sheet1'!I21*0.25)</f>
        <v>1.1100000000000001</v>
      </c>
      <c r="J22" s="7">
        <f t="shared" si="2"/>
        <v>2.8557952060374772E-2</v>
      </c>
      <c r="K22" s="7"/>
    </row>
    <row r="23" spans="1:11" x14ac:dyDescent="0.25">
      <c r="A23">
        <f t="shared" si="3"/>
        <v>13</v>
      </c>
      <c r="B23" s="3" t="s">
        <v>232</v>
      </c>
      <c r="C23" s="11" t="s">
        <v>112</v>
      </c>
      <c r="D23" s="6">
        <f>'WP Sheet 4'!AA23</f>
        <v>2.9</v>
      </c>
      <c r="E23" s="6">
        <f>'WP Sheet 4'!U23</f>
        <v>93.216666666666654</v>
      </c>
      <c r="F23" s="7">
        <f t="shared" si="0"/>
        <v>3.1110316467012341E-2</v>
      </c>
      <c r="G23" s="14">
        <f>'OCS - 1.6'!P23</f>
        <v>5.6933333333333336E-2</v>
      </c>
      <c r="H23" s="14">
        <f t="shared" si="1"/>
        <v>3.1995923475773291E-2</v>
      </c>
      <c r="I23" s="6">
        <f>('WP Sheet1'!H22*0.75)+('WP Sheet1'!I22*0.25)</f>
        <v>2.9649999999999999</v>
      </c>
      <c r="J23" s="7">
        <f t="shared" si="2"/>
        <v>3.1807616663686755E-2</v>
      </c>
      <c r="K23" s="7"/>
    </row>
    <row r="24" spans="1:11" x14ac:dyDescent="0.25">
      <c r="A24">
        <f t="shared" si="3"/>
        <v>14</v>
      </c>
      <c r="B24" s="3" t="s">
        <v>218</v>
      </c>
      <c r="C24" s="77" t="s">
        <v>219</v>
      </c>
      <c r="D24" s="6">
        <f>'WP Sheet 4'!AA24</f>
        <v>1.6</v>
      </c>
      <c r="E24" s="6">
        <f>'WP Sheet 4'!U24</f>
        <v>46.199999999999996</v>
      </c>
      <c r="F24" s="7">
        <f t="shared" si="0"/>
        <v>3.4632034632034639E-2</v>
      </c>
      <c r="G24" s="14">
        <f>'OCS - 1.6'!P24</f>
        <v>5.8333333333333327E-2</v>
      </c>
      <c r="H24" s="14">
        <f t="shared" si="1"/>
        <v>3.5642135642135649E-2</v>
      </c>
      <c r="I24" s="6">
        <f>('WP Sheet1'!H23*0.75)+('WP Sheet1'!I23*0.25)</f>
        <v>1.5799999999999998</v>
      </c>
      <c r="J24" s="7">
        <f t="shared" si="2"/>
        <v>3.4199134199134201E-2</v>
      </c>
      <c r="K24" s="7"/>
    </row>
    <row r="25" spans="1:11" x14ac:dyDescent="0.25">
      <c r="A25">
        <f t="shared" si="3"/>
        <v>15</v>
      </c>
      <c r="B25" s="3" t="s">
        <v>220</v>
      </c>
      <c r="C25" s="77" t="s">
        <v>221</v>
      </c>
      <c r="D25" s="6">
        <f>'WP Sheet 4'!AA25</f>
        <v>0.9</v>
      </c>
      <c r="E25" s="6">
        <f>'WP Sheet 4'!U25</f>
        <v>36.085000000000001</v>
      </c>
      <c r="F25" s="7">
        <f t="shared" si="0"/>
        <v>2.4941111265068587E-2</v>
      </c>
      <c r="G25" s="14">
        <f>'OCS - 1.6'!P25</f>
        <v>5.4999999999999993E-2</v>
      </c>
      <c r="H25" s="14">
        <f t="shared" si="1"/>
        <v>2.5626991824857975E-2</v>
      </c>
      <c r="I25" s="6">
        <f>('WP Sheet1'!H24*0.75)+('WP Sheet1'!I24*0.25)</f>
        <v>0.95500000000000007</v>
      </c>
      <c r="J25" s="7">
        <f t="shared" si="2"/>
        <v>2.646529028682278E-2</v>
      </c>
      <c r="K25" s="7"/>
    </row>
    <row r="26" spans="1:11" x14ac:dyDescent="0.25">
      <c r="A26">
        <f t="shared" si="3"/>
        <v>16</v>
      </c>
      <c r="B26" s="3" t="s">
        <v>222</v>
      </c>
      <c r="C26" s="77" t="s">
        <v>223</v>
      </c>
      <c r="D26" s="6">
        <f>'WP Sheet 4'!AA26</f>
        <v>2.2719999999999998</v>
      </c>
      <c r="E26" s="6">
        <f>'WP Sheet 4'!U26</f>
        <v>54.571666666666658</v>
      </c>
      <c r="F26" s="7">
        <f t="shared" si="0"/>
        <v>4.1633326207128243E-2</v>
      </c>
      <c r="G26" s="14">
        <f>'OCS - 1.6'!P26</f>
        <v>4.243333333333333E-2</v>
      </c>
      <c r="H26" s="14">
        <f t="shared" si="1"/>
        <v>4.2516646611489482E-2</v>
      </c>
      <c r="I26" s="6">
        <f>('WP Sheet1'!H25*0.75)+('WP Sheet1'!I25*0.25)</f>
        <v>2.3149999999999999</v>
      </c>
      <c r="J26" s="7">
        <f t="shared" si="2"/>
        <v>4.2421280884463862E-2</v>
      </c>
      <c r="K26" s="7"/>
    </row>
    <row r="27" spans="1:11" x14ac:dyDescent="0.25">
      <c r="A27">
        <f t="shared" si="3"/>
        <v>17</v>
      </c>
      <c r="B27" s="3" t="s">
        <v>233</v>
      </c>
      <c r="C27" s="11" t="s">
        <v>5</v>
      </c>
      <c r="D27" s="6">
        <f>'WP Sheet 4'!AA27</f>
        <v>1.1000000000000001</v>
      </c>
      <c r="E27" s="6">
        <f>'WP Sheet 4'!U27</f>
        <v>31.983333333333331</v>
      </c>
      <c r="F27" s="7">
        <f t="shared" si="0"/>
        <v>3.4392912975508082E-2</v>
      </c>
      <c r="G27" s="14">
        <f>'OCS - 1.6'!P27</f>
        <v>6.9966666666666663E-2</v>
      </c>
      <c r="H27" s="14">
        <f t="shared" si="1"/>
        <v>3.5596091714434605E-2</v>
      </c>
      <c r="I27" s="6">
        <f>('WP Sheet1'!H26*0.75)+('WP Sheet1'!I26*0.25)</f>
        <v>1.1300000000000001</v>
      </c>
      <c r="J27" s="7">
        <f t="shared" si="2"/>
        <v>3.5330901511203758E-2</v>
      </c>
      <c r="K27" s="7"/>
    </row>
    <row r="28" spans="1:11" x14ac:dyDescent="0.25">
      <c r="A28">
        <f t="shared" si="3"/>
        <v>18</v>
      </c>
      <c r="B28" s="3" t="s">
        <v>234</v>
      </c>
      <c r="C28" s="11" t="s">
        <v>7</v>
      </c>
      <c r="D28" s="6">
        <f>'WP Sheet 4'!AA28</f>
        <v>2.64</v>
      </c>
      <c r="E28" s="6">
        <f>'WP Sheet 4'!U28</f>
        <v>94.851666666666674</v>
      </c>
      <c r="F28" s="7">
        <f t="shared" si="0"/>
        <v>2.783293212208536E-2</v>
      </c>
      <c r="G28" s="14">
        <f>'OCS - 1.6'!P28</f>
        <v>6.0933333333333332E-2</v>
      </c>
      <c r="H28" s="14">
        <f t="shared" si="1"/>
        <v>2.8680908787404893E-2</v>
      </c>
      <c r="I28" s="6">
        <f>('WP Sheet1'!H27*0.75)+('WP Sheet1'!I27*0.25)</f>
        <v>2.67</v>
      </c>
      <c r="J28" s="7">
        <f t="shared" si="2"/>
        <v>2.814921544165451E-2</v>
      </c>
      <c r="K28" s="7"/>
    </row>
    <row r="29" spans="1:11" x14ac:dyDescent="0.25">
      <c r="A29">
        <f t="shared" si="3"/>
        <v>19</v>
      </c>
      <c r="B29" s="3" t="s">
        <v>235</v>
      </c>
      <c r="C29" s="11" t="s">
        <v>10</v>
      </c>
      <c r="D29" s="6">
        <f>'WP Sheet 4'!AA29</f>
        <v>2.028</v>
      </c>
      <c r="E29" s="6">
        <f>'WP Sheet 4'!U29</f>
        <v>42.763333333333343</v>
      </c>
      <c r="F29" s="7">
        <f t="shared" si="0"/>
        <v>4.7423805440798182E-2</v>
      </c>
      <c r="G29" s="14">
        <f>'OCS - 1.6'!P29</f>
        <v>3.7166666666666674E-2</v>
      </c>
      <c r="H29" s="14">
        <f t="shared" si="1"/>
        <v>4.8305097825239687E-2</v>
      </c>
      <c r="I29" s="6">
        <f>('WP Sheet1'!H28*0.75)+('WP Sheet1'!I28*0.25)</f>
        <v>2.0975000000000001</v>
      </c>
      <c r="J29" s="7">
        <f t="shared" si="2"/>
        <v>4.9049029542442897E-2</v>
      </c>
      <c r="K29" s="7"/>
    </row>
    <row r="30" spans="1:11" x14ac:dyDescent="0.25">
      <c r="A30">
        <f t="shared" si="3"/>
        <v>20</v>
      </c>
      <c r="B30" s="3" t="s">
        <v>224</v>
      </c>
      <c r="C30" s="11" t="s">
        <v>225</v>
      </c>
      <c r="D30" s="6">
        <f>'WP Sheet 4'!AA30</f>
        <v>0.88</v>
      </c>
      <c r="E30" s="6">
        <f>'WP Sheet 4'!U30</f>
        <v>16.734999999999999</v>
      </c>
      <c r="F30" s="7">
        <f t="shared" si="0"/>
        <v>5.25844039438303E-2</v>
      </c>
      <c r="G30" s="14">
        <f>'OCS - 1.6'!P30</f>
        <v>2.3900000000000001E-2</v>
      </c>
      <c r="H30" s="14">
        <f t="shared" si="1"/>
        <v>5.3212787570959069E-2</v>
      </c>
      <c r="I30" s="6">
        <f>('WP Sheet1'!H29*0.75)+('WP Sheet1'!I29*0.25)</f>
        <v>0.88</v>
      </c>
      <c r="J30" s="7">
        <f t="shared" si="2"/>
        <v>5.25844039438303E-2</v>
      </c>
      <c r="K30" s="7"/>
    </row>
    <row r="31" spans="1:11" x14ac:dyDescent="0.25">
      <c r="A31">
        <f t="shared" si="3"/>
        <v>21</v>
      </c>
      <c r="B31" s="3" t="s">
        <v>236</v>
      </c>
      <c r="C31" s="11" t="s">
        <v>113</v>
      </c>
      <c r="D31" s="6">
        <f>'WP Sheet 4'!AA31</f>
        <v>1.4</v>
      </c>
      <c r="E31" s="6">
        <f>'WP Sheet 4'!U31</f>
        <v>34.49</v>
      </c>
      <c r="F31" s="7">
        <f t="shared" si="0"/>
        <v>4.0591475790084076E-2</v>
      </c>
      <c r="G31" s="14">
        <f>'OCS - 1.6'!P31</f>
        <v>4.3333333333333335E-2</v>
      </c>
      <c r="H31" s="14">
        <f t="shared" si="1"/>
        <v>4.1470957765535901E-2</v>
      </c>
      <c r="I31" s="6">
        <f>('WP Sheet1'!H30*0.75)+('WP Sheet1'!I30*0.25)</f>
        <v>1.4099999999999997</v>
      </c>
      <c r="J31" s="7">
        <f t="shared" si="2"/>
        <v>4.0881414902870387E-2</v>
      </c>
      <c r="K31" s="7"/>
    </row>
    <row r="32" spans="1:11" x14ac:dyDescent="0.25">
      <c r="A32">
        <f t="shared" si="3"/>
        <v>22</v>
      </c>
      <c r="B32" s="3" t="s">
        <v>237</v>
      </c>
      <c r="C32" s="11" t="s">
        <v>15</v>
      </c>
      <c r="D32" s="6">
        <f>'WP Sheet 4'!AA32</f>
        <v>1.56</v>
      </c>
      <c r="E32" s="6">
        <f>'WP Sheet 4'!U32</f>
        <v>44.65</v>
      </c>
      <c r="F32" s="7">
        <f t="shared" si="0"/>
        <v>3.4938409854423293E-2</v>
      </c>
      <c r="G32" s="14">
        <f>'OCS - 1.6'!P32</f>
        <v>5.3533333333333329E-2</v>
      </c>
      <c r="H32" s="14">
        <f t="shared" si="1"/>
        <v>3.587359462486002E-2</v>
      </c>
      <c r="I32" s="6">
        <f>('WP Sheet1'!H31*0.75)+('WP Sheet1'!I31*0.25)</f>
        <v>1.5899999999999999</v>
      </c>
      <c r="J32" s="7">
        <f t="shared" si="2"/>
        <v>3.561030235162374E-2</v>
      </c>
      <c r="K32" s="7"/>
    </row>
    <row r="33" spans="1:11" x14ac:dyDescent="0.25">
      <c r="A33">
        <f t="shared" si="3"/>
        <v>23</v>
      </c>
      <c r="B33" s="3" t="s">
        <v>238</v>
      </c>
      <c r="C33" s="11" t="s">
        <v>9</v>
      </c>
      <c r="D33" s="6">
        <f>'WP Sheet 4'!AA33</f>
        <v>1.2</v>
      </c>
      <c r="E33" s="6">
        <f>'WP Sheet 4'!U33</f>
        <v>30.086666666666662</v>
      </c>
      <c r="F33" s="7">
        <f t="shared" si="0"/>
        <v>3.9884777309993354E-2</v>
      </c>
      <c r="G33" s="14">
        <f>'OCS - 1.6'!P33</f>
        <v>4.4399999999999995E-2</v>
      </c>
      <c r="H33" s="14">
        <f t="shared" si="1"/>
        <v>4.0770219366275208E-2</v>
      </c>
      <c r="I33" s="6">
        <f>('WP Sheet1'!H32*0.75)+('WP Sheet1'!I32*0.25)</f>
        <v>1.1850000000000001</v>
      </c>
      <c r="J33" s="7">
        <f t="shared" si="2"/>
        <v>3.938621759361844E-2</v>
      </c>
      <c r="K33" s="7"/>
    </row>
    <row r="34" spans="1:11" x14ac:dyDescent="0.25">
      <c r="A34">
        <f t="shared" si="3"/>
        <v>24</v>
      </c>
      <c r="B34" s="3"/>
      <c r="C34" s="11"/>
      <c r="D34" s="6"/>
      <c r="E34" s="6"/>
      <c r="F34" s="7"/>
      <c r="G34" s="14"/>
      <c r="H34" s="14"/>
      <c r="I34" s="6"/>
      <c r="J34" s="7"/>
      <c r="K34" s="7"/>
    </row>
    <row r="35" spans="1:11" x14ac:dyDescent="0.25">
      <c r="A35">
        <f t="shared" si="3"/>
        <v>25</v>
      </c>
      <c r="B35" s="3" t="s">
        <v>108</v>
      </c>
      <c r="C35" s="11"/>
      <c r="D35" s="6">
        <f>AVERAGE(D11:D33)</f>
        <v>1.7434782608695654</v>
      </c>
      <c r="E35" s="6">
        <f t="shared" ref="E35:J35" si="4">AVERAGE(E11:E33)</f>
        <v>48.552753623188408</v>
      </c>
      <c r="F35" s="7">
        <f t="shared" si="4"/>
        <v>3.6988086879493134E-2</v>
      </c>
      <c r="G35" s="7">
        <f t="shared" si="4"/>
        <v>4.9347826086956523E-2</v>
      </c>
      <c r="H35" s="7">
        <f t="shared" si="4"/>
        <v>3.788060427397507E-2</v>
      </c>
      <c r="I35" s="6">
        <f t="shared" si="4"/>
        <v>1.7767065217391305</v>
      </c>
      <c r="J35" s="7">
        <f t="shared" si="4"/>
        <v>3.7627890356889071E-2</v>
      </c>
      <c r="K35" s="7"/>
    </row>
    <row r="36" spans="1:11" x14ac:dyDescent="0.25">
      <c r="A36">
        <f>A34+1</f>
        <v>25</v>
      </c>
      <c r="B36" s="3" t="s">
        <v>109</v>
      </c>
      <c r="C36" s="11"/>
      <c r="D36" s="6">
        <f>MEDIAN(D11:D33)</f>
        <v>1.56</v>
      </c>
      <c r="E36" s="6">
        <f t="shared" ref="E36:J36" si="5">MEDIAN(E11:E33)</f>
        <v>46.199999999999996</v>
      </c>
      <c r="F36" s="7">
        <f t="shared" si="5"/>
        <v>3.7466711561419078E-2</v>
      </c>
      <c r="G36" s="7">
        <f t="shared" si="5"/>
        <v>5.4699999999999999E-2</v>
      </c>
      <c r="H36" s="7">
        <f t="shared" si="5"/>
        <v>3.8522023937065712E-2</v>
      </c>
      <c r="I36" s="6">
        <f t="shared" si="5"/>
        <v>1.5799999999999998</v>
      </c>
      <c r="J36" s="7">
        <f t="shared" si="5"/>
        <v>3.8398597311513738E-2</v>
      </c>
      <c r="K36" s="7"/>
    </row>
    <row r="37" spans="1:11" x14ac:dyDescent="0.25">
      <c r="B37" s="26" t="s">
        <v>179</v>
      </c>
      <c r="C37" s="11"/>
      <c r="D37" s="6"/>
      <c r="E37" s="6"/>
      <c r="F37" s="7"/>
      <c r="G37" s="7"/>
      <c r="H37" s="7"/>
      <c r="I37" s="6"/>
      <c r="J37" s="7"/>
      <c r="K37" s="7"/>
    </row>
    <row r="38" spans="1:11" x14ac:dyDescent="0.25">
      <c r="B38" s="26" t="s">
        <v>319</v>
      </c>
      <c r="C38" s="11"/>
      <c r="D38" s="6"/>
      <c r="E38" s="6"/>
      <c r="F38" s="7"/>
      <c r="G38" s="7"/>
      <c r="H38" s="7"/>
      <c r="I38" s="6"/>
      <c r="J38" s="7"/>
      <c r="K38" s="7"/>
    </row>
    <row r="39" spans="1:11" x14ac:dyDescent="0.25">
      <c r="B39" s="94" t="s">
        <v>320</v>
      </c>
      <c r="C39" s="11"/>
      <c r="D39" s="6"/>
      <c r="E39" s="6"/>
      <c r="F39" s="7"/>
      <c r="G39" s="7"/>
      <c r="H39" s="7"/>
      <c r="I39" s="6"/>
      <c r="J39" s="7"/>
      <c r="K39" s="7"/>
    </row>
    <row r="40" spans="1:11" x14ac:dyDescent="0.25">
      <c r="B40" s="94" t="s">
        <v>321</v>
      </c>
      <c r="C40" s="11"/>
      <c r="D40" s="6"/>
      <c r="E40" s="6"/>
      <c r="F40" s="7"/>
      <c r="G40" s="7"/>
      <c r="H40" s="7"/>
      <c r="I40" s="6"/>
      <c r="J40" s="7"/>
      <c r="K40" s="7"/>
    </row>
    <row r="41" spans="1:11" x14ac:dyDescent="0.25">
      <c r="B41" s="94" t="s">
        <v>322</v>
      </c>
      <c r="C41" s="11"/>
      <c r="D41" s="6"/>
      <c r="E41" s="6"/>
      <c r="F41" s="7"/>
      <c r="G41" s="7"/>
      <c r="H41" s="7"/>
      <c r="I41" s="6"/>
      <c r="J41" s="7"/>
      <c r="K41" s="7"/>
    </row>
    <row r="42" spans="1:11" x14ac:dyDescent="0.25">
      <c r="B42" s="94" t="s">
        <v>323</v>
      </c>
      <c r="C42" s="11"/>
      <c r="D42" s="6"/>
      <c r="E42" s="6"/>
      <c r="F42" s="7"/>
      <c r="G42" s="7"/>
      <c r="H42" s="7"/>
      <c r="I42" s="6"/>
      <c r="J42" s="7"/>
      <c r="K42" s="7"/>
    </row>
    <row r="43" spans="1:11" x14ac:dyDescent="0.25">
      <c r="B43" s="94" t="s">
        <v>324</v>
      </c>
      <c r="C43" s="11"/>
      <c r="D43" s="6"/>
      <c r="E43" s="6"/>
      <c r="F43" s="7"/>
      <c r="G43" s="7"/>
      <c r="H43" s="7"/>
      <c r="I43" s="6"/>
      <c r="J43" s="7"/>
      <c r="K43" s="7"/>
    </row>
    <row r="44" spans="1:11" x14ac:dyDescent="0.25">
      <c r="B44" s="94" t="s">
        <v>325</v>
      </c>
      <c r="C44" s="11"/>
      <c r="D44" s="6"/>
      <c r="E44" s="6"/>
      <c r="F44" s="7"/>
      <c r="G44" s="7"/>
      <c r="H44" s="7"/>
      <c r="I44" s="6"/>
      <c r="J44" s="7"/>
      <c r="K44" s="7"/>
    </row>
    <row r="45" spans="1:11" x14ac:dyDescent="0.25">
      <c r="B45" s="94" t="s">
        <v>305</v>
      </c>
      <c r="C45" s="11"/>
      <c r="D45" s="6"/>
      <c r="E45" s="6"/>
      <c r="F45" s="7"/>
      <c r="G45" s="7"/>
      <c r="H45" s="7"/>
      <c r="I45" s="6"/>
      <c r="J45" s="7"/>
      <c r="K45" s="7"/>
    </row>
    <row r="46" spans="1:11" x14ac:dyDescent="0.25">
      <c r="B46" s="94"/>
      <c r="D46" s="6"/>
      <c r="E46" s="6"/>
      <c r="F46" s="7"/>
      <c r="G46" s="7"/>
      <c r="H46" s="7"/>
      <c r="I46" s="7"/>
      <c r="J46" s="7"/>
      <c r="K46" s="7"/>
    </row>
  </sheetData>
  <mergeCells count="3">
    <mergeCell ref="B5:J5"/>
    <mergeCell ref="B3:J3"/>
    <mergeCell ref="B4:J4"/>
  </mergeCells>
  <phoneticPr fontId="11" type="noConversion"/>
  <pageMargins left="0.7" right="0.7" top="0.75" bottom="0.75" header="0.3" footer="0.3"/>
  <pageSetup scale="73" orientation="landscape" r:id="rId1"/>
  <headerFooter>
    <oddHeader>&amp;R&amp;"Calibri,Regular"&amp;K000000
Exhibit OCS _ 1.5D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91"/>
  <sheetViews>
    <sheetView view="pageLayout" workbookViewId="0">
      <selection activeCell="D37" sqref="D37:D39"/>
    </sheetView>
  </sheetViews>
  <sheetFormatPr defaultColWidth="8.85546875" defaultRowHeight="15" x14ac:dyDescent="0.25"/>
  <cols>
    <col min="1" max="1" width="6.7109375" customWidth="1"/>
    <col min="2" max="2" width="33" customWidth="1"/>
    <col min="5" max="6" width="9.42578125" bestFit="1" customWidth="1"/>
    <col min="12" max="15" width="9.85546875" bestFit="1" customWidth="1"/>
    <col min="27" max="27" width="10.7109375" customWidth="1"/>
    <col min="28" max="28" width="15.7109375" customWidth="1"/>
  </cols>
  <sheetData>
    <row r="2" spans="1:52" ht="21" x14ac:dyDescent="0.35">
      <c r="B2" s="105" t="s">
        <v>145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52" ht="21" x14ac:dyDescent="0.35"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52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52" ht="21" x14ac:dyDescent="0.35">
      <c r="B5" s="105" t="s">
        <v>64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8" spans="1:52" ht="15.75" x14ac:dyDescent="0.25">
      <c r="D8" s="24" t="s">
        <v>43</v>
      </c>
      <c r="E8" s="24" t="s">
        <v>44</v>
      </c>
      <c r="F8" s="24" t="s">
        <v>45</v>
      </c>
      <c r="G8" s="24" t="s">
        <v>46</v>
      </c>
      <c r="H8" s="24" t="s">
        <v>47</v>
      </c>
      <c r="I8" s="24" t="s">
        <v>48</v>
      </c>
      <c r="J8" s="24" t="s">
        <v>49</v>
      </c>
      <c r="K8" s="24" t="s">
        <v>50</v>
      </c>
      <c r="L8" s="24" t="s">
        <v>51</v>
      </c>
      <c r="M8" s="24" t="s">
        <v>54</v>
      </c>
      <c r="N8" s="24" t="s">
        <v>55</v>
      </c>
      <c r="O8" s="24" t="s">
        <v>56</v>
      </c>
      <c r="P8" s="24" t="s">
        <v>57</v>
      </c>
      <c r="Q8" s="24" t="s">
        <v>58</v>
      </c>
      <c r="R8" s="24" t="s">
        <v>59</v>
      </c>
      <c r="S8" s="24" t="s">
        <v>60</v>
      </c>
      <c r="T8" s="24" t="s">
        <v>61</v>
      </c>
      <c r="U8" s="24" t="s">
        <v>62</v>
      </c>
      <c r="V8" s="24" t="s">
        <v>63</v>
      </c>
      <c r="W8" s="24" t="s">
        <v>269</v>
      </c>
      <c r="X8" s="24" t="s">
        <v>270</v>
      </c>
      <c r="Y8" s="24" t="s">
        <v>271</v>
      </c>
      <c r="Z8" s="24" t="s">
        <v>272</v>
      </c>
      <c r="AA8" s="24" t="s">
        <v>273</v>
      </c>
      <c r="AB8" s="24" t="s">
        <v>276</v>
      </c>
    </row>
    <row r="10" spans="1:52" ht="51.75" x14ac:dyDescent="0.25">
      <c r="A10" s="48" t="s">
        <v>0</v>
      </c>
      <c r="B10" s="49" t="s">
        <v>1</v>
      </c>
      <c r="C10" s="49" t="s">
        <v>2</v>
      </c>
      <c r="D10" s="27">
        <v>41641</v>
      </c>
      <c r="E10" s="27">
        <v>41645</v>
      </c>
      <c r="F10" s="27">
        <v>41652</v>
      </c>
      <c r="G10" s="27">
        <v>41660</v>
      </c>
      <c r="H10" s="27">
        <v>41666</v>
      </c>
      <c r="I10" s="27">
        <v>41673</v>
      </c>
      <c r="J10" s="27">
        <v>41680</v>
      </c>
      <c r="K10" s="27">
        <v>41688</v>
      </c>
      <c r="L10" s="27">
        <v>41694</v>
      </c>
      <c r="M10" s="27">
        <v>41701</v>
      </c>
      <c r="N10" s="27">
        <v>41708</v>
      </c>
      <c r="O10" s="27">
        <v>41715</v>
      </c>
      <c r="P10" s="27">
        <v>41722</v>
      </c>
      <c r="Q10" s="12"/>
      <c r="R10" s="12" t="s">
        <v>193</v>
      </c>
      <c r="S10" s="12" t="s">
        <v>266</v>
      </c>
      <c r="T10" s="12" t="s">
        <v>267</v>
      </c>
      <c r="U10" s="12" t="s">
        <v>274</v>
      </c>
      <c r="V10" s="12" t="s">
        <v>279</v>
      </c>
      <c r="W10" s="12" t="s">
        <v>280</v>
      </c>
      <c r="X10" s="12" t="s">
        <v>268</v>
      </c>
      <c r="Y10" s="12" t="s">
        <v>275</v>
      </c>
      <c r="Z10" s="12" t="s">
        <v>36</v>
      </c>
      <c r="AA10" s="79" t="s">
        <v>278</v>
      </c>
      <c r="AB10" s="17" t="s">
        <v>277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x14ac:dyDescent="0.25">
      <c r="A11">
        <v>1</v>
      </c>
      <c r="B11" s="3" t="s">
        <v>11</v>
      </c>
      <c r="C11" s="11" t="s">
        <v>12</v>
      </c>
      <c r="D11" s="6">
        <v>49.16</v>
      </c>
      <c r="E11" s="6">
        <v>49.89</v>
      </c>
      <c r="F11" s="6">
        <v>49.15</v>
      </c>
      <c r="G11" s="6">
        <v>49.22</v>
      </c>
      <c r="H11" s="6">
        <v>49.98</v>
      </c>
      <c r="I11" s="6">
        <v>48.41</v>
      </c>
      <c r="J11" s="6">
        <v>49.77</v>
      </c>
      <c r="K11" s="6">
        <v>51.35</v>
      </c>
      <c r="L11" s="6">
        <v>50.51</v>
      </c>
      <c r="M11" s="6">
        <v>50.19</v>
      </c>
      <c r="N11" s="6">
        <v>50.79</v>
      </c>
      <c r="O11" s="6">
        <v>51.78</v>
      </c>
      <c r="P11" s="6">
        <v>51.76</v>
      </c>
      <c r="Q11" s="6"/>
      <c r="R11" s="6">
        <f>AVERAGE(D11:P11)</f>
        <v>50.150769230769228</v>
      </c>
      <c r="S11" s="6">
        <f>AVERAGE(E11:P11)</f>
        <v>50.233333333333327</v>
      </c>
      <c r="T11" s="6">
        <f>AVERAGE(I11:P11)</f>
        <v>50.569999999999993</v>
      </c>
      <c r="U11" s="6">
        <f>AVERAGE(K11:P11)</f>
        <v>51.063333333333333</v>
      </c>
      <c r="V11" s="6">
        <v>45.78</v>
      </c>
      <c r="W11" s="6">
        <v>54.13</v>
      </c>
      <c r="X11" s="6">
        <f>(V11+W11)/2</f>
        <v>49.954999999999998</v>
      </c>
      <c r="Y11" s="6">
        <v>51.28</v>
      </c>
      <c r="Z11" s="52">
        <v>0.49</v>
      </c>
      <c r="AA11" s="6">
        <f>Z11*4</f>
        <v>1.96</v>
      </c>
      <c r="AB11" s="6">
        <f>'WP Sheet 3'!E11</f>
        <v>1.96</v>
      </c>
      <c r="AC11" s="6"/>
      <c r="AD11" s="6"/>
      <c r="AE11" s="6"/>
      <c r="AF11" s="6"/>
    </row>
    <row r="12" spans="1:52" x14ac:dyDescent="0.25">
      <c r="A12">
        <f>A11+1</f>
        <v>2</v>
      </c>
      <c r="B12" s="3" t="s">
        <v>122</v>
      </c>
      <c r="C12" s="11" t="s">
        <v>13</v>
      </c>
      <c r="D12" s="6">
        <v>50.69</v>
      </c>
      <c r="E12" s="6">
        <v>51.87</v>
      </c>
      <c r="F12" s="6">
        <v>51.29</v>
      </c>
      <c r="G12" s="6">
        <v>50.75</v>
      </c>
      <c r="H12" s="6">
        <v>51.96</v>
      </c>
      <c r="I12" s="6">
        <v>51.29</v>
      </c>
      <c r="J12" s="6">
        <v>53.67</v>
      </c>
      <c r="K12" s="6">
        <v>53.75</v>
      </c>
      <c r="L12" s="6">
        <v>54.24</v>
      </c>
      <c r="M12" s="6">
        <v>53.73</v>
      </c>
      <c r="N12" s="6">
        <v>54.7</v>
      </c>
      <c r="O12" s="6">
        <v>54.36</v>
      </c>
      <c r="P12" s="6">
        <v>55.91</v>
      </c>
      <c r="Q12" s="6"/>
      <c r="R12" s="6">
        <f t="shared" ref="R12:R33" si="0">AVERAGE(D12:P12)</f>
        <v>52.939230769230775</v>
      </c>
      <c r="S12" s="6">
        <f t="shared" ref="S12:S33" si="1">AVERAGE(E12:P12)</f>
        <v>53.126666666666672</v>
      </c>
      <c r="T12" s="6">
        <f t="shared" ref="T12:T33" si="2">AVERAGE(I12:P12)</f>
        <v>53.956249999999997</v>
      </c>
      <c r="U12" s="6">
        <f t="shared" ref="U12:U33" si="3">AVERAGE(K12:P12)</f>
        <v>54.448333333333345</v>
      </c>
      <c r="V12" s="6">
        <v>46.79</v>
      </c>
      <c r="W12" s="6">
        <v>55.47</v>
      </c>
      <c r="X12" s="6">
        <f t="shared" ref="X12:X33" si="4">(V12+W12)/2</f>
        <v>51.129999999999995</v>
      </c>
      <c r="Y12" s="6">
        <v>55.04</v>
      </c>
      <c r="Z12" s="52">
        <v>0.51</v>
      </c>
      <c r="AA12" s="6">
        <f t="shared" ref="AA12:AA33" si="5">Z12*4</f>
        <v>2.04</v>
      </c>
      <c r="AB12" s="6">
        <f>'WP Sheet 3'!E12</f>
        <v>2.04</v>
      </c>
      <c r="AC12" s="6"/>
      <c r="AD12" s="6"/>
      <c r="AE12" s="6"/>
      <c r="AF12" s="6"/>
    </row>
    <row r="13" spans="1:52" x14ac:dyDescent="0.25">
      <c r="A13">
        <f t="shared" ref="A13:A36" si="6">A12+1</f>
        <v>3</v>
      </c>
      <c r="B13" s="3" t="s">
        <v>121</v>
      </c>
      <c r="C13" s="11" t="s">
        <v>110</v>
      </c>
      <c r="D13" s="6">
        <v>27.96</v>
      </c>
      <c r="E13" s="6">
        <v>28.37</v>
      </c>
      <c r="F13" s="6">
        <v>28.28</v>
      </c>
      <c r="G13" s="6">
        <v>28.53</v>
      </c>
      <c r="H13" s="6">
        <v>28.83</v>
      </c>
      <c r="I13" s="6">
        <v>28.28</v>
      </c>
      <c r="J13" s="6">
        <v>29.84</v>
      </c>
      <c r="K13" s="6">
        <v>29.7</v>
      </c>
      <c r="L13" s="6">
        <v>29.6</v>
      </c>
      <c r="M13" s="6">
        <v>29.28</v>
      </c>
      <c r="N13" s="6">
        <v>30.02</v>
      </c>
      <c r="O13" s="6">
        <v>29.9</v>
      </c>
      <c r="P13" s="6">
        <v>29.94</v>
      </c>
      <c r="Q13" s="6"/>
      <c r="R13" s="6">
        <f t="shared" si="0"/>
        <v>29.117692307692302</v>
      </c>
      <c r="S13" s="6">
        <f t="shared" si="1"/>
        <v>29.214166666666667</v>
      </c>
      <c r="T13" s="6">
        <f t="shared" si="2"/>
        <v>29.570000000000004</v>
      </c>
      <c r="U13" s="6">
        <f t="shared" si="3"/>
        <v>29.74</v>
      </c>
      <c r="V13" s="6">
        <v>25.55</v>
      </c>
      <c r="W13" s="6">
        <v>30.34</v>
      </c>
      <c r="X13" s="6">
        <f t="shared" si="4"/>
        <v>27.945</v>
      </c>
      <c r="Y13" s="6">
        <v>30.21</v>
      </c>
      <c r="Z13" s="52">
        <v>0.318</v>
      </c>
      <c r="AA13" s="6">
        <f t="shared" si="5"/>
        <v>1.272</v>
      </c>
      <c r="AB13" s="6">
        <f>'WP Sheet 3'!E13</f>
        <v>1.22</v>
      </c>
      <c r="AC13" s="6"/>
      <c r="AD13" s="6"/>
      <c r="AE13" s="6"/>
      <c r="AF13" s="6"/>
    </row>
    <row r="14" spans="1:52" x14ac:dyDescent="0.25">
      <c r="A14">
        <f t="shared" si="6"/>
        <v>4</v>
      </c>
      <c r="B14" s="3" t="s">
        <v>206</v>
      </c>
      <c r="C14" s="11" t="s">
        <v>207</v>
      </c>
      <c r="D14" s="6">
        <v>51.77</v>
      </c>
      <c r="E14" s="6">
        <v>53.92</v>
      </c>
      <c r="F14" s="6">
        <v>53.62</v>
      </c>
      <c r="G14" s="6">
        <v>53.32</v>
      </c>
      <c r="H14" s="6">
        <v>54.83</v>
      </c>
      <c r="I14" s="6">
        <v>53.86</v>
      </c>
      <c r="J14" s="6">
        <v>55.83</v>
      </c>
      <c r="K14" s="6">
        <v>56.53</v>
      </c>
      <c r="L14" s="6">
        <v>56.71</v>
      </c>
      <c r="M14" s="6">
        <v>56.2</v>
      </c>
      <c r="N14" s="6">
        <v>58</v>
      </c>
      <c r="O14" s="6">
        <v>56.45</v>
      </c>
      <c r="P14" s="6">
        <v>56.38</v>
      </c>
      <c r="Q14" s="6"/>
      <c r="R14" s="6">
        <f t="shared" si="0"/>
        <v>55.186153846153843</v>
      </c>
      <c r="S14" s="6">
        <f t="shared" si="1"/>
        <v>55.470833333333331</v>
      </c>
      <c r="T14" s="6">
        <f t="shared" si="2"/>
        <v>56.244999999999997</v>
      </c>
      <c r="U14" s="6">
        <f t="shared" si="3"/>
        <v>56.711666666666666</v>
      </c>
      <c r="V14" s="6">
        <v>43.13</v>
      </c>
      <c r="W14" s="6">
        <v>59.05</v>
      </c>
      <c r="X14" s="6">
        <f t="shared" si="4"/>
        <v>51.09</v>
      </c>
      <c r="Y14" s="6">
        <v>58.55</v>
      </c>
      <c r="Z14" s="52">
        <v>0.39</v>
      </c>
      <c r="AA14" s="6">
        <f t="shared" si="5"/>
        <v>1.56</v>
      </c>
      <c r="AB14" s="6">
        <f>'WP Sheet 3'!E14</f>
        <v>1.52</v>
      </c>
      <c r="AC14" s="6"/>
      <c r="AD14" s="6"/>
      <c r="AE14" s="6"/>
      <c r="AF14" s="6"/>
    </row>
    <row r="15" spans="1:52" x14ac:dyDescent="0.25">
      <c r="A15">
        <f t="shared" si="6"/>
        <v>5</v>
      </c>
      <c r="B15" s="3" t="s">
        <v>208</v>
      </c>
      <c r="C15" s="11" t="s">
        <v>209</v>
      </c>
      <c r="D15" s="6">
        <v>26.29</v>
      </c>
      <c r="E15" s="6">
        <v>27.11</v>
      </c>
      <c r="F15" s="6">
        <v>26.43</v>
      </c>
      <c r="G15" s="6">
        <v>26.54</v>
      </c>
      <c r="H15" s="6">
        <v>27.79</v>
      </c>
      <c r="I15" s="6">
        <v>27.23</v>
      </c>
      <c r="J15" s="6">
        <v>28.53</v>
      </c>
      <c r="K15" s="6">
        <v>28.48</v>
      </c>
      <c r="L15" s="6">
        <v>28.43</v>
      </c>
      <c r="M15" s="6">
        <v>27.98</v>
      </c>
      <c r="N15" s="6">
        <v>28.8</v>
      </c>
      <c r="O15" s="6">
        <v>28.58</v>
      </c>
      <c r="P15" s="6">
        <v>28.83</v>
      </c>
      <c r="Q15" s="6"/>
      <c r="R15" s="6">
        <f t="shared" si="0"/>
        <v>27.770769230769229</v>
      </c>
      <c r="S15" s="6">
        <f t="shared" si="1"/>
        <v>27.894166666666663</v>
      </c>
      <c r="T15" s="6">
        <f t="shared" si="2"/>
        <v>28.357500000000002</v>
      </c>
      <c r="U15" s="6">
        <f t="shared" si="3"/>
        <v>28.516666666666662</v>
      </c>
      <c r="V15" s="6">
        <v>25.74</v>
      </c>
      <c r="W15" s="6">
        <v>29.98</v>
      </c>
      <c r="X15" s="6">
        <f t="shared" si="4"/>
        <v>27.86</v>
      </c>
      <c r="Y15" s="6">
        <v>28.93</v>
      </c>
      <c r="Z15" s="52">
        <v>0.27</v>
      </c>
      <c r="AA15" s="6">
        <f t="shared" si="5"/>
        <v>1.08</v>
      </c>
      <c r="AB15" s="6">
        <f>'WP Sheet 3'!E15</f>
        <v>1.08</v>
      </c>
      <c r="AC15" s="6"/>
      <c r="AD15" s="6"/>
      <c r="AE15" s="6"/>
      <c r="AF15" s="6"/>
    </row>
    <row r="16" spans="1:52" x14ac:dyDescent="0.25">
      <c r="A16">
        <f t="shared" si="6"/>
        <v>6</v>
      </c>
      <c r="B16" s="3" t="s">
        <v>120</v>
      </c>
      <c r="C16" s="11" t="s">
        <v>14</v>
      </c>
      <c r="D16" s="6">
        <v>65.13</v>
      </c>
      <c r="E16" s="6">
        <v>66.67</v>
      </c>
      <c r="F16" s="6">
        <v>65.849999999999994</v>
      </c>
      <c r="G16" s="6">
        <v>65.47</v>
      </c>
      <c r="H16" s="6">
        <v>68.22</v>
      </c>
      <c r="I16" s="6">
        <v>67.89</v>
      </c>
      <c r="J16" s="6">
        <v>71.73</v>
      </c>
      <c r="K16" s="6">
        <v>72.290000000000006</v>
      </c>
      <c r="L16" s="6">
        <v>71.760000000000005</v>
      </c>
      <c r="M16" s="6">
        <v>70.33</v>
      </c>
      <c r="N16" s="6">
        <v>71.650000000000006</v>
      </c>
      <c r="O16" s="6">
        <v>71.52</v>
      </c>
      <c r="P16" s="6">
        <v>73.19</v>
      </c>
      <c r="Q16" s="6"/>
      <c r="R16" s="6">
        <f t="shared" si="0"/>
        <v>69.361538461538458</v>
      </c>
      <c r="S16" s="6">
        <f t="shared" si="1"/>
        <v>69.714166666666657</v>
      </c>
      <c r="T16" s="6">
        <f t="shared" si="2"/>
        <v>71.294999999999987</v>
      </c>
      <c r="U16" s="6">
        <f t="shared" si="3"/>
        <v>71.789999999999992</v>
      </c>
      <c r="V16" s="6">
        <v>63.38</v>
      </c>
      <c r="W16" s="6">
        <v>73.319999999999993</v>
      </c>
      <c r="X16" s="6">
        <f t="shared" si="4"/>
        <v>68.349999999999994</v>
      </c>
      <c r="Y16" s="6">
        <v>71.89</v>
      </c>
      <c r="Z16" s="52">
        <v>0.65500000000000003</v>
      </c>
      <c r="AA16" s="6">
        <f t="shared" si="5"/>
        <v>2.62</v>
      </c>
      <c r="AB16" s="6">
        <f>'WP Sheet 3'!E16</f>
        <v>2.62</v>
      </c>
      <c r="AC16" s="6"/>
      <c r="AD16" s="6"/>
      <c r="AE16" s="6"/>
      <c r="AF16" s="6"/>
    </row>
    <row r="17" spans="1:32" x14ac:dyDescent="0.25">
      <c r="A17">
        <f t="shared" si="6"/>
        <v>7</v>
      </c>
      <c r="B17" s="3" t="s">
        <v>210</v>
      </c>
      <c r="C17" s="11" t="s">
        <v>213</v>
      </c>
      <c r="D17" s="6">
        <v>67.92</v>
      </c>
      <c r="E17" s="6">
        <v>68.59</v>
      </c>
      <c r="F17" s="6">
        <v>67.569999999999993</v>
      </c>
      <c r="G17" s="6">
        <v>68.260000000000005</v>
      </c>
      <c r="H17" s="6">
        <v>70.62</v>
      </c>
      <c r="I17" s="6">
        <v>69.989999999999995</v>
      </c>
      <c r="J17" s="6">
        <v>71.45</v>
      </c>
      <c r="K17" s="6">
        <v>71.489999999999995</v>
      </c>
      <c r="L17" s="6">
        <v>70.88</v>
      </c>
      <c r="M17" s="6">
        <v>70.06</v>
      </c>
      <c r="N17" s="6">
        <v>70.7</v>
      </c>
      <c r="O17" s="6">
        <v>69.08</v>
      </c>
      <c r="P17" s="6">
        <v>70.44</v>
      </c>
      <c r="Q17" s="6"/>
      <c r="R17" s="6">
        <f t="shared" si="0"/>
        <v>69.773076923076914</v>
      </c>
      <c r="S17" s="6">
        <f t="shared" si="1"/>
        <v>69.927500000000009</v>
      </c>
      <c r="T17" s="6">
        <f t="shared" si="2"/>
        <v>70.51124999999999</v>
      </c>
      <c r="U17" s="6">
        <f t="shared" si="3"/>
        <v>70.441666666666663</v>
      </c>
      <c r="V17" s="6">
        <v>64.16</v>
      </c>
      <c r="W17" s="6">
        <v>75.459999999999994</v>
      </c>
      <c r="X17" s="6">
        <f t="shared" si="4"/>
        <v>69.81</v>
      </c>
      <c r="Y17" s="6">
        <v>69.760000000000005</v>
      </c>
      <c r="Z17" s="52">
        <v>0.78</v>
      </c>
      <c r="AA17" s="6">
        <f t="shared" si="5"/>
        <v>3.12</v>
      </c>
      <c r="AB17" s="6">
        <f>'WP Sheet 3'!E17</f>
        <v>3.12</v>
      </c>
      <c r="AC17" s="6"/>
      <c r="AD17" s="6"/>
      <c r="AE17" s="6"/>
      <c r="AF17" s="6"/>
    </row>
    <row r="18" spans="1:32" x14ac:dyDescent="0.25">
      <c r="A18">
        <f t="shared" si="6"/>
        <v>8</v>
      </c>
      <c r="B18" s="3" t="s">
        <v>211</v>
      </c>
      <c r="C18" s="11" t="s">
        <v>212</v>
      </c>
      <c r="D18" s="6">
        <v>45.44</v>
      </c>
      <c r="E18" s="6">
        <v>45.51</v>
      </c>
      <c r="F18" s="6">
        <v>46.9</v>
      </c>
      <c r="G18" s="6">
        <v>46.92</v>
      </c>
      <c r="H18" s="6">
        <v>48.16</v>
      </c>
      <c r="I18" s="6">
        <v>48.71</v>
      </c>
      <c r="J18" s="6">
        <v>50.54</v>
      </c>
      <c r="K18" s="6">
        <v>51.36</v>
      </c>
      <c r="L18" s="6">
        <v>52.37</v>
      </c>
      <c r="M18" s="6">
        <v>51.42</v>
      </c>
      <c r="N18" s="6">
        <v>52.06</v>
      </c>
      <c r="O18" s="6">
        <v>53.87</v>
      </c>
      <c r="P18" s="6">
        <v>55.29</v>
      </c>
      <c r="Q18" s="6"/>
      <c r="R18" s="6">
        <f t="shared" si="0"/>
        <v>49.888461538461542</v>
      </c>
      <c r="S18" s="6">
        <f t="shared" si="1"/>
        <v>50.259166666666665</v>
      </c>
      <c r="T18" s="6">
        <f t="shared" si="2"/>
        <v>51.952500000000008</v>
      </c>
      <c r="U18" s="6">
        <f t="shared" si="3"/>
        <v>52.728333333333332</v>
      </c>
      <c r="V18" s="6">
        <v>44.26</v>
      </c>
      <c r="W18" s="6">
        <v>54.19</v>
      </c>
      <c r="X18" s="6">
        <f t="shared" si="4"/>
        <v>49.224999999999994</v>
      </c>
      <c r="Y18" s="6">
        <v>52.7</v>
      </c>
      <c r="Z18" s="52">
        <f>'WP Sheet 3'!D18</f>
        <v>0.35499999999999998</v>
      </c>
      <c r="AA18" s="6">
        <f t="shared" si="5"/>
        <v>1.42</v>
      </c>
      <c r="AB18" s="6">
        <f>'WP Sheet 3'!E18</f>
        <v>1.42</v>
      </c>
      <c r="AC18" s="6"/>
      <c r="AD18" s="6"/>
      <c r="AE18" s="6"/>
      <c r="AF18" s="6"/>
    </row>
    <row r="19" spans="1:32" x14ac:dyDescent="0.25">
      <c r="A19">
        <f t="shared" si="6"/>
        <v>9</v>
      </c>
      <c r="B19" s="3" t="s">
        <v>214</v>
      </c>
      <c r="C19" s="11" t="s">
        <v>215</v>
      </c>
      <c r="D19" s="6">
        <v>22.21</v>
      </c>
      <c r="E19" s="6">
        <v>22.69</v>
      </c>
      <c r="F19" s="6">
        <v>22.67</v>
      </c>
      <c r="G19" s="6">
        <v>22.94</v>
      </c>
      <c r="H19" s="6">
        <v>22.95</v>
      </c>
      <c r="I19" s="6">
        <v>22.9</v>
      </c>
      <c r="J19" s="6">
        <v>23.31</v>
      </c>
      <c r="K19" s="6">
        <v>23.89</v>
      </c>
      <c r="L19" s="6">
        <v>23.74</v>
      </c>
      <c r="M19" s="6">
        <v>23.52</v>
      </c>
      <c r="N19" s="6">
        <v>24.04</v>
      </c>
      <c r="O19" s="6">
        <v>24.12</v>
      </c>
      <c r="P19" s="6">
        <v>24.1</v>
      </c>
      <c r="Q19" s="6"/>
      <c r="R19" s="6">
        <f t="shared" si="0"/>
        <v>23.313846153846157</v>
      </c>
      <c r="S19" s="6">
        <f t="shared" si="1"/>
        <v>23.405833333333337</v>
      </c>
      <c r="T19" s="6">
        <f t="shared" si="2"/>
        <v>23.702499999999997</v>
      </c>
      <c r="U19" s="6">
        <f t="shared" si="3"/>
        <v>23.901666666666667</v>
      </c>
      <c r="V19" s="6">
        <v>20.77</v>
      </c>
      <c r="W19" s="6">
        <v>24.45</v>
      </c>
      <c r="X19" s="6">
        <f t="shared" si="4"/>
        <v>22.61</v>
      </c>
      <c r="Y19" s="6">
        <v>24.34</v>
      </c>
      <c r="Z19" s="52">
        <v>0.255</v>
      </c>
      <c r="AA19" s="6">
        <f t="shared" si="5"/>
        <v>1.02</v>
      </c>
      <c r="AB19" s="6">
        <f>'WP Sheet 3'!E19</f>
        <v>1.02</v>
      </c>
      <c r="AC19" s="6"/>
      <c r="AD19" s="6"/>
      <c r="AE19" s="6"/>
      <c r="AF19" s="6"/>
    </row>
    <row r="20" spans="1:32" x14ac:dyDescent="0.25">
      <c r="A20">
        <f t="shared" si="6"/>
        <v>10</v>
      </c>
      <c r="B20" s="3" t="s">
        <v>3</v>
      </c>
      <c r="C20" s="11" t="s">
        <v>4</v>
      </c>
      <c r="D20" s="6">
        <v>51.02</v>
      </c>
      <c r="E20" s="6">
        <v>52.98</v>
      </c>
      <c r="F20" s="6">
        <v>52.09</v>
      </c>
      <c r="G20" s="6">
        <v>52.18</v>
      </c>
      <c r="H20" s="6">
        <v>52.73</v>
      </c>
      <c r="I20" s="6">
        <v>50.95</v>
      </c>
      <c r="J20" s="6">
        <v>54.23</v>
      </c>
      <c r="K20" s="6">
        <v>55.67</v>
      </c>
      <c r="L20" s="6">
        <v>56.19</v>
      </c>
      <c r="M20" s="6">
        <v>55.5</v>
      </c>
      <c r="N20" s="6">
        <v>55.4</v>
      </c>
      <c r="O20" s="6">
        <v>54.7</v>
      </c>
      <c r="P20" s="6">
        <v>54.91</v>
      </c>
      <c r="Q20" s="6"/>
      <c r="R20" s="6">
        <f t="shared" si="0"/>
        <v>53.734615384615381</v>
      </c>
      <c r="S20" s="6">
        <f t="shared" si="1"/>
        <v>53.960833333333341</v>
      </c>
      <c r="T20" s="6">
        <f t="shared" si="2"/>
        <v>54.693749999999994</v>
      </c>
      <c r="U20" s="6">
        <f t="shared" si="3"/>
        <v>55.395000000000003</v>
      </c>
      <c r="V20" s="6">
        <v>45.62</v>
      </c>
      <c r="W20" s="6">
        <v>56.65</v>
      </c>
      <c r="X20" s="6">
        <f t="shared" si="4"/>
        <v>51.134999999999998</v>
      </c>
      <c r="Y20" s="6">
        <v>55.17</v>
      </c>
      <c r="Z20" s="52">
        <v>0.43</v>
      </c>
      <c r="AA20" s="6">
        <f t="shared" si="5"/>
        <v>1.72</v>
      </c>
      <c r="AB20" s="6">
        <f>'WP Sheet 3'!E20</f>
        <v>1.72</v>
      </c>
      <c r="AC20" s="6"/>
      <c r="AD20" s="6"/>
      <c r="AE20" s="6"/>
      <c r="AF20" s="6"/>
    </row>
    <row r="21" spans="1:32" x14ac:dyDescent="0.25">
      <c r="A21">
        <f t="shared" si="6"/>
        <v>11</v>
      </c>
      <c r="B21" s="3" t="s">
        <v>119</v>
      </c>
      <c r="C21" s="11" t="s">
        <v>111</v>
      </c>
      <c r="D21" s="6">
        <v>53.32</v>
      </c>
      <c r="E21" s="6">
        <v>53.96</v>
      </c>
      <c r="F21" s="6">
        <v>53.64</v>
      </c>
      <c r="G21" s="6">
        <v>53.61</v>
      </c>
      <c r="H21" s="6">
        <v>54.34</v>
      </c>
      <c r="I21" s="6">
        <v>53.19</v>
      </c>
      <c r="J21" s="6">
        <v>55.69</v>
      </c>
      <c r="K21" s="6">
        <v>56.73</v>
      </c>
      <c r="L21" s="6">
        <v>57.27</v>
      </c>
      <c r="M21" s="6">
        <v>56.25</v>
      </c>
      <c r="N21" s="6">
        <v>57.75</v>
      </c>
      <c r="O21" s="6">
        <v>57.86</v>
      </c>
      <c r="P21" s="6">
        <v>58.99</v>
      </c>
      <c r="Q21" s="6"/>
      <c r="R21" s="6">
        <f t="shared" si="0"/>
        <v>55.58461538461539</v>
      </c>
      <c r="S21" s="6">
        <f t="shared" si="1"/>
        <v>55.773333333333341</v>
      </c>
      <c r="T21" s="6">
        <f t="shared" si="2"/>
        <v>56.716250000000002</v>
      </c>
      <c r="U21" s="6">
        <f t="shared" si="3"/>
        <v>57.475000000000001</v>
      </c>
      <c r="V21" s="6">
        <v>52.08</v>
      </c>
      <c r="W21" s="6">
        <v>63.58</v>
      </c>
      <c r="X21" s="6">
        <f t="shared" si="4"/>
        <v>57.83</v>
      </c>
      <c r="Y21" s="6">
        <v>58.51</v>
      </c>
      <c r="Z21" s="52">
        <v>0.68</v>
      </c>
      <c r="AA21" s="6">
        <f t="shared" si="5"/>
        <v>2.72</v>
      </c>
      <c r="AB21" s="6">
        <f>'WP Sheet 3'!E21</f>
        <v>2.72</v>
      </c>
      <c r="AC21" s="6"/>
      <c r="AD21" s="6"/>
      <c r="AE21" s="6"/>
      <c r="AF21" s="6"/>
    </row>
    <row r="22" spans="1:32" x14ac:dyDescent="0.25">
      <c r="A22">
        <f t="shared" si="6"/>
        <v>12</v>
      </c>
      <c r="B22" s="3" t="s">
        <v>216</v>
      </c>
      <c r="C22" s="11" t="s">
        <v>303</v>
      </c>
      <c r="D22" s="80">
        <v>37.65</v>
      </c>
      <c r="E22" s="80">
        <v>37.24</v>
      </c>
      <c r="F22" s="80">
        <v>37.130000000000003</v>
      </c>
      <c r="G22" s="80">
        <v>37.770000000000003</v>
      </c>
      <c r="H22" s="80">
        <v>37.69</v>
      </c>
      <c r="I22" s="80">
        <v>36.71</v>
      </c>
      <c r="J22" s="6">
        <v>38.729999999999997</v>
      </c>
      <c r="K22" s="6">
        <v>38.75</v>
      </c>
      <c r="L22" s="6">
        <v>38.58</v>
      </c>
      <c r="M22" s="6">
        <v>38.56</v>
      </c>
      <c r="N22" s="6">
        <v>39.840000000000003</v>
      </c>
      <c r="O22" s="6">
        <v>38.82</v>
      </c>
      <c r="P22" s="6">
        <v>38.659999999999997</v>
      </c>
      <c r="Q22" s="6"/>
      <c r="R22" s="6">
        <f t="shared" si="0"/>
        <v>38.163846153846151</v>
      </c>
      <c r="S22" s="6">
        <f t="shared" si="1"/>
        <v>38.206666666666671</v>
      </c>
      <c r="T22" s="6">
        <f t="shared" si="2"/>
        <v>38.581249999999997</v>
      </c>
      <c r="U22" s="6">
        <f t="shared" si="3"/>
        <v>38.868333333333332</v>
      </c>
      <c r="V22" s="6">
        <v>33.39</v>
      </c>
      <c r="W22" s="6">
        <v>40.71</v>
      </c>
      <c r="X22" s="6">
        <f t="shared" si="4"/>
        <v>37.049999999999997</v>
      </c>
      <c r="Y22" s="6">
        <v>39.69</v>
      </c>
      <c r="Z22" s="52">
        <v>0.27200000000000002</v>
      </c>
      <c r="AA22" s="6">
        <f t="shared" si="5"/>
        <v>1.0880000000000001</v>
      </c>
      <c r="AB22" s="6">
        <f>'WP Sheet 3'!E22</f>
        <v>1.0868</v>
      </c>
      <c r="AC22" s="6"/>
      <c r="AD22" s="6"/>
      <c r="AE22" s="6"/>
      <c r="AF22" s="6"/>
    </row>
    <row r="23" spans="1:32" x14ac:dyDescent="0.25">
      <c r="A23">
        <f t="shared" si="6"/>
        <v>13</v>
      </c>
      <c r="B23" s="3" t="s">
        <v>118</v>
      </c>
      <c r="C23" s="11" t="s">
        <v>112</v>
      </c>
      <c r="D23" s="6">
        <v>84.36</v>
      </c>
      <c r="E23" s="6">
        <v>87.25</v>
      </c>
      <c r="F23" s="6">
        <v>87.66</v>
      </c>
      <c r="G23" s="6">
        <v>87.06</v>
      </c>
      <c r="H23" s="6">
        <v>91.93</v>
      </c>
      <c r="I23" s="6">
        <v>90.61</v>
      </c>
      <c r="J23" s="6">
        <v>93.27</v>
      </c>
      <c r="K23" s="6">
        <v>92.56</v>
      </c>
      <c r="L23" s="6">
        <v>91.39</v>
      </c>
      <c r="M23" s="6">
        <v>91.8</v>
      </c>
      <c r="N23" s="6">
        <v>94.26</v>
      </c>
      <c r="O23" s="6">
        <v>94.57</v>
      </c>
      <c r="P23" s="6">
        <v>94.72</v>
      </c>
      <c r="Q23" s="6"/>
      <c r="R23" s="6">
        <f t="shared" si="0"/>
        <v>90.88000000000001</v>
      </c>
      <c r="S23" s="6">
        <f t="shared" si="1"/>
        <v>91.423333333333346</v>
      </c>
      <c r="T23" s="6">
        <f t="shared" si="2"/>
        <v>92.897500000000008</v>
      </c>
      <c r="U23" s="6">
        <f t="shared" si="3"/>
        <v>93.216666666666654</v>
      </c>
      <c r="V23" s="6">
        <v>74.78</v>
      </c>
      <c r="W23" s="6">
        <v>95.28</v>
      </c>
      <c r="X23" s="6">
        <f t="shared" si="4"/>
        <v>85.03</v>
      </c>
      <c r="Y23" s="6">
        <v>94.27</v>
      </c>
      <c r="Z23" s="52">
        <v>0.72499999999999998</v>
      </c>
      <c r="AA23" s="6">
        <f t="shared" si="5"/>
        <v>2.9</v>
      </c>
      <c r="AB23" s="6">
        <f>'WP Sheet 3'!E23</f>
        <v>2.64</v>
      </c>
      <c r="AC23" s="6"/>
      <c r="AD23" s="6"/>
      <c r="AE23" s="6"/>
      <c r="AF23" s="6"/>
    </row>
    <row r="24" spans="1:32" x14ac:dyDescent="0.25">
      <c r="A24">
        <f t="shared" si="6"/>
        <v>14</v>
      </c>
      <c r="B24" s="3" t="s">
        <v>218</v>
      </c>
      <c r="C24" s="77" t="s">
        <v>219</v>
      </c>
      <c r="D24" s="6">
        <v>42.88</v>
      </c>
      <c r="E24" s="6">
        <v>43.69</v>
      </c>
      <c r="F24" s="6">
        <v>44</v>
      </c>
      <c r="G24" s="6">
        <v>44.24</v>
      </c>
      <c r="H24" s="6">
        <v>45.21</v>
      </c>
      <c r="I24" s="6">
        <v>44.45</v>
      </c>
      <c r="J24" s="6">
        <v>46.34</v>
      </c>
      <c r="K24" s="6">
        <v>46.43</v>
      </c>
      <c r="L24" s="6">
        <v>45.94</v>
      </c>
      <c r="M24" s="6">
        <v>45.39</v>
      </c>
      <c r="N24" s="6">
        <v>46.08</v>
      </c>
      <c r="O24" s="6">
        <v>46.44</v>
      </c>
      <c r="P24" s="6">
        <v>46.92</v>
      </c>
      <c r="Q24" s="6"/>
      <c r="R24" s="6">
        <f t="shared" si="0"/>
        <v>45.231538461538463</v>
      </c>
      <c r="S24" s="6">
        <f t="shared" si="1"/>
        <v>45.427500000000002</v>
      </c>
      <c r="T24" s="6">
        <f t="shared" si="2"/>
        <v>45.998750000000001</v>
      </c>
      <c r="U24" s="6">
        <f t="shared" si="3"/>
        <v>46.199999999999996</v>
      </c>
      <c r="V24" s="6">
        <v>38.119999999999997</v>
      </c>
      <c r="W24" s="6">
        <v>47.18</v>
      </c>
      <c r="X24" s="6">
        <f t="shared" si="4"/>
        <v>42.65</v>
      </c>
      <c r="Y24" s="6">
        <v>46.91</v>
      </c>
      <c r="Z24" s="52">
        <v>0.4</v>
      </c>
      <c r="AA24" s="6">
        <f t="shared" si="5"/>
        <v>1.6</v>
      </c>
      <c r="AB24" s="6">
        <f>'WP Sheet 3'!E24</f>
        <v>1.52</v>
      </c>
      <c r="AC24" s="6"/>
      <c r="AD24" s="6"/>
      <c r="AE24" s="6"/>
      <c r="AF24" s="6"/>
    </row>
    <row r="25" spans="1:32" x14ac:dyDescent="0.25">
      <c r="A25">
        <f t="shared" si="6"/>
        <v>15</v>
      </c>
      <c r="B25" s="3" t="s">
        <v>220</v>
      </c>
      <c r="C25" s="77" t="s">
        <v>221</v>
      </c>
      <c r="D25" s="6">
        <v>33.36</v>
      </c>
      <c r="E25" s="6">
        <v>34.11</v>
      </c>
      <c r="F25" s="6">
        <v>34.11</v>
      </c>
      <c r="G25" s="6">
        <v>33.630000000000003</v>
      </c>
      <c r="H25" s="6">
        <v>34.07</v>
      </c>
      <c r="I25" s="6">
        <v>34.22</v>
      </c>
      <c r="J25" s="6">
        <v>35.69</v>
      </c>
      <c r="K25" s="6">
        <v>36.369999999999997</v>
      </c>
      <c r="L25" s="6">
        <v>36</v>
      </c>
      <c r="M25" s="6">
        <v>35.479999999999997</v>
      </c>
      <c r="N25" s="6">
        <v>36.29</v>
      </c>
      <c r="O25" s="6">
        <v>35.979999999999997</v>
      </c>
      <c r="P25" s="6">
        <v>36.39</v>
      </c>
      <c r="Q25" s="6"/>
      <c r="R25" s="6">
        <f t="shared" si="0"/>
        <v>35.053846153846159</v>
      </c>
      <c r="S25" s="6">
        <f t="shared" si="1"/>
        <v>35.195</v>
      </c>
      <c r="T25" s="6">
        <f t="shared" si="2"/>
        <v>35.802499999999995</v>
      </c>
      <c r="U25" s="6">
        <f t="shared" si="3"/>
        <v>36.085000000000001</v>
      </c>
      <c r="V25" s="6">
        <v>32.200000000000003</v>
      </c>
      <c r="W25" s="6">
        <v>40</v>
      </c>
      <c r="X25" s="6">
        <f t="shared" si="4"/>
        <v>36.1</v>
      </c>
      <c r="Y25" s="6">
        <v>36.35</v>
      </c>
      <c r="Z25" s="52">
        <v>0.22500000000000001</v>
      </c>
      <c r="AA25" s="6">
        <f t="shared" si="5"/>
        <v>0.9</v>
      </c>
      <c r="AB25" s="6">
        <f>'WP Sheet 3'!E25</f>
        <v>0.9</v>
      </c>
      <c r="AC25" s="6"/>
      <c r="AD25" s="6"/>
      <c r="AE25" s="6"/>
      <c r="AF25" s="6"/>
    </row>
    <row r="26" spans="1:32" x14ac:dyDescent="0.25">
      <c r="A26">
        <f t="shared" si="6"/>
        <v>16</v>
      </c>
      <c r="B26" s="3" t="s">
        <v>222</v>
      </c>
      <c r="C26" s="77" t="s">
        <v>223</v>
      </c>
      <c r="D26" s="6">
        <v>52.07</v>
      </c>
      <c r="E26" s="6">
        <v>53.28</v>
      </c>
      <c r="F26" s="6">
        <v>52.39</v>
      </c>
      <c r="G26" s="6">
        <v>52.01</v>
      </c>
      <c r="H26" s="6">
        <v>52.63</v>
      </c>
      <c r="I26" s="6">
        <v>52.76</v>
      </c>
      <c r="J26" s="6">
        <v>54.39</v>
      </c>
      <c r="K26" s="6">
        <v>54.73</v>
      </c>
      <c r="L26" s="6">
        <v>55.65</v>
      </c>
      <c r="M26" s="6">
        <v>54.04</v>
      </c>
      <c r="N26" s="6">
        <v>55.04</v>
      </c>
      <c r="O26" s="6">
        <v>53.94</v>
      </c>
      <c r="P26" s="6">
        <v>54.03</v>
      </c>
      <c r="Q26" s="6"/>
      <c r="R26" s="6">
        <f t="shared" si="0"/>
        <v>53.612307692307681</v>
      </c>
      <c r="S26" s="6">
        <f t="shared" si="1"/>
        <v>53.74083333333332</v>
      </c>
      <c r="T26" s="6">
        <f t="shared" si="2"/>
        <v>54.322500000000005</v>
      </c>
      <c r="U26" s="6">
        <f t="shared" si="3"/>
        <v>54.571666666666658</v>
      </c>
      <c r="V26" s="6">
        <v>51.15</v>
      </c>
      <c r="W26" s="6">
        <v>61.89</v>
      </c>
      <c r="X26" s="6">
        <f t="shared" si="4"/>
        <v>56.519999999999996</v>
      </c>
      <c r="Y26" s="6">
        <v>55.38</v>
      </c>
      <c r="Z26" s="52">
        <v>0.56799999999999995</v>
      </c>
      <c r="AA26" s="6">
        <f t="shared" si="5"/>
        <v>2.2719999999999998</v>
      </c>
      <c r="AB26" s="6">
        <f>'WP Sheet 3'!E26</f>
        <v>2.27</v>
      </c>
      <c r="AC26" s="6"/>
      <c r="AD26" s="6"/>
      <c r="AE26" s="6"/>
      <c r="AF26" s="6"/>
    </row>
    <row r="27" spans="1:32" x14ac:dyDescent="0.25">
      <c r="A27">
        <f t="shared" si="6"/>
        <v>17</v>
      </c>
      <c r="B27" s="3" t="s">
        <v>117</v>
      </c>
      <c r="C27" s="11" t="s">
        <v>5</v>
      </c>
      <c r="D27" s="6">
        <v>29.42</v>
      </c>
      <c r="E27" s="6">
        <v>29.73</v>
      </c>
      <c r="F27" s="6">
        <v>29.48</v>
      </c>
      <c r="G27" s="6">
        <v>29.86</v>
      </c>
      <c r="H27" s="6">
        <v>30.18</v>
      </c>
      <c r="I27" s="6">
        <v>29.19</v>
      </c>
      <c r="J27" s="6">
        <v>31.57</v>
      </c>
      <c r="K27" s="6">
        <v>32.119999999999997</v>
      </c>
      <c r="L27" s="6">
        <v>31.8</v>
      </c>
      <c r="M27" s="6">
        <v>31.56</v>
      </c>
      <c r="N27" s="6">
        <v>32.15</v>
      </c>
      <c r="O27" s="6">
        <v>32.33</v>
      </c>
      <c r="P27" s="6">
        <v>31.94</v>
      </c>
      <c r="Q27" s="6"/>
      <c r="R27" s="6">
        <f t="shared" si="0"/>
        <v>30.87153846153846</v>
      </c>
      <c r="S27" s="6">
        <f t="shared" si="1"/>
        <v>30.992499999999996</v>
      </c>
      <c r="T27" s="6">
        <f t="shared" si="2"/>
        <v>31.582499999999996</v>
      </c>
      <c r="U27" s="6">
        <f t="shared" si="3"/>
        <v>31.983333333333331</v>
      </c>
      <c r="V27" s="6">
        <v>27.57</v>
      </c>
      <c r="W27" s="6">
        <v>33.26</v>
      </c>
      <c r="X27" s="6">
        <f t="shared" si="4"/>
        <v>30.414999999999999</v>
      </c>
      <c r="Y27" s="6">
        <v>32.71</v>
      </c>
      <c r="Z27" s="52">
        <f>'WP Sheet 3'!D27</f>
        <v>0.27500000000000002</v>
      </c>
      <c r="AA27" s="6">
        <f t="shared" si="5"/>
        <v>1.1000000000000001</v>
      </c>
      <c r="AB27" s="6">
        <f>'WP Sheet 3'!E27</f>
        <v>1.1000000000000001</v>
      </c>
      <c r="AC27" s="6"/>
      <c r="AD27" s="6"/>
      <c r="AE27" s="6"/>
      <c r="AF27" s="6"/>
    </row>
    <row r="28" spans="1:32" x14ac:dyDescent="0.25">
      <c r="A28">
        <f t="shared" si="6"/>
        <v>18</v>
      </c>
      <c r="B28" s="3" t="s">
        <v>6</v>
      </c>
      <c r="C28" s="11" t="s">
        <v>7</v>
      </c>
      <c r="D28" s="6">
        <v>88.8</v>
      </c>
      <c r="E28" s="6">
        <v>90.33</v>
      </c>
      <c r="F28" s="6">
        <v>91.95</v>
      </c>
      <c r="G28" s="6">
        <v>90.28</v>
      </c>
      <c r="H28" s="6">
        <v>92.71</v>
      </c>
      <c r="I28" s="6">
        <v>92.24</v>
      </c>
      <c r="J28" s="6">
        <v>93.15</v>
      </c>
      <c r="K28" s="6">
        <v>93</v>
      </c>
      <c r="L28" s="6">
        <v>94.47</v>
      </c>
      <c r="M28" s="6">
        <v>93.67</v>
      </c>
      <c r="N28" s="6">
        <v>95.92</v>
      </c>
      <c r="O28" s="6">
        <v>96.3</v>
      </c>
      <c r="P28" s="6">
        <v>95.75</v>
      </c>
      <c r="Q28" s="6"/>
      <c r="R28" s="6">
        <f t="shared" si="0"/>
        <v>92.966923076923067</v>
      </c>
      <c r="S28" s="6">
        <f t="shared" si="1"/>
        <v>93.314166666666665</v>
      </c>
      <c r="T28" s="6">
        <f t="shared" si="2"/>
        <v>94.3125</v>
      </c>
      <c r="U28" s="6">
        <f t="shared" si="3"/>
        <v>94.851666666666674</v>
      </c>
      <c r="V28" s="6">
        <v>77.489999999999995</v>
      </c>
      <c r="W28" s="6">
        <v>96.98</v>
      </c>
      <c r="X28" s="6">
        <f t="shared" si="4"/>
        <v>87.234999999999999</v>
      </c>
      <c r="Y28" s="6">
        <v>96.66</v>
      </c>
      <c r="Z28" s="52">
        <v>0.66</v>
      </c>
      <c r="AA28" s="6">
        <f t="shared" si="5"/>
        <v>2.64</v>
      </c>
      <c r="AB28" s="6">
        <f>'WP Sheet 3'!E28</f>
        <v>2.52</v>
      </c>
      <c r="AC28" s="6"/>
      <c r="AD28" s="6"/>
      <c r="AE28" s="6"/>
      <c r="AF28" s="6"/>
    </row>
    <row r="29" spans="1:32" x14ac:dyDescent="0.25">
      <c r="A29">
        <f t="shared" si="6"/>
        <v>19</v>
      </c>
      <c r="B29" s="3" t="s">
        <v>8</v>
      </c>
      <c r="C29" s="11" t="s">
        <v>10</v>
      </c>
      <c r="D29" s="6">
        <v>40.47</v>
      </c>
      <c r="E29" s="6">
        <v>41.39</v>
      </c>
      <c r="F29" s="6">
        <v>41.16</v>
      </c>
      <c r="G29" s="6">
        <v>41.22</v>
      </c>
      <c r="H29" s="6">
        <v>41.24</v>
      </c>
      <c r="I29" s="6">
        <v>41.1</v>
      </c>
      <c r="J29" s="6">
        <v>42.52</v>
      </c>
      <c r="K29" s="6">
        <v>42.35</v>
      </c>
      <c r="L29" s="6">
        <v>42.35</v>
      </c>
      <c r="M29" s="6">
        <v>42.1</v>
      </c>
      <c r="N29" s="6">
        <v>43.49</v>
      </c>
      <c r="O29" s="6">
        <v>42.92</v>
      </c>
      <c r="P29" s="6">
        <v>43.37</v>
      </c>
      <c r="Q29" s="6"/>
      <c r="R29" s="6">
        <f t="shared" si="0"/>
        <v>41.97538461538462</v>
      </c>
      <c r="S29" s="6">
        <f t="shared" si="1"/>
        <v>42.100833333333341</v>
      </c>
      <c r="T29" s="6">
        <f t="shared" si="2"/>
        <v>42.524999999999999</v>
      </c>
      <c r="U29" s="6">
        <f t="shared" si="3"/>
        <v>42.763333333333343</v>
      </c>
      <c r="V29" s="6">
        <v>40.03</v>
      </c>
      <c r="W29" s="6">
        <v>48.74</v>
      </c>
      <c r="X29" s="6">
        <f t="shared" si="4"/>
        <v>44.385000000000005</v>
      </c>
      <c r="Y29" s="6">
        <v>43.47</v>
      </c>
      <c r="Z29" s="52">
        <v>0.50700000000000001</v>
      </c>
      <c r="AA29" s="6">
        <f t="shared" si="5"/>
        <v>2.028</v>
      </c>
      <c r="AB29" s="6">
        <f>'WP Sheet 3'!E29</f>
        <v>2.0299999999999998</v>
      </c>
      <c r="AC29" s="6"/>
      <c r="AD29" s="6"/>
      <c r="AE29" s="6"/>
      <c r="AF29" s="6"/>
    </row>
    <row r="30" spans="1:32" x14ac:dyDescent="0.25">
      <c r="A30">
        <f t="shared" si="6"/>
        <v>20</v>
      </c>
      <c r="B30" s="3" t="s">
        <v>224</v>
      </c>
      <c r="C30" s="11" t="s">
        <v>225</v>
      </c>
      <c r="D30" s="6">
        <v>16.96</v>
      </c>
      <c r="E30" s="6">
        <v>17.14</v>
      </c>
      <c r="F30" s="6">
        <v>16.91</v>
      </c>
      <c r="G30" s="6">
        <v>16.690000000000001</v>
      </c>
      <c r="H30" s="6">
        <v>16.38</v>
      </c>
      <c r="I30" s="6">
        <v>16.309999999999999</v>
      </c>
      <c r="J30" s="6">
        <v>16.649999999999999</v>
      </c>
      <c r="K30" s="6">
        <v>16.7</v>
      </c>
      <c r="L30" s="6">
        <v>16.78</v>
      </c>
      <c r="M30" s="6">
        <v>16.34</v>
      </c>
      <c r="N30" s="6">
        <v>16.93</v>
      </c>
      <c r="O30" s="6">
        <v>16.690000000000001</v>
      </c>
      <c r="P30" s="6">
        <v>16.97</v>
      </c>
      <c r="Q30" s="6"/>
      <c r="R30" s="6">
        <f t="shared" si="0"/>
        <v>16.726923076923075</v>
      </c>
      <c r="S30" s="6">
        <f t="shared" si="1"/>
        <v>16.7075</v>
      </c>
      <c r="T30" s="6">
        <f t="shared" si="2"/>
        <v>16.671250000000001</v>
      </c>
      <c r="U30" s="6">
        <f t="shared" si="3"/>
        <v>16.734999999999999</v>
      </c>
      <c r="V30" s="6">
        <v>16.12</v>
      </c>
      <c r="W30" s="6">
        <v>19.22</v>
      </c>
      <c r="X30" s="6">
        <f t="shared" si="4"/>
        <v>17.670000000000002</v>
      </c>
      <c r="Y30" s="6">
        <v>17.02</v>
      </c>
      <c r="Z30" s="52">
        <v>0.22</v>
      </c>
      <c r="AA30" s="6">
        <f t="shared" si="5"/>
        <v>0.88</v>
      </c>
      <c r="AB30" s="6">
        <f>'WP Sheet 3'!E30</f>
        <v>0.88</v>
      </c>
      <c r="AC30" s="6"/>
      <c r="AD30" s="6"/>
      <c r="AE30" s="6"/>
      <c r="AF30" s="6"/>
    </row>
    <row r="31" spans="1:32" x14ac:dyDescent="0.25">
      <c r="A31">
        <f t="shared" si="6"/>
        <v>21</v>
      </c>
      <c r="B31" s="3" t="s">
        <v>116</v>
      </c>
      <c r="C31" s="11" t="s">
        <v>113</v>
      </c>
      <c r="D31" s="6">
        <v>31.9</v>
      </c>
      <c r="E31" s="6">
        <v>33.31</v>
      </c>
      <c r="F31" s="6">
        <v>32.56</v>
      </c>
      <c r="G31" s="6">
        <v>32.5</v>
      </c>
      <c r="H31" s="6">
        <v>33.17</v>
      </c>
      <c r="I31" s="6">
        <v>33.08</v>
      </c>
      <c r="J31" s="6">
        <v>34.47</v>
      </c>
      <c r="K31" s="6">
        <v>35.03</v>
      </c>
      <c r="L31" s="6">
        <v>34.22</v>
      </c>
      <c r="M31" s="6">
        <v>33.76</v>
      </c>
      <c r="N31" s="6">
        <v>34.450000000000003</v>
      </c>
      <c r="O31" s="6">
        <v>34.68</v>
      </c>
      <c r="P31" s="6">
        <v>34.799999999999997</v>
      </c>
      <c r="Q31" s="6"/>
      <c r="R31" s="6">
        <f t="shared" si="0"/>
        <v>33.68692307692308</v>
      </c>
      <c r="S31" s="6">
        <f t="shared" si="1"/>
        <v>33.835833333333333</v>
      </c>
      <c r="T31" s="6">
        <f t="shared" si="2"/>
        <v>34.311250000000001</v>
      </c>
      <c r="U31" s="6">
        <f t="shared" si="3"/>
        <v>34.49</v>
      </c>
      <c r="V31" s="6">
        <v>29.79</v>
      </c>
      <c r="W31" s="6">
        <v>35.24</v>
      </c>
      <c r="X31" s="6">
        <f t="shared" si="4"/>
        <v>32.515000000000001</v>
      </c>
      <c r="Y31" s="6">
        <v>34.96</v>
      </c>
      <c r="Z31" s="52">
        <v>0.35</v>
      </c>
      <c r="AA31" s="6">
        <f t="shared" si="5"/>
        <v>1.4</v>
      </c>
      <c r="AB31" s="6">
        <f>'WP Sheet 3'!E31</f>
        <v>1.4</v>
      </c>
      <c r="AC31" s="6"/>
      <c r="AD31" s="6"/>
      <c r="AE31" s="6"/>
      <c r="AF31" s="6"/>
    </row>
    <row r="32" spans="1:32" x14ac:dyDescent="0.25">
      <c r="A32">
        <f t="shared" si="6"/>
        <v>22</v>
      </c>
      <c r="B32" s="3" t="s">
        <v>114</v>
      </c>
      <c r="C32" s="11" t="s">
        <v>15</v>
      </c>
      <c r="D32" s="6">
        <v>40.68</v>
      </c>
      <c r="E32" s="6">
        <v>41.44</v>
      </c>
      <c r="F32" s="6">
        <v>41.14</v>
      </c>
      <c r="G32" s="6">
        <v>41.43</v>
      </c>
      <c r="H32" s="6">
        <v>42.67</v>
      </c>
      <c r="I32" s="6">
        <v>42.1</v>
      </c>
      <c r="J32" s="6">
        <v>43.62</v>
      </c>
      <c r="K32" s="6">
        <v>43.92</v>
      </c>
      <c r="L32" s="6">
        <v>43.96</v>
      </c>
      <c r="M32" s="6">
        <v>43.66</v>
      </c>
      <c r="N32" s="6">
        <v>45.31</v>
      </c>
      <c r="O32" s="6">
        <v>45.11</v>
      </c>
      <c r="P32" s="6">
        <v>45.94</v>
      </c>
      <c r="Q32" s="6"/>
      <c r="R32" s="6">
        <f t="shared" si="0"/>
        <v>43.152307692307694</v>
      </c>
      <c r="S32" s="6">
        <f t="shared" si="1"/>
        <v>43.358333333333327</v>
      </c>
      <c r="T32" s="6">
        <f t="shared" si="2"/>
        <v>44.202500000000001</v>
      </c>
      <c r="U32" s="6">
        <f t="shared" si="3"/>
        <v>44.65</v>
      </c>
      <c r="V32" s="6">
        <v>39.04</v>
      </c>
      <c r="W32" s="6">
        <v>45.92</v>
      </c>
      <c r="X32" s="6">
        <f t="shared" si="4"/>
        <v>42.480000000000004</v>
      </c>
      <c r="Y32" s="6">
        <v>45.65</v>
      </c>
      <c r="Z32" s="52">
        <v>0.39</v>
      </c>
      <c r="AA32" s="6">
        <f t="shared" si="5"/>
        <v>1.56</v>
      </c>
      <c r="AB32" s="6">
        <f>'WP Sheet 3'!E32</f>
        <v>1.56</v>
      </c>
      <c r="AC32" s="6"/>
      <c r="AD32" s="6"/>
      <c r="AE32" s="6"/>
      <c r="AF32" s="6"/>
    </row>
    <row r="33" spans="1:32" x14ac:dyDescent="0.25">
      <c r="A33">
        <f t="shared" si="6"/>
        <v>23</v>
      </c>
      <c r="B33" s="3" t="s">
        <v>115</v>
      </c>
      <c r="C33" s="11" t="s">
        <v>9</v>
      </c>
      <c r="D33" s="6">
        <v>27.5</v>
      </c>
      <c r="E33" s="6">
        <v>27.82</v>
      </c>
      <c r="F33" s="6">
        <v>28.2</v>
      </c>
      <c r="G33" s="6">
        <v>28.06</v>
      </c>
      <c r="H33" s="6">
        <v>28.91</v>
      </c>
      <c r="I33" s="6">
        <v>28.63</v>
      </c>
      <c r="J33" s="6">
        <v>29.65</v>
      </c>
      <c r="K33" s="6">
        <v>30.05</v>
      </c>
      <c r="L33" s="6">
        <v>30.29</v>
      </c>
      <c r="M33" s="6">
        <v>29.89</v>
      </c>
      <c r="N33" s="6">
        <v>30.52</v>
      </c>
      <c r="O33" s="6">
        <v>29.69</v>
      </c>
      <c r="P33" s="6">
        <v>30.08</v>
      </c>
      <c r="Q33" s="6"/>
      <c r="R33" s="6">
        <f t="shared" si="0"/>
        <v>29.176153846153845</v>
      </c>
      <c r="S33" s="6">
        <f t="shared" si="1"/>
        <v>29.31583333333333</v>
      </c>
      <c r="T33" s="6">
        <f t="shared" si="2"/>
        <v>29.85</v>
      </c>
      <c r="U33" s="6">
        <f t="shared" si="3"/>
        <v>30.086666666666662</v>
      </c>
      <c r="V33" s="6">
        <v>26.9</v>
      </c>
      <c r="W33" s="6">
        <v>31.79</v>
      </c>
      <c r="X33" s="6">
        <f t="shared" si="4"/>
        <v>29.344999999999999</v>
      </c>
      <c r="Y33" s="6">
        <v>30.42</v>
      </c>
      <c r="Z33" s="52">
        <v>0.3</v>
      </c>
      <c r="AA33" s="6">
        <f t="shared" si="5"/>
        <v>1.2</v>
      </c>
      <c r="AB33" s="6">
        <f>'WP Sheet 3'!E33</f>
        <v>1.1200000000000001</v>
      </c>
      <c r="AC33" s="6"/>
      <c r="AD33" s="6"/>
      <c r="AE33" s="6"/>
      <c r="AF33" s="6"/>
    </row>
    <row r="34" spans="1:32" x14ac:dyDescent="0.25">
      <c r="A34">
        <f t="shared" si="6"/>
        <v>24</v>
      </c>
      <c r="B34" s="3"/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52"/>
      <c r="AA34" s="52"/>
      <c r="AB34" s="6"/>
      <c r="AC34" s="6"/>
      <c r="AD34" s="6"/>
      <c r="AE34" s="6"/>
      <c r="AF34" s="6"/>
    </row>
    <row r="35" spans="1:32" ht="18.75" x14ac:dyDescent="0.3">
      <c r="A35">
        <f t="shared" si="6"/>
        <v>25</v>
      </c>
      <c r="B35" s="3" t="s">
        <v>108</v>
      </c>
      <c r="C35" s="11"/>
      <c r="D35" s="6">
        <f>AVERAGE(D11:D33)</f>
        <v>45.085217391304347</v>
      </c>
      <c r="E35" s="6">
        <f t="shared" ref="E35:AB35" si="7">AVERAGE(E11:E33)</f>
        <v>46.012608695652169</v>
      </c>
      <c r="F35" s="6">
        <f t="shared" si="7"/>
        <v>45.833913043478262</v>
      </c>
      <c r="G35" s="6">
        <f t="shared" si="7"/>
        <v>45.760434782608698</v>
      </c>
      <c r="H35" s="6">
        <f t="shared" si="7"/>
        <v>46.834782608695654</v>
      </c>
      <c r="I35" s="6">
        <f t="shared" si="7"/>
        <v>46.265217391304354</v>
      </c>
      <c r="J35" s="6">
        <f t="shared" si="7"/>
        <v>48.027826086956523</v>
      </c>
      <c r="K35" s="6">
        <f t="shared" si="7"/>
        <v>48.402173913043477</v>
      </c>
      <c r="L35" s="6">
        <f t="shared" si="7"/>
        <v>48.396956521739135</v>
      </c>
      <c r="M35" s="6">
        <f t="shared" si="7"/>
        <v>47.856956521739129</v>
      </c>
      <c r="N35" s="6">
        <f t="shared" si="7"/>
        <v>48.877826086956517</v>
      </c>
      <c r="O35" s="6">
        <f t="shared" si="7"/>
        <v>48.682173913043478</v>
      </c>
      <c r="P35" s="6">
        <f t="shared" si="7"/>
        <v>49.100434782608694</v>
      </c>
      <c r="Q35" s="6"/>
      <c r="R35" s="6">
        <f t="shared" si="7"/>
        <v>47.318193979933106</v>
      </c>
      <c r="S35" s="6">
        <f t="shared" si="7"/>
        <v>47.504275362318843</v>
      </c>
      <c r="T35" s="6">
        <f t="shared" si="7"/>
        <v>48.201195652173908</v>
      </c>
      <c r="U35" s="95">
        <f t="shared" si="7"/>
        <v>48.552753623188408</v>
      </c>
      <c r="V35" s="6">
        <f t="shared" si="7"/>
        <v>41.906086956521733</v>
      </c>
      <c r="W35" s="6">
        <f t="shared" si="7"/>
        <v>50.992608695652173</v>
      </c>
      <c r="X35" s="6">
        <f t="shared" si="7"/>
        <v>46.449347826086949</v>
      </c>
      <c r="Y35" s="6">
        <f t="shared" si="7"/>
        <v>49.124782608695661</v>
      </c>
      <c r="Z35" s="6">
        <f t="shared" si="7"/>
        <v>0.43586956521739134</v>
      </c>
      <c r="AA35" s="95">
        <f t="shared" si="7"/>
        <v>1.7434782608695654</v>
      </c>
      <c r="AB35" s="6">
        <f t="shared" si="7"/>
        <v>1.7159478260869567</v>
      </c>
      <c r="AC35" s="6"/>
      <c r="AD35" s="6"/>
      <c r="AE35" s="6"/>
      <c r="AF35" s="6"/>
    </row>
    <row r="36" spans="1:32" ht="18.75" x14ac:dyDescent="0.3">
      <c r="A36">
        <f t="shared" si="6"/>
        <v>26</v>
      </c>
      <c r="B36" s="3" t="s">
        <v>109</v>
      </c>
      <c r="C36" s="11"/>
      <c r="D36" s="6">
        <f>MEDIAN(D11:D33)</f>
        <v>42.88</v>
      </c>
      <c r="E36" s="6">
        <f t="shared" ref="E36:AB36" si="8">MEDIAN(E11:E33)</f>
        <v>43.69</v>
      </c>
      <c r="F36" s="6">
        <f t="shared" si="8"/>
        <v>44</v>
      </c>
      <c r="G36" s="6">
        <f t="shared" si="8"/>
        <v>44.24</v>
      </c>
      <c r="H36" s="6">
        <f t="shared" si="8"/>
        <v>45.21</v>
      </c>
      <c r="I36" s="6">
        <f t="shared" si="8"/>
        <v>44.45</v>
      </c>
      <c r="J36" s="6">
        <f t="shared" si="8"/>
        <v>46.34</v>
      </c>
      <c r="K36" s="6">
        <f t="shared" si="8"/>
        <v>46.43</v>
      </c>
      <c r="L36" s="6">
        <f t="shared" si="8"/>
        <v>45.94</v>
      </c>
      <c r="M36" s="6">
        <f t="shared" si="8"/>
        <v>45.39</v>
      </c>
      <c r="N36" s="6">
        <f t="shared" si="8"/>
        <v>46.08</v>
      </c>
      <c r="O36" s="6">
        <f t="shared" si="8"/>
        <v>46.44</v>
      </c>
      <c r="P36" s="6">
        <f t="shared" si="8"/>
        <v>46.92</v>
      </c>
      <c r="Q36" s="6"/>
      <c r="R36" s="6">
        <f t="shared" si="8"/>
        <v>45.231538461538463</v>
      </c>
      <c r="S36" s="6">
        <f t="shared" si="8"/>
        <v>45.427500000000002</v>
      </c>
      <c r="T36" s="6">
        <f t="shared" si="8"/>
        <v>45.998750000000001</v>
      </c>
      <c r="U36" s="95">
        <f t="shared" si="8"/>
        <v>46.199999999999996</v>
      </c>
      <c r="V36" s="6">
        <f t="shared" si="8"/>
        <v>40.03</v>
      </c>
      <c r="W36" s="6">
        <f t="shared" si="8"/>
        <v>48.74</v>
      </c>
      <c r="X36" s="6">
        <f t="shared" si="8"/>
        <v>44.385000000000005</v>
      </c>
      <c r="Y36" s="6">
        <f t="shared" si="8"/>
        <v>46.91</v>
      </c>
      <c r="Z36" s="6">
        <f t="shared" si="8"/>
        <v>0.39</v>
      </c>
      <c r="AA36" s="95">
        <f t="shared" si="8"/>
        <v>1.56</v>
      </c>
      <c r="AB36" s="6">
        <f t="shared" si="8"/>
        <v>1.52</v>
      </c>
      <c r="AC36" s="6"/>
      <c r="AD36" s="6"/>
      <c r="AE36" s="6"/>
      <c r="AF36" s="6"/>
    </row>
    <row r="37" spans="1:32" x14ac:dyDescent="0.25">
      <c r="D37" s="26" t="s">
        <v>179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52"/>
      <c r="AA37" s="52"/>
      <c r="AB37" s="6"/>
      <c r="AC37" s="6"/>
      <c r="AD37" s="6"/>
      <c r="AE37" s="6"/>
      <c r="AF37" s="6"/>
    </row>
    <row r="38" spans="1:32" x14ac:dyDescent="0.25">
      <c r="D38" s="94" t="s">
        <v>304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52"/>
      <c r="AA38" s="52"/>
      <c r="AB38" s="6"/>
      <c r="AC38" s="6"/>
      <c r="AD38" s="6"/>
      <c r="AE38" s="6"/>
      <c r="AF38" s="6"/>
    </row>
    <row r="39" spans="1:32" x14ac:dyDescent="0.25">
      <c r="D39" s="94" t="s">
        <v>305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52"/>
      <c r="AA39" s="52"/>
      <c r="AB39" s="6"/>
      <c r="AC39" s="6"/>
      <c r="AD39" s="6"/>
      <c r="AE39" s="6"/>
      <c r="AF39" s="6"/>
    </row>
    <row r="40" spans="1:32" x14ac:dyDescent="0.2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52"/>
      <c r="AA40" s="52"/>
      <c r="AB40" s="6"/>
      <c r="AC40" s="6"/>
      <c r="AD40" s="6"/>
      <c r="AE40" s="6"/>
      <c r="AF40" s="6"/>
    </row>
    <row r="41" spans="1:32" x14ac:dyDescent="0.2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2"/>
      <c r="AA41" s="52"/>
      <c r="AB41" s="6"/>
      <c r="AC41" s="6"/>
      <c r="AD41" s="6"/>
      <c r="AE41" s="6"/>
      <c r="AF41" s="6"/>
    </row>
    <row r="42" spans="1:32" x14ac:dyDescent="0.2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52"/>
      <c r="AA42" s="52"/>
      <c r="AB42" s="6"/>
      <c r="AC42" s="6"/>
      <c r="AD42" s="6"/>
      <c r="AE42" s="6"/>
      <c r="AF42" s="6"/>
    </row>
    <row r="43" spans="1:32" x14ac:dyDescent="0.2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52"/>
      <c r="AA43" s="52"/>
      <c r="AB43" s="6"/>
      <c r="AC43" s="6"/>
      <c r="AD43" s="6"/>
      <c r="AE43" s="6"/>
      <c r="AF43" s="6"/>
    </row>
    <row r="44" spans="1:32" x14ac:dyDescent="0.2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52"/>
      <c r="AA44" s="52"/>
      <c r="AB44" s="6"/>
      <c r="AC44" s="6"/>
      <c r="AD44" s="6"/>
      <c r="AE44" s="6"/>
      <c r="AF44" s="6"/>
    </row>
    <row r="45" spans="1:32" x14ac:dyDescent="0.2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52"/>
      <c r="AA45" s="52"/>
      <c r="AB45" s="6"/>
      <c r="AC45" s="6"/>
      <c r="AD45" s="6"/>
      <c r="AE45" s="6"/>
      <c r="AF45" s="6"/>
    </row>
    <row r="46" spans="1:32" x14ac:dyDescent="0.2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2"/>
      <c r="AA46" s="52"/>
      <c r="AB46" s="6"/>
      <c r="AC46" s="6"/>
      <c r="AD46" s="6"/>
      <c r="AE46" s="6"/>
      <c r="AF46" s="6"/>
    </row>
    <row r="47" spans="1:32" x14ac:dyDescent="0.2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2"/>
      <c r="AA47" s="52"/>
      <c r="AB47" s="6"/>
      <c r="AC47" s="6"/>
      <c r="AD47" s="6"/>
      <c r="AE47" s="6"/>
      <c r="AF47" s="6"/>
    </row>
    <row r="48" spans="1:32" x14ac:dyDescent="0.2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2"/>
      <c r="AA48" s="52"/>
      <c r="AB48" s="6"/>
      <c r="AC48" s="6"/>
      <c r="AD48" s="6"/>
      <c r="AE48" s="6"/>
      <c r="AF48" s="6"/>
    </row>
    <row r="49" spans="4:32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52"/>
      <c r="AA49" s="52"/>
      <c r="AB49" s="6"/>
      <c r="AC49" s="6"/>
      <c r="AD49" s="6"/>
      <c r="AE49" s="6"/>
      <c r="AF49" s="6"/>
    </row>
    <row r="50" spans="4:32" x14ac:dyDescent="0.2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52"/>
      <c r="AA50" s="52"/>
      <c r="AB50" s="6"/>
      <c r="AC50" s="6"/>
      <c r="AD50" s="6"/>
      <c r="AE50" s="6"/>
      <c r="AF50" s="6"/>
    </row>
    <row r="51" spans="4:32" x14ac:dyDescent="0.2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4:32" x14ac:dyDescent="0.2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4:32" x14ac:dyDescent="0.2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4:32" x14ac:dyDescent="0.2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4:32" x14ac:dyDescent="0.2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4:32" x14ac:dyDescent="0.2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4:32" x14ac:dyDescent="0.2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4:32" x14ac:dyDescent="0.2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4:32" x14ac:dyDescent="0.2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4:32" x14ac:dyDescent="0.2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4:32" x14ac:dyDescent="0.2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4:32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4:32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4:32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4:32" x14ac:dyDescent="0.2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4:32" x14ac:dyDescent="0.2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4:32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4:32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4:32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4:32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4:32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4:32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4:32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4:32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4:32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4:32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4:32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4:32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4:32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4:32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4:32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4:32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4:32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4:32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4:32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4:32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4:32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4:32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4:32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4:32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4:32" x14ac:dyDescent="0.2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</sheetData>
  <mergeCells count="3">
    <mergeCell ref="B2:AB2"/>
    <mergeCell ref="B3:AB3"/>
    <mergeCell ref="B5:AB5"/>
  </mergeCells>
  <phoneticPr fontId="11" type="noConversion"/>
  <pageMargins left="0.7" right="0.7" top="0.75" bottom="0.75" header="0.3" footer="0.3"/>
  <pageSetup scale="40" orientation="landscape" r:id="rId1"/>
  <headerFooter>
    <oddHeader>&amp;RExhibit OCS _.5
Page 2 of 2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5"/>
  <sheetViews>
    <sheetView view="pageLayout" topLeftCell="C1" workbookViewId="0">
      <selection activeCell="F32" sqref="F32"/>
    </sheetView>
  </sheetViews>
  <sheetFormatPr defaultColWidth="8.85546875" defaultRowHeight="15" x14ac:dyDescent="0.25"/>
  <cols>
    <col min="1" max="1" width="6" customWidth="1"/>
    <col min="2" max="2" width="33.42578125" customWidth="1"/>
    <col min="7" max="7" width="8.28515625" customWidth="1"/>
    <col min="10" max="10" width="10.7109375" customWidth="1"/>
    <col min="17" max="17" width="10" customWidth="1"/>
  </cols>
  <sheetData>
    <row r="3" spans="1:19" ht="21" x14ac:dyDescent="0.35"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9" ht="21" x14ac:dyDescent="0.35"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9" ht="18.75" x14ac:dyDescent="0.3">
      <c r="B5" s="30"/>
    </row>
    <row r="6" spans="1:19" ht="21" x14ac:dyDescent="0.35">
      <c r="B6" s="105" t="s">
        <v>86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9" spans="1:19" ht="18.75" x14ac:dyDescent="0.3">
      <c r="D9" s="88" t="s">
        <v>43</v>
      </c>
      <c r="E9" s="88" t="s">
        <v>44</v>
      </c>
      <c r="F9" s="88" t="s">
        <v>45</v>
      </c>
      <c r="G9" s="88" t="s">
        <v>46</v>
      </c>
      <c r="H9" s="88" t="s">
        <v>47</v>
      </c>
      <c r="I9" s="88" t="s">
        <v>48</v>
      </c>
      <c r="J9" s="88" t="s">
        <v>49</v>
      </c>
      <c r="K9" s="88" t="s">
        <v>50</v>
      </c>
      <c r="L9" s="88" t="s">
        <v>51</v>
      </c>
      <c r="M9" s="88" t="s">
        <v>54</v>
      </c>
      <c r="N9" s="88" t="s">
        <v>55</v>
      </c>
      <c r="O9" s="88" t="s">
        <v>56</v>
      </c>
      <c r="P9" s="88" t="s">
        <v>57</v>
      </c>
      <c r="Q9" s="88" t="s">
        <v>58</v>
      </c>
      <c r="R9" s="88" t="s">
        <v>59</v>
      </c>
    </row>
    <row r="10" spans="1:19" ht="51.75" x14ac:dyDescent="0.25">
      <c r="A10" s="48" t="s">
        <v>0</v>
      </c>
      <c r="B10" s="49" t="s">
        <v>1</v>
      </c>
      <c r="C10" s="49" t="s">
        <v>2</v>
      </c>
      <c r="D10" s="12" t="s">
        <v>25</v>
      </c>
      <c r="E10" s="12" t="s">
        <v>26</v>
      </c>
      <c r="F10" s="12" t="s">
        <v>27</v>
      </c>
      <c r="G10" s="12" t="s">
        <v>28</v>
      </c>
      <c r="H10" s="12" t="s">
        <v>29</v>
      </c>
      <c r="I10" s="12" t="s">
        <v>30</v>
      </c>
      <c r="J10" s="5" t="s">
        <v>31</v>
      </c>
      <c r="K10" s="4" t="s">
        <v>16</v>
      </c>
      <c r="L10" s="4" t="s">
        <v>17</v>
      </c>
      <c r="M10" s="4" t="s">
        <v>18</v>
      </c>
      <c r="N10" s="4" t="s">
        <v>32</v>
      </c>
      <c r="O10" s="4" t="s">
        <v>33</v>
      </c>
      <c r="P10" s="5" t="s">
        <v>34</v>
      </c>
      <c r="Q10" s="5" t="s">
        <v>35</v>
      </c>
      <c r="R10" s="5" t="s">
        <v>315</v>
      </c>
      <c r="S10" s="4"/>
    </row>
    <row r="11" spans="1:19" x14ac:dyDescent="0.25">
      <c r="A11">
        <v>1</v>
      </c>
      <c r="B11" s="3" t="s">
        <v>226</v>
      </c>
      <c r="C11" s="11" t="s">
        <v>12</v>
      </c>
      <c r="D11" s="7"/>
      <c r="E11" s="7"/>
      <c r="F11" s="7"/>
      <c r="G11" s="7"/>
      <c r="H11" s="7">
        <f>'WP Sheet 3'!J11</f>
        <v>0.03</v>
      </c>
      <c r="I11" s="7">
        <f>'WP Sheet 3'!K11</f>
        <v>0.05</v>
      </c>
      <c r="J11" s="7">
        <f>AVERAGE(D11:I11)</f>
        <v>0.04</v>
      </c>
      <c r="K11" s="7">
        <f>'WP Sheet 3'!M11</f>
        <v>0.06</v>
      </c>
      <c r="L11" s="7">
        <f>'WP Sheet 3'!N11</f>
        <v>0.04</v>
      </c>
      <c r="M11" s="7">
        <f>'WP Sheet 3'!O11</f>
        <v>4.4999999999999998E-2</v>
      </c>
      <c r="N11" s="7">
        <f>'WP Sheet 3'!P11</f>
        <v>0.06</v>
      </c>
      <c r="O11" s="7">
        <f>'WP Sheet 3'!Q11</f>
        <v>0.06</v>
      </c>
      <c r="P11" s="7">
        <f>(K11+N11+O11)/3</f>
        <v>0.06</v>
      </c>
      <c r="Q11" s="7">
        <f>'WP SHEET 5'!O11</f>
        <v>4.6682685337284917E-2</v>
      </c>
      <c r="R11" s="7">
        <f>(P11+Q11)/2</f>
        <v>5.3341342668642461E-2</v>
      </c>
      <c r="S11" s="7"/>
    </row>
    <row r="12" spans="1:19" x14ac:dyDescent="0.25">
      <c r="A12">
        <f>A11+1</f>
        <v>2</v>
      </c>
      <c r="B12" s="3" t="s">
        <v>227</v>
      </c>
      <c r="C12" s="11" t="s">
        <v>13</v>
      </c>
      <c r="D12" s="7">
        <f>'WP Sheet 3'!F12</f>
        <v>3.5000000000000003E-2</v>
      </c>
      <c r="E12" s="7"/>
      <c r="F12" s="7">
        <f>'WP Sheet 3'!H12</f>
        <v>0.02</v>
      </c>
      <c r="G12" s="7">
        <f>'WP Sheet 3'!I12</f>
        <v>0.04</v>
      </c>
      <c r="H12" s="7">
        <f>'WP Sheet 3'!J12</f>
        <v>0.08</v>
      </c>
      <c r="I12" s="7">
        <f>'WP Sheet 3'!K12</f>
        <v>3.5000000000000003E-2</v>
      </c>
      <c r="J12" s="7">
        <f t="shared" ref="J12:J33" si="0">AVERAGE(D12:I12)</f>
        <v>4.1999999999999996E-2</v>
      </c>
      <c r="K12" s="7">
        <f>'WP Sheet 3'!M12</f>
        <v>0.06</v>
      </c>
      <c r="L12" s="7">
        <f>'WP Sheet 3'!N12</f>
        <v>4.4999999999999998E-2</v>
      </c>
      <c r="M12" s="7">
        <f>'WP Sheet 3'!O12</f>
        <v>0.04</v>
      </c>
      <c r="N12" s="7">
        <f>'WP Sheet 3'!P12</f>
        <v>5.5E-2</v>
      </c>
      <c r="O12" s="7">
        <f>'WP Sheet 3'!Q12</f>
        <v>5.3999999999999999E-2</v>
      </c>
      <c r="P12" s="7">
        <f t="shared" ref="P12:P33" si="1">(K12+N12+O12)/3</f>
        <v>5.6333333333333326E-2</v>
      </c>
      <c r="Q12" s="7">
        <f>'WP SHEET 5'!O12</f>
        <v>5.1359860752842622E-2</v>
      </c>
      <c r="R12" s="7">
        <f t="shared" ref="R12:R33" si="2">(P12+Q12)/2</f>
        <v>5.3846597043087974E-2</v>
      </c>
      <c r="S12" s="7"/>
    </row>
    <row r="13" spans="1:19" x14ac:dyDescent="0.25">
      <c r="A13">
        <f t="shared" ref="A13:A36" si="3">A12+1</f>
        <v>3</v>
      </c>
      <c r="B13" s="3" t="s">
        <v>228</v>
      </c>
      <c r="C13" s="11" t="s">
        <v>110</v>
      </c>
      <c r="D13" s="7">
        <f>'WP Sheet 3'!F13</f>
        <v>2.5000000000000001E-2</v>
      </c>
      <c r="E13" s="7">
        <f>'WP Sheet 3'!G13</f>
        <v>8.5000000000000006E-2</v>
      </c>
      <c r="F13" s="7">
        <f>'WP Sheet 3'!H13</f>
        <v>0.03</v>
      </c>
      <c r="G13" s="7">
        <f>'WP Sheet 3'!I13</f>
        <v>8.5000000000000006E-2</v>
      </c>
      <c r="H13" s="7">
        <f>'WP Sheet 3'!J13</f>
        <v>0.14000000000000001</v>
      </c>
      <c r="I13" s="7">
        <f>'WP Sheet 3'!K13</f>
        <v>0.04</v>
      </c>
      <c r="J13" s="7">
        <f t="shared" si="0"/>
        <v>6.7500000000000004E-2</v>
      </c>
      <c r="K13" s="7">
        <f>'WP Sheet 3'!M13</f>
        <v>6.5000000000000002E-2</v>
      </c>
      <c r="L13" s="7">
        <f>'WP Sheet 3'!N13</f>
        <v>4.4999999999999998E-2</v>
      </c>
      <c r="M13" s="7">
        <f>'WP Sheet 3'!O13</f>
        <v>0.03</v>
      </c>
      <c r="N13" s="7">
        <f>'WP Sheet 3'!P13</f>
        <v>0.05</v>
      </c>
      <c r="O13" s="7">
        <f>'WP Sheet 3'!Q13</f>
        <v>0.05</v>
      </c>
      <c r="P13" s="7">
        <f t="shared" si="1"/>
        <v>5.5E-2</v>
      </c>
      <c r="Q13" s="7">
        <f>'WP SHEET 5'!O13</f>
        <v>3.8759119960903116E-2</v>
      </c>
      <c r="R13" s="7">
        <f t="shared" si="2"/>
        <v>4.6879559980451554E-2</v>
      </c>
      <c r="S13" s="7"/>
    </row>
    <row r="14" spans="1:19" x14ac:dyDescent="0.25">
      <c r="A14">
        <f t="shared" si="3"/>
        <v>4</v>
      </c>
      <c r="B14" s="3" t="s">
        <v>206</v>
      </c>
      <c r="C14" s="11" t="s">
        <v>207</v>
      </c>
      <c r="D14" s="7"/>
      <c r="E14" s="7">
        <f>'WP Sheet 3'!G14</f>
        <v>2.5000000000000001E-2</v>
      </c>
      <c r="F14" s="7">
        <f>'WP Sheet 3'!H14</f>
        <v>0.05</v>
      </c>
      <c r="G14" s="7"/>
      <c r="H14" s="7">
        <f>'WP Sheet 3'!J14</f>
        <v>0.02</v>
      </c>
      <c r="I14" s="7">
        <f>'WP Sheet 3'!K14</f>
        <v>0.03</v>
      </c>
      <c r="J14" s="7">
        <f t="shared" si="0"/>
        <v>3.125E-2</v>
      </c>
      <c r="K14" s="7">
        <f>'WP Sheet 3'!M14</f>
        <v>0.13</v>
      </c>
      <c r="L14" s="7">
        <f>'WP Sheet 3'!N14</f>
        <v>3.5000000000000003E-2</v>
      </c>
      <c r="M14" s="7">
        <f>'WP Sheet 3'!O14</f>
        <v>3.5000000000000003E-2</v>
      </c>
      <c r="N14" s="7">
        <f>'WP Sheet 3'!P14</f>
        <v>0.04</v>
      </c>
      <c r="O14" s="7">
        <f>'WP Sheet 3'!Q14</f>
        <v>0.04</v>
      </c>
      <c r="P14" s="7">
        <f t="shared" si="1"/>
        <v>7.0000000000000007E-2</v>
      </c>
      <c r="Q14" s="7">
        <f>'WP SHEET 5'!O14</f>
        <v>4.591943774169753E-2</v>
      </c>
      <c r="R14" s="7">
        <f t="shared" si="2"/>
        <v>5.7959718870848768E-2</v>
      </c>
      <c r="S14" s="7"/>
    </row>
    <row r="15" spans="1:19" x14ac:dyDescent="0.25">
      <c r="A15">
        <f t="shared" si="3"/>
        <v>5</v>
      </c>
      <c r="B15" s="3" t="s">
        <v>208</v>
      </c>
      <c r="C15" s="11" t="s">
        <v>209</v>
      </c>
      <c r="D15" s="7"/>
      <c r="E15" s="7">
        <f>'WP Sheet 3'!G15</f>
        <v>0.01</v>
      </c>
      <c r="F15" s="7">
        <f>'WP Sheet 3'!H15</f>
        <v>1.4999999999999999E-2</v>
      </c>
      <c r="G15" s="7">
        <f>'WP Sheet 3'!I15</f>
        <v>0.13</v>
      </c>
      <c r="H15" s="7"/>
      <c r="I15" s="7">
        <f>'WP Sheet 3'!K15</f>
        <v>0.04</v>
      </c>
      <c r="J15" s="7">
        <f t="shared" si="0"/>
        <v>4.8750000000000002E-2</v>
      </c>
      <c r="K15" s="7">
        <f>'WP Sheet 3'!M15</f>
        <v>6.5000000000000002E-2</v>
      </c>
      <c r="L15" s="7">
        <f>'WP Sheet 3'!N15</f>
        <v>0.06</v>
      </c>
      <c r="M15" s="7">
        <f>'WP Sheet 3'!O15</f>
        <v>0.06</v>
      </c>
      <c r="N15" s="7">
        <f>'WP Sheet 3'!P15</f>
        <v>0.06</v>
      </c>
      <c r="O15" s="7">
        <f>'WP Sheet 3'!Q15</f>
        <v>6.2399999999999997E-2</v>
      </c>
      <c r="P15" s="7">
        <f t="shared" si="1"/>
        <v>6.246666666666667E-2</v>
      </c>
      <c r="Q15" s="7">
        <f>'WP SHEET 5'!O15</f>
        <v>5.9267437207973714E-2</v>
      </c>
      <c r="R15" s="7">
        <f t="shared" si="2"/>
        <v>6.0867051937320192E-2</v>
      </c>
      <c r="S15" s="7"/>
    </row>
    <row r="16" spans="1:19" x14ac:dyDescent="0.25">
      <c r="A16">
        <f t="shared" si="3"/>
        <v>6</v>
      </c>
      <c r="B16" s="3" t="s">
        <v>229</v>
      </c>
      <c r="C16" s="11" t="s">
        <v>14</v>
      </c>
      <c r="D16" s="7">
        <f>'WP Sheet 3'!F16</f>
        <v>0.02</v>
      </c>
      <c r="E16" s="7">
        <f>'WP Sheet 3'!G16</f>
        <v>0.01</v>
      </c>
      <c r="F16" s="7">
        <f>'WP Sheet 3'!H16</f>
        <v>0.04</v>
      </c>
      <c r="G16" s="7">
        <f>'WP Sheet 3'!I16</f>
        <v>0.06</v>
      </c>
      <c r="H16" s="7">
        <f>'WP Sheet 3'!J16</f>
        <v>0.02</v>
      </c>
      <c r="I16" s="7">
        <f>'WP Sheet 3'!K16</f>
        <v>0.04</v>
      </c>
      <c r="J16" s="7">
        <f t="shared" si="0"/>
        <v>3.1666666666666669E-2</v>
      </c>
      <c r="K16" s="7">
        <f>'WP Sheet 3'!M16</f>
        <v>0.05</v>
      </c>
      <c r="L16" s="7">
        <f>'WP Sheet 3'!N16</f>
        <v>5.5E-2</v>
      </c>
      <c r="M16" s="7">
        <f>'WP Sheet 3'!O16</f>
        <v>0.04</v>
      </c>
      <c r="N16" s="7">
        <f>'WP Sheet 3'!P16</f>
        <v>6.2E-2</v>
      </c>
      <c r="O16" s="7">
        <f>'WP Sheet 3'!Q16</f>
        <v>5.21E-2</v>
      </c>
      <c r="P16" s="7">
        <f t="shared" si="1"/>
        <v>5.4699999999999999E-2</v>
      </c>
      <c r="Q16" s="7">
        <f>'WP SHEET 5'!O16</f>
        <v>4.113250748726071E-2</v>
      </c>
      <c r="R16" s="7">
        <f t="shared" si="2"/>
        <v>4.7916253743630358E-2</v>
      </c>
      <c r="S16" s="7"/>
    </row>
    <row r="17" spans="1:19" x14ac:dyDescent="0.25">
      <c r="A17">
        <f t="shared" si="3"/>
        <v>7</v>
      </c>
      <c r="B17" s="3" t="s">
        <v>210</v>
      </c>
      <c r="C17" s="11" t="s">
        <v>213</v>
      </c>
      <c r="D17" s="7"/>
      <c r="E17" s="7"/>
      <c r="F17" s="7"/>
      <c r="G17" s="7">
        <f>'WP Sheet 3'!I17</f>
        <v>4.4999999999999998E-2</v>
      </c>
      <c r="H17" s="7">
        <f>'WP Sheet 3'!J17</f>
        <v>0.18</v>
      </c>
      <c r="I17" s="7"/>
      <c r="J17" s="7">
        <f t="shared" si="0"/>
        <v>0.11249999999999999</v>
      </c>
      <c r="K17" s="7">
        <f>'WP Sheet 3'!M17</f>
        <v>0.04</v>
      </c>
      <c r="L17" s="7">
        <f>'WP Sheet 3'!N17</f>
        <v>0.02</v>
      </c>
      <c r="M17" s="7">
        <f>'WP Sheet 3'!O17</f>
        <v>0.03</v>
      </c>
      <c r="N17" s="7">
        <f>'WP Sheet 3'!P17</f>
        <v>3.9E-2</v>
      </c>
      <c r="O17" s="7">
        <f>'WP Sheet 3'!Q17</f>
        <v>3.9199999999999999E-2</v>
      </c>
      <c r="P17" s="7">
        <f t="shared" si="1"/>
        <v>3.9399999999999998E-2</v>
      </c>
      <c r="Q17" s="7">
        <f>'WP SHEET 5'!O17</f>
        <v>2.8177369010960258E-2</v>
      </c>
      <c r="R17" s="7">
        <f t="shared" si="2"/>
        <v>3.3788684505480129E-2</v>
      </c>
      <c r="S17" s="7"/>
    </row>
    <row r="18" spans="1:19" x14ac:dyDescent="0.25">
      <c r="A18">
        <f t="shared" si="3"/>
        <v>8</v>
      </c>
      <c r="B18" s="3" t="s">
        <v>211</v>
      </c>
      <c r="C18" s="11" t="s">
        <v>212</v>
      </c>
      <c r="D18" s="7"/>
      <c r="E18" s="7"/>
      <c r="F18" s="7">
        <f>'WP Sheet 3'!H18</f>
        <v>0.115</v>
      </c>
      <c r="G18" s="7">
        <f>'WP Sheet 3'!I18</f>
        <v>2.5000000000000001E-2</v>
      </c>
      <c r="H18" s="7">
        <f>'WP Sheet 3'!J18</f>
        <v>0.03</v>
      </c>
      <c r="I18" s="7">
        <f>'WP Sheet 3'!K18</f>
        <v>5.5E-2</v>
      </c>
      <c r="J18" s="7">
        <f t="shared" si="0"/>
        <v>5.6250000000000001E-2</v>
      </c>
      <c r="K18" s="7">
        <f>'WP Sheet 3'!M18</f>
        <v>2.5000000000000001E-2</v>
      </c>
      <c r="L18" s="7">
        <f>'WP Sheet 3'!N18</f>
        <v>6.5000000000000002E-2</v>
      </c>
      <c r="M18" s="7">
        <f>'WP Sheet 3'!O18</f>
        <v>0.04</v>
      </c>
      <c r="N18" s="7">
        <f>'WP Sheet 3'!P18</f>
        <v>2.1999999999999999E-2</v>
      </c>
      <c r="O18" s="7">
        <f>'WP Sheet 3'!Q18</f>
        <v>9.4999999999999998E-3</v>
      </c>
      <c r="P18" s="7">
        <f t="shared" si="1"/>
        <v>1.8833333333333334E-2</v>
      </c>
      <c r="Q18" s="7">
        <f>'WP SHEET 5'!O18</f>
        <v>6.2763806569911595E-2</v>
      </c>
      <c r="R18" s="7">
        <f t="shared" si="2"/>
        <v>4.0798569951622468E-2</v>
      </c>
      <c r="S18" s="7"/>
    </row>
    <row r="19" spans="1:19" x14ac:dyDescent="0.25">
      <c r="A19">
        <f t="shared" si="3"/>
        <v>9</v>
      </c>
      <c r="B19" s="3" t="s">
        <v>214</v>
      </c>
      <c r="C19" s="11" t="s">
        <v>215</v>
      </c>
      <c r="D19" s="7">
        <f>'WP Sheet 3'!F19</f>
        <v>0.03</v>
      </c>
      <c r="E19" s="7"/>
      <c r="F19" s="7">
        <f>'WP Sheet 3'!H19</f>
        <v>1.4999999999999999E-2</v>
      </c>
      <c r="G19" s="7">
        <f>'WP Sheet 3'!I19</f>
        <v>2.5000000000000001E-2</v>
      </c>
      <c r="H19" s="7"/>
      <c r="I19" s="7">
        <f>'WP Sheet 3'!K19</f>
        <v>1.4999999999999999E-2</v>
      </c>
      <c r="J19" s="7">
        <f t="shared" si="0"/>
        <v>2.1250000000000002E-2</v>
      </c>
      <c r="K19" s="7">
        <f>'WP Sheet 3'!M19</f>
        <v>0.04</v>
      </c>
      <c r="L19" s="7">
        <f>'WP Sheet 3'!N19</f>
        <v>4.4999999999999998E-2</v>
      </c>
      <c r="M19" s="7">
        <f>'WP Sheet 3'!O19</f>
        <v>0.03</v>
      </c>
      <c r="N19" s="7">
        <f>'WP Sheet 3'!P19</f>
        <v>0.03</v>
      </c>
      <c r="O19" s="7">
        <f>'WP Sheet 3'!Q19</f>
        <v>0.03</v>
      </c>
      <c r="P19" s="7">
        <f t="shared" si="1"/>
        <v>3.3333333333333333E-2</v>
      </c>
      <c r="Q19" s="7">
        <f>'WP SHEET 5'!O19</f>
        <v>3.1874072810089103E-2</v>
      </c>
      <c r="R19" s="7">
        <f t="shared" si="2"/>
        <v>3.2603703071711218E-2</v>
      </c>
      <c r="S19" s="7"/>
    </row>
    <row r="20" spans="1:19" x14ac:dyDescent="0.25">
      <c r="A20">
        <f t="shared" si="3"/>
        <v>10</v>
      </c>
      <c r="B20" s="3" t="s">
        <v>230</v>
      </c>
      <c r="C20" s="11" t="s">
        <v>4</v>
      </c>
      <c r="D20" s="7">
        <f>'WP Sheet 3'!F20</f>
        <v>1.4999999999999999E-2</v>
      </c>
      <c r="E20" s="7"/>
      <c r="F20" s="7">
        <f>'WP Sheet 3'!H20</f>
        <v>0.04</v>
      </c>
      <c r="G20" s="7">
        <f>'WP Sheet 3'!I20</f>
        <v>0.1</v>
      </c>
      <c r="H20" s="7">
        <f>'WP Sheet 3'!J20</f>
        <v>0.01</v>
      </c>
      <c r="I20" s="7">
        <f>'WP Sheet 3'!K20</f>
        <v>5.5E-2</v>
      </c>
      <c r="J20" s="7">
        <f t="shared" si="0"/>
        <v>4.3999999999999997E-2</v>
      </c>
      <c r="K20" s="7">
        <f>'WP Sheet 3'!M20</f>
        <v>0.02</v>
      </c>
      <c r="L20" s="7">
        <f>'WP Sheet 3'!N20</f>
        <v>7.0000000000000007E-2</v>
      </c>
      <c r="M20" s="7">
        <f>'WP Sheet 3'!O20</f>
        <v>4.4999999999999998E-2</v>
      </c>
      <c r="N20" s="7">
        <f>'WP Sheet 3'!P20</f>
        <v>0.04</v>
      </c>
      <c r="O20" s="7">
        <f>'WP Sheet 3'!Q20</f>
        <v>0.04</v>
      </c>
      <c r="P20" s="7">
        <f t="shared" si="1"/>
        <v>3.3333333333333333E-2</v>
      </c>
      <c r="Q20" s="7">
        <f>'WP SHEET 5'!O20</f>
        <v>3.4816146171110299E-2</v>
      </c>
      <c r="R20" s="7">
        <f t="shared" si="2"/>
        <v>3.4074739752221819E-2</v>
      </c>
      <c r="S20" s="7"/>
    </row>
    <row r="21" spans="1:19" x14ac:dyDescent="0.25">
      <c r="A21">
        <f t="shared" si="3"/>
        <v>11</v>
      </c>
      <c r="B21" s="3" t="s">
        <v>231</v>
      </c>
      <c r="C21" s="11" t="s">
        <v>111</v>
      </c>
      <c r="D21" s="7">
        <f>'WP Sheet 3'!F21</f>
        <v>0.03</v>
      </c>
      <c r="E21" s="7">
        <f>'WP Sheet 3'!G21</f>
        <v>2.5000000000000001E-2</v>
      </c>
      <c r="F21" s="7">
        <f>'WP Sheet 3'!H21</f>
        <v>4.4999999999999998E-2</v>
      </c>
      <c r="G21" s="7">
        <f>'WP Sheet 3'!I21</f>
        <v>7.4999999999999997E-2</v>
      </c>
      <c r="H21" s="7">
        <f>'WP Sheet 3'!J21</f>
        <v>1.4999999999999999E-2</v>
      </c>
      <c r="I21" s="7"/>
      <c r="J21" s="7">
        <f t="shared" si="0"/>
        <v>3.7999999999999999E-2</v>
      </c>
      <c r="K21" s="7">
        <f>'WP Sheet 3'!M21</f>
        <v>3.5000000000000003E-2</v>
      </c>
      <c r="L21" s="7">
        <f>'WP Sheet 3'!N21</f>
        <v>1.4999999999999999E-2</v>
      </c>
      <c r="M21" s="7">
        <f>'WP Sheet 3'!O21</f>
        <v>3.5000000000000003E-2</v>
      </c>
      <c r="N21" s="7">
        <f>'WP Sheet 3'!P21</f>
        <v>4.4999999999999998E-2</v>
      </c>
      <c r="O21" s="7">
        <f>'WP Sheet 3'!Q21</f>
        <v>5.7000000000000002E-2</v>
      </c>
      <c r="P21" s="7">
        <f t="shared" si="1"/>
        <v>4.5666666666666668E-2</v>
      </c>
      <c r="Q21" s="7">
        <f>'WP SHEET 5'!O21</f>
        <v>3.3869787703839686E-2</v>
      </c>
      <c r="R21" s="7">
        <f t="shared" si="2"/>
        <v>3.9768227185253177E-2</v>
      </c>
      <c r="S21" s="7"/>
    </row>
    <row r="22" spans="1:19" x14ac:dyDescent="0.25">
      <c r="A22">
        <f t="shared" si="3"/>
        <v>12</v>
      </c>
      <c r="B22" s="3" t="s">
        <v>216</v>
      </c>
      <c r="C22" s="11" t="s">
        <v>217</v>
      </c>
      <c r="D22" s="7">
        <f>'WP Sheet 3'!F22</f>
        <v>5.5E-2</v>
      </c>
      <c r="E22" s="7">
        <f>'WP Sheet 3'!G22</f>
        <v>1.4999999999999999E-2</v>
      </c>
      <c r="F22" s="7">
        <f>'WP Sheet 3'!H22</f>
        <v>6.5000000000000002E-2</v>
      </c>
      <c r="G22" s="7">
        <f>'WP Sheet 3'!I22</f>
        <v>5.5E-2</v>
      </c>
      <c r="H22" s="7">
        <f>'WP Sheet 3'!J22</f>
        <v>0.02</v>
      </c>
      <c r="I22" s="7">
        <f>'WP Sheet 3'!K22</f>
        <v>5.5E-2</v>
      </c>
      <c r="J22" s="7">
        <f t="shared" si="0"/>
        <v>4.4166666666666667E-2</v>
      </c>
      <c r="K22" s="7">
        <f>'WP Sheet 3'!M22</f>
        <v>0.08</v>
      </c>
      <c r="L22" s="7">
        <f>'WP Sheet 3'!N22</f>
        <v>0.04</v>
      </c>
      <c r="M22" s="7">
        <f>'WP Sheet 3'!O22</f>
        <v>0.06</v>
      </c>
      <c r="N22" s="7"/>
      <c r="O22" s="7">
        <f>'WP Sheet 3'!Q22</f>
        <v>0.04</v>
      </c>
      <c r="P22" s="7">
        <f>(K22+O22)/2</f>
        <v>0.06</v>
      </c>
      <c r="Q22" s="7">
        <f>'WP SHEET 5'!O22</f>
        <v>5.3475123699505939E-2</v>
      </c>
      <c r="R22" s="7">
        <f t="shared" si="2"/>
        <v>5.6737561849752968E-2</v>
      </c>
      <c r="S22" s="7"/>
    </row>
    <row r="23" spans="1:19" x14ac:dyDescent="0.25">
      <c r="A23">
        <f t="shared" si="3"/>
        <v>13</v>
      </c>
      <c r="B23" s="3" t="s">
        <v>232</v>
      </c>
      <c r="C23" s="11" t="s">
        <v>112</v>
      </c>
      <c r="D23" s="7">
        <f>'WP Sheet 3'!F23</f>
        <v>8.5000000000000006E-2</v>
      </c>
      <c r="E23" s="7">
        <f>'WP Sheet 3'!G23</f>
        <v>7.0000000000000007E-2</v>
      </c>
      <c r="F23" s="7">
        <f>'WP Sheet 3'!H23</f>
        <v>0.08</v>
      </c>
      <c r="G23" s="7">
        <f>'WP Sheet 3'!I23</f>
        <v>0.1</v>
      </c>
      <c r="H23" s="7">
        <f>'WP Sheet 3'!J23</f>
        <v>7.4999999999999997E-2</v>
      </c>
      <c r="I23" s="7">
        <f>'WP Sheet 3'!K23</f>
        <v>8.5000000000000006E-2</v>
      </c>
      <c r="J23" s="7">
        <f t="shared" si="0"/>
        <v>8.2500000000000018E-2</v>
      </c>
      <c r="K23" s="7">
        <f>'WP Sheet 3'!M23</f>
        <v>4.4999999999999998E-2</v>
      </c>
      <c r="L23" s="7">
        <f>'WP Sheet 3'!N23</f>
        <v>8.5000000000000006E-2</v>
      </c>
      <c r="M23" s="7">
        <f>'WP Sheet 3'!O23</f>
        <v>7.0000000000000007E-2</v>
      </c>
      <c r="N23" s="7">
        <f>'WP Sheet 3'!P23</f>
        <v>6.0999999999999999E-2</v>
      </c>
      <c r="O23" s="7">
        <f>'WP Sheet 3'!Q23</f>
        <v>6.4799999999999996E-2</v>
      </c>
      <c r="P23" s="7">
        <f t="shared" si="1"/>
        <v>5.6933333333333336E-2</v>
      </c>
      <c r="Q23" s="7">
        <f>'WP SHEET 5'!O23</f>
        <v>5.8769185467493948E-2</v>
      </c>
      <c r="R23" s="7">
        <f t="shared" si="2"/>
        <v>5.7851259400413642E-2</v>
      </c>
      <c r="S23" s="7"/>
    </row>
    <row r="24" spans="1:19" x14ac:dyDescent="0.25">
      <c r="A24">
        <f t="shared" si="3"/>
        <v>14</v>
      </c>
      <c r="B24" s="3" t="s">
        <v>218</v>
      </c>
      <c r="C24" s="77" t="s">
        <v>219</v>
      </c>
      <c r="D24" s="7"/>
      <c r="E24" s="7"/>
      <c r="F24" s="7"/>
      <c r="G24" s="7">
        <f>'WP Sheet 3'!I24</f>
        <v>0.09</v>
      </c>
      <c r="H24" s="7">
        <f>'WP Sheet 3'!J24</f>
        <v>0.04</v>
      </c>
      <c r="I24" s="7">
        <f>'WP Sheet 3'!K24</f>
        <v>2.5000000000000001E-2</v>
      </c>
      <c r="J24" s="7">
        <f t="shared" si="0"/>
        <v>5.1666666666666666E-2</v>
      </c>
      <c r="K24" s="7">
        <f>'WP Sheet 3'!M24</f>
        <v>4.4999999999999998E-2</v>
      </c>
      <c r="L24" s="7">
        <f>'WP Sheet 3'!N24</f>
        <v>0.04</v>
      </c>
      <c r="M24" s="7">
        <f>'WP Sheet 3'!O24</f>
        <v>0.05</v>
      </c>
      <c r="N24" s="7">
        <f>'WP Sheet 3'!P24</f>
        <v>0.06</v>
      </c>
      <c r="O24" s="7">
        <f>'WP Sheet 3'!Q24</f>
        <v>7.0000000000000007E-2</v>
      </c>
      <c r="P24" s="7">
        <f t="shared" si="1"/>
        <v>5.8333333333333327E-2</v>
      </c>
      <c r="Q24" s="7">
        <f>'WP SHEET 5'!O24</f>
        <v>4.1670126267666675E-2</v>
      </c>
      <c r="R24" s="7">
        <f t="shared" si="2"/>
        <v>5.0001729800500001E-2</v>
      </c>
      <c r="S24" s="7"/>
    </row>
    <row r="25" spans="1:19" x14ac:dyDescent="0.25">
      <c r="A25">
        <f t="shared" si="3"/>
        <v>15</v>
      </c>
      <c r="B25" s="3" t="s">
        <v>220</v>
      </c>
      <c r="C25" s="77" t="s">
        <v>221</v>
      </c>
      <c r="D25" s="7">
        <f>'WP Sheet 3'!F25</f>
        <v>9.5000000000000001E-2</v>
      </c>
      <c r="E25" s="7">
        <f>'WP Sheet 3'!G25</f>
        <v>0.02</v>
      </c>
      <c r="F25" s="7">
        <f>'WP Sheet 3'!H25</f>
        <v>0.08</v>
      </c>
      <c r="G25" s="7">
        <f>'WP Sheet 3'!I25</f>
        <v>7.4999999999999997E-2</v>
      </c>
      <c r="H25" s="7">
        <f>'WP Sheet 3'!J25</f>
        <v>0.03</v>
      </c>
      <c r="I25" s="7">
        <f>'WP Sheet 3'!K25</f>
        <v>8.5000000000000006E-2</v>
      </c>
      <c r="J25" s="7">
        <f t="shared" si="0"/>
        <v>6.4166666666666677E-2</v>
      </c>
      <c r="K25" s="7">
        <f>'WP Sheet 3'!M25</f>
        <v>5.5E-2</v>
      </c>
      <c r="L25" s="7">
        <f>'WP Sheet 3'!N25</f>
        <v>0.09</v>
      </c>
      <c r="M25" s="7">
        <f>'WP Sheet 3'!O25</f>
        <v>6.5000000000000002E-2</v>
      </c>
      <c r="N25" s="7">
        <f>'WP Sheet 3'!P25</f>
        <v>0.06</v>
      </c>
      <c r="O25" s="7">
        <f>'WP Sheet 3'!Q25</f>
        <v>0.05</v>
      </c>
      <c r="P25" s="7">
        <f t="shared" si="1"/>
        <v>5.4999999999999993E-2</v>
      </c>
      <c r="Q25" s="7">
        <f>'WP SHEET 5'!O25</f>
        <v>6.367793474392644E-2</v>
      </c>
      <c r="R25" s="7">
        <f t="shared" si="2"/>
        <v>5.9338967371963217E-2</v>
      </c>
      <c r="S25" s="7"/>
    </row>
    <row r="26" spans="1:19" x14ac:dyDescent="0.25">
      <c r="A26">
        <f t="shared" si="3"/>
        <v>16</v>
      </c>
      <c r="B26" s="3" t="s">
        <v>222</v>
      </c>
      <c r="C26" s="77" t="s">
        <v>223</v>
      </c>
      <c r="D26" s="7"/>
      <c r="E26" s="7">
        <f>'WP Sheet 3'!G26</f>
        <v>0.04</v>
      </c>
      <c r="F26" s="7">
        <f>'WP Sheet 3'!H26</f>
        <v>0.02</v>
      </c>
      <c r="G26" s="7">
        <f>'WP Sheet 3'!I26</f>
        <v>2.5000000000000001E-2</v>
      </c>
      <c r="H26" s="7">
        <f>'WP Sheet 3'!J26</f>
        <v>2.5000000000000001E-2</v>
      </c>
      <c r="I26" s="7"/>
      <c r="J26" s="7">
        <f t="shared" si="0"/>
        <v>2.7499999999999997E-2</v>
      </c>
      <c r="K26" s="7">
        <f>'WP Sheet 3'!M26</f>
        <v>0.04</v>
      </c>
      <c r="L26" s="7">
        <f>'WP Sheet 3'!N26</f>
        <v>0.02</v>
      </c>
      <c r="M26" s="7">
        <f>'WP Sheet 3'!O26</f>
        <v>3.5000000000000003E-2</v>
      </c>
      <c r="N26" s="7">
        <f>'WP Sheet 3'!P26</f>
        <v>4.5999999999999999E-2</v>
      </c>
      <c r="O26" s="7">
        <f>'WP Sheet 3'!Q26</f>
        <v>4.1300000000000003E-2</v>
      </c>
      <c r="P26" s="7">
        <f t="shared" si="1"/>
        <v>4.243333333333333E-2</v>
      </c>
      <c r="Q26" s="7">
        <f>'WP SHEET 5'!O26</f>
        <v>3.6634114581733615E-2</v>
      </c>
      <c r="R26" s="7">
        <f t="shared" si="2"/>
        <v>3.9533723957533476E-2</v>
      </c>
      <c r="S26" s="7"/>
    </row>
    <row r="27" spans="1:19" x14ac:dyDescent="0.25">
      <c r="A27">
        <f t="shared" si="3"/>
        <v>17</v>
      </c>
      <c r="B27" s="3" t="s">
        <v>233</v>
      </c>
      <c r="C27" s="11" t="s">
        <v>5</v>
      </c>
      <c r="D27" s="7"/>
      <c r="E27" s="7"/>
      <c r="F27" s="7"/>
      <c r="G27" s="7">
        <f>'WP Sheet 3'!I27</f>
        <v>0.04</v>
      </c>
      <c r="H27" s="7">
        <f>'WP Sheet 3'!J27</f>
        <v>0.14499999999999999</v>
      </c>
      <c r="I27" s="7">
        <f>'WP Sheet 3'!K27</f>
        <v>0.02</v>
      </c>
      <c r="J27" s="7">
        <f t="shared" si="0"/>
        <v>6.8333333333333329E-2</v>
      </c>
      <c r="K27" s="7">
        <f>'WP Sheet 3'!M27</f>
        <v>3.5000000000000003E-2</v>
      </c>
      <c r="L27" s="7">
        <f>'WP Sheet 3'!N27</f>
        <v>0.03</v>
      </c>
      <c r="M27" s="7">
        <f>'WP Sheet 3'!O27</f>
        <v>3.5000000000000003E-2</v>
      </c>
      <c r="N27" s="7">
        <f>'WP Sheet 3'!P27</f>
        <v>6.6000000000000003E-2</v>
      </c>
      <c r="O27" s="7">
        <f>'WP Sheet 3'!Q27</f>
        <v>0.1089</v>
      </c>
      <c r="P27" s="7">
        <f t="shared" si="1"/>
        <v>6.9966666666666663E-2</v>
      </c>
      <c r="Q27" s="7">
        <f>'WP SHEET 5'!O27</f>
        <v>3.9266215881798162E-2</v>
      </c>
      <c r="R27" s="7">
        <f t="shared" si="2"/>
        <v>5.4616441274232416E-2</v>
      </c>
      <c r="S27" s="7"/>
    </row>
    <row r="28" spans="1:19" x14ac:dyDescent="0.25">
      <c r="A28">
        <f t="shared" si="3"/>
        <v>18</v>
      </c>
      <c r="B28" s="3" t="s">
        <v>234</v>
      </c>
      <c r="C28" s="11" t="s">
        <v>7</v>
      </c>
      <c r="D28" s="7">
        <f>'WP Sheet 3'!F28</f>
        <v>5.5E-2</v>
      </c>
      <c r="E28" s="7">
        <f>'WP Sheet 3'!G28</f>
        <v>7.0000000000000007E-2</v>
      </c>
      <c r="F28" s="7">
        <f>'WP Sheet 3'!H28</f>
        <v>0.12</v>
      </c>
      <c r="G28" s="7">
        <f>'WP Sheet 3'!I28</f>
        <v>1.4999999999999999E-2</v>
      </c>
      <c r="H28" s="7">
        <f>'WP Sheet 3'!J28</f>
        <v>0.105</v>
      </c>
      <c r="I28" s="7">
        <f>'WP Sheet 3'!K28</f>
        <v>7.4999999999999997E-2</v>
      </c>
      <c r="J28" s="7">
        <f t="shared" si="0"/>
        <v>7.3333333333333334E-2</v>
      </c>
      <c r="K28" s="7">
        <f>'WP Sheet 3'!M28</f>
        <v>4.4999999999999998E-2</v>
      </c>
      <c r="L28" s="7">
        <f>'WP Sheet 3'!N28</f>
        <v>7.4999999999999997E-2</v>
      </c>
      <c r="M28" s="7">
        <f>'WP Sheet 3'!O28</f>
        <v>4.4999999999999998E-2</v>
      </c>
      <c r="N28" s="7">
        <f>'WP Sheet 3'!P28</f>
        <v>7.4999999999999997E-2</v>
      </c>
      <c r="O28" s="7">
        <f>'WP Sheet 3'!Q28</f>
        <v>6.2799999999999995E-2</v>
      </c>
      <c r="P28" s="7">
        <f t="shared" si="1"/>
        <v>6.0933333333333332E-2</v>
      </c>
      <c r="Q28" s="7">
        <f>'WP SHEET 5'!O28</f>
        <v>5.2120109889850497E-2</v>
      </c>
      <c r="R28" s="7">
        <f t="shared" si="2"/>
        <v>5.6526721611591918E-2</v>
      </c>
      <c r="S28" s="7"/>
    </row>
    <row r="29" spans="1:19" x14ac:dyDescent="0.25">
      <c r="A29">
        <f t="shared" si="3"/>
        <v>19</v>
      </c>
      <c r="B29" s="3" t="s">
        <v>235</v>
      </c>
      <c r="C29" s="11" t="s">
        <v>10</v>
      </c>
      <c r="D29" s="7">
        <f>'WP Sheet 3'!F29</f>
        <v>3.5000000000000003E-2</v>
      </c>
      <c r="E29" s="7">
        <f>'WP Sheet 3'!G29</f>
        <v>3.5000000000000003E-2</v>
      </c>
      <c r="F29" s="7">
        <f>'WP Sheet 3'!H29</f>
        <v>4.4999999999999998E-2</v>
      </c>
      <c r="G29" s="7">
        <f>'WP Sheet 3'!I29</f>
        <v>0.03</v>
      </c>
      <c r="H29" s="7">
        <f>'WP Sheet 3'!J29</f>
        <v>0.04</v>
      </c>
      <c r="I29" s="7">
        <f>'WP Sheet 3'!K29</f>
        <v>5.5E-2</v>
      </c>
      <c r="J29" s="7">
        <f t="shared" si="0"/>
        <v>0.04</v>
      </c>
      <c r="K29" s="7">
        <f>'WP Sheet 3'!M29</f>
        <v>3.5000000000000003E-2</v>
      </c>
      <c r="L29" s="7">
        <f>'WP Sheet 3'!N29</f>
        <v>3.5000000000000003E-2</v>
      </c>
      <c r="M29" s="7">
        <f>'WP Sheet 3'!O29</f>
        <v>0.04</v>
      </c>
      <c r="N29" s="7">
        <f>'WP Sheet 3'!P29</f>
        <v>4.1000000000000002E-2</v>
      </c>
      <c r="O29" s="7">
        <f>'WP Sheet 3'!Q29</f>
        <v>3.5499999999999997E-2</v>
      </c>
      <c r="P29" s="7">
        <f t="shared" si="1"/>
        <v>3.7166666666666674E-2</v>
      </c>
      <c r="Q29" s="7">
        <f>'WP SHEET 5'!O29</f>
        <v>4.2473138014214012E-2</v>
      </c>
      <c r="R29" s="7">
        <f t="shared" si="2"/>
        <v>3.9819902340440347E-2</v>
      </c>
      <c r="S29" s="7"/>
    </row>
    <row r="30" spans="1:19" x14ac:dyDescent="0.25">
      <c r="A30">
        <f t="shared" si="3"/>
        <v>20</v>
      </c>
      <c r="B30" s="3" t="s">
        <v>224</v>
      </c>
      <c r="C30" s="11" t="s">
        <v>225</v>
      </c>
      <c r="D30" s="7"/>
      <c r="E30" s="7"/>
      <c r="F30" s="7"/>
      <c r="G30" s="7">
        <f>'WP Sheet 3'!I30</f>
        <v>5.0000000000000001E-3</v>
      </c>
      <c r="H30" s="7">
        <f>'WP Sheet 3'!J30</f>
        <v>0.02</v>
      </c>
      <c r="I30" s="7">
        <f>'WP Sheet 3'!K30</f>
        <v>0.04</v>
      </c>
      <c r="J30" s="7">
        <f t="shared" si="0"/>
        <v>2.1666666666666667E-2</v>
      </c>
      <c r="K30" s="7">
        <f>'WP Sheet 3'!M30</f>
        <v>0.02</v>
      </c>
      <c r="L30" s="7">
        <f>'WP Sheet 3'!N30</f>
        <v>1.4999999999999999E-2</v>
      </c>
      <c r="M30" s="7">
        <f>'WP Sheet 3'!O30</f>
        <v>0.02</v>
      </c>
      <c r="N30" s="7">
        <f>'WP Sheet 3'!P30</f>
        <v>0.05</v>
      </c>
      <c r="O30" s="7">
        <f>'WP Sheet 3'!Q30</f>
        <v>1.6999999999999999E-3</v>
      </c>
      <c r="P30" s="7">
        <f t="shared" si="1"/>
        <v>2.3900000000000001E-2</v>
      </c>
      <c r="Q30" s="7">
        <f>'WP SHEET 5'!O30</f>
        <v>3.4693895767760136E-2</v>
      </c>
      <c r="R30" s="7">
        <f t="shared" si="2"/>
        <v>2.929694788388007E-2</v>
      </c>
      <c r="S30" s="7"/>
    </row>
    <row r="31" spans="1:19" x14ac:dyDescent="0.25">
      <c r="A31">
        <f t="shared" si="3"/>
        <v>21</v>
      </c>
      <c r="B31" s="3" t="s">
        <v>236</v>
      </c>
      <c r="C31" s="11" t="s">
        <v>113</v>
      </c>
      <c r="D31" s="7">
        <f>'WP Sheet 3'!F31</f>
        <v>0.16</v>
      </c>
      <c r="E31" s="7"/>
      <c r="F31" s="7"/>
      <c r="G31" s="7">
        <f>'WP Sheet 3'!I31</f>
        <v>1.4999999999999999E-2</v>
      </c>
      <c r="H31" s="7">
        <f>'WP Sheet 3'!J31</f>
        <v>0.05</v>
      </c>
      <c r="I31" s="7">
        <f>'WP Sheet 3'!K31</f>
        <v>4.4999999999999998E-2</v>
      </c>
      <c r="J31" s="7">
        <f t="shared" si="0"/>
        <v>6.7499999999999991E-2</v>
      </c>
      <c r="K31" s="7">
        <f>'WP Sheet 3'!M31</f>
        <v>0.06</v>
      </c>
      <c r="L31" s="7">
        <f>'WP Sheet 3'!N31</f>
        <v>0.03</v>
      </c>
      <c r="M31" s="7">
        <f>'WP Sheet 3'!O31</f>
        <v>0.05</v>
      </c>
      <c r="N31" s="7">
        <f>'WP Sheet 3'!P31</f>
        <v>4.3999999999999997E-2</v>
      </c>
      <c r="O31" s="7">
        <f>'WP Sheet 3'!Q31</f>
        <v>2.5999999999999999E-2</v>
      </c>
      <c r="P31" s="7">
        <f t="shared" si="1"/>
        <v>4.3333333333333335E-2</v>
      </c>
      <c r="Q31" s="7">
        <f>'WP SHEET 5'!O31</f>
        <v>4.3418499199951596E-2</v>
      </c>
      <c r="R31" s="7">
        <f t="shared" si="2"/>
        <v>4.3375916266642466E-2</v>
      </c>
      <c r="S31" s="7"/>
    </row>
    <row r="32" spans="1:19" x14ac:dyDescent="0.25">
      <c r="A32">
        <f t="shared" si="3"/>
        <v>22</v>
      </c>
      <c r="B32" s="3" t="s">
        <v>237</v>
      </c>
      <c r="C32" s="11" t="s">
        <v>15</v>
      </c>
      <c r="D32" s="7">
        <f>'WP Sheet 3'!F32</f>
        <v>9.5000000000000001E-2</v>
      </c>
      <c r="E32" s="7">
        <f>'WP Sheet 3'!G32</f>
        <v>7.4999999999999997E-2</v>
      </c>
      <c r="F32" s="7">
        <f>'WP Sheet 3'!H32</f>
        <v>7.0000000000000007E-2</v>
      </c>
      <c r="G32" s="7">
        <f>'WP Sheet 3'!I32</f>
        <v>0.1</v>
      </c>
      <c r="H32" s="7">
        <f>'WP Sheet 3'!J32</f>
        <v>0.17</v>
      </c>
      <c r="I32" s="7">
        <f>'WP Sheet 3'!K32</f>
        <v>7.0000000000000007E-2</v>
      </c>
      <c r="J32" s="7">
        <f t="shared" si="0"/>
        <v>9.6666666666666679E-2</v>
      </c>
      <c r="K32" s="7">
        <f>'WP Sheet 3'!M32</f>
        <v>0.06</v>
      </c>
      <c r="L32" s="7">
        <f>'WP Sheet 3'!N32</f>
        <v>0.11</v>
      </c>
      <c r="M32" s="7">
        <f>'WP Sheet 3'!O32</f>
        <v>2.5000000000000001E-2</v>
      </c>
      <c r="N32" s="7">
        <f>'WP Sheet 3'!P32</f>
        <v>5.1999999999999998E-2</v>
      </c>
      <c r="O32" s="7">
        <f>'WP Sheet 3'!Q32</f>
        <v>4.8599999999999997E-2</v>
      </c>
      <c r="P32" s="7">
        <f t="shared" si="1"/>
        <v>5.3533333333333329E-2</v>
      </c>
      <c r="Q32" s="7">
        <f>'WP SHEET 5'!O32</f>
        <v>4.7350355299491081E-2</v>
      </c>
      <c r="R32" s="7">
        <f t="shared" si="2"/>
        <v>5.0441844316412202E-2</v>
      </c>
      <c r="S32" s="7"/>
    </row>
    <row r="33" spans="1:19" x14ac:dyDescent="0.25">
      <c r="A33">
        <f t="shared" si="3"/>
        <v>23</v>
      </c>
      <c r="B33" s="3" t="s">
        <v>238</v>
      </c>
      <c r="C33" s="11" t="s">
        <v>9</v>
      </c>
      <c r="D33" s="7">
        <f>'WP Sheet 3'!F33</f>
        <v>0.02</v>
      </c>
      <c r="E33" s="7"/>
      <c r="F33" s="7">
        <f>'WP Sheet 3'!H33</f>
        <v>1.4999999999999999E-2</v>
      </c>
      <c r="G33" s="7">
        <f>'WP Sheet 3'!I33</f>
        <v>5.5E-2</v>
      </c>
      <c r="H33" s="7">
        <f>'WP Sheet 3'!J33</f>
        <v>0.03</v>
      </c>
      <c r="I33" s="7">
        <f>'WP Sheet 3'!K33</f>
        <v>4.4999999999999998E-2</v>
      </c>
      <c r="J33" s="7">
        <f t="shared" si="0"/>
        <v>3.2999999999999995E-2</v>
      </c>
      <c r="K33" s="7">
        <f>'WP Sheet 3'!M33</f>
        <v>4.4999999999999998E-2</v>
      </c>
      <c r="L33" s="7">
        <f>'WP Sheet 3'!N33</f>
        <v>4.4999999999999998E-2</v>
      </c>
      <c r="M33" s="7">
        <f>'WP Sheet 3'!O33</f>
        <v>4.4999999999999998E-2</v>
      </c>
      <c r="N33" s="7">
        <f>'WP Sheet 3'!P33</f>
        <v>4.2000000000000003E-2</v>
      </c>
      <c r="O33" s="7">
        <f>'WP Sheet 3'!Q33</f>
        <v>4.6199999999999998E-2</v>
      </c>
      <c r="P33" s="7">
        <f t="shared" si="1"/>
        <v>4.4399999999999995E-2</v>
      </c>
      <c r="Q33" s="7">
        <f>'WP SHEET 5'!O33</f>
        <v>4.3545031511607393E-2</v>
      </c>
      <c r="R33" s="7">
        <f t="shared" si="2"/>
        <v>4.3972515755803694E-2</v>
      </c>
      <c r="S33" s="7"/>
    </row>
    <row r="34" spans="1:19" x14ac:dyDescent="0.25">
      <c r="A34">
        <f t="shared" si="3"/>
        <v>24</v>
      </c>
      <c r="B34" s="3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5">
      <c r="A35">
        <f t="shared" si="3"/>
        <v>25</v>
      </c>
      <c r="B35" s="3" t="s">
        <v>108</v>
      </c>
      <c r="C35" s="11"/>
      <c r="D35" s="7">
        <f>AVERAGE(D11:D33)</f>
        <v>5.392857142857143E-2</v>
      </c>
      <c r="E35" s="7">
        <f t="shared" ref="E35:R35" si="4">AVERAGE(E11:E33)</f>
        <v>0.04</v>
      </c>
      <c r="F35" s="7">
        <f t="shared" si="4"/>
        <v>5.0882352941176476E-2</v>
      </c>
      <c r="G35" s="7">
        <f t="shared" si="4"/>
        <v>5.6666666666666657E-2</v>
      </c>
      <c r="H35" s="7">
        <f t="shared" si="4"/>
        <v>6.0714285714285721E-2</v>
      </c>
      <c r="I35" s="7">
        <f t="shared" si="4"/>
        <v>4.8000000000000001E-2</v>
      </c>
      <c r="J35" s="7">
        <f t="shared" si="4"/>
        <v>5.2333333333333336E-2</v>
      </c>
      <c r="K35" s="7">
        <f t="shared" si="4"/>
        <v>5.0217391304347839E-2</v>
      </c>
      <c r="L35" s="7">
        <f t="shared" si="4"/>
        <v>4.8260869565217399E-2</v>
      </c>
      <c r="M35" s="7">
        <f t="shared" si="4"/>
        <v>4.2173913043478277E-2</v>
      </c>
      <c r="N35" s="7">
        <f t="shared" si="4"/>
        <v>5.0000000000000017E-2</v>
      </c>
      <c r="O35" s="7">
        <f t="shared" si="4"/>
        <v>4.739130434782609E-2</v>
      </c>
      <c r="P35" s="7">
        <f t="shared" si="4"/>
        <v>4.9347826086956523E-2</v>
      </c>
      <c r="Q35" s="7">
        <f t="shared" si="4"/>
        <v>4.4857215699081437E-2</v>
      </c>
      <c r="R35" s="7">
        <f t="shared" si="4"/>
        <v>4.7102520893018973E-2</v>
      </c>
      <c r="S35" s="7"/>
    </row>
    <row r="36" spans="1:19" x14ac:dyDescent="0.25">
      <c r="A36">
        <f t="shared" si="3"/>
        <v>26</v>
      </c>
      <c r="B36" s="3" t="s">
        <v>109</v>
      </c>
      <c r="C36" s="11"/>
      <c r="D36" s="7">
        <f>MEDIAN(D11:D33)</f>
        <v>3.5000000000000003E-2</v>
      </c>
      <c r="E36" s="7">
        <f t="shared" ref="E36:R36" si="5">MEDIAN(E11:E33)</f>
        <v>3.0000000000000002E-2</v>
      </c>
      <c r="F36" s="7">
        <f t="shared" si="5"/>
        <v>4.4999999999999998E-2</v>
      </c>
      <c r="G36" s="7">
        <f t="shared" si="5"/>
        <v>5.5E-2</v>
      </c>
      <c r="H36" s="7">
        <f t="shared" si="5"/>
        <v>0.03</v>
      </c>
      <c r="I36" s="7">
        <f t="shared" si="5"/>
        <v>4.4999999999999998E-2</v>
      </c>
      <c r="J36" s="7">
        <f t="shared" si="5"/>
        <v>4.4166666666666667E-2</v>
      </c>
      <c r="K36" s="7">
        <f t="shared" si="5"/>
        <v>4.4999999999999998E-2</v>
      </c>
      <c r="L36" s="7">
        <f t="shared" si="5"/>
        <v>4.4999999999999998E-2</v>
      </c>
      <c r="M36" s="7">
        <f t="shared" si="5"/>
        <v>0.04</v>
      </c>
      <c r="N36" s="7">
        <f t="shared" si="5"/>
        <v>0.05</v>
      </c>
      <c r="O36" s="7">
        <f t="shared" si="5"/>
        <v>4.8599999999999997E-2</v>
      </c>
      <c r="P36" s="7">
        <f t="shared" si="5"/>
        <v>5.4699999999999999E-2</v>
      </c>
      <c r="Q36" s="7">
        <f t="shared" si="5"/>
        <v>4.3418499199951596E-2</v>
      </c>
      <c r="R36" s="7">
        <f t="shared" si="5"/>
        <v>4.7916253743630358E-2</v>
      </c>
      <c r="S36" s="7"/>
    </row>
    <row r="37" spans="1:19" x14ac:dyDescent="0.25">
      <c r="B37" s="35" t="s">
        <v>179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9" x14ac:dyDescent="0.25">
      <c r="B38" s="35" t="s">
        <v>310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9" x14ac:dyDescent="0.25">
      <c r="B39" s="35" t="s">
        <v>312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9" x14ac:dyDescent="0.25">
      <c r="B40" s="35" t="s">
        <v>311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9" x14ac:dyDescent="0.25">
      <c r="B41" s="35" t="s">
        <v>313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9" x14ac:dyDescent="0.25">
      <c r="B42" s="35" t="s">
        <v>317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9" x14ac:dyDescent="0.25">
      <c r="B43" s="35" t="s">
        <v>314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9" x14ac:dyDescent="0.25">
      <c r="B44" s="26" t="s">
        <v>316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9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</sheetData>
  <mergeCells count="3">
    <mergeCell ref="B3:R3"/>
    <mergeCell ref="B4:R4"/>
    <mergeCell ref="B6:R6"/>
  </mergeCells>
  <phoneticPr fontId="11" type="noConversion"/>
  <pageMargins left="0.7" right="0.7" top="0.75" bottom="0.75" header="0.3" footer="0.3"/>
  <pageSetup scale="66" orientation="landscape" r:id="rId1"/>
  <headerFooter>
    <oddHeader>&amp;R&amp;"Calibri,Regular"&amp;K000000
Exhibit OCS _ 1.6D
Page 1 of 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Layout" topLeftCell="A10" workbookViewId="0">
      <selection activeCell="B39" sqref="B39"/>
    </sheetView>
  </sheetViews>
  <sheetFormatPr defaultColWidth="8.85546875" defaultRowHeight="15" x14ac:dyDescent="0.25"/>
  <cols>
    <col min="1" max="1" width="6.42578125" customWidth="1"/>
    <col min="2" max="2" width="35.140625" customWidth="1"/>
    <col min="5" max="5" width="15.85546875" customWidth="1"/>
    <col min="6" max="6" width="12.140625" customWidth="1"/>
    <col min="7" max="7" width="11.7109375" customWidth="1"/>
    <col min="9" max="9" width="11.7109375" customWidth="1"/>
    <col min="10" max="10" width="12.42578125" customWidth="1"/>
    <col min="11" max="11" width="16.28515625" customWidth="1"/>
    <col min="13" max="13" width="12.42578125" customWidth="1"/>
    <col min="14" max="15" width="10.42578125" customWidth="1"/>
    <col min="16" max="16" width="9.140625" customWidth="1"/>
  </cols>
  <sheetData>
    <row r="1" spans="1:1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9"/>
      <c r="P1" s="18"/>
    </row>
    <row r="2" spans="1:1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9"/>
      <c r="P2" s="18"/>
    </row>
    <row r="3" spans="1:19" ht="21" x14ac:dyDescent="0.35">
      <c r="A3" s="18"/>
      <c r="B3" s="105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50"/>
      <c r="R3" s="50"/>
      <c r="S3" s="50"/>
    </row>
    <row r="4" spans="1:19" ht="21" x14ac:dyDescent="0.35">
      <c r="A4" s="18"/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50"/>
      <c r="R4" s="50"/>
      <c r="S4" s="50"/>
    </row>
    <row r="5" spans="1:19" ht="18.75" x14ac:dyDescent="0.3">
      <c r="A5" s="18"/>
      <c r="B5" s="3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49"/>
      <c r="P5" s="18"/>
    </row>
    <row r="6" spans="1:19" ht="21" x14ac:dyDescent="0.35">
      <c r="A6" s="18"/>
      <c r="B6" s="105" t="s">
        <v>86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9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9"/>
      <c r="P7" s="18"/>
    </row>
    <row r="8" spans="1:19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9"/>
      <c r="P8" s="18"/>
    </row>
    <row r="9" spans="1:19" ht="15" customHeight="1" x14ac:dyDescent="0.25">
      <c r="A9" s="18"/>
      <c r="B9" s="18"/>
      <c r="C9" s="18"/>
      <c r="D9" s="108">
        <v>2018</v>
      </c>
      <c r="E9" s="108"/>
      <c r="F9" s="108"/>
      <c r="G9" s="18"/>
      <c r="H9" s="18"/>
      <c r="I9" s="108"/>
      <c r="J9" s="108"/>
      <c r="K9" s="108"/>
      <c r="L9" s="108"/>
      <c r="M9" s="108"/>
      <c r="N9" s="108"/>
      <c r="O9" s="48"/>
      <c r="P9" s="49"/>
    </row>
    <row r="10" spans="1:19" ht="26.25" x14ac:dyDescent="0.25">
      <c r="A10" s="48" t="s">
        <v>0</v>
      </c>
      <c r="B10" s="49" t="s">
        <v>1</v>
      </c>
      <c r="C10" s="49" t="s">
        <v>2</v>
      </c>
      <c r="D10" s="18" t="s">
        <v>16</v>
      </c>
      <c r="E10" s="18" t="s">
        <v>17</v>
      </c>
      <c r="F10" s="18" t="s">
        <v>18</v>
      </c>
      <c r="G10" s="18" t="s">
        <v>19</v>
      </c>
      <c r="H10" s="18" t="s">
        <v>20</v>
      </c>
      <c r="I10" s="48" t="s">
        <v>22</v>
      </c>
      <c r="J10" s="17" t="s">
        <v>23</v>
      </c>
      <c r="K10" s="17" t="s">
        <v>174</v>
      </c>
      <c r="L10" s="18" t="s">
        <v>175</v>
      </c>
      <c r="M10" s="17" t="s">
        <v>176</v>
      </c>
      <c r="N10" s="17" t="s">
        <v>177</v>
      </c>
      <c r="O10" s="48" t="s">
        <v>178</v>
      </c>
      <c r="P10" s="17" t="s">
        <v>178</v>
      </c>
    </row>
    <row r="11" spans="1:19" x14ac:dyDescent="0.25">
      <c r="A11">
        <v>1</v>
      </c>
      <c r="B11" s="3" t="s">
        <v>226</v>
      </c>
      <c r="C11" s="11" t="s">
        <v>12</v>
      </c>
      <c r="D11" s="6">
        <f>'WP Sheet1'!O10</f>
        <v>3.75</v>
      </c>
      <c r="E11" s="6">
        <f>'WP Sheet1'!J10</f>
        <v>2.2999999999999998</v>
      </c>
      <c r="F11" s="6">
        <f>'WP Sheet1'!T10</f>
        <v>39.75</v>
      </c>
      <c r="G11" s="7">
        <f>(D11-E11)/D11</f>
        <v>0.38666666666666671</v>
      </c>
      <c r="H11" s="7">
        <f>D11/F11</f>
        <v>9.4339622641509441E-2</v>
      </c>
      <c r="I11" s="85">
        <f>(2*(1+'WP SHEET 6'!J11))/(2+'WP SHEET 6'!J11)</f>
        <v>1.034676048203703</v>
      </c>
      <c r="J11" s="7">
        <f>H11*I11</f>
        <v>9.7610947943745571E-2</v>
      </c>
      <c r="K11" s="7">
        <f>J11*G11</f>
        <v>3.7742899871581623E-2</v>
      </c>
      <c r="L11" s="14">
        <f>'WP SHEET 6'!O11*'WP SHEET 6'!L11</f>
        <v>3.6810881329366503E-2</v>
      </c>
      <c r="M11" s="7">
        <f>1-(F11/'WP SHEET 6'!K11)</f>
        <v>0.24285714285714288</v>
      </c>
      <c r="N11" s="7">
        <f>L11*M11</f>
        <v>8.9397854657032941E-3</v>
      </c>
      <c r="O11" s="7">
        <f>K11+N11</f>
        <v>4.6682685337284917E-2</v>
      </c>
      <c r="P11" s="7">
        <f>O11</f>
        <v>4.6682685337284917E-2</v>
      </c>
    </row>
    <row r="12" spans="1:19" x14ac:dyDescent="0.25">
      <c r="A12">
        <f>A11+1</f>
        <v>2</v>
      </c>
      <c r="B12" s="3" t="s">
        <v>227</v>
      </c>
      <c r="C12" s="11" t="s">
        <v>13</v>
      </c>
      <c r="D12" s="6">
        <f>'WP Sheet1'!O11</f>
        <v>4</v>
      </c>
      <c r="E12" s="6">
        <f>'WP Sheet1'!J11</f>
        <v>2.4</v>
      </c>
      <c r="F12" s="6">
        <f>'WP Sheet1'!T11</f>
        <v>34.799999999999997</v>
      </c>
      <c r="G12" s="7">
        <f t="shared" ref="G12:G33" si="0">(D12-E12)/D12</f>
        <v>0.4</v>
      </c>
      <c r="H12" s="7">
        <f t="shared" ref="H12:H33" si="1">D12/F12</f>
        <v>0.1149425287356322</v>
      </c>
      <c r="I12" s="85">
        <f>(2*(1+'WP SHEET 6'!J12))/(2+'WP SHEET 6'!J12)</f>
        <v>1.0269116628334525</v>
      </c>
      <c r="J12" s="7">
        <f t="shared" ref="J12:J33" si="2">H12*I12</f>
        <v>0.11803582331418995</v>
      </c>
      <c r="K12" s="7">
        <f t="shared" ref="K12:K33" si="3">J12*G12</f>
        <v>4.7214329325675986E-2</v>
      </c>
      <c r="L12" s="14">
        <f>'WP SHEET 6'!O12*'WP SHEET 6'!L12</f>
        <v>1.1287338044265592E-2</v>
      </c>
      <c r="M12" s="7">
        <f>1-(F12/'WP SHEET 6'!K12)</f>
        <v>0.36727272727272731</v>
      </c>
      <c r="N12" s="7">
        <f t="shared" ref="N12:N33" si="4">L12*M12</f>
        <v>4.1455314271666363E-3</v>
      </c>
      <c r="O12" s="7">
        <f t="shared" ref="O12:O33" si="5">K12+N12</f>
        <v>5.1359860752842622E-2</v>
      </c>
      <c r="P12" s="7">
        <f>K12+N12</f>
        <v>5.1359860752842622E-2</v>
      </c>
    </row>
    <row r="13" spans="1:19" x14ac:dyDescent="0.25">
      <c r="A13">
        <f t="shared" ref="A13:A36" si="6">A12+1</f>
        <v>3</v>
      </c>
      <c r="B13" s="3" t="s">
        <v>228</v>
      </c>
      <c r="C13" s="11" t="s">
        <v>110</v>
      </c>
      <c r="D13" s="6">
        <f>'WP Sheet1'!O12</f>
        <v>2.25</v>
      </c>
      <c r="E13" s="6">
        <f>'WP Sheet1'!J12</f>
        <v>1.4</v>
      </c>
      <c r="F13" s="6">
        <f>'WP Sheet1'!T12</f>
        <v>24.5</v>
      </c>
      <c r="G13" s="7">
        <f t="shared" si="0"/>
        <v>0.37777777777777782</v>
      </c>
      <c r="H13" s="7">
        <f t="shared" si="1"/>
        <v>9.1836734693877556E-2</v>
      </c>
      <c r="I13" s="85">
        <f>(2*(1+'WP SHEET 6'!J13))/(2+'WP SHEET 6'!J13)</f>
        <v>1.0250891560115922</v>
      </c>
      <c r="J13" s="7">
        <f t="shared" si="2"/>
        <v>9.4140840858207453E-2</v>
      </c>
      <c r="K13" s="7">
        <f t="shared" si="3"/>
        <v>3.5564317657545044E-2</v>
      </c>
      <c r="L13" s="14">
        <f>'WP SHEET 6'!O13*'WP SHEET 6'!L13</f>
        <v>1.7426194381953097E-2</v>
      </c>
      <c r="M13" s="7">
        <f>1-(F13/'WP SHEET 6'!K13)</f>
        <v>0.18333333333333335</v>
      </c>
      <c r="N13" s="7">
        <f t="shared" si="4"/>
        <v>3.1948023033580679E-3</v>
      </c>
      <c r="O13" s="7">
        <f t="shared" si="5"/>
        <v>3.8759119960903116E-2</v>
      </c>
      <c r="P13" s="7">
        <f>K13+N13</f>
        <v>3.8759119960903116E-2</v>
      </c>
    </row>
    <row r="14" spans="1:19" x14ac:dyDescent="0.25">
      <c r="A14">
        <f t="shared" si="6"/>
        <v>4</v>
      </c>
      <c r="B14" s="3" t="s">
        <v>206</v>
      </c>
      <c r="C14" s="11" t="s">
        <v>207</v>
      </c>
      <c r="D14" s="6">
        <f>'WP Sheet1'!O13</f>
        <v>3.25</v>
      </c>
      <c r="E14" s="6">
        <f>'WP Sheet1'!J13</f>
        <v>1.8</v>
      </c>
      <c r="F14" s="6">
        <f>'WP Sheet1'!T13</f>
        <v>34</v>
      </c>
      <c r="G14" s="7">
        <f t="shared" si="0"/>
        <v>0.44615384615384612</v>
      </c>
      <c r="H14" s="7">
        <f t="shared" si="1"/>
        <v>9.5588235294117641E-2</v>
      </c>
      <c r="I14" s="85">
        <f>(2*(1+'WP SHEET 6'!J14))/(2+'WP SHEET 6'!J14)</f>
        <v>1.0429143076596052</v>
      </c>
      <c r="J14" s="7">
        <f t="shared" si="2"/>
        <v>9.9690338232168135E-2</v>
      </c>
      <c r="K14" s="7">
        <f t="shared" si="3"/>
        <v>4.4477227826659624E-2</v>
      </c>
      <c r="L14" s="14">
        <f>'WP SHEET 6'!O14*'WP SHEET 6'!L14</f>
        <v>7.211049575189532E-3</v>
      </c>
      <c r="M14" s="7">
        <f>1-(F14/'WP SHEET 6'!K14)</f>
        <v>0.19999999999999996</v>
      </c>
      <c r="N14" s="7">
        <f t="shared" si="4"/>
        <v>1.4422099150379062E-3</v>
      </c>
      <c r="O14" s="7">
        <f t="shared" si="5"/>
        <v>4.591943774169753E-2</v>
      </c>
      <c r="P14" s="7"/>
    </row>
    <row r="15" spans="1:19" x14ac:dyDescent="0.25">
      <c r="A15">
        <f t="shared" si="6"/>
        <v>5</v>
      </c>
      <c r="B15" s="3" t="s">
        <v>208</v>
      </c>
      <c r="C15" s="11" t="s">
        <v>209</v>
      </c>
      <c r="D15" s="6">
        <f>'WP Sheet1'!O14</f>
        <v>2.25</v>
      </c>
      <c r="E15" s="6">
        <f>'WP Sheet1'!J14</f>
        <v>1.35</v>
      </c>
      <c r="F15" s="6">
        <f>'WP Sheet1'!T14</f>
        <v>17.25</v>
      </c>
      <c r="G15" s="7">
        <f t="shared" si="0"/>
        <v>0.39999999999999997</v>
      </c>
      <c r="H15" s="7">
        <f t="shared" si="1"/>
        <v>0.13043478260869565</v>
      </c>
      <c r="I15" s="85">
        <f>(2*(1+'WP SHEET 6'!J15))/(2+'WP SHEET 6'!J15)</f>
        <v>1.0320822777862531</v>
      </c>
      <c r="J15" s="7">
        <f t="shared" si="2"/>
        <v>0.13461942753733736</v>
      </c>
      <c r="K15" s="7">
        <f t="shared" si="3"/>
        <v>5.3847771014934938E-2</v>
      </c>
      <c r="L15" s="14">
        <f>'WP SHEET 6'!O15*'WP SHEET 6'!L15</f>
        <v>1.2752155748326536E-2</v>
      </c>
      <c r="M15" s="7">
        <f>1-(F15/'WP SHEET 6'!K15)</f>
        <v>0.42500000000000004</v>
      </c>
      <c r="N15" s="7">
        <f t="shared" si="4"/>
        <v>5.4196661930387786E-3</v>
      </c>
      <c r="O15" s="7">
        <f t="shared" si="5"/>
        <v>5.9267437207973714E-2</v>
      </c>
      <c r="P15" s="7"/>
    </row>
    <row r="16" spans="1:19" x14ac:dyDescent="0.25">
      <c r="A16">
        <f t="shared" si="6"/>
        <v>6</v>
      </c>
      <c r="B16" s="3" t="s">
        <v>229</v>
      </c>
      <c r="C16" s="11" t="s">
        <v>14</v>
      </c>
      <c r="D16" s="6">
        <f>'WP Sheet1'!O15</f>
        <v>5.25</v>
      </c>
      <c r="E16" s="6">
        <f>'WP Sheet1'!J15</f>
        <v>3.35</v>
      </c>
      <c r="F16" s="6">
        <f>'WP Sheet1'!T15</f>
        <v>54.5</v>
      </c>
      <c r="G16" s="7">
        <f t="shared" si="0"/>
        <v>0.3619047619047619</v>
      </c>
      <c r="H16" s="7">
        <f t="shared" si="1"/>
        <v>9.6330275229357804E-2</v>
      </c>
      <c r="I16" s="85">
        <f>(2*(1+'WP SHEET 6'!J16))/(2+'WP SHEET 6'!J16)</f>
        <v>1.0269376115384861</v>
      </c>
      <c r="J16" s="7">
        <f t="shared" si="2"/>
        <v>9.8925182762881689E-2</v>
      </c>
      <c r="K16" s="7">
        <f t="shared" si="3"/>
        <v>3.5801494714185755E-2</v>
      </c>
      <c r="L16" s="14">
        <f>'WP SHEET 6'!O16*'WP SHEET 6'!L16</f>
        <v>1.9503705267347397E-2</v>
      </c>
      <c r="M16" s="7">
        <f>1-(F16/'WP SHEET 6'!K16)</f>
        <v>0.27333333333333332</v>
      </c>
      <c r="N16" s="7">
        <f t="shared" si="4"/>
        <v>5.3310127730749552E-3</v>
      </c>
      <c r="O16" s="7">
        <f t="shared" si="5"/>
        <v>4.113250748726071E-2</v>
      </c>
      <c r="P16" s="7"/>
    </row>
    <row r="17" spans="1:16" x14ac:dyDescent="0.25">
      <c r="A17">
        <f t="shared" si="6"/>
        <v>7</v>
      </c>
      <c r="B17" s="3" t="s">
        <v>210</v>
      </c>
      <c r="C17" s="11" t="s">
        <v>213</v>
      </c>
      <c r="D17" s="6">
        <f>'WP Sheet1'!O16</f>
        <v>5.25</v>
      </c>
      <c r="E17" s="6">
        <f>'WP Sheet1'!J16</f>
        <v>3.4</v>
      </c>
      <c r="F17" s="6">
        <f>'WP Sheet1'!T16</f>
        <v>66.5</v>
      </c>
      <c r="G17" s="7">
        <f t="shared" si="0"/>
        <v>0.35238095238095241</v>
      </c>
      <c r="H17" s="7">
        <f t="shared" si="1"/>
        <v>7.8947368421052627E-2</v>
      </c>
      <c r="I17" s="85">
        <f>(2*(1+'WP SHEET 6'!J17))/(2+'WP SHEET 6'!J17)</f>
        <v>1.0140074009426789</v>
      </c>
      <c r="J17" s="7">
        <f t="shared" si="2"/>
        <v>8.0053215863895702E-2</v>
      </c>
      <c r="K17" s="7">
        <f t="shared" si="3"/>
        <v>2.8209228447277534E-2</v>
      </c>
      <c r="L17" s="14">
        <f>'WP SHEET 6'!O17*'WP SHEET 6'!L17</f>
        <v>1.380575573748661E-3</v>
      </c>
      <c r="M17" s="7">
        <f>1-(F17/'WP SHEET 6'!K17)</f>
        <v>-2.3076923076922995E-2</v>
      </c>
      <c r="N17" s="7">
        <f t="shared" si="4"/>
        <v>-3.1859436317276675E-5</v>
      </c>
      <c r="O17" s="7">
        <f t="shared" si="5"/>
        <v>2.8177369010960258E-2</v>
      </c>
      <c r="P17" s="7"/>
    </row>
    <row r="18" spans="1:16" x14ac:dyDescent="0.25">
      <c r="A18">
        <f t="shared" si="6"/>
        <v>8</v>
      </c>
      <c r="B18" s="3" t="s">
        <v>211</v>
      </c>
      <c r="C18" s="11" t="s">
        <v>212</v>
      </c>
      <c r="D18" s="6">
        <f>'WP Sheet1'!O17</f>
        <v>4.25</v>
      </c>
      <c r="E18" s="6">
        <f>'WP Sheet1'!J17</f>
        <v>1.9</v>
      </c>
      <c r="F18" s="6">
        <f>'WP Sheet1'!T17</f>
        <v>38.75</v>
      </c>
      <c r="G18" s="7">
        <f t="shared" si="0"/>
        <v>0.55294117647058827</v>
      </c>
      <c r="H18" s="7">
        <f t="shared" si="1"/>
        <v>0.10967741935483871</v>
      </c>
      <c r="I18" s="85">
        <f>(2*(1+'WP SHEET 6'!J18))/(2+'WP SHEET 6'!J18)</f>
        <v>1.0349351083336484</v>
      </c>
      <c r="J18" s="7">
        <f t="shared" si="2"/>
        <v>0.113509011881755</v>
      </c>
      <c r="K18" s="7">
        <f t="shared" si="3"/>
        <v>6.2763806569911595E-2</v>
      </c>
      <c r="L18" s="14">
        <f>'WP SHEET 6'!O18*'WP SHEET 6'!L18</f>
        <v>0</v>
      </c>
      <c r="M18" s="7">
        <f>1-(F18/'WP SHEET 6'!K18)</f>
        <v>0.26190476190476186</v>
      </c>
      <c r="N18" s="7">
        <f t="shared" si="4"/>
        <v>0</v>
      </c>
      <c r="O18" s="7">
        <f t="shared" si="5"/>
        <v>6.2763806569911595E-2</v>
      </c>
      <c r="P18" s="7"/>
    </row>
    <row r="19" spans="1:16" x14ac:dyDescent="0.25">
      <c r="A19">
        <f t="shared" si="6"/>
        <v>9</v>
      </c>
      <c r="B19" s="3" t="s">
        <v>214</v>
      </c>
      <c r="C19" s="11" t="s">
        <v>215</v>
      </c>
      <c r="D19" s="6">
        <f>'WP Sheet1'!O18</f>
        <v>1.75</v>
      </c>
      <c r="E19" s="6">
        <f>'WP Sheet1'!J18</f>
        <v>1.1499999999999999</v>
      </c>
      <c r="F19" s="6">
        <f>'WP Sheet1'!T18</f>
        <v>20.25</v>
      </c>
      <c r="G19" s="7">
        <f t="shared" si="0"/>
        <v>0.34285714285714292</v>
      </c>
      <c r="H19" s="7">
        <f t="shared" si="1"/>
        <v>8.6419753086419748E-2</v>
      </c>
      <c r="I19" s="85">
        <f>(2*(1+'WP SHEET 6'!J19))/(2+'WP SHEET 6'!J19)</f>
        <v>1.023951728852762</v>
      </c>
      <c r="J19" s="7">
        <f t="shared" si="2"/>
        <v>8.848965557986832E-2</v>
      </c>
      <c r="K19" s="7">
        <f t="shared" si="3"/>
        <v>3.0339310484526285E-2</v>
      </c>
      <c r="L19" s="14">
        <f>'WP SHEET 6'!O19*'WP SHEET 6'!L19</f>
        <v>1.9294154949932581E-2</v>
      </c>
      <c r="M19" s="7">
        <f>1-(F19/'WP SHEET 6'!K19)</f>
        <v>7.9545454545454586E-2</v>
      </c>
      <c r="N19" s="7">
        <f t="shared" si="4"/>
        <v>1.5347623255628198E-3</v>
      </c>
      <c r="O19" s="7">
        <f t="shared" si="5"/>
        <v>3.1874072810089103E-2</v>
      </c>
      <c r="P19" s="7"/>
    </row>
    <row r="20" spans="1:16" x14ac:dyDescent="0.25">
      <c r="A20">
        <f t="shared" si="6"/>
        <v>10</v>
      </c>
      <c r="B20" s="3" t="s">
        <v>230</v>
      </c>
      <c r="C20" s="11" t="s">
        <v>4</v>
      </c>
      <c r="D20" s="6">
        <f>'WP Sheet1'!O19</f>
        <v>3.6</v>
      </c>
      <c r="E20" s="6">
        <f>'WP Sheet1'!J19</f>
        <v>2.2000000000000002</v>
      </c>
      <c r="F20" s="6">
        <f>'WP Sheet1'!T19</f>
        <v>41.75</v>
      </c>
      <c r="G20" s="7">
        <f t="shared" si="0"/>
        <v>0.38888888888888884</v>
      </c>
      <c r="H20" s="7">
        <f t="shared" si="1"/>
        <v>8.6227544910179643E-2</v>
      </c>
      <c r="I20" s="85">
        <f>(2*(1+'WP SHEET 6'!J20))/(2+'WP SHEET 6'!J20)</f>
        <v>1.0213755174442873</v>
      </c>
      <c r="J20" s="7">
        <f t="shared" si="2"/>
        <v>8.8070703300585251E-2</v>
      </c>
      <c r="K20" s="7">
        <f t="shared" si="3"/>
        <v>3.424971795022759E-2</v>
      </c>
      <c r="L20" s="14">
        <f>'WP SHEET 6'!O20*'WP SHEET 6'!L20</f>
        <v>4.6791896507701863E-3</v>
      </c>
      <c r="M20" s="7">
        <f>1-(F20/'WP SHEET 6'!K20)</f>
        <v>0.12105263157894741</v>
      </c>
      <c r="N20" s="7">
        <f t="shared" si="4"/>
        <v>5.6642822088270699E-4</v>
      </c>
      <c r="O20" s="7">
        <f t="shared" si="5"/>
        <v>3.4816146171110299E-2</v>
      </c>
      <c r="P20" s="7">
        <f t="shared" ref="P20:P33" si="7">K20+N20</f>
        <v>3.4816146171110299E-2</v>
      </c>
    </row>
    <row r="21" spans="1:16" x14ac:dyDescent="0.25">
      <c r="A21">
        <f t="shared" si="6"/>
        <v>11</v>
      </c>
      <c r="B21" s="3" t="s">
        <v>231</v>
      </c>
      <c r="C21" s="11" t="s">
        <v>111</v>
      </c>
      <c r="D21" s="6">
        <f>'WP Sheet1'!O20</f>
        <v>4.5</v>
      </c>
      <c r="E21" s="6">
        <f>'WP Sheet1'!J20</f>
        <v>3</v>
      </c>
      <c r="F21" s="6">
        <f>'WP Sheet1'!T20</f>
        <v>48</v>
      </c>
      <c r="G21" s="7">
        <f t="shared" si="0"/>
        <v>0.33333333333333331</v>
      </c>
      <c r="H21" s="7">
        <f t="shared" si="1"/>
        <v>9.375E-2</v>
      </c>
      <c r="I21" s="85">
        <f>(2*(1+'WP SHEET 6'!J21))/(2+'WP SHEET 6'!J21)</f>
        <v>1.0205419828087829</v>
      </c>
      <c r="J21" s="7">
        <f t="shared" si="2"/>
        <v>9.5675810888323401E-2</v>
      </c>
      <c r="K21" s="7">
        <f t="shared" si="3"/>
        <v>3.1891936962774467E-2</v>
      </c>
      <c r="L21" s="14">
        <f>'WP SHEET 6'!O21*'WP SHEET 6'!L21</f>
        <v>1.1971201853815788E-2</v>
      </c>
      <c r="M21" s="7">
        <f>1-(F21/'WP SHEET 6'!K21)</f>
        <v>0.16521739130434787</v>
      </c>
      <c r="N21" s="7">
        <f t="shared" si="4"/>
        <v>1.9778507410652176E-3</v>
      </c>
      <c r="O21" s="7">
        <f t="shared" si="5"/>
        <v>3.3869787703839686E-2</v>
      </c>
      <c r="P21" s="7">
        <f t="shared" si="7"/>
        <v>3.3869787703839686E-2</v>
      </c>
    </row>
    <row r="22" spans="1:16" x14ac:dyDescent="0.25">
      <c r="A22">
        <f t="shared" si="6"/>
        <v>12</v>
      </c>
      <c r="B22" s="3" t="s">
        <v>216</v>
      </c>
      <c r="C22" s="11" t="s">
        <v>217</v>
      </c>
      <c r="D22" s="6">
        <f>'WP Sheet1'!O21</f>
        <v>3.1</v>
      </c>
      <c r="E22" s="6">
        <f>'WP Sheet1'!J21</f>
        <v>1.3</v>
      </c>
      <c r="F22" s="6">
        <f>'WP Sheet1'!T21</f>
        <v>36</v>
      </c>
      <c r="G22" s="7">
        <f t="shared" si="0"/>
        <v>0.58064516129032262</v>
      </c>
      <c r="H22" s="7">
        <f t="shared" si="1"/>
        <v>8.611111111111111E-2</v>
      </c>
      <c r="I22" s="85">
        <f>(2*(1+'WP SHEET 6'!J22))/(2+'WP SHEET 6'!J22)</f>
        <v>1.0317162305079723</v>
      </c>
      <c r="J22" s="7">
        <f t="shared" si="2"/>
        <v>8.8842230960408733E-2</v>
      </c>
      <c r="K22" s="7">
        <f t="shared" si="3"/>
        <v>5.1585811525398623E-2</v>
      </c>
      <c r="L22" s="14">
        <f>'WP SHEET 6'!O22*'WP SHEET 6'!L22</f>
        <v>9.44656087053658E-3</v>
      </c>
      <c r="M22" s="7">
        <f>1-(F22/'WP SHEET 6'!K22)</f>
        <v>0.19999999999999996</v>
      </c>
      <c r="N22" s="7">
        <f t="shared" si="4"/>
        <v>1.8893121741073156E-3</v>
      </c>
      <c r="O22" s="7">
        <f t="shared" si="5"/>
        <v>5.3475123699505939E-2</v>
      </c>
      <c r="P22" s="7"/>
    </row>
    <row r="23" spans="1:16" x14ac:dyDescent="0.25">
      <c r="A23">
        <f t="shared" si="6"/>
        <v>13</v>
      </c>
      <c r="B23" s="3" t="s">
        <v>232</v>
      </c>
      <c r="C23" s="11" t="s">
        <v>112</v>
      </c>
      <c r="D23" s="6">
        <f>'WP Sheet1'!O22</f>
        <v>6.5</v>
      </c>
      <c r="E23" s="6">
        <f>'WP Sheet1'!J22</f>
        <v>3.9</v>
      </c>
      <c r="F23" s="6">
        <f>'WP Sheet1'!T22</f>
        <v>57.25</v>
      </c>
      <c r="G23" s="7">
        <f t="shared" si="0"/>
        <v>0.4</v>
      </c>
      <c r="H23" s="7">
        <f t="shared" si="1"/>
        <v>0.11353711790393013</v>
      </c>
      <c r="I23" s="85">
        <f>(2*(1+'WP SHEET 6'!J23))/(2+'WP SHEET 6'!J23)</f>
        <v>1.0403160992025986</v>
      </c>
      <c r="J23" s="7">
        <f t="shared" si="2"/>
        <v>0.11811449161252212</v>
      </c>
      <c r="K23" s="7">
        <f t="shared" si="3"/>
        <v>4.7245796645008852E-2</v>
      </c>
      <c r="L23" s="14">
        <f>'WP SHEET 6'!O23*'WP SHEET 6'!L23</f>
        <v>2.8999256639366474E-2</v>
      </c>
      <c r="M23" s="7">
        <f>1-(F23/'WP SHEET 6'!K23)</f>
        <v>0.39736842105263159</v>
      </c>
      <c r="N23" s="7">
        <f t="shared" si="4"/>
        <v>1.15233888224851E-2</v>
      </c>
      <c r="O23" s="7">
        <f t="shared" si="5"/>
        <v>5.8769185467493948E-2</v>
      </c>
      <c r="P23" s="7">
        <f t="shared" si="7"/>
        <v>5.8769185467493948E-2</v>
      </c>
    </row>
    <row r="24" spans="1:16" x14ac:dyDescent="0.25">
      <c r="A24">
        <f t="shared" si="6"/>
        <v>14</v>
      </c>
      <c r="B24" s="3" t="s">
        <v>218</v>
      </c>
      <c r="C24" s="77" t="s">
        <v>219</v>
      </c>
      <c r="D24" s="6">
        <f>'WP Sheet1'!O23</f>
        <v>3</v>
      </c>
      <c r="E24" s="6">
        <f>'WP Sheet1'!J23</f>
        <v>1.8</v>
      </c>
      <c r="F24" s="6">
        <f>'WP Sheet1'!T23</f>
        <v>31.5</v>
      </c>
      <c r="G24" s="7">
        <f t="shared" si="0"/>
        <v>0.39999999999999997</v>
      </c>
      <c r="H24" s="7">
        <f t="shared" si="1"/>
        <v>9.5238095238095233E-2</v>
      </c>
      <c r="I24" s="85">
        <f>(2*(1+'WP SHEET 6'!J24))/(2+'WP SHEET 6'!J24)</f>
        <v>1.0273505434801617</v>
      </c>
      <c r="J24" s="7">
        <f t="shared" si="2"/>
        <v>9.7842908902872547E-2</v>
      </c>
      <c r="K24" s="7">
        <f t="shared" si="3"/>
        <v>3.9137163561149019E-2</v>
      </c>
      <c r="L24" s="14">
        <f>'WP SHEET 6'!O24*'WP SHEET 6'!L24</f>
        <v>1.1919824501259564E-2</v>
      </c>
      <c r="M24" s="7">
        <f>1-(F24/'WP SHEET 6'!K24)</f>
        <v>0.21250000000000002</v>
      </c>
      <c r="N24" s="7">
        <f t="shared" si="4"/>
        <v>2.5329627065176575E-3</v>
      </c>
      <c r="O24" s="7">
        <f t="shared" si="5"/>
        <v>4.1670126267666675E-2</v>
      </c>
      <c r="P24" s="7"/>
    </row>
    <row r="25" spans="1:16" x14ac:dyDescent="0.25">
      <c r="A25">
        <f t="shared" si="6"/>
        <v>15</v>
      </c>
      <c r="B25" s="3" t="s">
        <v>220</v>
      </c>
      <c r="C25" s="77" t="s">
        <v>221</v>
      </c>
      <c r="D25" s="6">
        <f>'WP Sheet1'!O24</f>
        <v>2.5</v>
      </c>
      <c r="E25" s="6">
        <f>'WP Sheet1'!J24</f>
        <v>1.35</v>
      </c>
      <c r="F25" s="6">
        <f>'WP Sheet1'!T24</f>
        <v>20.75</v>
      </c>
      <c r="G25" s="7">
        <f t="shared" si="0"/>
        <v>0.45999999999999996</v>
      </c>
      <c r="H25" s="7">
        <f t="shared" si="1"/>
        <v>0.12048192771084337</v>
      </c>
      <c r="I25" s="85">
        <f>(2*(1+'WP SHEET 6'!J25))/(2+'WP SHEET 6'!J25)</f>
        <v>1.0333907532115534</v>
      </c>
      <c r="J25" s="7">
        <f t="shared" si="2"/>
        <v>0.12450491002548836</v>
      </c>
      <c r="K25" s="7">
        <f t="shared" si="3"/>
        <v>5.7272258611724643E-2</v>
      </c>
      <c r="L25" s="14">
        <f>'WP SHEET 6'!O25*'WP SHEET 6'!L25</f>
        <v>1.1886821688621896E-2</v>
      </c>
      <c r="M25" s="7">
        <f>1-(F25/'WP SHEET 6'!K25)</f>
        <v>0.53888888888888886</v>
      </c>
      <c r="N25" s="7">
        <f t="shared" si="4"/>
        <v>6.4056761322017989E-3</v>
      </c>
      <c r="O25" s="7">
        <f t="shared" si="5"/>
        <v>6.367793474392644E-2</v>
      </c>
      <c r="P25" s="7"/>
    </row>
    <row r="26" spans="1:16" x14ac:dyDescent="0.25">
      <c r="A26">
        <f t="shared" si="6"/>
        <v>16</v>
      </c>
      <c r="B26" s="3" t="s">
        <v>222</v>
      </c>
      <c r="C26" s="77" t="s">
        <v>223</v>
      </c>
      <c r="D26" s="6">
        <f>'WP Sheet1'!O25</f>
        <v>4</v>
      </c>
      <c r="E26" s="6">
        <f>'WP Sheet1'!J25</f>
        <v>2.6</v>
      </c>
      <c r="F26" s="6">
        <f>'WP Sheet1'!T25</f>
        <v>43.5</v>
      </c>
      <c r="G26" s="7">
        <f t="shared" si="0"/>
        <v>0.35</v>
      </c>
      <c r="H26" s="7">
        <f t="shared" si="1"/>
        <v>9.1954022988505746E-2</v>
      </c>
      <c r="I26" s="85">
        <f>(2*(1+'WP SHEET 6'!J26))/(2+'WP SHEET 6'!J26)</f>
        <v>1.0181815806402796</v>
      </c>
      <c r="J26" s="7">
        <f t="shared" si="2"/>
        <v>9.3625892472669392E-2</v>
      </c>
      <c r="K26" s="7">
        <f t="shared" si="3"/>
        <v>3.2769062365434289E-2</v>
      </c>
      <c r="L26" s="14">
        <f>'WP SHEET 6'!O26*'WP SHEET 6'!L26</f>
        <v>1.8485032338822847E-2</v>
      </c>
      <c r="M26" s="7">
        <f>1-(F26/'WP SHEET 6'!K26)</f>
        <v>0.20909090909090911</v>
      </c>
      <c r="N26" s="7">
        <f t="shared" si="4"/>
        <v>3.865052216299323E-3</v>
      </c>
      <c r="O26" s="7">
        <f t="shared" si="5"/>
        <v>3.6634114581733615E-2</v>
      </c>
      <c r="P26" s="7"/>
    </row>
    <row r="27" spans="1:16" x14ac:dyDescent="0.25">
      <c r="A27">
        <f t="shared" si="6"/>
        <v>17</v>
      </c>
      <c r="B27" s="3" t="s">
        <v>233</v>
      </c>
      <c r="C27" s="11" t="s">
        <v>5</v>
      </c>
      <c r="D27" s="6">
        <f>'WP Sheet1'!O26</f>
        <v>2.25</v>
      </c>
      <c r="E27" s="6">
        <f>'WP Sheet1'!J26</f>
        <v>1.25</v>
      </c>
      <c r="F27" s="6">
        <f>'WP Sheet1'!T26</f>
        <v>27</v>
      </c>
      <c r="G27" s="7">
        <f t="shared" si="0"/>
        <v>0.44444444444444442</v>
      </c>
      <c r="H27" s="7">
        <f t="shared" si="1"/>
        <v>8.3333333333333329E-2</v>
      </c>
      <c r="I27" s="85">
        <f>(2*(1+'WP SHEET 6'!J27))/(2+'WP SHEET 6'!J27)</f>
        <v>1.0429667431412193</v>
      </c>
      <c r="J27" s="7">
        <f t="shared" si="2"/>
        <v>8.6913895261768265E-2</v>
      </c>
      <c r="K27" s="7">
        <f t="shared" si="3"/>
        <v>3.8628397894119225E-2</v>
      </c>
      <c r="L27" s="14">
        <f>'WP SHEET 6'!O27*'WP SHEET 6'!L27</f>
        <v>3.5079989322341479E-2</v>
      </c>
      <c r="M27" s="7">
        <f>1-(F27/'WP SHEET 6'!K27)</f>
        <v>1.8181818181818188E-2</v>
      </c>
      <c r="N27" s="7">
        <f t="shared" si="4"/>
        <v>6.3781798767893619E-4</v>
      </c>
      <c r="O27" s="7">
        <f t="shared" si="5"/>
        <v>3.9266215881798162E-2</v>
      </c>
      <c r="P27" s="7">
        <f t="shared" si="7"/>
        <v>3.9266215881798162E-2</v>
      </c>
    </row>
    <row r="28" spans="1:16" x14ac:dyDescent="0.25">
      <c r="A28">
        <f t="shared" si="6"/>
        <v>18</v>
      </c>
      <c r="B28" s="3" t="s">
        <v>234</v>
      </c>
      <c r="C28" s="11" t="s">
        <v>7</v>
      </c>
      <c r="D28" s="6">
        <f>'WP Sheet1'!O27</f>
        <v>5.5</v>
      </c>
      <c r="E28" s="6">
        <f>'WP Sheet1'!J27</f>
        <v>3</v>
      </c>
      <c r="F28" s="6">
        <f>'WP Sheet1'!T27</f>
        <v>52.25</v>
      </c>
      <c r="G28" s="7">
        <f t="shared" si="0"/>
        <v>0.45454545454545453</v>
      </c>
      <c r="H28" s="7">
        <f t="shared" si="1"/>
        <v>0.10526315789473684</v>
      </c>
      <c r="I28" s="85">
        <f>(2*(1+'WP SHEET 6'!J28))/(2+'WP SHEET 6'!J28)</f>
        <v>1.026505054172433</v>
      </c>
      <c r="J28" s="7">
        <f t="shared" si="2"/>
        <v>0.1080531635970982</v>
      </c>
      <c r="K28" s="7">
        <f t="shared" si="3"/>
        <v>4.9115074362317358E-2</v>
      </c>
      <c r="L28" s="14">
        <f>'WP SHEET 6'!O28*'WP SHEET 6'!L28</f>
        <v>9.2233763716363555E-3</v>
      </c>
      <c r="M28" s="7">
        <f>1-(F28/'WP SHEET 6'!K28)</f>
        <v>0.32580645161290323</v>
      </c>
      <c r="N28" s="7">
        <f t="shared" si="4"/>
        <v>3.0050355275331353E-3</v>
      </c>
      <c r="O28" s="7">
        <f t="shared" si="5"/>
        <v>5.2120109889850497E-2</v>
      </c>
      <c r="P28" s="7">
        <f t="shared" si="7"/>
        <v>5.2120109889850497E-2</v>
      </c>
    </row>
    <row r="29" spans="1:16" x14ac:dyDescent="0.25">
      <c r="A29">
        <f t="shared" si="6"/>
        <v>19</v>
      </c>
      <c r="B29" s="3" t="s">
        <v>235</v>
      </c>
      <c r="C29" s="11" t="s">
        <v>10</v>
      </c>
      <c r="D29" s="6">
        <f>'WP Sheet1'!O28</f>
        <v>3.25</v>
      </c>
      <c r="E29" s="6">
        <f>'WP Sheet1'!J28</f>
        <v>2.36</v>
      </c>
      <c r="F29" s="6">
        <f>'WP Sheet1'!T28</f>
        <v>26.5</v>
      </c>
      <c r="G29" s="7">
        <f t="shared" si="0"/>
        <v>0.27384615384615391</v>
      </c>
      <c r="H29" s="7">
        <f t="shared" si="1"/>
        <v>0.12264150943396226</v>
      </c>
      <c r="I29" s="85">
        <f>(2*(1+'WP SHEET 6'!J29))/(2+'WP SHEET 6'!J29)</f>
        <v>1.0267137649682905</v>
      </c>
      <c r="J29" s="7">
        <f t="shared" si="2"/>
        <v>0.12591772589233752</v>
      </c>
      <c r="K29" s="7">
        <f t="shared" si="3"/>
        <v>3.4482084936670897E-2</v>
      </c>
      <c r="L29" s="14">
        <f>'WP SHEET 6'!O29*'WP SHEET 6'!L29</f>
        <v>1.9437696675104869E-2</v>
      </c>
      <c r="M29" s="7">
        <f>1-(F29/'WP SHEET 6'!K29)</f>
        <v>0.41111111111111109</v>
      </c>
      <c r="N29" s="7">
        <f t="shared" si="4"/>
        <v>7.9910530775431123E-3</v>
      </c>
      <c r="O29" s="7">
        <f t="shared" si="5"/>
        <v>4.2473138014214012E-2</v>
      </c>
      <c r="P29" s="7">
        <f t="shared" si="7"/>
        <v>4.2473138014214012E-2</v>
      </c>
    </row>
    <row r="30" spans="1:16" x14ac:dyDescent="0.25">
      <c r="A30">
        <f t="shared" si="6"/>
        <v>20</v>
      </c>
      <c r="B30" s="3" t="s">
        <v>224</v>
      </c>
      <c r="C30" s="11" t="s">
        <v>225</v>
      </c>
      <c r="D30" s="6">
        <f>'WP Sheet1'!O29</f>
        <v>1.35</v>
      </c>
      <c r="E30" s="6">
        <f>'WP Sheet1'!J29</f>
        <v>0.95</v>
      </c>
      <c r="F30" s="6">
        <f>'WP Sheet1'!T29</f>
        <v>11.75</v>
      </c>
      <c r="G30" s="7">
        <f t="shared" si="0"/>
        <v>0.29629629629629639</v>
      </c>
      <c r="H30" s="7">
        <f t="shared" si="1"/>
        <v>0.11489361702127661</v>
      </c>
      <c r="I30" s="85">
        <f>(2*(1+'WP SHEET 6'!J30))/(2+'WP SHEET 6'!J30)</f>
        <v>1.0090794065309987</v>
      </c>
      <c r="J30" s="7">
        <f t="shared" si="2"/>
        <v>0.11593678287802965</v>
      </c>
      <c r="K30" s="7">
        <f t="shared" si="3"/>
        <v>3.4351639371268054E-2</v>
      </c>
      <c r="L30" s="14">
        <f>'WP SHEET 6'!O30*'WP SHEET 6'!L30</f>
        <v>9.8569842189719981E-4</v>
      </c>
      <c r="M30" s="7">
        <f>1-(F30/'WP SHEET 6'!K30)</f>
        <v>0.34722222222222221</v>
      </c>
      <c r="N30" s="7">
        <f t="shared" si="4"/>
        <v>3.4225639649208324E-4</v>
      </c>
      <c r="O30" s="7">
        <f t="shared" si="5"/>
        <v>3.4693895767760136E-2</v>
      </c>
      <c r="P30" s="7"/>
    </row>
    <row r="31" spans="1:16" x14ac:dyDescent="0.25">
      <c r="A31">
        <f t="shared" si="6"/>
        <v>21</v>
      </c>
      <c r="B31" s="3" t="s">
        <v>236</v>
      </c>
      <c r="C31" s="11" t="s">
        <v>113</v>
      </c>
      <c r="D31" s="6">
        <f>'WP Sheet1'!O30</f>
        <v>2.75</v>
      </c>
      <c r="E31" s="6">
        <f>'WP Sheet1'!J30</f>
        <v>1.56</v>
      </c>
      <c r="F31" s="6">
        <f>'WP Sheet1'!T30</f>
        <v>29.65</v>
      </c>
      <c r="G31" s="7">
        <f t="shared" si="0"/>
        <v>0.43272727272727268</v>
      </c>
      <c r="H31" s="7">
        <f t="shared" si="1"/>
        <v>9.2748735244519404E-2</v>
      </c>
      <c r="I31" s="85">
        <f>(2*(1+'WP SHEET 6'!J31))/(2+'WP SHEET 6'!J31)</f>
        <v>1.0298390545107106</v>
      </c>
      <c r="J31" s="7">
        <f t="shared" si="2"/>
        <v>9.5516269811280086E-2</v>
      </c>
      <c r="K31" s="7">
        <f t="shared" si="3"/>
        <v>4.1332494936517562E-2</v>
      </c>
      <c r="L31" s="14">
        <f>'WP SHEET 6'!O31*'WP SHEET 6'!L31</f>
        <v>1.3646756863587137E-2</v>
      </c>
      <c r="M31" s="7">
        <f>1-(F31/'WP SHEET 6'!K31)</f>
        <v>0.15285714285714291</v>
      </c>
      <c r="N31" s="7">
        <f t="shared" si="4"/>
        <v>2.0860042634340344E-3</v>
      </c>
      <c r="O31" s="7">
        <f t="shared" si="5"/>
        <v>4.3418499199951596E-2</v>
      </c>
      <c r="P31" s="7">
        <f t="shared" si="7"/>
        <v>4.3418499199951596E-2</v>
      </c>
    </row>
    <row r="32" spans="1:16" x14ac:dyDescent="0.25">
      <c r="A32">
        <f t="shared" si="6"/>
        <v>22</v>
      </c>
      <c r="B32" s="3" t="s">
        <v>237</v>
      </c>
      <c r="C32" s="11" t="s">
        <v>15</v>
      </c>
      <c r="D32" s="6">
        <f>'WP Sheet1'!O31</f>
        <v>3.25</v>
      </c>
      <c r="E32" s="6">
        <f>'WP Sheet1'!J31</f>
        <v>2.1</v>
      </c>
      <c r="F32" s="6">
        <f>'WP Sheet1'!T31</f>
        <v>20.75</v>
      </c>
      <c r="G32" s="7">
        <f t="shared" si="0"/>
        <v>0.35384615384615381</v>
      </c>
      <c r="H32" s="7">
        <f t="shared" si="1"/>
        <v>0.15662650602409639</v>
      </c>
      <c r="I32" s="85">
        <f>(2*(1+'WP SHEET 6'!J32))/(2+'WP SHEET 6'!J32)</f>
        <v>1.0061538575152533</v>
      </c>
      <c r="J32" s="7">
        <f t="shared" si="2"/>
        <v>0.15759036322528064</v>
      </c>
      <c r="K32" s="7">
        <f t="shared" si="3"/>
        <v>5.5762743910483914E-2</v>
      </c>
      <c r="L32" s="14">
        <f>'WP SHEET 6'!O32*'WP SHEET 6'!L32</f>
        <v>-1.5610618041017625E-2</v>
      </c>
      <c r="M32" s="7">
        <f>1-(F32/'WP SHEET 6'!K32)</f>
        <v>0.53888888888888886</v>
      </c>
      <c r="N32" s="7">
        <f t="shared" si="4"/>
        <v>-8.4123886109928308E-3</v>
      </c>
      <c r="O32" s="7">
        <f t="shared" si="5"/>
        <v>4.7350355299491081E-2</v>
      </c>
      <c r="P32" s="7">
        <f t="shared" si="7"/>
        <v>4.7350355299491081E-2</v>
      </c>
    </row>
    <row r="33" spans="1:16" x14ac:dyDescent="0.25">
      <c r="A33">
        <f t="shared" si="6"/>
        <v>23</v>
      </c>
      <c r="B33" s="3" t="s">
        <v>238</v>
      </c>
      <c r="C33" s="11" t="s">
        <v>9</v>
      </c>
      <c r="D33" s="6">
        <f>'WP Sheet1'!O32</f>
        <v>2.25</v>
      </c>
      <c r="E33" s="6">
        <f>'WP Sheet1'!J32</f>
        <v>1.35</v>
      </c>
      <c r="F33" s="6">
        <f>'WP Sheet1'!T32</f>
        <v>23</v>
      </c>
      <c r="G33" s="7">
        <f t="shared" si="0"/>
        <v>0.39999999999999997</v>
      </c>
      <c r="H33" s="7">
        <f t="shared" si="1"/>
        <v>9.7826086956521743E-2</v>
      </c>
      <c r="I33" s="85">
        <f>(2*(1+'WP SHEET 6'!J33))/(2+'WP SHEET 6'!J33)</f>
        <v>1.0284668560208434</v>
      </c>
      <c r="J33" s="7">
        <f t="shared" si="2"/>
        <v>0.10061088808899556</v>
      </c>
      <c r="K33" s="7">
        <f t="shared" si="3"/>
        <v>4.0244355235598217E-2</v>
      </c>
      <c r="L33" s="14">
        <f>'WP SHEET 6'!O33*'WP SHEET 6'!L33</f>
        <v>1.4145755468610757E-2</v>
      </c>
      <c r="M33" s="7">
        <f>1-(F33/'WP SHEET 6'!K33)</f>
        <v>0.23333333333333328</v>
      </c>
      <c r="N33" s="7">
        <f t="shared" si="4"/>
        <v>3.3006762760091758E-3</v>
      </c>
      <c r="O33" s="7">
        <f t="shared" si="5"/>
        <v>4.3545031511607393E-2</v>
      </c>
      <c r="P33" s="7">
        <f t="shared" si="7"/>
        <v>4.3545031511607393E-2</v>
      </c>
    </row>
    <row r="34" spans="1:16" x14ac:dyDescent="0.25">
      <c r="A34">
        <f t="shared" si="6"/>
        <v>24</v>
      </c>
      <c r="B34" s="3"/>
      <c r="C34" s="11"/>
      <c r="D34" s="6"/>
      <c r="E34" s="6"/>
      <c r="F34" s="6"/>
      <c r="G34" s="7"/>
      <c r="H34" s="7"/>
      <c r="I34" s="9"/>
      <c r="J34" s="7"/>
      <c r="K34" s="7"/>
      <c r="L34" s="62"/>
      <c r="M34" s="7"/>
      <c r="N34" s="7"/>
      <c r="O34" s="7"/>
      <c r="P34" s="7"/>
    </row>
    <row r="35" spans="1:16" x14ac:dyDescent="0.25">
      <c r="A35">
        <f t="shared" si="6"/>
        <v>25</v>
      </c>
      <c r="B35" s="3" t="s">
        <v>108</v>
      </c>
      <c r="C35" s="11"/>
      <c r="D35" s="6">
        <f>AVERAGE(D11:D34)</f>
        <v>3.4695652173913043</v>
      </c>
      <c r="E35" s="6">
        <f t="shared" ref="E35:P35" si="8">AVERAGE(E11:E34)</f>
        <v>2.0769565217391306</v>
      </c>
      <c r="F35" s="6">
        <f t="shared" si="8"/>
        <v>34.780434782608694</v>
      </c>
      <c r="G35" s="14">
        <f t="shared" si="8"/>
        <v>0.39953284710565479</v>
      </c>
      <c r="H35" s="14">
        <f t="shared" si="8"/>
        <v>0.10257171677550493</v>
      </c>
      <c r="I35" s="8">
        <f t="shared" si="8"/>
        <v>1.027134902013807</v>
      </c>
      <c r="J35" s="7">
        <f t="shared" si="8"/>
        <v>0.1053169774300743</v>
      </c>
      <c r="K35" s="7">
        <f t="shared" si="8"/>
        <v>4.1914301051347441E-2</v>
      </c>
      <c r="L35" s="14">
        <f t="shared" si="8"/>
        <v>1.3041852065021019E-2</v>
      </c>
      <c r="M35" s="7">
        <f t="shared" si="8"/>
        <v>0.25572561044752062</v>
      </c>
      <c r="N35" s="7">
        <f t="shared" si="8"/>
        <v>2.942914647733998E-3</v>
      </c>
      <c r="O35" s="7">
        <f t="shared" si="8"/>
        <v>4.4857215699081437E-2</v>
      </c>
      <c r="P35" s="7">
        <f t="shared" si="8"/>
        <v>4.4369177932532283E-2</v>
      </c>
    </row>
    <row r="36" spans="1:16" x14ac:dyDescent="0.25">
      <c r="A36">
        <f t="shared" si="6"/>
        <v>26</v>
      </c>
      <c r="B36" s="3" t="s">
        <v>109</v>
      </c>
      <c r="C36" s="11"/>
      <c r="D36" s="6">
        <f>MEDIAN(D11:D33)</f>
        <v>3.25</v>
      </c>
      <c r="E36" s="6">
        <f t="shared" ref="E36:P36" si="9">MEDIAN(E11:E33)</f>
        <v>1.9</v>
      </c>
      <c r="F36" s="6">
        <f t="shared" si="9"/>
        <v>34</v>
      </c>
      <c r="G36" s="14">
        <f t="shared" si="9"/>
        <v>0.39999999999999997</v>
      </c>
      <c r="H36" s="14">
        <f t="shared" si="9"/>
        <v>9.5588235294117641E-2</v>
      </c>
      <c r="I36" s="8">
        <f t="shared" si="9"/>
        <v>1.0269376115384861</v>
      </c>
      <c r="J36" s="7">
        <f t="shared" si="9"/>
        <v>9.8925182762881689E-2</v>
      </c>
      <c r="K36" s="7">
        <f t="shared" si="9"/>
        <v>3.9137163561149019E-2</v>
      </c>
      <c r="L36" s="14">
        <f t="shared" si="9"/>
        <v>1.1971201853815788E-2</v>
      </c>
      <c r="M36" s="7">
        <f t="shared" si="9"/>
        <v>0.23333333333333328</v>
      </c>
      <c r="N36" s="7">
        <f t="shared" si="9"/>
        <v>2.5329627065176575E-3</v>
      </c>
      <c r="O36" s="7">
        <f t="shared" ref="O36" si="10">MEDIAN(O11:O33)</f>
        <v>4.3418499199951596E-2</v>
      </c>
      <c r="P36" s="7">
        <f t="shared" si="9"/>
        <v>4.3481765355779495E-2</v>
      </c>
    </row>
    <row r="37" spans="1:16" x14ac:dyDescent="0.25">
      <c r="B37" s="35"/>
      <c r="I37" s="8"/>
      <c r="J37" s="7"/>
      <c r="N37" s="7"/>
      <c r="O37" s="7"/>
    </row>
    <row r="38" spans="1:16" x14ac:dyDescent="0.25">
      <c r="B38" s="35" t="s">
        <v>179</v>
      </c>
      <c r="G38" s="7"/>
    </row>
    <row r="39" spans="1:16" x14ac:dyDescent="0.25">
      <c r="B39" s="35" t="s">
        <v>310</v>
      </c>
    </row>
  </sheetData>
  <mergeCells count="6">
    <mergeCell ref="D9:F9"/>
    <mergeCell ref="I9:K9"/>
    <mergeCell ref="L9:N9"/>
    <mergeCell ref="B3:P3"/>
    <mergeCell ref="B4:P4"/>
    <mergeCell ref="B6:P6"/>
  </mergeCells>
  <phoneticPr fontId="11" type="noConversion"/>
  <pageMargins left="0.7" right="0.7" top="0.75" bottom="0.75" header="0.3" footer="0.3"/>
  <pageSetup scale="57" orientation="landscape" r:id="rId1"/>
  <headerFooter>
    <oddHeader>&amp;R&amp;"Calibri,Regular"&amp;K000000Exhibit OCS _.6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WP Sheet1</vt:lpstr>
      <vt:lpstr>WP Sheet2</vt:lpstr>
      <vt:lpstr>WP Sheet 3</vt:lpstr>
      <vt:lpstr>OC3-1.3</vt:lpstr>
      <vt:lpstr>OCS-1.4</vt:lpstr>
      <vt:lpstr>OCS- 1.5</vt:lpstr>
      <vt:lpstr>WP Sheet 4</vt:lpstr>
      <vt:lpstr>OCS - 1.6</vt:lpstr>
      <vt:lpstr>WP SHEET 5</vt:lpstr>
      <vt:lpstr>WP SHEET 6</vt:lpstr>
      <vt:lpstr>OCS - 1.7</vt:lpstr>
      <vt:lpstr>OCS - 1.8</vt:lpstr>
      <vt:lpstr>OCS - 1.9</vt:lpstr>
      <vt:lpstr>OCS - 1.10</vt:lpstr>
      <vt:lpstr>OCS - 1.11</vt:lpstr>
      <vt:lpstr>Sheet</vt:lpstr>
      <vt:lpstr>Sheet3</vt:lpstr>
      <vt:lpstr>'OC3-1.3'!Print_Area</vt:lpstr>
      <vt:lpstr>'OCS - 1.10'!Print_Area</vt:lpstr>
      <vt:lpstr>'OCS - 1.11'!Print_Area</vt:lpstr>
      <vt:lpstr>'OCS - 1.6'!Print_Area</vt:lpstr>
      <vt:lpstr>'OCS - 1.7'!Print_Area</vt:lpstr>
      <vt:lpstr>'OCS - 1.8'!Print_Area</vt:lpstr>
      <vt:lpstr>'OCS - 1.9'!Print_Area</vt:lpstr>
      <vt:lpstr>'OCS- 1.5'!Print_Area</vt:lpstr>
      <vt:lpstr>'OCS-1.4'!Print_Area</vt:lpstr>
      <vt:lpstr>'WP Sheet 3'!Print_Area</vt:lpstr>
      <vt:lpstr>'WP Sheet 4'!Print_Area</vt:lpstr>
      <vt:lpstr>'WP SHEET 5'!Print_Area</vt:lpstr>
      <vt:lpstr>'WP SHEET 6'!Print_Area</vt:lpstr>
      <vt:lpstr>'WP Sheet1'!Print_Area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laurieharris</cp:lastModifiedBy>
  <cp:lastPrinted>2014-04-17T17:15:40Z</cp:lastPrinted>
  <dcterms:created xsi:type="dcterms:W3CDTF">2009-08-27T20:38:06Z</dcterms:created>
  <dcterms:modified xsi:type="dcterms:W3CDTF">2014-04-18T17:44:59Z</dcterms:modified>
</cp:coreProperties>
</file>