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28830" windowHeight="5910"/>
  </bookViews>
  <sheets>
    <sheet name="DPU 5.9.0_Bridg and Trapp Lead" sheetId="6" r:id="rId1"/>
    <sheet name="DPU 5.9.1 to 5.9.3_Bridger" sheetId="5" r:id="rId2"/>
    <sheet name="DPU 5.9.4 to 5.9.6 Traper" sheetId="7" r:id="rId3"/>
    <sheet name="Page 8.3.1" sheetId="3" r:id="rId4"/>
    <sheet name="DPU DR 8.11 a" sheetId="1" r:id="rId5"/>
    <sheet name="DPU DR 8.11 b" sheetId="4" r:id="rId6"/>
    <sheet name="SRM3-8.2.1" sheetId="8" r:id="rId7"/>
    <sheet name="SRM3-8.2.2" sheetId="9" r:id="rId8"/>
    <sheet name="DPU 8.10 a_Trap Forec&amp;Actuals" sheetId="10" r:id="rId9"/>
    <sheet name="DPU 8.10 b_Trap Actuals" sheetId="11" r:id="rId10"/>
    <sheet name="Monthly Change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0">#REF!</definedName>
    <definedName name="\A" localSheetId="1">#REF!</definedName>
    <definedName name="\a" localSheetId="2">#REF!</definedName>
    <definedName name="\a" localSheetId="8">#REF!</definedName>
    <definedName name="\a" localSheetId="9">#REF!</definedName>
    <definedName name="\a" localSheetId="6">#REF!</definedName>
    <definedName name="\a" localSheetId="7">#REF!</definedName>
    <definedName name="\A">#REF!</definedName>
    <definedName name="\p" localSheetId="0">#REF!</definedName>
    <definedName name="\P" localSheetId="1">#REF!</definedName>
    <definedName name="\p" localSheetId="2">#REF!</definedName>
    <definedName name="\p" localSheetId="8">#REF!</definedName>
    <definedName name="\p" localSheetId="9">#REF!</definedName>
    <definedName name="\p" localSheetId="6">#REF!</definedName>
    <definedName name="\p" localSheetId="7">#REF!</definedName>
    <definedName name="\P">#REF!</definedName>
    <definedName name="\q" localSheetId="0">#REF!</definedName>
    <definedName name="\q" localSheetId="1">#REF!</definedName>
    <definedName name="\q" localSheetId="2">#REF!</definedName>
    <definedName name="\q" localSheetId="8">#REF!</definedName>
    <definedName name="\q" localSheetId="6">#REF!</definedName>
    <definedName name="\q" localSheetId="7">#REF!</definedName>
    <definedName name="\q">#REF!</definedName>
    <definedName name="\v" localSheetId="1">#REF!</definedName>
    <definedName name="\v" localSheetId="2">#REF!</definedName>
    <definedName name="\v" localSheetId="8">#REF!</definedName>
    <definedName name="\v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7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7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7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7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7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7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7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7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localSheetId="2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7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7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7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7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7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7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 localSheetId="1">#REF!</definedName>
    <definedName name="_100_SUM">#REF!</definedName>
    <definedName name="_1994" localSheetId="0">#REF!</definedName>
    <definedName name="_1994" localSheetId="1">#REF!</definedName>
    <definedName name="_1994" localSheetId="2">#REF!</definedName>
    <definedName name="_1994" localSheetId="8">#REF!</definedName>
    <definedName name="_1994" localSheetId="6">#REF!</definedName>
    <definedName name="_1994" localSheetId="7">#REF!</definedName>
    <definedName name="_1994">#REF!</definedName>
    <definedName name="_19942" localSheetId="0">#REF!</definedName>
    <definedName name="_19942" localSheetId="1">#REF!</definedName>
    <definedName name="_19942" localSheetId="2">#REF!</definedName>
    <definedName name="_19942" localSheetId="8">#REF!</definedName>
    <definedName name="_19942" localSheetId="6">#REF!</definedName>
    <definedName name="_19942" localSheetId="7">#REF!</definedName>
    <definedName name="_19942">#REF!</definedName>
    <definedName name="_1995" localSheetId="1">#REF!</definedName>
    <definedName name="_1995" localSheetId="2">#REF!</definedName>
    <definedName name="_1995" localSheetId="8">#REF!</definedName>
    <definedName name="_1995">#REF!</definedName>
    <definedName name="_60__40__Split" localSheetId="0">'[3]APS Counter Proposal EW 1'!#REF!</definedName>
    <definedName name="_60__40__Split" localSheetId="1">'[3]APS Counter Proposal EW 1'!#REF!</definedName>
    <definedName name="_60__40__Split" localSheetId="2">'[4]APS Counter Proposal EW 1'!#REF!</definedName>
    <definedName name="_60__40__Split" localSheetId="8">'[4]APS Counter Proposal EW 1'!#REF!</definedName>
    <definedName name="_60__40__Split" localSheetId="9">'[3]APS Counter Proposal EW 1'!#REF!</definedName>
    <definedName name="_60__40__Split" localSheetId="6">'[3]APS Counter Proposal EW 1'!#REF!</definedName>
    <definedName name="_60__40__Split" localSheetId="7">'[3]APS Counter Proposal EW 1'!#REF!</definedName>
    <definedName name="_60__40__Split">'[3]APS Counter Proposal EW 1'!#REF!</definedName>
    <definedName name="_95_96" localSheetId="0">#REF!</definedName>
    <definedName name="_95_96" localSheetId="1">#REF!</definedName>
    <definedName name="_95_96" localSheetId="2">#REF!</definedName>
    <definedName name="_95_96" localSheetId="8">#REF!</definedName>
    <definedName name="_95_96" localSheetId="6">#REF!</definedName>
    <definedName name="_95_96" localSheetId="7">#REF!</definedName>
    <definedName name="_95_96">#REF!</definedName>
    <definedName name="_96_97" localSheetId="0">#REF!</definedName>
    <definedName name="_96_97" localSheetId="1">#REF!</definedName>
    <definedName name="_96_97" localSheetId="2">#REF!</definedName>
    <definedName name="_96_97" localSheetId="8">#REF!</definedName>
    <definedName name="_96_97" localSheetId="6">#REF!</definedName>
    <definedName name="_96_97" localSheetId="7">#REF!</definedName>
    <definedName name="_96_97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8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hidden="1">#REF!</definedName>
    <definedName name="_idahoshr" localSheetId="1">#REF!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'[5]AR Detail'!#REF!</definedName>
    <definedName name="_Key1" localSheetId="1" hidden="1">#REF!</definedName>
    <definedName name="_Key1" localSheetId="2" hidden="1">'[5]AR Detail'!#REF!</definedName>
    <definedName name="_Key1" localSheetId="8" hidden="1">'[5]AR Detail'!#REF!</definedName>
    <definedName name="_Key1" localSheetId="6" hidden="1">'[5]AR Detail'!#REF!</definedName>
    <definedName name="_Key1" localSheetId="7" hidden="1">'[5]AR Detail'!#REF!</definedName>
    <definedName name="_Key1" hidden="1">#REF!</definedName>
    <definedName name="_Key2" localSheetId="0" hidden="1">[6]BASEPRICE!#REF!</definedName>
    <definedName name="_Key2" localSheetId="1" hidden="1">#REF!</definedName>
    <definedName name="_Key2" localSheetId="2" hidden="1">[6]BASEPRICE!#REF!</definedName>
    <definedName name="_Key2" localSheetId="8" hidden="1">[6]BASEPRICE!#REF!</definedName>
    <definedName name="_Key2" localSheetId="6" hidden="1">[6]BASEPRICE!#REF!</definedName>
    <definedName name="_Key2" localSheetId="7" hidden="1">[6]BASEPRICE!#REF!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7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PSC1" localSheetId="0">#REF!</definedName>
    <definedName name="_PSC1" localSheetId="1">#REF!</definedName>
    <definedName name="_PSC1" localSheetId="2">#REF!</definedName>
    <definedName name="_PSC1" localSheetId="8">#REF!</definedName>
    <definedName name="_PSC1" localSheetId="6">#REF!</definedName>
    <definedName name="_PSC1" localSheetId="7">#REF!</definedName>
    <definedName name="_PSC1">#REF!</definedName>
    <definedName name="_PSC2" localSheetId="0">#REF!</definedName>
    <definedName name="_PSC2" localSheetId="1">#REF!</definedName>
    <definedName name="_PSC2" localSheetId="2">#REF!</definedName>
    <definedName name="_PSC2" localSheetId="8">#REF!</definedName>
    <definedName name="_PSC2" localSheetId="6">#REF!</definedName>
    <definedName name="_PSC2" localSheetId="7">#REF!</definedName>
    <definedName name="_PSC2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8" hidden="1">#REF!</definedName>
    <definedName name="_Sort" localSheetId="6" hidden="1">#REF!</definedName>
    <definedName name="_Sort" localSheetId="7" hidden="1">#REF!</definedName>
    <definedName name="_Sort" hidden="1">#REF!</definedName>
    <definedName name="_SRP1" localSheetId="1">#REF!</definedName>
    <definedName name="_SRP1" localSheetId="2">#REF!</definedName>
    <definedName name="_SRP1" localSheetId="8">#REF!</definedName>
    <definedName name="_SRP1">#REF!</definedName>
    <definedName name="_SRP2" localSheetId="1">#REF!</definedName>
    <definedName name="_SRP2" localSheetId="2">#REF!</definedName>
    <definedName name="_SRP2" localSheetId="8">#REF!</definedName>
    <definedName name="_SRP2">#REF!</definedName>
    <definedName name="_tab10" localSheetId="1">#REF!</definedName>
    <definedName name="_tab10">#REF!</definedName>
    <definedName name="_tab11" localSheetId="1">#REF!</definedName>
    <definedName name="_tab11">#REF!</definedName>
    <definedName name="_tab12" localSheetId="1">#REF!</definedName>
    <definedName name="_tab12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tab6" localSheetId="1">#REF!</definedName>
    <definedName name="_tab6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#REF!</definedName>
    <definedName name="_tab9">#REF!</definedName>
    <definedName name="_TSF1" localSheetId="1">#REF!</definedName>
    <definedName name="_TSF1" localSheetId="2">#REF!</definedName>
    <definedName name="_TSF1" localSheetId="8">#REF!</definedName>
    <definedName name="_TSF1">#REF!</definedName>
    <definedName name="_TSF2" localSheetId="1">#REF!</definedName>
    <definedName name="_TSF2" localSheetId="2">#REF!</definedName>
    <definedName name="_TSF2" localSheetId="8">#REF!</definedName>
    <definedName name="_TSF2">#REF!</definedName>
    <definedName name="_WFC1" localSheetId="1">#REF!</definedName>
    <definedName name="_WFC1" localSheetId="2">#REF!</definedName>
    <definedName name="_WFC1" localSheetId="8">#REF!</definedName>
    <definedName name="_WFC1">#REF!</definedName>
    <definedName name="_WFC2" localSheetId="1">#REF!</definedName>
    <definedName name="_WFC2" localSheetId="2">#REF!</definedName>
    <definedName name="_WFC2" localSheetId="8">#REF!</definedName>
    <definedName name="_WFC2">#REF!</definedName>
    <definedName name="_WO800" localSheetId="1">#REF!</definedName>
    <definedName name="_WO800">#REF!</definedName>
    <definedName name="_WO800802" localSheetId="1">#REF!</definedName>
    <definedName name="_WO800802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[7]Variables!$AK$42:$AK$396</definedName>
    <definedName name="AdjPrices" localSheetId="0">'[8]Dave Johnston'!#REF!</definedName>
    <definedName name="AdjPrices" localSheetId="1">'[8]Dave Johnston'!#REF!</definedName>
    <definedName name="AdjPrices" localSheetId="2">'[9]Dave Johnston'!#REF!</definedName>
    <definedName name="AdjPrices" localSheetId="9">'[8]Dave Johnston'!#REF!</definedName>
    <definedName name="AdjPrices" localSheetId="6">'[8]Dave Johnston'!#REF!</definedName>
    <definedName name="AdjPrices" localSheetId="7">'[8]Dave Johnston'!#REF!</definedName>
    <definedName name="AdjPrices">'[8]Dave Johnston'!#REF!</definedName>
    <definedName name="Adjs2avg">[10]Inputs!$L$255:'[10]Inputs'!$T$505</definedName>
    <definedName name="aftertax_ror" localSheetId="1">[11]Utah!#REF!</definedName>
    <definedName name="aftertax_ror">[11]Utah!#REF!</definedName>
    <definedName name="anscount" hidden="1">1</definedName>
    <definedName name="APS_Share_June_2003" localSheetId="0">[12]Analysis!#REF!</definedName>
    <definedName name="APS_Share_June_2003" localSheetId="1">[12]Analysis!#REF!</definedName>
    <definedName name="APS_Share_June_2003" localSheetId="2">[13]Analysis!#REF!</definedName>
    <definedName name="APS_Share_June_2003" localSheetId="9">[12]Analysis!#REF!</definedName>
    <definedName name="APS_Share_June_2003" localSheetId="6">[12]Analysis!#REF!</definedName>
    <definedName name="APS_Share_June_2003" localSheetId="7">[12]Analysis!#REF!</definedName>
    <definedName name="APS_Share_June_2003">[12]Analysis!#REF!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7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actors">[10]UTCR!$AC$22:$AQ$108</definedName>
    <definedName name="AverageFuelCost" localSheetId="1">#REF!</definedName>
    <definedName name="AverageFuelCost" localSheetId="2">#REF!</definedName>
    <definedName name="AverageFuelCost">#REF!</definedName>
    <definedName name="AverageInput">[10]Inputs!$F$3:$I$1722</definedName>
    <definedName name="AvgFactorCopy" localSheetId="1">#REF!</definedName>
    <definedName name="AvgFactorCopy">#REF!</definedName>
    <definedName name="AvgFactors">[14]Factors!$B$3:$P$99</definedName>
    <definedName name="B1_Print" localSheetId="1">[15]Main!#REF!</definedName>
    <definedName name="B1_Print" localSheetId="2">[15]Main!#REF!</definedName>
    <definedName name="B1_Print">[15]Main!#REF!</definedName>
    <definedName name="B2_Print" localSheetId="1">#REF!</definedName>
    <definedName name="B2_Print" localSheetId="2">#REF!</definedName>
    <definedName name="B2_Print">#REF!</definedName>
    <definedName name="B3_Print" localSheetId="1">#REF!</definedName>
    <definedName name="B3_Print" localSheetId="2">#REF!</definedName>
    <definedName name="B3_Print">#REF!</definedName>
    <definedName name="Bottom" localSheetId="1">#REF!</definedName>
    <definedName name="Bottom" localSheetId="2">#REF!</definedName>
    <definedName name="Bottom">#REF!</definedName>
    <definedName name="Btu_per_lb_LRM" localSheetId="0">#REF!</definedName>
    <definedName name="Btu_per_lb_LRM" localSheetId="1">#REF!</definedName>
    <definedName name="Btu_per_lb_LRM" localSheetId="2">#REF!</definedName>
    <definedName name="Btu_per_lb_LRM" localSheetId="8">#REF!</definedName>
    <definedName name="Btu_per_lb_LRM" localSheetId="6">#REF!</definedName>
    <definedName name="Btu_per_lb_LRM" localSheetId="7">#REF!</definedName>
    <definedName name="Btu_per_lb_LRM">#REF!</definedName>
    <definedName name="Btu_per_lb_SPRB" localSheetId="0">#REF!</definedName>
    <definedName name="Btu_per_lb_SPRB" localSheetId="1">#REF!</definedName>
    <definedName name="Btu_per_lb_SPRB" localSheetId="2">#REF!</definedName>
    <definedName name="Btu_per_lb_SPRB" localSheetId="8">#REF!</definedName>
    <definedName name="Btu_per_lb_SPRB" localSheetId="6">#REF!</definedName>
    <definedName name="Btu_per_lb_SPRB" localSheetId="7">#REF!</definedName>
    <definedName name="Btu_per_lb_SPRB">#REF!</definedName>
    <definedName name="budsum2" localSheetId="1">[16]Att1!#REF!</definedName>
    <definedName name="budsum2">[16]Att1!#REF!</definedName>
    <definedName name="bump" localSheetId="1">[11]Utah!#REF!</definedName>
    <definedName name="bump">[11]Utah!#REF!</definedName>
    <definedName name="Burn" localSheetId="1">#REF!</definedName>
    <definedName name="Burn" localSheetId="2">#REF!</definedName>
    <definedName name="Burn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7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_RR">[17]Generic_Model!$D$866:$BB$887</definedName>
    <definedName name="CapacityFactor">[18]Main!$G$45</definedName>
    <definedName name="CapFloor" localSheetId="0">#REF!</definedName>
    <definedName name="CapFloor" localSheetId="1">#REF!</definedName>
    <definedName name="CapFloor" localSheetId="2">#REF!</definedName>
    <definedName name="CapFloor" localSheetId="8">#REF!</definedName>
    <definedName name="CapFloor" localSheetId="6">#REF!</definedName>
    <definedName name="CapFloor" localSheetId="7">#REF!</definedName>
    <definedName name="CapFloor">#REF!</definedName>
    <definedName name="CCG_Hier">OFFSET('[19]cost center'!$A$1,0,0,COUNTA('[19]cost center'!$A$1:$A$65536),COUNTA('[19]cost center'!$A$1:$IV$1))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 localSheetId="1">[11]Utah!#REF!</definedName>
    <definedName name="comm">[11]Utah!#REF!</definedName>
    <definedName name="comm_cost" localSheetId="1">[11]Utah!#REF!</definedName>
    <definedName name="comm_cost">[11]Utah!#REF!</definedName>
    <definedName name="ContractTypeDol" localSheetId="1">#REF!</definedName>
    <definedName name="ContractTypeDol" localSheetId="2">#REF!</definedName>
    <definedName name="ContractTypeDol">#REF!</definedName>
    <definedName name="ContractTypeMWh" localSheetId="1">#REF!</definedName>
    <definedName name="ContractTypeMWh" localSheetId="2">#REF!</definedName>
    <definedName name="ContractTypeMWh">#REF!</definedName>
    <definedName name="Conversion">[20]Conversion!$A$2:$E$1253</definedName>
    <definedName name="COPYH1" localSheetId="0">[21]INPUT!#REF!</definedName>
    <definedName name="COPYH1" localSheetId="1">[21]INPUT!#REF!</definedName>
    <definedName name="COPYH1" localSheetId="2">[22]INPUT!#REF!</definedName>
    <definedName name="COPYH1" localSheetId="8">[22]INPUT!#REF!</definedName>
    <definedName name="COPYH1" localSheetId="6">[21]INPUT!#REF!</definedName>
    <definedName name="COPYH1" localSheetId="7">[21]INPUT!#REF!</definedName>
    <definedName name="COPYH1">[21]INPUT!#REF!</definedName>
    <definedName name="COPYH2" localSheetId="0">[21]INPUT!#REF!</definedName>
    <definedName name="COPYH2" localSheetId="1">[21]INPUT!#REF!</definedName>
    <definedName name="COPYH2" localSheetId="2">[22]INPUT!#REF!</definedName>
    <definedName name="COPYH2" localSheetId="8">[22]INPUT!#REF!</definedName>
    <definedName name="COPYH2" localSheetId="6">[21]INPUT!#REF!</definedName>
    <definedName name="COPYH2" localSheetId="7">[21]INPUT!#REF!</definedName>
    <definedName name="COPYH2">[21]INPUT!#REF!</definedName>
    <definedName name="COPYNAME1" localSheetId="0">#REF!</definedName>
    <definedName name="COPYNAME1" localSheetId="1">#REF!</definedName>
    <definedName name="COPYNAME1" localSheetId="2">#REF!</definedName>
    <definedName name="COPYNAME1" localSheetId="8">#REF!</definedName>
    <definedName name="COPYNAME1" localSheetId="6">#REF!</definedName>
    <definedName name="COPYNAME1" localSheetId="7">#REF!</definedName>
    <definedName name="COPYNAME1">#REF!</definedName>
    <definedName name="COPYNAME2" localSheetId="0">#REF!</definedName>
    <definedName name="COPYNAME2" localSheetId="1">#REF!</definedName>
    <definedName name="COPYNAME2" localSheetId="2">#REF!</definedName>
    <definedName name="COPYNAME2" localSheetId="8">#REF!</definedName>
    <definedName name="COPYNAME2" localSheetId="6">#REF!</definedName>
    <definedName name="COPYNAME2" localSheetId="7">#REF!</definedName>
    <definedName name="COPYNAME2">#REF!</definedName>
    <definedName name="Cost" localSheetId="1">#REF!</definedName>
    <definedName name="Cost" localSheetId="2">#REF!</definedName>
    <definedName name="Cost">#REF!</definedName>
    <definedName name="customer" localSheetId="0">[23]PD!$B$5</definedName>
    <definedName name="customer" localSheetId="6">[23]PD!$B$5</definedName>
    <definedName name="customer" localSheetId="7">[23]PD!$B$5</definedName>
    <definedName name="customer">[23]PD!$B$5</definedName>
    <definedName name="D_TWKSHT" localSheetId="1">#REF!</definedName>
    <definedName name="D_TWKSHT">#REF!</definedName>
    <definedName name="DataCheck_Base" localSheetId="1">#REF!</definedName>
    <definedName name="DataCheck_Base" localSheetId="2">#REF!</definedName>
    <definedName name="DataCheck_Base">#REF!</definedName>
    <definedName name="DataCheck_Delta" localSheetId="1">#REF!</definedName>
    <definedName name="DataCheck_Delta" localSheetId="2">#REF!</definedName>
    <definedName name="DataCheck_Delta">#REF!</definedName>
    <definedName name="DataCheck_NPC" localSheetId="1">#REF!</definedName>
    <definedName name="DataCheck_NPC" localSheetId="2">#REF!</definedName>
    <definedName name="DataCheck_NPC">#REF!</definedName>
    <definedName name="Date" localSheetId="1">#REF!</definedName>
    <definedName name="Date">#REF!</definedName>
    <definedName name="dateTable">'[24]on off peak hours'!$C$15:$N$15</definedName>
    <definedName name="daysMonth">'[24]on off peak hours'!$C$3:$N$3</definedName>
    <definedName name="debt" localSheetId="1">[11]Utah!#REF!</definedName>
    <definedName name="debt">[11]Utah!#REF!</definedName>
    <definedName name="debt_cost" localSheetId="1">[11]Utah!#REF!</definedName>
    <definedName name="debt_cost">[11]Utah!#REF!</definedName>
    <definedName name="DebtCost" localSheetId="1">#REF!</definedName>
    <definedName name="DebtCost">#REF!</definedName>
    <definedName name="Decker_Spring_Creek__MT" localSheetId="0">#REF!</definedName>
    <definedName name="Decker_Spring_Creek__MT" localSheetId="1">#REF!</definedName>
    <definedName name="Decker_Spring_Creek__MT" localSheetId="2">#REF!</definedName>
    <definedName name="Decker_Spring_Creek__MT" localSheetId="8">#REF!</definedName>
    <definedName name="Decker_Spring_Creek__MT" localSheetId="6">#REF!</definedName>
    <definedName name="Decker_Spring_Creek__MT" localSheetId="7">#REF!</definedName>
    <definedName name="Decker_Spring_Creek__MT">#REF!</definedName>
    <definedName name="degradationcurve">'[17]Multipliers Input'!$R$6:$V$55</definedName>
    <definedName name="DeprAcctCheck" localSheetId="1">#REF!</definedName>
    <definedName name="DeprAcctCheck">#REF!</definedName>
    <definedName name="DeprAdjCheck" localSheetId="1">#REF!</definedName>
    <definedName name="DeprAdjCheck">#REF!</definedName>
    <definedName name="DEPRAdjNumber" localSheetId="1">#REF!</definedName>
    <definedName name="DEPRAdjNumber">#REF!</definedName>
    <definedName name="DeprAdjNumberPaste" localSheetId="1">#REF!</definedName>
    <definedName name="DeprAdjNumberPaste">#REF!</definedName>
    <definedName name="DeprAdjSortData" localSheetId="1">#REF!</definedName>
    <definedName name="DeprAdjSortData">#REF!</definedName>
    <definedName name="DeprAdjSortOrder" localSheetId="1">#REF!</definedName>
    <definedName name="DeprAdjSortOrder">#REF!</definedName>
    <definedName name="DeprFactorCheck" localSheetId="1">#REF!</definedName>
    <definedName name="DeprFactorCheck">#REF!</definedName>
    <definedName name="DeprNumberSort" localSheetId="1">#REF!</definedName>
    <definedName name="DeprNumberSort">#REF!</definedName>
    <definedName name="DeprTypeCheck" localSheetId="1">#REF!</definedName>
    <definedName name="DeprTypeCheck">#REF!</definedName>
    <definedName name="DispatchSum">"GRID Thermal Generation!R2C1:R4C2"</definedName>
    <definedName name="DUDE" localSheetId="1" hidden="1">#REF!</definedName>
    <definedName name="DUDE" localSheetId="2" hidden="1">#REF!</definedName>
    <definedName name="DUDE" hidden="1">#REF!</definedName>
    <definedName name="ECDQF_Exp" localSheetId="1">#REF!</definedName>
    <definedName name="ECDQF_Exp" localSheetId="2">#REF!</definedName>
    <definedName name="ECDQF_Exp">#REF!</definedName>
    <definedName name="ECDQF_MWh" localSheetId="1">#REF!</definedName>
    <definedName name="ECDQF_MWh" localSheetId="2">#REF!</definedName>
    <definedName name="ECDQF_MWh">#REF!</definedName>
    <definedName name="EffectiveTaxRate" localSheetId="1">#REF!</definedName>
    <definedName name="EffectiveTaxRate">#REF!</definedName>
    <definedName name="EmbeddedCapCost" localSheetId="1">#REF!</definedName>
    <definedName name="EmbeddedCapCost">#REF!</definedName>
    <definedName name="enddate">[17]Main!$D$9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 localSheetId="1">#REF!</definedName>
    <definedName name="ExchangeMWh">#REF!</definedName>
    <definedName name="extra2" localSheetId="0" hidden="1">{#N/A,#N/A,FALSE,"Loans";#N/A,#N/A,FALSE,"Program Costs";#N/A,#N/A,FALSE,"Measures";#N/A,#N/A,FALSE,"Net Lost Rev";#N/A,#N/A,FALSE,"Incentive"}</definedName>
    <definedName name="extra2" localSheetId="7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7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7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7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_S" localSheetId="0">#REF!</definedName>
    <definedName name="F_S" localSheetId="1">#REF!</definedName>
    <definedName name="F_S" localSheetId="2">#REF!</definedName>
    <definedName name="F_S" localSheetId="6">#REF!</definedName>
    <definedName name="F_S" localSheetId="7">#REF!</definedName>
    <definedName name="F_S">#REF!</definedName>
    <definedName name="Factor" localSheetId="1">#REF!</definedName>
    <definedName name="Factor" localSheetId="2">#REF!</definedName>
    <definedName name="Factor">#REF!</definedName>
    <definedName name="FactorMethod">[10]Variables!$AB$2</definedName>
    <definedName name="FactorType">[14]Variables!$AK$2:$AL$12</definedName>
    <definedName name="FedTax" localSheetId="1">[11]Utah!#REF!</definedName>
    <definedName name="FedTax">[11]Utah!#REF!</definedName>
    <definedName name="FIT" localSheetId="1">#REF!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[25]Variables!$H$25</definedName>
    <definedName name="FranchiseTax" localSheetId="1">#REF!</definedName>
    <definedName name="FranchiseTax">#REF!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_A" localSheetId="0">#REF!</definedName>
    <definedName name="G_A" localSheetId="1">#REF!</definedName>
    <definedName name="G_A" localSheetId="2">#REF!</definedName>
    <definedName name="G_A" localSheetId="8">#REF!</definedName>
    <definedName name="G_A" localSheetId="6">#REF!</definedName>
    <definedName name="G_A" localSheetId="7">#REF!</definedName>
    <definedName name="G_A">#REF!</definedName>
    <definedName name="GWI_Annualized" localSheetId="1">#REF!</definedName>
    <definedName name="GWI_Annualized">#REF!</definedName>
    <definedName name="GWI_Proforma" localSheetId="1">#REF!</definedName>
    <definedName name="GWI_Proforma">#REF!</definedName>
    <definedName name="H1P" localSheetId="0">#REF!</definedName>
    <definedName name="H1P" localSheetId="1">#REF!</definedName>
    <definedName name="H1P" localSheetId="2">#REF!</definedName>
    <definedName name="H1P" localSheetId="8">#REF!</definedName>
    <definedName name="H1P" localSheetId="6">#REF!</definedName>
    <definedName name="H1P" localSheetId="7">#REF!</definedName>
    <definedName name="H1P">#REF!</definedName>
    <definedName name="H1P2" localSheetId="0">#REF!</definedName>
    <definedName name="H1P2" localSheetId="1">#REF!</definedName>
    <definedName name="H1P2" localSheetId="2">#REF!</definedName>
    <definedName name="H1P2" localSheetId="8">#REF!</definedName>
    <definedName name="H1P2" localSheetId="6">#REF!</definedName>
    <definedName name="H1P2" localSheetId="7">#REF!</definedName>
    <definedName name="H1P2">#REF!</definedName>
    <definedName name="H1P3" localSheetId="1">#REF!</definedName>
    <definedName name="H1P3" localSheetId="2">#REF!</definedName>
    <definedName name="H1P3" localSheetId="8">#REF!</definedName>
    <definedName name="H1P3">#REF!</definedName>
    <definedName name="H2P" localSheetId="1">#REF!</definedName>
    <definedName name="H2P" localSheetId="2">#REF!</definedName>
    <definedName name="H2P" localSheetId="8">#REF!</definedName>
    <definedName name="H2P">#REF!</definedName>
    <definedName name="H2P2" localSheetId="1">#REF!</definedName>
    <definedName name="H2P2" localSheetId="2">#REF!</definedName>
    <definedName name="H2P2" localSheetId="8">#REF!</definedName>
    <definedName name="H2P2">#REF!</definedName>
    <definedName name="H2P3" localSheetId="1">#REF!</definedName>
    <definedName name="H2P3" localSheetId="2">#REF!</definedName>
    <definedName name="H2P3" localSheetId="8">#REF!</definedName>
    <definedName name="H2P3">#REF!</definedName>
    <definedName name="HALF1" localSheetId="1">#REF!</definedName>
    <definedName name="HALF1" localSheetId="2">#REF!</definedName>
    <definedName name="HALF1" localSheetId="8">#REF!</definedName>
    <definedName name="HALF1">#REF!</definedName>
    <definedName name="HALF2" localSheetId="1">#REF!</definedName>
    <definedName name="HALF2" localSheetId="2">#REF!</definedName>
    <definedName name="HALF2" localSheetId="8">#REF!</definedName>
    <definedName name="HALF2">#REF!</definedName>
    <definedName name="Hide_Rows" localSheetId="1">#REF!</definedName>
    <definedName name="Hide_Rows" localSheetId="2">#REF!</definedName>
    <definedName name="Hide_Rows">#REF!</definedName>
    <definedName name="Hide_Rows_Recon" localSheetId="1">#REF!</definedName>
    <definedName name="Hide_Rows_Recon" localSheetId="2">#REF!</definedName>
    <definedName name="Hide_Rows_Recon">#REF!</definedName>
    <definedName name="High_Plan" localSheetId="1">#REF!</definedName>
    <definedName name="High_Plan" localSheetId="2">#REF!</definedName>
    <definedName name="High_Plan">#REF!</definedName>
    <definedName name="Holiday_List" localSheetId="1">#REF!</definedName>
    <definedName name="Holiday_List" localSheetId="2">#REF!</definedName>
    <definedName name="Holiday_List" localSheetId="8">#REF!</definedName>
    <definedName name="Holiday_List">#REF!</definedName>
    <definedName name="HolidayObserved">'[24]on off peak hours'!$C$21:$N$21</definedName>
    <definedName name="Holidays">'[24]on off peak hours'!$C$7:$N$7</definedName>
    <definedName name="HoursHoliday">'[24]on off peak hours'!$C$16:$N$20</definedName>
    <definedName name="HoursNoHoliday">'[24]on off peak hours'!$C$10:$N$13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" localSheetId="0">#REF!</definedName>
    <definedName name="I" localSheetId="1">#REF!</definedName>
    <definedName name="I" localSheetId="2">#REF!</definedName>
    <definedName name="I" localSheetId="8">#REF!</definedName>
    <definedName name="I" localSheetId="6">#REF!</definedName>
    <definedName name="I" localSheetId="7">#REF!</definedName>
    <definedName name="I">#REF!</definedName>
    <definedName name="IDAHOSHR" localSheetId="1">#REF!</definedName>
    <definedName name="IDAHOSHR">#REF!</definedName>
    <definedName name="IDAllocMethod" localSheetId="1">#REF!</definedName>
    <definedName name="IDAllocMethod">#REF!</definedName>
    <definedName name="IDRateBase" localSheetId="1">#REF!</definedName>
    <definedName name="IDRateBase">#REF!</definedName>
    <definedName name="INC" localSheetId="0">#REF!</definedName>
    <definedName name="INC" localSheetId="1">#REF!</definedName>
    <definedName name="INC" localSheetId="2">#REF!</definedName>
    <definedName name="INC" localSheetId="8">#REF!</definedName>
    <definedName name="INC" localSheetId="6">#REF!</definedName>
    <definedName name="INC" localSheetId="7">#REF!</definedName>
    <definedName name="INC">#REF!</definedName>
    <definedName name="INCOMEST" localSheetId="1">#REF!</definedName>
    <definedName name="INCOMEST" localSheetId="2">#REF!</definedName>
    <definedName name="INCOMEST" localSheetId="8">#REF!</definedName>
    <definedName name="INCOMEST">#REF!</definedName>
    <definedName name="INCST" localSheetId="1">#REF!</definedName>
    <definedName name="INCST" localSheetId="2">#REF!</definedName>
    <definedName name="INCST" localSheetId="8">#REF!</definedName>
    <definedName name="INCST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" localSheetId="0">#REF!</definedName>
    <definedName name="IS" localSheetId="1">#REF!</definedName>
    <definedName name="IS" localSheetId="2">#REF!</definedName>
    <definedName name="IS" localSheetId="8">#REF!</definedName>
    <definedName name="IS" localSheetId="6">#REF!</definedName>
    <definedName name="IS" localSheetId="7">#REF!</definedName>
    <definedName name="IS">#REF!</definedName>
    <definedName name="Item_Number">"GP Detail"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[14]Variables!$AK$15</definedName>
    <definedName name="JurisNumber">[14]Variables!$AL$15</definedName>
    <definedName name="JurisTitle" localSheetId="1">#REF!</definedName>
    <definedName name="JurisTitle">#REF!</definedName>
    <definedName name="JVENTRY" localSheetId="1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[26]Variables!$B$7</definedName>
    <definedName name="LastCell" localSheetId="1">#REF!</definedName>
    <definedName name="LastCell" localSheetId="2">#REF!</definedName>
    <definedName name="LastCell">#REF!</definedName>
    <definedName name="Lee_Ranch" localSheetId="0">#REF!</definedName>
    <definedName name="Lee_Ranch" localSheetId="1">#REF!</definedName>
    <definedName name="Lee_Ranch" localSheetId="2">#REF!</definedName>
    <definedName name="Lee_Ranch" localSheetId="8">#REF!</definedName>
    <definedName name="Lee_Ranch" localSheetId="6">#REF!</definedName>
    <definedName name="Lee_Ranch" localSheetId="7">#REF!</definedName>
    <definedName name="Lee_Ranch">#REF!</definedName>
    <definedName name="limcount" hidden="1">1</definedName>
    <definedName name="ListOffset" hidden="1">1</definedName>
    <definedName name="LOG" localSheetId="0">#REF!</definedName>
    <definedName name="LOG" localSheetId="1">#REF!</definedName>
    <definedName name="LOG" localSheetId="2">#REF!</definedName>
    <definedName name="LOG" localSheetId="8">#REF!</definedName>
    <definedName name="LOG" localSheetId="6">#REF!</definedName>
    <definedName name="LOG" localSheetId="7">#REF!</definedName>
    <definedName name="LOG">#REF!</definedName>
    <definedName name="LOG25TH" localSheetId="0">#REF!</definedName>
    <definedName name="LOG25TH" localSheetId="1">#REF!</definedName>
    <definedName name="LOG25TH" localSheetId="2">#REF!</definedName>
    <definedName name="LOG25TH" localSheetId="8">#REF!</definedName>
    <definedName name="LOG25TH" localSheetId="6">#REF!</definedName>
    <definedName name="LOG25TH" localSheetId="7">#REF!</definedName>
    <definedName name="LOG25TH">#REF!</definedName>
    <definedName name="LOGEST" localSheetId="1">#REF!</definedName>
    <definedName name="LOGEST" localSheetId="2">#REF!</definedName>
    <definedName name="LOGEST" localSheetId="8">#REF!</definedName>
    <definedName name="LOGEST">#REF!</definedName>
    <definedName name="Low_Plan" localSheetId="1">#REF!</definedName>
    <definedName name="Low_Plan" localSheetId="2">#REF!</definedName>
    <definedName name="Low_Plan">#REF!</definedName>
    <definedName name="LRM" localSheetId="1">#REF!</definedName>
    <definedName name="LRM" localSheetId="2">#REF!</definedName>
    <definedName name="LRM" localSheetId="8">#REF!</definedName>
    <definedName name="LRM">#REF!</definedName>
    <definedName name="Macro2" localSheetId="1">[27]!Macro2</definedName>
    <definedName name="Macro2" localSheetId="2">[27]!Macro2</definedName>
    <definedName name="Macro2">[27]!Macro2</definedName>
    <definedName name="Master" localSheetId="0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cKinley" localSheetId="0">#REF!</definedName>
    <definedName name="McKinley" localSheetId="1">#REF!</definedName>
    <definedName name="McKinley" localSheetId="2">#REF!</definedName>
    <definedName name="McKinley" localSheetId="8">#REF!</definedName>
    <definedName name="McKinley" localSheetId="6">#REF!</definedName>
    <definedName name="McKinley" localSheetId="7">#REF!</definedName>
    <definedName name="McKinley">#REF!</definedName>
    <definedName name="MCM" localSheetId="0">#REF!</definedName>
    <definedName name="MCM" localSheetId="1">#REF!</definedName>
    <definedName name="MCM" localSheetId="2">#REF!</definedName>
    <definedName name="MCM" localSheetId="8">#REF!</definedName>
    <definedName name="MCM" localSheetId="6">#REF!</definedName>
    <definedName name="MCM" localSheetId="7">#REF!</definedName>
    <definedName name="MCM">#REF!</definedName>
    <definedName name="Mill" localSheetId="1">#REF!</definedName>
    <definedName name="Mill" localSheetId="2">#REF!</definedName>
    <definedName name="Mill">#REF!</definedName>
    <definedName name="Misc1AcctCheck" localSheetId="1">#REF!</definedName>
    <definedName name="Misc1AcctCheck">#REF!</definedName>
    <definedName name="Misc1Adjcheck" localSheetId="1">#REF!</definedName>
    <definedName name="Misc1Adjcheck">#REF!</definedName>
    <definedName name="MISC1AdjNumber" localSheetId="1">#REF!</definedName>
    <definedName name="MISC1AdjNumber">#REF!</definedName>
    <definedName name="MISC1AdjNumberPaste" localSheetId="1">#REF!</definedName>
    <definedName name="MISC1AdjNumberPaste">#REF!</definedName>
    <definedName name="MISC1AdjSortData" localSheetId="1">#REF!</definedName>
    <definedName name="MISC1AdjSortData">#REF!</definedName>
    <definedName name="MISC1AdjSortOrder" localSheetId="1">#REF!</definedName>
    <definedName name="MISC1AdjSortOrder">#REF!</definedName>
    <definedName name="Misc1FactorCheck" localSheetId="1">#REF!</definedName>
    <definedName name="Misc1FactorCheck">#REF!</definedName>
    <definedName name="MISC1NumberSort" localSheetId="1">#REF!</definedName>
    <definedName name="MISC1NumberSort">#REF!</definedName>
    <definedName name="Misc1TypeCheck" localSheetId="1">#REF!</definedName>
    <definedName name="Misc1TypeCheck">#REF!</definedName>
    <definedName name="Misc2AcctCheck" localSheetId="1">#REF!</definedName>
    <definedName name="Misc2AcctCheck">#REF!</definedName>
    <definedName name="Misc2AdjCheck" localSheetId="1">#REF!</definedName>
    <definedName name="Misc2AdjCheck">#REF!</definedName>
    <definedName name="MISC2AdjNumber" localSheetId="1">#REF!</definedName>
    <definedName name="MISC2AdjNumber">#REF!</definedName>
    <definedName name="MISC2AdjNumberPaste" localSheetId="1">#REF!</definedName>
    <definedName name="MISC2AdjNumberPaste">#REF!</definedName>
    <definedName name="MISC2AdjSortData" localSheetId="1">#REF!</definedName>
    <definedName name="MISC2AdjSortData">#REF!</definedName>
    <definedName name="MISC2AdjSortOrder" localSheetId="1">#REF!</definedName>
    <definedName name="MISC2AdjSortOrder">#REF!</definedName>
    <definedName name="Misc2FactorCheck" localSheetId="1">#REF!</definedName>
    <definedName name="Misc2FactorCheck">#REF!</definedName>
    <definedName name="MISC2NumberSort" localSheetId="1">#REF!</definedName>
    <definedName name="MISC2NumberSort">#REF!</definedName>
    <definedName name="Misc2TypeCheck" localSheetId="1">#REF!</definedName>
    <definedName name="Misc2TypeCheck">#REF!</definedName>
    <definedName name="MMBtu" localSheetId="1">#REF!</definedName>
    <definedName name="MMBtu" localSheetId="2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" localSheetId="0">[21]INPUT!$B$5</definedName>
    <definedName name="MO" localSheetId="6">[21]INPUT!$B$5</definedName>
    <definedName name="MO" localSheetId="7">[21]INPUT!$B$5</definedName>
    <definedName name="MO">[21]INPUT!$B$5</definedName>
    <definedName name="Months" localSheetId="1">#REF!</definedName>
    <definedName name="Months" localSheetId="2">#REF!</definedName>
    <definedName name="Months">#REF!</definedName>
    <definedName name="MOVE" localSheetId="0">#REF!</definedName>
    <definedName name="MOVE" localSheetId="1">#REF!</definedName>
    <definedName name="MOVE" localSheetId="2">#REF!</definedName>
    <definedName name="MOVE" localSheetId="8">#REF!</definedName>
    <definedName name="MOVE" localSheetId="6">#REF!</definedName>
    <definedName name="MOVE" localSheetId="7">#REF!</definedName>
    <definedName name="MOVE">#REF!</definedName>
    <definedName name="MSPAverageInput" localSheetId="1">[10]Inputs!#REF!</definedName>
    <definedName name="MSPAverageInput">[10]Inputs!#REF!</definedName>
    <definedName name="MSPYearEndInput" localSheetId="1">[10]Inputs!#REF!</definedName>
    <definedName name="MSPYearEndInput">[10]Inputs!#REF!</definedName>
    <definedName name="MTAllocMethod" localSheetId="1">#REF!</definedName>
    <definedName name="MTAllocMethod">#REF!</definedName>
    <definedName name="MTRateBase" localSheetId="1">#REF!</definedName>
    <definedName name="MTRateBase">#REF!</definedName>
    <definedName name="MW">[17]Main!$G$6</definedName>
    <definedName name="mwdegradation">[17]Main!$G$12</definedName>
    <definedName name="MWh" localSheetId="1">#REF!</definedName>
    <definedName name="MWh" localSheetId="2">#REF!</definedName>
    <definedName name="MWh">#REF!</definedName>
    <definedName name="NameAverageFuelCost" localSheetId="1">#REF!</definedName>
    <definedName name="NameAverageFuelCost" localSheetId="2">#REF!</definedName>
    <definedName name="NameAverageFuelCost">#REF!</definedName>
    <definedName name="NameBurn" localSheetId="1">#REF!</definedName>
    <definedName name="NameBurn" localSheetId="2">#REF!</definedName>
    <definedName name="NameBurn">#REF!</definedName>
    <definedName name="NameCost" localSheetId="1">#REF!</definedName>
    <definedName name="NameCost" localSheetId="2">#REF!</definedName>
    <definedName name="NameCost">#REF!</definedName>
    <definedName name="NameECDQF_Exp" localSheetId="1">#REF!</definedName>
    <definedName name="NameECDQF_Exp" localSheetId="2">#REF!</definedName>
    <definedName name="NameECDQF_Exp">#REF!</definedName>
    <definedName name="NameECDQF_MWh" localSheetId="1">#REF!</definedName>
    <definedName name="NameECDQF_MWh" localSheetId="2">#REF!</definedName>
    <definedName name="NameECDQF_MWh">#REF!</definedName>
    <definedName name="NameFactor" localSheetId="1">#REF!</definedName>
    <definedName name="NameFactor" localSheetId="2">#REF!</definedName>
    <definedName name="NameFactor">#REF!</definedName>
    <definedName name="NameMill" localSheetId="1">#REF!</definedName>
    <definedName name="NameMill" localSheetId="2">#REF!</definedName>
    <definedName name="NameMill">#REF!</definedName>
    <definedName name="NameMMBtu" localSheetId="1">#REF!</definedName>
    <definedName name="NameMMBtu" localSheetId="2">#REF!</definedName>
    <definedName name="NameMMBtu">#REF!</definedName>
    <definedName name="NameMWh" localSheetId="1">#REF!</definedName>
    <definedName name="NameMWh" localSheetId="2">#REF!</definedName>
    <definedName name="NameMWh">#REF!</definedName>
    <definedName name="NamePeak" localSheetId="1">#REF!</definedName>
    <definedName name="NamePeak" localSheetId="2">#REF!</definedName>
    <definedName name="NamePeak">#REF!</definedName>
    <definedName name="NetToGross" localSheetId="1">#REF!</definedName>
    <definedName name="NetToGross">#REF!</definedName>
    <definedName name="NormalizedFedTaxExp" localSheetId="1">[11]Utah!#REF!</definedName>
    <definedName name="NormalizedFedTaxExp">[11]Utah!#REF!</definedName>
    <definedName name="NormalizedOMExp" localSheetId="1">[11]Utah!#REF!</definedName>
    <definedName name="NormalizedOMExp">[11]Utah!#REF!</definedName>
    <definedName name="NormalizedState" localSheetId="1">[11]Utah!#REF!</definedName>
    <definedName name="NormalizedState">[11]Utah!#REF!</definedName>
    <definedName name="NormalizedStateTaxExp" localSheetId="1">[11]Utah!#REF!</definedName>
    <definedName name="NormalizedStateTaxExp">[11]Utah!#REF!</definedName>
    <definedName name="NormalizedTOIExp" localSheetId="1">[11]Utah!#REF!</definedName>
    <definedName name="NormalizedTOIExp">[11]Utah!#REF!</definedName>
    <definedName name="NPCAcctCheck" localSheetId="1">#REF!</definedName>
    <definedName name="NPCAcctCheck">#REF!</definedName>
    <definedName name="NPCAdjcheck" localSheetId="1">#REF!</definedName>
    <definedName name="NPCAdjcheck">#REF!</definedName>
    <definedName name="NPCAdjNumber" localSheetId="1">#REF!</definedName>
    <definedName name="NPCAdjNumber">#REF!</definedName>
    <definedName name="NPCAdjNumberPaste" localSheetId="1">#REF!</definedName>
    <definedName name="NPCAdjNumberPaste">#REF!</definedName>
    <definedName name="NPCAdjSortData" localSheetId="1">#REF!</definedName>
    <definedName name="NPCAdjSortData">#REF!</definedName>
    <definedName name="NPCAdjSortOrder" localSheetId="1">#REF!</definedName>
    <definedName name="NPCAdjSortOrder">#REF!</definedName>
    <definedName name="NPCFactorCheck" localSheetId="1">#REF!</definedName>
    <definedName name="NPCFactorCheck">#REF!</definedName>
    <definedName name="NPCNumberSort" localSheetId="1">#REF!</definedName>
    <definedName name="NPCNumberSort">#REF!</definedName>
    <definedName name="NPCTypeCheck" localSheetId="1">#REF!</definedName>
    <definedName name="NPCTypeCheck">#REF!</definedName>
    <definedName name="O_MLIST" localSheetId="1">#REF!</definedName>
    <definedName name="O_MLIST">#REF!</definedName>
    <definedName name="OFPC_Date">[28]VDOC!$O$4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1">#REF!</definedName>
    <definedName name="OMAcctCheck">#REF!</definedName>
    <definedName name="OMAdjCheck" localSheetId="1">#REF!</definedName>
    <definedName name="OMAdjCheck">#REF!</definedName>
    <definedName name="OMAdjNumber" localSheetId="1">#REF!</definedName>
    <definedName name="OMAdjNumber">#REF!</definedName>
    <definedName name="OMAdjNumberPaste" localSheetId="1">#REF!</definedName>
    <definedName name="OMAdjNumberPaste">#REF!</definedName>
    <definedName name="OMAdjSortData" localSheetId="1">#REF!</definedName>
    <definedName name="OMAdjSortData">#REF!</definedName>
    <definedName name="OMAdjSortOrder" localSheetId="1">#REF!</definedName>
    <definedName name="OMAdjSortOrder">#REF!</definedName>
    <definedName name="OMFactorCheck" localSheetId="1">#REF!</definedName>
    <definedName name="OMFactorCheck">#REF!</definedName>
    <definedName name="OMNumberSort" localSheetId="1">#REF!</definedName>
    <definedName name="OMNumberSort">#REF!</definedName>
    <definedName name="OMTypeCheck" localSheetId="1">#REF!</definedName>
    <definedName name="OMTypeCheck">#REF!</definedName>
    <definedName name="OpRevReturn" localSheetId="1">#REF!</definedName>
    <definedName name="OpRevReturn">#REF!</definedName>
    <definedName name="ORAllocMethod" localSheetId="1">#REF!</definedName>
    <definedName name="ORAllocMethod">#REF!</definedName>
    <definedName name="ORRateBase" localSheetId="1">#REF!</definedName>
    <definedName name="ORRateBase">#REF!</definedName>
    <definedName name="OtherAcctCheck" localSheetId="1">#REF!</definedName>
    <definedName name="OtherAcctCheck">#REF!</definedName>
    <definedName name="OtherAdjcheck" localSheetId="1">#REF!</definedName>
    <definedName name="OtherAdjcheck">#REF!</definedName>
    <definedName name="OtherAdjNumber" localSheetId="1">#REF!</definedName>
    <definedName name="OtherAdjNumber">#REF!</definedName>
    <definedName name="OTHERAdjNumberPaste" localSheetId="1">#REF!</definedName>
    <definedName name="OTHERAdjNumberPaste">#REF!</definedName>
    <definedName name="OTHERAdjSortData" localSheetId="1">#REF!</definedName>
    <definedName name="OTHERAdjSortData">#REF!</definedName>
    <definedName name="OTHERAdjSortOrder" localSheetId="1">#REF!</definedName>
    <definedName name="OTHERAdjSortOrder">#REF!</definedName>
    <definedName name="OtherFactorCheck" localSheetId="1">#REF!</definedName>
    <definedName name="OtherFactorCheck">#REF!</definedName>
    <definedName name="OTHERNumberSort" localSheetId="1">#REF!</definedName>
    <definedName name="OTHERNumberSort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1">#REF!</definedName>
    <definedName name="OtherTypeCheck">#REF!</definedName>
    <definedName name="PasteCAData" localSheetId="1">#REF!</definedName>
    <definedName name="PasteCAData">#REF!</definedName>
    <definedName name="PasteContractAdj" localSheetId="1">#REF!</definedName>
    <definedName name="PasteContractAdj">#REF!</definedName>
    <definedName name="PasteDeprAdj" localSheetId="1">#REF!</definedName>
    <definedName name="PasteDeprAdj">#REF!</definedName>
    <definedName name="PasteIDData" localSheetId="1">#REF!</definedName>
    <definedName name="PasteIDData">#REF!</definedName>
    <definedName name="PasteMisc1Adj" localSheetId="1">#REF!</definedName>
    <definedName name="PasteMisc1Adj">#REF!</definedName>
    <definedName name="PasteMisc2Adj" localSheetId="1">#REF!</definedName>
    <definedName name="PasteMisc2Adj">#REF!</definedName>
    <definedName name="PasteMTData" localSheetId="1">#REF!</definedName>
    <definedName name="PasteMTData">#REF!</definedName>
    <definedName name="PasteNPCAdj" localSheetId="1">#REF!</definedName>
    <definedName name="PasteNPCAdj">#REF!</definedName>
    <definedName name="PasteOMAdj" localSheetId="1">#REF!</definedName>
    <definedName name="PasteOMAdj">#REF!</definedName>
    <definedName name="PasteORData" localSheetId="1">#REF!</definedName>
    <definedName name="PasteORData">#REF!</definedName>
    <definedName name="PasteOtherAdj" localSheetId="1">#REF!</definedName>
    <definedName name="PasteOtherAdj">#REF!</definedName>
    <definedName name="PasteRBAdj" localSheetId="1">#REF!</definedName>
    <definedName name="PasteRBAdj">#REF!</definedName>
    <definedName name="PasteRevAdj" localSheetId="1">#REF!</definedName>
    <definedName name="PasteRevAdj">#REF!</definedName>
    <definedName name="PasteTaxAdj" localSheetId="1">#REF!</definedName>
    <definedName name="PasteTaxAdj">#REF!</definedName>
    <definedName name="PasteUTData" localSheetId="1">#REF!</definedName>
    <definedName name="PasteUTData">#REF!</definedName>
    <definedName name="PasteWAData" localSheetId="1">#REF!</definedName>
    <definedName name="PasteWAData">#REF!</definedName>
    <definedName name="PasteWYEData" localSheetId="1">#REF!</definedName>
    <definedName name="PasteWYEData">#REF!</definedName>
    <definedName name="PasteWYWData" localSheetId="1">#REF!</definedName>
    <definedName name="PasteWYWData">#REF!</definedName>
    <definedName name="Peak" localSheetId="1">#REF!</definedName>
    <definedName name="Peak" localSheetId="2">#REF!</definedName>
    <definedName name="Peak">#REF!</definedName>
    <definedName name="PEOH1" localSheetId="0">#REF!</definedName>
    <definedName name="PEOH1" localSheetId="1">#REF!</definedName>
    <definedName name="PEOH1" localSheetId="2">#REF!</definedName>
    <definedName name="PEOH1" localSheetId="8">#REF!</definedName>
    <definedName name="PEOH1" localSheetId="6">#REF!</definedName>
    <definedName name="PEOH1" localSheetId="7">#REF!</definedName>
    <definedName name="PEOH1">#REF!</definedName>
    <definedName name="PEOH1P" localSheetId="0">#REF!</definedName>
    <definedName name="PEOH1P" localSheetId="1">#REF!</definedName>
    <definedName name="PEOH1P" localSheetId="2">#REF!</definedName>
    <definedName name="PEOH1P" localSheetId="8">#REF!</definedName>
    <definedName name="PEOH1P" localSheetId="6">#REF!</definedName>
    <definedName name="PEOH1P" localSheetId="7">#REF!</definedName>
    <definedName name="PEOH1P">#REF!</definedName>
    <definedName name="PEOH2" localSheetId="1">#REF!</definedName>
    <definedName name="PEOH2" localSheetId="2">#REF!</definedName>
    <definedName name="PEOH2" localSheetId="8">#REF!</definedName>
    <definedName name="PEOH2">#REF!</definedName>
    <definedName name="PEOH2P" localSheetId="1">#REF!</definedName>
    <definedName name="PEOH2P" localSheetId="2">#REF!</definedName>
    <definedName name="PEOH2P" localSheetId="8">#REF!</definedName>
    <definedName name="PEOH2P">#REF!</definedName>
    <definedName name="PEOH2R" localSheetId="1">#REF!</definedName>
    <definedName name="PEOH2R" localSheetId="2">#REF!</definedName>
    <definedName name="PEOH2R" localSheetId="8">#REF!</definedName>
    <definedName name="PEOH2R">#REF!</definedName>
    <definedName name="per_Million_Btu_Estimated_Y2003_PAC_AUC" localSheetId="0">'[3]APS Counter Proposal EW 2'!#REF!</definedName>
    <definedName name="per_Million_Btu_Estimated_Y2003_PAC_AUC" localSheetId="1">'[3]APS Counter Proposal EW 2'!#REF!</definedName>
    <definedName name="per_Million_Btu_Estimated_Y2003_PAC_AUC" localSheetId="2">'[4]APS Counter Proposal EW 2'!#REF!</definedName>
    <definedName name="per_Million_Btu_Estimated_Y2003_PAC_AUC" localSheetId="8">'[4]APS Counter Proposal EW 2'!#REF!</definedName>
    <definedName name="per_Million_Btu_Estimated_Y2003_PAC_AUC" localSheetId="9">'[3]APS Counter Proposal EW 2'!#REF!</definedName>
    <definedName name="per_Million_Btu_Estimated_Y2003_PAC_AUC" localSheetId="6">'[3]APS Counter Proposal EW 2'!#REF!</definedName>
    <definedName name="per_Million_Btu_Estimated_Y2003_PAC_AUC" localSheetId="7">'[3]APS Counter Proposal EW 2'!#REF!</definedName>
    <definedName name="per_Million_Btu_Estimated_Y2003_PAC_AUC">'[3]APS Counter Proposal EW 2'!#REF!</definedName>
    <definedName name="per_Million_Btu_Y2003_Lee_Ranch_Coal" localSheetId="0">'[3]APS Counter Proposal EW 2'!#REF!</definedName>
    <definedName name="per_Million_Btu_Y2003_Lee_Ranch_Coal" localSheetId="1">'[3]APS Counter Proposal EW 2'!#REF!</definedName>
    <definedName name="per_Million_Btu_Y2003_Lee_Ranch_Coal" localSheetId="2">'[4]APS Counter Proposal EW 2'!#REF!</definedName>
    <definedName name="per_Million_Btu_Y2003_Lee_Ranch_Coal" localSheetId="8">'[4]APS Counter Proposal EW 2'!#REF!</definedName>
    <definedName name="per_Million_Btu_Y2003_Lee_Ranch_Coal" localSheetId="9">'[3]APS Counter Proposal EW 2'!#REF!</definedName>
    <definedName name="per_Million_Btu_Y2003_Lee_Ranch_Coal" localSheetId="6">'[3]APS Counter Proposal EW 2'!#REF!</definedName>
    <definedName name="per_Million_Btu_Y2003_Lee_Ranch_Coal" localSheetId="7">'[3]APS Counter Proposal EW 2'!#REF!</definedName>
    <definedName name="per_Million_Btu_Y2003_Lee_Ranch_Coal">'[3]APS Counter Proposal EW 2'!#REF!</definedName>
    <definedName name="Percent_Common">[25]Variables!$B$16</definedName>
    <definedName name="Period" localSheetId="1">#REF!</definedName>
    <definedName name="Period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 localSheetId="1">#REF!</definedName>
    <definedName name="PivotData">#REF!</definedName>
    <definedName name="PRBMT" localSheetId="0">#REF!</definedName>
    <definedName name="PRBMT" localSheetId="1">#REF!</definedName>
    <definedName name="PRBMT" localSheetId="2">#REF!</definedName>
    <definedName name="PRBMT" localSheetId="8">#REF!</definedName>
    <definedName name="PRBMT" localSheetId="6">#REF!</definedName>
    <definedName name="PRBMT" localSheetId="7">#REF!</definedName>
    <definedName name="PRBMT">#REF!</definedName>
    <definedName name="pref" localSheetId="1">[11]Utah!#REF!</definedName>
    <definedName name="pref">[11]Utah!#REF!</definedName>
    <definedName name="pref_cost" localSheetId="1">[11]Utah!#REF!</definedName>
    <definedName name="pref_cost">[11]Utah!#REF!</definedName>
    <definedName name="PrefCost" localSheetId="1">#REF!</definedName>
    <definedName name="PrefCost">#REF!</definedName>
    <definedName name="Pretax_ror" localSheetId="1">[11]Utah!#REF!</definedName>
    <definedName name="Pretax_ror">[11]Utah!#REF!</definedName>
    <definedName name="Prices" localSheetId="0">#REF!</definedName>
    <definedName name="Prices" localSheetId="1">#REF!</definedName>
    <definedName name="Prices" localSheetId="2">#REF!</definedName>
    <definedName name="Prices" localSheetId="8">#REF!</definedName>
    <definedName name="Prices" localSheetId="6">#REF!</definedName>
    <definedName name="Prices" localSheetId="7">#REF!</definedName>
    <definedName name="Prices">#REF!</definedName>
    <definedName name="PricingInfo" localSheetId="1" hidden="1">[29]Inputs!#REF!</definedName>
    <definedName name="PricingInfo" localSheetId="2" hidden="1">[29]Inputs!#REF!</definedName>
    <definedName name="PricingInfo" hidden="1">[29]Inputs!#REF!</definedName>
    <definedName name="PRINT" localSheetId="0">#REF!</definedName>
    <definedName name="PRINT" localSheetId="1">#REF!</definedName>
    <definedName name="PRINT" localSheetId="2">#REF!</definedName>
    <definedName name="PRINT" localSheetId="8">#REF!</definedName>
    <definedName name="PRINT" localSheetId="6">#REF!</definedName>
    <definedName name="PRINT" localSheetId="7">#REF!</definedName>
    <definedName name="PRINT">#REF!</definedName>
    <definedName name="_xlnm.Print_Area" localSheetId="0">'DPU 5.9.0_Bridg and Trapp Lead'!$A$1:$I$71</definedName>
    <definedName name="_xlnm.Print_Area" localSheetId="2">'DPU 5.9.4 to 5.9.6 Traper'!$A$1:$AN$34</definedName>
    <definedName name="_xlnm.Print_Area" localSheetId="9">'DPU 8.10 b_Trap Actuals'!$C$9:$U$31</definedName>
    <definedName name="_xlnm.Print_Area" localSheetId="4">'DPU DR 8.11 a'!$B$7:$Y$16</definedName>
    <definedName name="_xlnm.Print_Area" localSheetId="3">'Page 8.3.1'!$A$1:$P$35</definedName>
    <definedName name="_xlnm.Print_Area" localSheetId="6">'SRM3-8.2.1'!$A$1:$P$53</definedName>
    <definedName name="_xlnm.Print_Area" localSheetId="7">'SRM3-8.2.2'!$A$1:$P$19</definedName>
    <definedName name="Print_Area_MI" localSheetId="0">'[30]Hayden Contract Pricing'!#REF!</definedName>
    <definedName name="Print_Area_MI" localSheetId="1">#REF!</definedName>
    <definedName name="Print_Area_MI" localSheetId="2">'[31]Hayden Contract Pricing'!#REF!</definedName>
    <definedName name="Print_Area_MI" localSheetId="8">'[31]Hayden Contract Pricing'!#REF!</definedName>
    <definedName name="Print_Area_MI" localSheetId="9">'[30]Hayden Contract Pricing'!#REF!</definedName>
    <definedName name="Print_Area_MI" localSheetId="6">'[30]Hayden Contract Pricing'!#REF!</definedName>
    <definedName name="Print_Area_MI" localSheetId="7">'[30]Hayden Contract Pricing'!#REF!</definedName>
    <definedName name="Print_Area_MI">#REF!</definedName>
    <definedName name="_xlnm.Print_Titles" localSheetId="1">'DPU 5.9.1 to 5.9.3_Bridger'!$A:$A,'DPU 5.9.1 to 5.9.3_Bridger'!$4:$9</definedName>
    <definedName name="_xlnm.Print_Titles" localSheetId="2">'DPU 5.9.4 to 5.9.6 Traper'!$A:$A</definedName>
    <definedName name="_xlnm.Print_Titles" localSheetId="9">'DPU 8.10 b_Trap Actuals'!$B:$B,'DPU 8.10 b_Trap Actuals'!$1:$8</definedName>
    <definedName name="_xlnm.Print_Titles" localSheetId="4">'DPU DR 8.11 a'!$A:$A,'DPU DR 8.11 a'!$1:$6</definedName>
    <definedName name="_xlnm.Print_Titles" localSheetId="5">'DPU DR 8.11 b'!$A:$A,'DPU DR 8.11 b'!$1:$6</definedName>
    <definedName name="_xlnm.Print_Titles">#REF!</definedName>
    <definedName name="PrintAdjVariable" localSheetId="1">#REF!</definedName>
    <definedName name="PrintAdjVariable">#REF!</definedName>
    <definedName name="PrintContractChange" localSheetId="1">#REF!</definedName>
    <definedName name="PrintContractChange">#REF!</definedName>
    <definedName name="PrintDepr" localSheetId="1">#REF!</definedName>
    <definedName name="PrintDepr">#REF!</definedName>
    <definedName name="PRINTHALF1" localSheetId="0">[21]INPUT!#REF!</definedName>
    <definedName name="PRINTHALF1" localSheetId="1">[21]INPUT!#REF!</definedName>
    <definedName name="PRINTHALF1" localSheetId="2">[22]INPUT!#REF!</definedName>
    <definedName name="PRINTHALF1" localSheetId="8">[22]INPUT!#REF!</definedName>
    <definedName name="PRINTHALF1" localSheetId="9">[22]INPUT!#REF!</definedName>
    <definedName name="PRINTHALF1" localSheetId="6">[21]INPUT!#REF!</definedName>
    <definedName name="PRINTHALF1" localSheetId="7">[21]INPUT!#REF!</definedName>
    <definedName name="PRINTHALF1">[21]INPUT!#REF!</definedName>
    <definedName name="PRINTHALF2" localSheetId="0">[21]INPUT!#REF!</definedName>
    <definedName name="PRINTHALF2" localSheetId="1">[21]INPUT!#REF!</definedName>
    <definedName name="PRINTHALF2" localSheetId="2">[22]INPUT!#REF!</definedName>
    <definedName name="PRINTHALF2" localSheetId="8">[22]INPUT!#REF!</definedName>
    <definedName name="PRINTHALF2" localSheetId="9">[22]INPUT!#REF!</definedName>
    <definedName name="PRINTHALF2" localSheetId="6">[21]INPUT!#REF!</definedName>
    <definedName name="PRINTHALF2" localSheetId="7">[21]INPUT!#REF!</definedName>
    <definedName name="PRINTHALF2">[21]INPUT!#REF!</definedName>
    <definedName name="PrintMisc1" localSheetId="1">#REF!</definedName>
    <definedName name="PrintMisc1">#REF!</definedName>
    <definedName name="PrintMisc2" localSheetId="1">#REF!</definedName>
    <definedName name="PrintMisc2">#REF!</definedName>
    <definedName name="PrintNPC" localSheetId="1">#REF!</definedName>
    <definedName name="PrintNPC">#REF!</definedName>
    <definedName name="PrintOM" localSheetId="1">#REF!</definedName>
    <definedName name="PrintOM">#REF!</definedName>
    <definedName name="PrintOther" localSheetId="1">#REF!</definedName>
    <definedName name="PrintOther">#REF!</definedName>
    <definedName name="PrintRB" localSheetId="1">#REF!</definedName>
    <definedName name="PrintRB">#REF!</definedName>
    <definedName name="PrintRev" localSheetId="1">#REF!</definedName>
    <definedName name="PrintRev">#REF!</definedName>
    <definedName name="PrintSumContract" localSheetId="1">#REF!</definedName>
    <definedName name="PrintSumContract">#REF!</definedName>
    <definedName name="PrintSumDep" localSheetId="1">#REF!</definedName>
    <definedName name="PrintSumDep">#REF!</definedName>
    <definedName name="PrintSummaryVariable" localSheetId="1">#REF!</definedName>
    <definedName name="PrintSummaryVariable">#REF!</definedName>
    <definedName name="PrintSumMisc1" localSheetId="1">#REF!</definedName>
    <definedName name="PrintSumMisc1">#REF!</definedName>
    <definedName name="PrintSumMisc2" localSheetId="1">#REF!</definedName>
    <definedName name="PrintSumMisc2">#REF!</definedName>
    <definedName name="PrintSumNPC" localSheetId="1">#REF!</definedName>
    <definedName name="PrintSumNPC">#REF!</definedName>
    <definedName name="PrintSumOM" localSheetId="1">#REF!</definedName>
    <definedName name="PrintSumOM">#REF!</definedName>
    <definedName name="PrintSumOther" localSheetId="1">#REF!</definedName>
    <definedName name="PrintSumOther">#REF!</definedName>
    <definedName name="PrintSumRB" localSheetId="1">#REF!</definedName>
    <definedName name="PrintSumRB">#REF!</definedName>
    <definedName name="PrintSumRev" localSheetId="1">#REF!</definedName>
    <definedName name="PrintSumRev">#REF!</definedName>
    <definedName name="PrintSumTax" localSheetId="1">#REF!</definedName>
    <definedName name="PrintSumTax">#REF!</definedName>
    <definedName name="PrintTax" localSheetId="1">#REF!</definedName>
    <definedName name="PrintTax">#REF!</definedName>
    <definedName name="property_tax_ann">[17]Generic_Model!$D$713:$BB$716</definedName>
    <definedName name="PRPA1" localSheetId="0">#REF!</definedName>
    <definedName name="PRPA1" localSheetId="1">#REF!</definedName>
    <definedName name="PRPA1" localSheetId="2">#REF!</definedName>
    <definedName name="PRPA1" localSheetId="8">#REF!</definedName>
    <definedName name="PRPA1" localSheetId="9">#REF!</definedName>
    <definedName name="PRPA1" localSheetId="6">#REF!</definedName>
    <definedName name="PRPA1" localSheetId="7">#REF!</definedName>
    <definedName name="PRPA1">#REF!</definedName>
    <definedName name="PRPA2" localSheetId="0">#REF!</definedName>
    <definedName name="PRPA2" localSheetId="1">#REF!</definedName>
    <definedName name="PRPA2" localSheetId="2">#REF!</definedName>
    <definedName name="PRPA2" localSheetId="8">#REF!</definedName>
    <definedName name="PRPA2" localSheetId="9">#REF!</definedName>
    <definedName name="PRPA2" localSheetId="6">#REF!</definedName>
    <definedName name="PRPA2" localSheetId="7">#REF!</definedName>
    <definedName name="PRPA2">#REF!</definedName>
    <definedName name="PRPA2A" localSheetId="0">#REF!</definedName>
    <definedName name="PRPA2A" localSheetId="1">#REF!</definedName>
    <definedName name="PRPA2A" localSheetId="2">#REF!</definedName>
    <definedName name="PRPA2A" localSheetId="8">#REF!</definedName>
    <definedName name="PRPA2A" localSheetId="6">#REF!</definedName>
    <definedName name="PRPA2A" localSheetId="7">#REF!</definedName>
    <definedName name="PRPA2A">#REF!</definedName>
    <definedName name="PRPAH1" localSheetId="1">#REF!</definedName>
    <definedName name="PRPAH1" localSheetId="2">#REF!</definedName>
    <definedName name="PRPAH1" localSheetId="8">#REF!</definedName>
    <definedName name="PRPAH1">#REF!</definedName>
    <definedName name="PRPAH1P" localSheetId="1">#REF!</definedName>
    <definedName name="PRPAH1P" localSheetId="2">#REF!</definedName>
    <definedName name="PRPAH1P" localSheetId="8">#REF!</definedName>
    <definedName name="PRPAH1P">#REF!</definedName>
    <definedName name="PRPAH2" localSheetId="1">#REF!</definedName>
    <definedName name="PRPAH2" localSheetId="2">#REF!</definedName>
    <definedName name="PRPAH2" localSheetId="8">#REF!</definedName>
    <definedName name="PRPAH2">#REF!</definedName>
    <definedName name="PRPAH2P" localSheetId="1">#REF!</definedName>
    <definedName name="PRPAH2P" localSheetId="2">#REF!</definedName>
    <definedName name="PRPAH2P" localSheetId="8">#REF!</definedName>
    <definedName name="PRPAH2P">#REF!</definedName>
    <definedName name="PRPAH2R" localSheetId="1">#REF!</definedName>
    <definedName name="PRPAH2R" localSheetId="2">#REF!</definedName>
    <definedName name="PRPAH2R" localSheetId="8">#REF!</definedName>
    <definedName name="PRPAH2R">#REF!</definedName>
    <definedName name="PSATable">[32]Hermiston!$A$41:$E$56</definedName>
    <definedName name="PSC2A" localSheetId="0">#REF!</definedName>
    <definedName name="PSC2A" localSheetId="1">#REF!</definedName>
    <definedName name="PSC2A" localSheetId="2">#REF!</definedName>
    <definedName name="PSC2A" localSheetId="8">#REF!</definedName>
    <definedName name="PSC2A" localSheetId="6">#REF!</definedName>
    <definedName name="PSC2A" localSheetId="7">#REF!</definedName>
    <definedName name="PSC2A">#REF!</definedName>
    <definedName name="PSCH1" localSheetId="0">#REF!</definedName>
    <definedName name="PSCH1" localSheetId="1">#REF!</definedName>
    <definedName name="PSCH1" localSheetId="2">#REF!</definedName>
    <definedName name="PSCH1" localSheetId="8">#REF!</definedName>
    <definedName name="PSCH1" localSheetId="6">#REF!</definedName>
    <definedName name="PSCH1" localSheetId="7">#REF!</definedName>
    <definedName name="PSCH1">#REF!</definedName>
    <definedName name="PSCH1P" localSheetId="1">#REF!</definedName>
    <definedName name="PSCH1P" localSheetId="2">#REF!</definedName>
    <definedName name="PSCH1P" localSheetId="8">#REF!</definedName>
    <definedName name="PSCH1P">#REF!</definedName>
    <definedName name="PSCH2" localSheetId="1">#REF!</definedName>
    <definedName name="PSCH2" localSheetId="2">#REF!</definedName>
    <definedName name="PSCH2" localSheetId="8">#REF!</definedName>
    <definedName name="PSCH2">#REF!</definedName>
    <definedName name="PSCH2P" localSheetId="1">#REF!</definedName>
    <definedName name="PSCH2P" localSheetId="2">#REF!</definedName>
    <definedName name="PSCH2P" localSheetId="8">#REF!</definedName>
    <definedName name="PSCH2P">#REF!</definedName>
    <definedName name="PSCH2R" localSheetId="1">#REF!</definedName>
    <definedName name="PSCH2R" localSheetId="2">#REF!</definedName>
    <definedName name="PSCH2R" localSheetId="8">#REF!</definedName>
    <definedName name="PSCH2R">#REF!</definedName>
    <definedName name="PSCHWP" localSheetId="1">#REF!</definedName>
    <definedName name="PSCHWP" localSheetId="2">#REF!</definedName>
    <definedName name="PSCHWP" localSheetId="8">#REF!</definedName>
    <definedName name="PSCHWP">#REF!</definedName>
    <definedName name="PSOH1" localSheetId="1">#REF!</definedName>
    <definedName name="PSOH1" localSheetId="2">#REF!</definedName>
    <definedName name="PSOH1" localSheetId="8">#REF!</definedName>
    <definedName name="PSOH1">#REF!</definedName>
    <definedName name="PSOH1P" localSheetId="1">#REF!</definedName>
    <definedName name="PSOH1P" localSheetId="2">#REF!</definedName>
    <definedName name="PSOH1P" localSheetId="8">#REF!</definedName>
    <definedName name="PSOH1P">#REF!</definedName>
    <definedName name="RateBase" localSheetId="1">#REF!</definedName>
    <definedName name="RateBase">#REF!</definedName>
    <definedName name="RateBaseType" localSheetId="1">#REF!</definedName>
    <definedName name="RateBaseType">#REF!</definedName>
    <definedName name="RBAcctCheck" localSheetId="1">#REF!</definedName>
    <definedName name="RBAcctCheck">#REF!</definedName>
    <definedName name="RBAdjCheck" localSheetId="1">#REF!</definedName>
    <definedName name="RBAdjCheck">#REF!</definedName>
    <definedName name="RBAdjNumber" localSheetId="1">#REF!</definedName>
    <definedName name="RBAdjNumber">#REF!</definedName>
    <definedName name="RBAdjNumberPaste" localSheetId="1">#REF!</definedName>
    <definedName name="RBAdjNumberPaste">#REF!</definedName>
    <definedName name="RBAdjSortData" localSheetId="1">#REF!</definedName>
    <definedName name="RBAdjSortData">#REF!</definedName>
    <definedName name="RBAdjSortOrder" localSheetId="1">#REF!</definedName>
    <definedName name="RBAdjSortOrder">#REF!</definedName>
    <definedName name="RBFactorCheck" localSheetId="1">#REF!</definedName>
    <definedName name="RBFactorCheck">#REF!</definedName>
    <definedName name="RBNumberSort" localSheetId="1">#REF!</definedName>
    <definedName name="RBNumberSort">#REF!</definedName>
    <definedName name="RBTypeCheck" localSheetId="1">#REF!</definedName>
    <definedName name="RBTypeCheck">#REF!</definedName>
    <definedName name="Reg_ROR" localSheetId="1">[11]Utah!#REF!</definedName>
    <definedName name="Reg_ROR">[11]Utah!#REF!</definedName>
    <definedName name="ReportAdjData" localSheetId="1">#REF!</definedName>
    <definedName name="ReportAdjData">#REF!</definedName>
    <definedName name="ResourceSupplier" localSheetId="1">#REF!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1">#REF!</definedName>
    <definedName name="Return_107">#REF!</definedName>
    <definedName name="Return_115" localSheetId="1">#REF!</definedName>
    <definedName name="Return_115">#REF!</definedName>
    <definedName name="RevAcctCheck" localSheetId="1">#REF!</definedName>
    <definedName name="RevAcctCheck">#REF!</definedName>
    <definedName name="RevAdjCheck" localSheetId="1">#REF!</definedName>
    <definedName name="RevAdjCheck">#REF!</definedName>
    <definedName name="RevAdjNumber" localSheetId="1">#REF!</definedName>
    <definedName name="RevAdjNumber">#REF!</definedName>
    <definedName name="RevAdjNumberPaste" localSheetId="1">#REF!</definedName>
    <definedName name="RevAdjNumberPaste">#REF!</definedName>
    <definedName name="RevAdjSortData" localSheetId="1">#REF!</definedName>
    <definedName name="RevAdjSortData">#REF!</definedName>
    <definedName name="RevAdjSortOrder" localSheetId="1">#REF!</definedName>
    <definedName name="RevAdjSortOrder">#REF!</definedName>
    <definedName name="RevenueSum">"GRID Thermal Revenue!R2C1:R4C2"</definedName>
    <definedName name="RevFactorCheck" localSheetId="1">#REF!</definedName>
    <definedName name="RevFactorCheck">#REF!</definedName>
    <definedName name="RevNumberSort" localSheetId="1">#REF!</definedName>
    <definedName name="RevNumberSort">#REF!</definedName>
    <definedName name="RevTypeCheck" localSheetId="1">#REF!</definedName>
    <definedName name="RevTypeCheck">#REF!</definedName>
    <definedName name="ROE" localSheetId="1">#REF!</definedName>
    <definedName name="ROE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 localSheetId="1">#REF!</definedName>
    <definedName name="SameStateCheck">#REF!</definedName>
    <definedName name="SameStateCheckError" localSheetId="1">#REF!</definedName>
    <definedName name="SameStateCheckError">#REF!</definedName>
    <definedName name="SAPBEXrevision" hidden="1">1</definedName>
    <definedName name="SAPBEXsysID" hidden="1">"BWP"</definedName>
    <definedName name="SAPBEXwbID" hidden="1">"3YJQSC8Y0GI9RK3LY9DCN6EQ3"</definedName>
    <definedName name="SCHEDC" localSheetId="0">#REF!</definedName>
    <definedName name="SCHEDC" localSheetId="1">#REF!</definedName>
    <definedName name="SCHEDC" localSheetId="2">#REF!</definedName>
    <definedName name="SCHEDC" localSheetId="6">#REF!</definedName>
    <definedName name="SCHEDC" localSheetId="7">#REF!</definedName>
    <definedName name="SCHEDC">#REF!</definedName>
    <definedName name="SettingAlloc" localSheetId="1">#REF!</definedName>
    <definedName name="SettingAlloc">#REF!</definedName>
    <definedName name="SettingRB" localSheetId="1">#REF!</definedName>
    <definedName name="SettingRB">#REF!</definedName>
    <definedName name="SEVPRPA" localSheetId="0">'[33]Schedule B'!#REF!</definedName>
    <definedName name="SEVPRPA" localSheetId="1">'[33]Schedule B'!#REF!</definedName>
    <definedName name="SEVPRPA" localSheetId="2">'[34]Schedule B'!#REF!</definedName>
    <definedName name="SEVPRPA" localSheetId="6">'[33]Schedule B'!#REF!</definedName>
    <definedName name="SEVPRPA" localSheetId="7">'[33]Schedule B'!#REF!</definedName>
    <definedName name="SEVPRPA">'[33]Schedule B'!#REF!</definedName>
    <definedName name="SEVPSC" localSheetId="0">'[33]Schedule B'!#REF!</definedName>
    <definedName name="SEVPSC" localSheetId="1">'[33]Schedule B'!#REF!</definedName>
    <definedName name="SEVPSC" localSheetId="2">'[34]Schedule B'!#REF!</definedName>
    <definedName name="SEVPSC" localSheetId="6">'[33]Schedule B'!#REF!</definedName>
    <definedName name="SEVPSC" localSheetId="7">'[33]Schedule B'!#REF!</definedName>
    <definedName name="SEVPSC">'[33]Schedule B'!#REF!</definedName>
    <definedName name="SEVSRP" localSheetId="0">'[33]Schedule B'!#REF!</definedName>
    <definedName name="SEVSRP" localSheetId="1">'[33]Schedule B'!#REF!</definedName>
    <definedName name="SEVSRP" localSheetId="2">'[34]Schedule B'!#REF!</definedName>
    <definedName name="SEVSRP" localSheetId="6">'[33]Schedule B'!#REF!</definedName>
    <definedName name="SEVSRP" localSheetId="7">'[33]Schedule B'!#REF!</definedName>
    <definedName name="SEVSRP">'[33]Schedule B'!#REF!</definedName>
    <definedName name="SEVWFC" localSheetId="0">'[33]Schedule B'!#REF!</definedName>
    <definedName name="SEVWFC" localSheetId="1">'[33]Schedule B'!#REF!</definedName>
    <definedName name="SEVWFC" localSheetId="2">'[34]Schedule B'!#REF!</definedName>
    <definedName name="SEVWFC" localSheetId="6">'[33]Schedule B'!#REF!</definedName>
    <definedName name="SEVWFC" localSheetId="7">'[33]Schedule B'!#REF!</definedName>
    <definedName name="SEVWFC">'[33]Schedule B'!#REF!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1">#REF!</definedName>
    <definedName name="SIT">#REF!</definedName>
    <definedName name="situs" localSheetId="1">#REF!</definedName>
    <definedName name="situs">#REF!</definedName>
    <definedName name="SortContract" localSheetId="1">#REF!</definedName>
    <definedName name="SortContract">#REF!</definedName>
    <definedName name="SortDepr" localSheetId="1">#REF!</definedName>
    <definedName name="SortDepr">#REF!</definedName>
    <definedName name="SortMisc1" localSheetId="1">#REF!</definedName>
    <definedName name="SortMisc1">#REF!</definedName>
    <definedName name="SortMisc2" localSheetId="1">#REF!</definedName>
    <definedName name="SortMisc2">#REF!</definedName>
    <definedName name="SortNPC" localSheetId="1">#REF!</definedName>
    <definedName name="SortNPC">#REF!</definedName>
    <definedName name="SortOM" localSheetId="1">#REF!</definedName>
    <definedName name="SortOM">#REF!</definedName>
    <definedName name="SortOther" localSheetId="1">#REF!</definedName>
    <definedName name="SortOther">#REF!</definedName>
    <definedName name="SortRB" localSheetId="1">#REF!</definedName>
    <definedName name="SortRB">#REF!</definedName>
    <definedName name="SortRev" localSheetId="1">#REF!</definedName>
    <definedName name="SortRev">#REF!</definedName>
    <definedName name="SortTax" localSheetId="1">#REF!</definedName>
    <definedName name="SortTax">#REF!</definedName>
    <definedName name="SP_LABOR___BENEFITS_P76640_ACCRUAL_JAN00" localSheetId="1">#REF!</definedName>
    <definedName name="SP_LABOR___BENEFITS_P76640_ACCRUAL_JAN00">#REF!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7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B" localSheetId="0">#REF!</definedName>
    <definedName name="SPRB" localSheetId="1">#REF!</definedName>
    <definedName name="SPRB" localSheetId="2">#REF!</definedName>
    <definedName name="SPRB" localSheetId="8">#REF!</definedName>
    <definedName name="SPRB" localSheetId="9">#REF!</definedName>
    <definedName name="SPRB" localSheetId="6">#REF!</definedName>
    <definedName name="SPRB" localSheetId="7">#REF!</definedName>
    <definedName name="SPRB">#REF!</definedName>
    <definedName name="SPWS_WBID">"12F19027-1C25-43D5-BF1F-44D7E5A374C0"</definedName>
    <definedName name="SRP2A" localSheetId="0">#REF!</definedName>
    <definedName name="SRP2A" localSheetId="1">#REF!</definedName>
    <definedName name="SRP2A" localSheetId="2">#REF!</definedName>
    <definedName name="SRP2A" localSheetId="8">#REF!</definedName>
    <definedName name="SRP2A" localSheetId="9">#REF!</definedName>
    <definedName name="SRP2A" localSheetId="6">#REF!</definedName>
    <definedName name="SRP2A" localSheetId="7">#REF!</definedName>
    <definedName name="SRP2A">#REF!</definedName>
    <definedName name="SRPH1" localSheetId="0">#REF!</definedName>
    <definedName name="SRPH1" localSheetId="1">#REF!</definedName>
    <definedName name="SRPH1" localSheetId="2">#REF!</definedName>
    <definedName name="SRPH1" localSheetId="8">#REF!</definedName>
    <definedName name="SRPH1" localSheetId="9">#REF!</definedName>
    <definedName name="SRPH1" localSheetId="6">#REF!</definedName>
    <definedName name="SRPH1" localSheetId="7">#REF!</definedName>
    <definedName name="SRPH1">#REF!</definedName>
    <definedName name="SRPH1P" localSheetId="1">#REF!</definedName>
    <definedName name="SRPH1P" localSheetId="2">#REF!</definedName>
    <definedName name="SRPH1P" localSheetId="8">#REF!</definedName>
    <definedName name="SRPH1P">#REF!</definedName>
    <definedName name="SRPH2" localSheetId="1">#REF!</definedName>
    <definedName name="SRPH2" localSheetId="2">#REF!</definedName>
    <definedName name="SRPH2" localSheetId="8">#REF!</definedName>
    <definedName name="SRPH2">#REF!</definedName>
    <definedName name="SRPH2P" localSheetId="1">#REF!</definedName>
    <definedName name="SRPH2P" localSheetId="2">#REF!</definedName>
    <definedName name="SRPH2P" localSheetId="8">#REF!</definedName>
    <definedName name="SRPH2P">#REF!</definedName>
    <definedName name="SRPH2R" localSheetId="1">#REF!</definedName>
    <definedName name="SRPH2R" localSheetId="2">#REF!</definedName>
    <definedName name="SRPH2R" localSheetId="8">#REF!</definedName>
    <definedName name="SRPH2R">#REF!</definedName>
    <definedName name="ST_Bottom1" localSheetId="1">#REF!</definedName>
    <definedName name="ST_Bottom1" localSheetId="2">#REF!</definedName>
    <definedName name="ST_Bottom1">#REF!</definedName>
    <definedName name="ST_Top1" localSheetId="1">#REF!</definedName>
    <definedName name="ST_Top1" localSheetId="2">#REF!</definedName>
    <definedName name="ST_Top1">#REF!</definedName>
    <definedName name="ST_Top2" localSheetId="1">#REF!</definedName>
    <definedName name="ST_Top2" localSheetId="2">#REF!</definedName>
    <definedName name="ST_Top2">#REF!</definedName>
    <definedName name="ST_Top3" localSheetId="1">[15]Main!#REF!</definedName>
    <definedName name="ST_Top3" localSheetId="2">[15]Main!#REF!</definedName>
    <definedName name="ST_Top3">[15]Main!#REF!</definedName>
    <definedName name="standard1" localSheetId="0" hidden="1">{"YTD-Total",#N/A,FALSE,"Provision"}</definedName>
    <definedName name="standard1" localSheetId="7" hidden="1">{"YTD-Total",#N/A,FALSE,"Provision"}</definedName>
    <definedName name="standard1" hidden="1">{"YTD-Total",#N/A,FALSE,"Provision"}</definedName>
    <definedName name="startdate">[18]Lookups!$G$40</definedName>
    <definedName name="StartMWh" localSheetId="1">#REF!</definedName>
    <definedName name="StartMWh" localSheetId="2">#REF!</definedName>
    <definedName name="StartMWh">#REF!</definedName>
    <definedName name="StartTheMill" localSheetId="1">#REF!</definedName>
    <definedName name="StartTheMill" localSheetId="2">#REF!</definedName>
    <definedName name="StartTheMill">#REF!</definedName>
    <definedName name="StartTheRack" localSheetId="1">#REF!</definedName>
    <definedName name="StartTheRack" localSheetId="2">#REF!</definedName>
    <definedName name="StartTheRack">#REF!</definedName>
    <definedName name="StateTax" localSheetId="1">[11]Utah!#REF!</definedName>
    <definedName name="StateTax">[11]Utah!#REF!</definedName>
    <definedName name="SumAdjContract" localSheetId="1">[11]Utah!#REF!</definedName>
    <definedName name="SumAdjContract">[11]Utah!#REF!</definedName>
    <definedName name="SumAdjDepr" localSheetId="1">[11]Utah!#REF!</definedName>
    <definedName name="SumAdjDepr">[11]Utah!#REF!</definedName>
    <definedName name="SumAdjMisc1" localSheetId="1">[11]Utah!#REF!</definedName>
    <definedName name="SumAdjMisc1">[11]Utah!#REF!</definedName>
    <definedName name="SumAdjMisc2" localSheetId="1">[11]Utah!#REF!</definedName>
    <definedName name="SumAdjMisc2">[11]Utah!#REF!</definedName>
    <definedName name="SumAdjNPC" localSheetId="1">[11]Utah!#REF!</definedName>
    <definedName name="SumAdjNPC">[11]Utah!#REF!</definedName>
    <definedName name="SumAdjOM" localSheetId="1">[11]Utah!#REF!</definedName>
    <definedName name="SumAdjOM">[11]Utah!#REF!</definedName>
    <definedName name="SumAdjOther" localSheetId="1">[11]Utah!#REF!</definedName>
    <definedName name="SumAdjOther">[11]Utah!#REF!</definedName>
    <definedName name="SumAdjRB" localSheetId="1">[11]Utah!#REF!</definedName>
    <definedName name="SumAdjRB">[11]Utah!#REF!</definedName>
    <definedName name="SumAdjRev" localSheetId="1">[11]Utah!#REF!</definedName>
    <definedName name="SumAdjRev">[11]Utah!#REF!</definedName>
    <definedName name="SumAdjTax" localSheetId="1">[11]Utah!#REF!</definedName>
    <definedName name="SumAdjTax">[11]Utah!#REF!</definedName>
    <definedName name="SUMMARY" localSheetId="1">#REF!</definedName>
    <definedName name="SUMMARY">#REF!</definedName>
    <definedName name="SUMMARY23" localSheetId="1">[11]Utah!#REF!</definedName>
    <definedName name="SUMMARY23">[11]Utah!#REF!</definedName>
    <definedName name="SUMMARY3" localSheetId="1">[11]Utah!#REF!</definedName>
    <definedName name="SUMMARY3">[11]Utah!#REF!</definedName>
    <definedName name="SumSortAdjContract" localSheetId="1">#REF!</definedName>
    <definedName name="SumSortAdjContract">#REF!</definedName>
    <definedName name="SumSortAdjDepr" localSheetId="1">#REF!</definedName>
    <definedName name="SumSortAdjDepr">#REF!</definedName>
    <definedName name="SumSortAdjMisc1" localSheetId="1">#REF!</definedName>
    <definedName name="SumSortAdjMisc1">#REF!</definedName>
    <definedName name="SumSortAdjMisc2" localSheetId="1">#REF!</definedName>
    <definedName name="SumSortAdjMisc2">#REF!</definedName>
    <definedName name="SumSortAdjNPC" localSheetId="1">#REF!</definedName>
    <definedName name="SumSortAdjNPC">#REF!</definedName>
    <definedName name="SumSortAdjOM" localSheetId="1">#REF!</definedName>
    <definedName name="SumSortAdjOM">#REF!</definedName>
    <definedName name="SumSortAdjOther" localSheetId="1">#REF!</definedName>
    <definedName name="SumSortAdjOther">#REF!</definedName>
    <definedName name="SumSortAdjRB" localSheetId="1">#REF!</definedName>
    <definedName name="SumSortAdjRB">#REF!</definedName>
    <definedName name="SumSortAdjRev" localSheetId="1">#REF!</definedName>
    <definedName name="SumSortAdjRev">#REF!</definedName>
    <definedName name="SumSortAdjTax" localSheetId="1">#REF!</definedName>
    <definedName name="SumSortAdjTax">#REF!</definedName>
    <definedName name="SumSortVariable" localSheetId="1">#REF!</definedName>
    <definedName name="SumSortVariable">#REF!</definedName>
    <definedName name="SumTitle" localSheetId="1">#REF!</definedName>
    <definedName name="SumTitle">#REF!</definedName>
    <definedName name="T_R_A" localSheetId="1">#REF!</definedName>
    <definedName name="T_R_A" localSheetId="2">#REF!</definedName>
    <definedName name="T_R_A" localSheetId="8">#REF!</definedName>
    <definedName name="T_R_A">#REF!</definedName>
    <definedName name="T1MAAVGRBCA" localSheetId="1">#REF!</definedName>
    <definedName name="T1MAAVGRBCA">#REF!</definedName>
    <definedName name="T1MAAVGRBWA" localSheetId="1">#REF!</definedName>
    <definedName name="T1MAAVGRBWA">#REF!</definedName>
    <definedName name="T1MAYERBCA" localSheetId="1">#REF!</definedName>
    <definedName name="T1MAYERBCA">#REF!</definedName>
    <definedName name="T1MAYERBOR" localSheetId="1">#REF!</definedName>
    <definedName name="T1MAYERBOR">#REF!</definedName>
    <definedName name="T1MAYERBWA" localSheetId="1">#REF!</definedName>
    <definedName name="T1MAYERBWA">#REF!</definedName>
    <definedName name="T1RIAVGRBCA" localSheetId="1">#REF!</definedName>
    <definedName name="T1RIAVGRBCA">#REF!</definedName>
    <definedName name="T1RIAVGRBOR" localSheetId="1">#REF!</definedName>
    <definedName name="T1RIAVGRBOR">#REF!</definedName>
    <definedName name="T1RIAVGRBWA" localSheetId="1">#REF!</definedName>
    <definedName name="T1RIAVGRBWA">#REF!</definedName>
    <definedName name="T1RIYERBCA" localSheetId="1">#REF!</definedName>
    <definedName name="T1RIYERBCA">#REF!</definedName>
    <definedName name="T1RIYERBOR" localSheetId="1">#REF!</definedName>
    <definedName name="T1RIYERBOR">#REF!</definedName>
    <definedName name="T1RIYERBWA" localSheetId="1">#REF!</definedName>
    <definedName name="T1RIYERBWA">#REF!</definedName>
    <definedName name="T2_Print" localSheetId="1">#REF!</definedName>
    <definedName name="T2_Print" localSheetId="2">#REF!</definedName>
    <definedName name="T2_Print">#REF!</definedName>
    <definedName name="T2MAAVGRBCA" localSheetId="1">#REF!</definedName>
    <definedName name="T2MAAVGRBCA">#REF!</definedName>
    <definedName name="T2MAAVGRBOR" localSheetId="1">#REF!</definedName>
    <definedName name="T2MAAVGRBOR">#REF!</definedName>
    <definedName name="T2MAAVGRBWA" localSheetId="1">#REF!</definedName>
    <definedName name="T2MAAVGRBWA">#REF!</definedName>
    <definedName name="T2MAYERBCA" localSheetId="1">#REF!</definedName>
    <definedName name="T2MAYERBCA">#REF!</definedName>
    <definedName name="T2MAYERBOR" localSheetId="1">#REF!</definedName>
    <definedName name="T2MAYERBOR">#REF!</definedName>
    <definedName name="T2MAYERBWA" localSheetId="1">#REF!</definedName>
    <definedName name="T2MAYERBWA">#REF!</definedName>
    <definedName name="T2RateBase" localSheetId="1">[11]Utah!#REF!</definedName>
    <definedName name="T2RateBase">[11]Utah!#REF!</definedName>
    <definedName name="T2RIAVGRBCA" localSheetId="1">#REF!</definedName>
    <definedName name="T2RIAVGRBCA">#REF!</definedName>
    <definedName name="T2RIAVGRBOR" localSheetId="1">#REF!</definedName>
    <definedName name="T2RIAVGRBOR">#REF!</definedName>
    <definedName name="T2RIAVGRBWA" localSheetId="1">#REF!</definedName>
    <definedName name="T2RIAVGRBWA">#REF!</definedName>
    <definedName name="T2RIYERBCA" localSheetId="1">#REF!</definedName>
    <definedName name="T2RIYERBCA">#REF!</definedName>
    <definedName name="T2RIYERBOR" localSheetId="1">#REF!</definedName>
    <definedName name="T2RIYERBOR">#REF!</definedName>
    <definedName name="T2RIYERBWA" localSheetId="1">#REF!</definedName>
    <definedName name="T2RIYERBWA">#REF!</definedName>
    <definedName name="T3_Print" localSheetId="1">#REF!</definedName>
    <definedName name="T3_Print" localSheetId="2">#REF!</definedName>
    <definedName name="T3_Print">#REF!</definedName>
    <definedName name="T3MAAVGRBCA" localSheetId="1">#REF!</definedName>
    <definedName name="T3MAAVGRBCA">#REF!</definedName>
    <definedName name="T3MAAVGRBOR" localSheetId="1">#REF!</definedName>
    <definedName name="T3MAAVGRBOR">#REF!</definedName>
    <definedName name="T3MAAVGRBWA" localSheetId="1">#REF!</definedName>
    <definedName name="T3MAAVGRBWA">#REF!</definedName>
    <definedName name="T3MAYERBCA" localSheetId="1">#REF!</definedName>
    <definedName name="T3MAYERBCA">#REF!</definedName>
    <definedName name="T3MAYERBOR" localSheetId="1">#REF!</definedName>
    <definedName name="T3MAYERBOR">#REF!</definedName>
    <definedName name="T3MAYERBWA" localSheetId="1">#REF!</definedName>
    <definedName name="T3MAYERBWA">#REF!</definedName>
    <definedName name="T3RateBase" localSheetId="1">[11]Utah!#REF!</definedName>
    <definedName name="T3RateBase">[11]Utah!#REF!</definedName>
    <definedName name="T3RIAVGRBCA" localSheetId="1">#REF!</definedName>
    <definedName name="T3RIAVGRBCA">#REF!</definedName>
    <definedName name="T3RIAVGRBOR" localSheetId="1">#REF!</definedName>
    <definedName name="T3RIAVGRBOR">#REF!</definedName>
    <definedName name="T3RIAVGRBWA" localSheetId="1">#REF!</definedName>
    <definedName name="T3RIAVGRBWA">#REF!</definedName>
    <definedName name="T3RIYERBCA" localSheetId="1">#REF!</definedName>
    <definedName name="T3RIYERBCA">#REF!</definedName>
    <definedName name="T3RIYERBOR" localSheetId="1">#REF!</definedName>
    <definedName name="T3RIYERBOR">#REF!</definedName>
    <definedName name="T3RIYERBWA" localSheetId="1">#REF!</definedName>
    <definedName name="T3RIYERBWA">#REF!</definedName>
    <definedName name="TaxAcctCheck" localSheetId="1">#REF!</definedName>
    <definedName name="TaxAcctCheck">#REF!</definedName>
    <definedName name="TaxAdjCheck" localSheetId="1">#REF!</definedName>
    <definedName name="TaxAdjCheck">#REF!</definedName>
    <definedName name="TaxAdjNumber" localSheetId="1">#REF!</definedName>
    <definedName name="TaxAdjNumber">#REF!</definedName>
    <definedName name="TaxAdjNumberPaste" localSheetId="1">#REF!</definedName>
    <definedName name="TaxAdjNumberPaste">#REF!</definedName>
    <definedName name="TaxAdjSortData" localSheetId="1">#REF!</definedName>
    <definedName name="TaxAdjSortData">#REF!</definedName>
    <definedName name="TaxAdjSortOrder" localSheetId="1">#REF!</definedName>
    <definedName name="TaxAdjSortOrder">#REF!</definedName>
    <definedName name="TAXES" localSheetId="1">#REF!</definedName>
    <definedName name="TAXES" localSheetId="2">#REF!</definedName>
    <definedName name="TAXES" localSheetId="8">#REF!</definedName>
    <definedName name="TAXES">#REF!</definedName>
    <definedName name="TaxFactorCheck" localSheetId="1">#REF!</definedName>
    <definedName name="TaxFactorCheck">#REF!</definedName>
    <definedName name="TaxNumberSort" localSheetId="1">#REF!</definedName>
    <definedName name="TaxNumberSort">#REF!</definedName>
    <definedName name="TaxRate" localSheetId="1">[11]Utah!#REF!</definedName>
    <definedName name="TaxRate">[11]Utah!#REF!</definedName>
    <definedName name="TaxTypeCheck" localSheetId="1">#REF!</definedName>
    <definedName name="TaxTypeCheck">#REF!</definedName>
    <definedName name="ThreeFactorElectric" localSheetId="1">#REF!</definedName>
    <definedName name="ThreeFactorElectric">#REF!</definedName>
    <definedName name="TIMAAVGRBOR" localSheetId="1">#REF!</definedName>
    <definedName name="TIMAAVGRBOR">#REF!</definedName>
    <definedName name="Tonnage" localSheetId="0">'[8]Dave Johnston'!#REF!</definedName>
    <definedName name="Tonnage" localSheetId="1">'[8]Dave Johnston'!#REF!</definedName>
    <definedName name="Tonnage" localSheetId="2">'[9]Dave Johnston'!#REF!</definedName>
    <definedName name="Tonnage" localSheetId="8">'[9]Dave Johnston'!#REF!</definedName>
    <definedName name="Tonnage" localSheetId="9">'[8]Dave Johnston'!#REF!</definedName>
    <definedName name="Tonnage" localSheetId="6">'[8]Dave Johnston'!#REF!</definedName>
    <definedName name="Tonnage" localSheetId="7">'[8]Dave Johnston'!#REF!</definedName>
    <definedName name="Tonnage">'[8]Dave Johnston'!#REF!</definedName>
    <definedName name="Top" localSheetId="1">#REF!</definedName>
    <definedName name="Top" localSheetId="2">#REF!</definedName>
    <definedName name="Top">#REF!</definedName>
    <definedName name="TRANSM_2">[35]Transm2!$A$1:$M$461:'[35]10 Yr FC'!$M$47</definedName>
    <definedName name="TRISTATE1" localSheetId="0">#REF!</definedName>
    <definedName name="TRISTATE1" localSheetId="1">#REF!</definedName>
    <definedName name="TRISTATE1" localSheetId="2">#REF!</definedName>
    <definedName name="TRISTATE1" localSheetId="8">#REF!</definedName>
    <definedName name="TRISTATE1" localSheetId="6">#REF!</definedName>
    <definedName name="TRISTATE1" localSheetId="7">#REF!</definedName>
    <definedName name="TRISTATE1">#REF!</definedName>
    <definedName name="TRISTATE2" localSheetId="0">#REF!</definedName>
    <definedName name="TRISTATE2" localSheetId="1">#REF!</definedName>
    <definedName name="TRISTATE2" localSheetId="2">#REF!</definedName>
    <definedName name="TRISTATE2" localSheetId="8">#REF!</definedName>
    <definedName name="TRISTATE2" localSheetId="6">#REF!</definedName>
    <definedName name="TRISTATE2" localSheetId="7">#REF!</definedName>
    <definedName name="TRISTATE2">#REF!</definedName>
    <definedName name="Type1Adj" localSheetId="1">[11]Utah!#REF!</definedName>
    <definedName name="Type1Adj">[11]Utah!#REF!</definedName>
    <definedName name="Type1AdjTax" localSheetId="1">[11]Utah!#REF!</definedName>
    <definedName name="Type1AdjTax">[11]Utah!#REF!</definedName>
    <definedName name="Type2Adj" localSheetId="1">[11]Utah!#REF!</definedName>
    <definedName name="Type2Adj">[11]Utah!#REF!</definedName>
    <definedName name="Type2AdjTax" localSheetId="1">[11]Utah!#REF!</definedName>
    <definedName name="Type2AdjTax">[11]Utah!#REF!</definedName>
    <definedName name="Type3Adj" localSheetId="1">[11]Utah!#REF!</definedName>
    <definedName name="Type3Adj">[11]Utah!#REF!</definedName>
    <definedName name="Type3AdjTax" localSheetId="1">[11]Utah!#REF!</definedName>
    <definedName name="Type3AdjTax">[11]Utah!#REF!</definedName>
    <definedName name="UnadjBegEnd" localSheetId="1">#REF!</definedName>
    <definedName name="UnadjBegEnd">#REF!</definedName>
    <definedName name="UnadjYE" localSheetId="1">#REF!</definedName>
    <definedName name="UnadjYE">#REF!</definedName>
    <definedName name="UncollectibleAccounts" localSheetId="1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 localSheetId="0">#REF!</definedName>
    <definedName name="UNIT" localSheetId="1">#REF!</definedName>
    <definedName name="UNIT" localSheetId="2">#REF!</definedName>
    <definedName name="UNIT" localSheetId="8">#REF!</definedName>
    <definedName name="UNIT" localSheetId="6">#REF!</definedName>
    <definedName name="UNIT" localSheetId="7">#REF!</definedName>
    <definedName name="UNIT">#REF!</definedName>
    <definedName name="UTAllocMethod" localSheetId="1">#REF!</definedName>
    <definedName name="UTAllocMethod">#REF!</definedName>
    <definedName name="UTGrossReceipts" localSheetId="1">#REF!</definedName>
    <definedName name="UTGrossReceipts">#REF!</definedName>
    <definedName name="UTRateBase" localSheetId="1">#REF!</definedName>
    <definedName name="UTRateBase">#REF!</definedName>
    <definedName name="ValidAccount">[14]Variables!$AK$43:$AK$376</definedName>
    <definedName name="ValidFactor" localSheetId="1">#REF!</definedName>
    <definedName name="ValidFactor">#REF!</definedName>
    <definedName name="Version" localSheetId="1">#REF!</definedName>
    <definedName name="Version" localSheetId="2">#REF!</definedName>
    <definedName name="Version">#REF!</definedName>
    <definedName name="w" localSheetId="1" hidden="1">[36]Inputs!#REF!</definedName>
    <definedName name="w" localSheetId="2" hidden="1">[36]Inputs!#REF!</definedName>
    <definedName name="w" hidden="1">[36]Inputs!#REF!</definedName>
    <definedName name="WAAllocMethod" localSheetId="1">#REF!</definedName>
    <definedName name="WAAllocMethod">#REF!</definedName>
    <definedName name="WARateBase" localSheetId="1">#REF!</definedName>
    <definedName name="WARateBase">#REF!</definedName>
    <definedName name="WARevenueTax" localSheetId="1">#REF!</definedName>
    <definedName name="WARevenueTax">#REF!</definedName>
    <definedName name="WC_Debt">[25]Variables!$D$14</definedName>
    <definedName name="WC_Pref">[25]Variables!$D$15</definedName>
    <definedName name="WFC2A" localSheetId="0">#REF!</definedName>
    <definedName name="WFC2A" localSheetId="1">#REF!</definedName>
    <definedName name="WFC2A" localSheetId="2">#REF!</definedName>
    <definedName name="WFC2A" localSheetId="8">#REF!</definedName>
    <definedName name="WFC2A" localSheetId="6">#REF!</definedName>
    <definedName name="WFC2A" localSheetId="7">#REF!</definedName>
    <definedName name="WFC2A">#REF!</definedName>
    <definedName name="WFCH1" localSheetId="0">#REF!</definedName>
    <definedName name="WFCH1" localSheetId="1">#REF!</definedName>
    <definedName name="WFCH1" localSheetId="2">#REF!</definedName>
    <definedName name="WFCH1" localSheetId="8">#REF!</definedName>
    <definedName name="WFCH1" localSheetId="6">#REF!</definedName>
    <definedName name="WFCH1" localSheetId="7">#REF!</definedName>
    <definedName name="WFCH1">#REF!</definedName>
    <definedName name="WFCH1P" localSheetId="0">#REF!</definedName>
    <definedName name="WFCH1P" localSheetId="1">#REF!</definedName>
    <definedName name="WFCH1P" localSheetId="2">#REF!</definedName>
    <definedName name="WFCH1P" localSheetId="8">#REF!</definedName>
    <definedName name="WFCH1P" localSheetId="6">#REF!</definedName>
    <definedName name="WFCH1P" localSheetId="7">#REF!</definedName>
    <definedName name="WFCH1P">#REF!</definedName>
    <definedName name="WFCH2" localSheetId="1">#REF!</definedName>
    <definedName name="WFCH2" localSheetId="2">#REF!</definedName>
    <definedName name="WFCH2" localSheetId="8">#REF!</definedName>
    <definedName name="WFCH2">#REF!</definedName>
    <definedName name="WFCH2P" localSheetId="1">#REF!</definedName>
    <definedName name="WFCH2P" localSheetId="2">#REF!</definedName>
    <definedName name="WFCH2P" localSheetId="8">#REF!</definedName>
    <definedName name="WFCH2P">#REF!</definedName>
    <definedName name="WFCH2R" localSheetId="1">#REF!</definedName>
    <definedName name="WFCH2R" localSheetId="2">#REF!</definedName>
    <definedName name="WFCH2R" localSheetId="8">#REF!</definedName>
    <definedName name="WFCH2R">#REF!</definedName>
    <definedName name="WinterPeak">'[37]Load Data'!$D$9:$H$12,'[37]Load Data'!$D$20:$H$22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7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0" hidden="1">{#N/A,#N/A,FALSE,"Output Ass";#N/A,#N/A,FALSE,"Sum Tot";#N/A,#N/A,FALSE,"Ex Sum Year";#N/A,#N/A,FALSE,"Sum Qtr"}</definedName>
    <definedName name="wrn.Exec._.Summary." localSheetId="7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7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7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7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localSheetId="7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7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7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7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7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7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7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7" hidden="1">{"DATA_SET",#N/A,FALSE,"HOURLY SPREAD"}</definedName>
    <definedName name="wrn.PRINT._.SOURCE._.DATA." hidden="1">{"DATA_SET",#N/A,FALSE,"HOURLY SPREAD"}</definedName>
    <definedName name="wrn.ProofElectricOnly." localSheetId="0" hidden="1">{"Electric Only",#N/A,FALSE,"Hyperion Proof"}</definedName>
    <definedName name="wrn.ProofElectricOnly." localSheetId="7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7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7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7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7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7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7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7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 localSheetId="1">#REF!</definedName>
    <definedName name="WYEAllocMethod">#REF!</definedName>
    <definedName name="WYERateBase" localSheetId="1">#REF!</definedName>
    <definedName name="WYERateBase">#REF!</definedName>
    <definedName name="Wyoming_Basis" localSheetId="0">#REF!</definedName>
    <definedName name="Wyoming_Basis" localSheetId="1">#REF!</definedName>
    <definedName name="Wyoming_Basis" localSheetId="2">#REF!</definedName>
    <definedName name="Wyoming_Basis" localSheetId="8">#REF!</definedName>
    <definedName name="Wyoming_Basis" localSheetId="6">#REF!</definedName>
    <definedName name="Wyoming_Basis" localSheetId="7">#REF!</definedName>
    <definedName name="Wyoming_Basis">#REF!</definedName>
    <definedName name="Wyoming_PRB_Mines" localSheetId="0">#REF!</definedName>
    <definedName name="Wyoming_PRB_Mines" localSheetId="1">#REF!</definedName>
    <definedName name="Wyoming_PRB_Mines" localSheetId="2">#REF!</definedName>
    <definedName name="Wyoming_PRB_Mines" localSheetId="8">#REF!</definedName>
    <definedName name="Wyoming_PRB_Mines" localSheetId="6">#REF!</definedName>
    <definedName name="Wyoming_PRB_Mines" localSheetId="7">#REF!</definedName>
    <definedName name="Wyoming_PRB_Mines">#REF!</definedName>
    <definedName name="WYWAllocMethod" localSheetId="1">#REF!</definedName>
    <definedName name="WYWAllocMethod">#REF!</definedName>
    <definedName name="WYWRateBase" localSheetId="1">#REF!</definedName>
    <definedName name="WYWRateBase">#REF!</definedName>
    <definedName name="xxx">[38]Variables!$AK$2:$AL$12</definedName>
    <definedName name="y" hidden="1">'[1]DSM Output'!$B$21:$B$23</definedName>
    <definedName name="YearEndInput">[10]Inputs!$A$3:$D$1671</definedName>
    <definedName name="years">[18]Main!$D$11</definedName>
    <definedName name="YEFactorCopy" localSheetId="1">#REF!</definedName>
    <definedName name="YEFactorCopy">#REF!</definedName>
    <definedName name="YEFactors">[14]Factors!$S$3:$AG$99</definedName>
    <definedName name="YTD" localSheetId="1">'[39]Actuals - Data Input'!#REF!</definedName>
    <definedName name="YTD">'[39]Actuals - Data Input'!#REF!</definedName>
    <definedName name="z" hidden="1">'[1]DSM Output'!$G$21:$G$23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D14" i="6" l="1"/>
  <c r="G14" i="6"/>
  <c r="F14" i="6"/>
  <c r="H12" i="12"/>
  <c r="I12" i="12"/>
  <c r="I15" i="12" s="1"/>
  <c r="I17" i="12" s="1"/>
  <c r="J12" i="12"/>
  <c r="K12" i="12"/>
  <c r="L12" i="12"/>
  <c r="H13" i="12"/>
  <c r="I13" i="12"/>
  <c r="J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Z15" i="12"/>
  <c r="Z17" i="12" s="1"/>
  <c r="AA15" i="12"/>
  <c r="AA17" i="12" s="1"/>
  <c r="AA27" i="12" s="1"/>
  <c r="AA28" i="12" s="1"/>
  <c r="AA32" i="12" s="1"/>
  <c r="AB15" i="12"/>
  <c r="AB17" i="12" s="1"/>
  <c r="AB27" i="12" s="1"/>
  <c r="AB28" i="12" s="1"/>
  <c r="AB32" i="12" s="1"/>
  <c r="AC15" i="12"/>
  <c r="AC17" i="12" s="1"/>
  <c r="AD15" i="12"/>
  <c r="AD17" i="12" s="1"/>
  <c r="AE15" i="12"/>
  <c r="AE17" i="12" s="1"/>
  <c r="AF15" i="12"/>
  <c r="AG15" i="12"/>
  <c r="AH15" i="12"/>
  <c r="AI15" i="12"/>
  <c r="AI17" i="12" s="1"/>
  <c r="AI27" i="12" s="1"/>
  <c r="AI28" i="12" s="1"/>
  <c r="AI32" i="12" s="1"/>
  <c r="AJ15" i="12"/>
  <c r="AJ17" i="12" s="1"/>
  <c r="AJ27" i="12" s="1"/>
  <c r="AJ28" i="12" s="1"/>
  <c r="AJ32" i="12" s="1"/>
  <c r="AK15" i="12"/>
  <c r="AK17" i="12" s="1"/>
  <c r="AL15" i="12"/>
  <c r="AL17" i="12" s="1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AF17" i="12"/>
  <c r="AF27" i="12" s="1"/>
  <c r="AF28" i="12" s="1"/>
  <c r="AF32" i="12" s="1"/>
  <c r="AG17" i="12"/>
  <c r="AG27" i="12" s="1"/>
  <c r="AG28" i="12" s="1"/>
  <c r="AG32" i="12" s="1"/>
  <c r="AH17" i="12"/>
  <c r="C20" i="12"/>
  <c r="D20" i="12"/>
  <c r="E20" i="12"/>
  <c r="F20" i="12"/>
  <c r="G20" i="12"/>
  <c r="G25" i="12" s="1"/>
  <c r="H20" i="12"/>
  <c r="I20" i="12"/>
  <c r="J20" i="12"/>
  <c r="K20" i="12"/>
  <c r="L20" i="12"/>
  <c r="M20" i="12"/>
  <c r="N20" i="12"/>
  <c r="O20" i="12"/>
  <c r="P20" i="12"/>
  <c r="Q20" i="12"/>
  <c r="R20" i="12"/>
  <c r="R25" i="12" s="1"/>
  <c r="S20" i="12"/>
  <c r="T20" i="12"/>
  <c r="C21" i="12"/>
  <c r="D21" i="12"/>
  <c r="E21" i="12"/>
  <c r="E25" i="12" s="1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S25" i="12" s="1"/>
  <c r="T23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AA38" i="12"/>
  <c r="AB38" i="12"/>
  <c r="AC38" i="12"/>
  <c r="AD38" i="12"/>
  <c r="AD41" i="12" s="1"/>
  <c r="AD43" i="12" s="1"/>
  <c r="AD53" i="12" s="1"/>
  <c r="AD54" i="12" s="1"/>
  <c r="AD58" i="12" s="1"/>
  <c r="AE38" i="12"/>
  <c r="AF38" i="12"/>
  <c r="AG38" i="12"/>
  <c r="AH38" i="12"/>
  <c r="AI38" i="12"/>
  <c r="AJ38" i="12"/>
  <c r="AJ41" i="12" s="1"/>
  <c r="AJ43" i="12" s="1"/>
  <c r="AJ53" i="12" s="1"/>
  <c r="AJ54" i="12" s="1"/>
  <c r="AJ58" i="12" s="1"/>
  <c r="AK38" i="12"/>
  <c r="AK41" i="12" s="1"/>
  <c r="AK43" i="12" s="1"/>
  <c r="AL38" i="12"/>
  <c r="AL41" i="12" s="1"/>
  <c r="AL43" i="12" s="1"/>
  <c r="AA39" i="12"/>
  <c r="AA41" i="12" s="1"/>
  <c r="AA43" i="12" s="1"/>
  <c r="AB39" i="12"/>
  <c r="AC39" i="12"/>
  <c r="AD39" i="12"/>
  <c r="AE39" i="12"/>
  <c r="AF39" i="12"/>
  <c r="AG39" i="12"/>
  <c r="AH39" i="12"/>
  <c r="AH41" i="12" s="1"/>
  <c r="AH43" i="12" s="1"/>
  <c r="AI39" i="12"/>
  <c r="AI41" i="12" s="1"/>
  <c r="AI43" i="12" s="1"/>
  <c r="AJ39" i="12"/>
  <c r="AK39" i="12"/>
  <c r="AL39" i="12"/>
  <c r="V40" i="12"/>
  <c r="W40" i="12"/>
  <c r="X40" i="12"/>
  <c r="W14" i="7" s="1"/>
  <c r="X14" i="7" s="1"/>
  <c r="Y14" i="7" s="1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B41" i="12"/>
  <c r="AF41" i="12"/>
  <c r="AF43" i="12" s="1"/>
  <c r="AF53" i="12" s="1"/>
  <c r="AF54" i="12" s="1"/>
  <c r="AF58" i="12" s="1"/>
  <c r="AG41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C43" i="12"/>
  <c r="D43" i="12"/>
  <c r="E43" i="12"/>
  <c r="F43" i="12"/>
  <c r="G43" i="12"/>
  <c r="H43" i="12"/>
  <c r="I43" i="12"/>
  <c r="I53" i="12" s="1"/>
  <c r="I54" i="12" s="1"/>
  <c r="I58" i="12" s="1"/>
  <c r="J43" i="12"/>
  <c r="J53" i="12" s="1"/>
  <c r="J54" i="12" s="1"/>
  <c r="J58" i="12" s="1"/>
  <c r="K43" i="12"/>
  <c r="L43" i="12"/>
  <c r="L53" i="12" s="1"/>
  <c r="L54" i="12" s="1"/>
  <c r="L58" i="12" s="1"/>
  <c r="M43" i="12"/>
  <c r="M53" i="12" s="1"/>
  <c r="M54" i="12" s="1"/>
  <c r="M58" i="12" s="1"/>
  <c r="N43" i="12"/>
  <c r="O43" i="12"/>
  <c r="P43" i="12"/>
  <c r="Q43" i="12"/>
  <c r="Q53" i="12" s="1"/>
  <c r="Q54" i="12" s="1"/>
  <c r="Q58" i="12" s="1"/>
  <c r="R43" i="12"/>
  <c r="R53" i="12" s="1"/>
  <c r="R54" i="12" s="1"/>
  <c r="R58" i="12" s="1"/>
  <c r="S43" i="12"/>
  <c r="T43" i="12"/>
  <c r="T53" i="12" s="1"/>
  <c r="T54" i="12" s="1"/>
  <c r="T58" i="12" s="1"/>
  <c r="AB43" i="12"/>
  <c r="U46" i="12"/>
  <c r="V46" i="12"/>
  <c r="V51" i="12" s="1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H51" i="12" s="1"/>
  <c r="AI46" i="12"/>
  <c r="AI51" i="12" s="1"/>
  <c r="AI53" i="12" s="1"/>
  <c r="AI54" i="12" s="1"/>
  <c r="AJ46" i="12"/>
  <c r="AJ51" i="12" s="1"/>
  <c r="AK46" i="12"/>
  <c r="AL46" i="12"/>
  <c r="AL51" i="12" s="1"/>
  <c r="U47" i="12"/>
  <c r="V47" i="12"/>
  <c r="W47" i="12"/>
  <c r="X47" i="12"/>
  <c r="Y47" i="12"/>
  <c r="Z47" i="12"/>
  <c r="Z51" i="12" s="1"/>
  <c r="AA47" i="12"/>
  <c r="AA51" i="12" s="1"/>
  <c r="AA53" i="12" s="1"/>
  <c r="AA54" i="12" s="1"/>
  <c r="AA58" i="12" s="1"/>
  <c r="AB47" i="12"/>
  <c r="AB51" i="12" s="1"/>
  <c r="AC47" i="12"/>
  <c r="AD47" i="12"/>
  <c r="AE47" i="12"/>
  <c r="AF47" i="12"/>
  <c r="AF51" i="12" s="1"/>
  <c r="AG47" i="12"/>
  <c r="AH47" i="12"/>
  <c r="AI47" i="12"/>
  <c r="AJ47" i="12"/>
  <c r="AK47" i="12"/>
  <c r="AL47" i="12"/>
  <c r="U48" i="12"/>
  <c r="V48" i="12"/>
  <c r="W48" i="12"/>
  <c r="X48" i="12"/>
  <c r="W22" i="7" s="1"/>
  <c r="X22" i="7" s="1"/>
  <c r="Y22" i="7" s="1"/>
  <c r="Y48" i="12"/>
  <c r="Z48" i="12"/>
  <c r="AA48" i="12"/>
  <c r="AB48" i="12"/>
  <c r="AC48" i="12"/>
  <c r="AD48" i="12"/>
  <c r="AE48" i="12"/>
  <c r="AE51" i="12" s="1"/>
  <c r="AF48" i="12"/>
  <c r="AG48" i="12"/>
  <c r="AH48" i="12"/>
  <c r="AI48" i="12"/>
  <c r="AJ48" i="12"/>
  <c r="AK48" i="12"/>
  <c r="AL48" i="12"/>
  <c r="U49" i="12"/>
  <c r="V49" i="12"/>
  <c r="W49" i="12"/>
  <c r="X49" i="12"/>
  <c r="W23" i="7" s="1"/>
  <c r="X23" i="7" s="1"/>
  <c r="Y23" i="7" s="1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C51" i="12"/>
  <c r="D51" i="12"/>
  <c r="E51" i="12"/>
  <c r="F51" i="12"/>
  <c r="F53" i="12" s="1"/>
  <c r="F54" i="12" s="1"/>
  <c r="F58" i="12" s="1"/>
  <c r="G51" i="12"/>
  <c r="G53" i="12" s="1"/>
  <c r="G54" i="12" s="1"/>
  <c r="G58" i="12" s="1"/>
  <c r="H51" i="12"/>
  <c r="H53" i="12" s="1"/>
  <c r="H54" i="12" s="1"/>
  <c r="H58" i="12" s="1"/>
  <c r="I51" i="12"/>
  <c r="J51" i="12"/>
  <c r="K51" i="12"/>
  <c r="L51" i="12"/>
  <c r="M51" i="12"/>
  <c r="N51" i="12"/>
  <c r="O51" i="12"/>
  <c r="O53" i="12" s="1"/>
  <c r="O54" i="12" s="1"/>
  <c r="O58" i="12" s="1"/>
  <c r="P51" i="12"/>
  <c r="Q51" i="12"/>
  <c r="R51" i="12"/>
  <c r="S51" i="12"/>
  <c r="T51" i="12"/>
  <c r="AD51" i="12"/>
  <c r="D53" i="12"/>
  <c r="D54" i="12" s="1"/>
  <c r="D58" i="12" s="1"/>
  <c r="E53" i="12"/>
  <c r="E54" i="12" s="1"/>
  <c r="E58" i="12" s="1"/>
  <c r="N53" i="12"/>
  <c r="N54" i="12" s="1"/>
  <c r="N58" i="12" s="1"/>
  <c r="P53" i="12"/>
  <c r="P54" i="12" s="1"/>
  <c r="P58" i="12" s="1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T8" i="11"/>
  <c r="U8" i="11" s="1"/>
  <c r="D11" i="11"/>
  <c r="M11" i="11"/>
  <c r="N11" i="11"/>
  <c r="D12" i="11"/>
  <c r="B13" i="7" s="1"/>
  <c r="E12" i="11"/>
  <c r="L12" i="11"/>
  <c r="K13" i="12" s="1"/>
  <c r="K15" i="12" s="1"/>
  <c r="K17" i="12" s="1"/>
  <c r="M12" i="11"/>
  <c r="M14" i="11" s="1"/>
  <c r="M16" i="11" s="1"/>
  <c r="M26" i="11" s="1"/>
  <c r="M27" i="11" s="1"/>
  <c r="M31" i="11" s="1"/>
  <c r="C14" i="11"/>
  <c r="I14" i="11"/>
  <c r="J14" i="11"/>
  <c r="K14" i="11"/>
  <c r="K16" i="11" s="1"/>
  <c r="C16" i="11"/>
  <c r="I16" i="11"/>
  <c r="I26" i="11" s="1"/>
  <c r="I27" i="11" s="1"/>
  <c r="I31" i="11" s="1"/>
  <c r="J16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S9" i="10"/>
  <c r="T9" i="10"/>
  <c r="U9" i="10" s="1"/>
  <c r="V9" i="10" s="1"/>
  <c r="W9" i="10" s="1"/>
  <c r="X9" i="10" s="1"/>
  <c r="Y9" i="10" s="1"/>
  <c r="D12" i="10"/>
  <c r="E12" i="10" s="1"/>
  <c r="L12" i="10"/>
  <c r="M12" i="10"/>
  <c r="N12" i="10"/>
  <c r="D13" i="10"/>
  <c r="E13" i="10"/>
  <c r="F13" i="10" s="1"/>
  <c r="G13" i="10" s="1"/>
  <c r="K13" i="10"/>
  <c r="L13" i="10" s="1"/>
  <c r="U40" i="12"/>
  <c r="C15" i="10"/>
  <c r="C17" i="10" s="1"/>
  <c r="H15" i="10"/>
  <c r="H17" i="10" s="1"/>
  <c r="H27" i="10" s="1"/>
  <c r="H28" i="10" s="1"/>
  <c r="H32" i="10" s="1"/>
  <c r="I15" i="10"/>
  <c r="I17" i="10" s="1"/>
  <c r="J15" i="10"/>
  <c r="J17" i="10" s="1"/>
  <c r="J27" i="10" s="1"/>
  <c r="J28" i="10" s="1"/>
  <c r="J32" i="10" s="1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O10" i="9"/>
  <c r="O16" i="9"/>
  <c r="O18" i="9" s="1"/>
  <c r="C8" i="8"/>
  <c r="D8" i="8" s="1"/>
  <c r="E8" i="8" s="1"/>
  <c r="F8" i="8" s="1"/>
  <c r="G8" i="8"/>
  <c r="H8" i="8" s="1"/>
  <c r="I8" i="8" s="1"/>
  <c r="J8" i="8" s="1"/>
  <c r="K8" i="8" s="1"/>
  <c r="L8" i="8" s="1"/>
  <c r="M8" i="8" s="1"/>
  <c r="N8" i="8" s="1"/>
  <c r="P28" i="8"/>
  <c r="C32" i="8"/>
  <c r="D32" i="8" s="1"/>
  <c r="E32" i="8"/>
  <c r="F32" i="8" s="1"/>
  <c r="G32" i="8" s="1"/>
  <c r="H32" i="8" s="1"/>
  <c r="I32" i="8" s="1"/>
  <c r="J32" i="8" s="1"/>
  <c r="K32" i="8" s="1"/>
  <c r="L32" i="8" s="1"/>
  <c r="M32" i="8" s="1"/>
  <c r="N32" i="8" s="1"/>
  <c r="C33" i="8"/>
  <c r="D33" i="8" s="1"/>
  <c r="E33" i="8"/>
  <c r="F33" i="8" s="1"/>
  <c r="G33" i="8" s="1"/>
  <c r="H33" i="8" s="1"/>
  <c r="I33" i="8"/>
  <c r="J33" i="8" s="1"/>
  <c r="K33" i="8" s="1"/>
  <c r="L33" i="8" s="1"/>
  <c r="M33" i="8" s="1"/>
  <c r="N33" i="8" s="1"/>
  <c r="P52" i="8"/>
  <c r="G12" i="7"/>
  <c r="G15" i="7" s="1"/>
  <c r="H12" i="7"/>
  <c r="I12" i="7"/>
  <c r="J12" i="7"/>
  <c r="K12" i="7"/>
  <c r="AN12" i="7"/>
  <c r="G13" i="7"/>
  <c r="H13" i="7"/>
  <c r="I13" i="7"/>
  <c r="AN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AN14" i="7"/>
  <c r="AN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AN16" i="7"/>
  <c r="AN17" i="7"/>
  <c r="B20" i="7"/>
  <c r="C20" i="7"/>
  <c r="D20" i="7"/>
  <c r="E20" i="7"/>
  <c r="F20" i="7"/>
  <c r="G20" i="7"/>
  <c r="G25" i="7" s="1"/>
  <c r="H20" i="7"/>
  <c r="H25" i="7" s="1"/>
  <c r="I20" i="7"/>
  <c r="J20" i="7"/>
  <c r="K20" i="7"/>
  <c r="L20" i="7"/>
  <c r="M20" i="7"/>
  <c r="N20" i="7"/>
  <c r="O20" i="7"/>
  <c r="O25" i="7" s="1"/>
  <c r="P20" i="7"/>
  <c r="Q20" i="7"/>
  <c r="R20" i="7"/>
  <c r="S20" i="7"/>
  <c r="AN20" i="7"/>
  <c r="B21" i="7"/>
  <c r="C21" i="7"/>
  <c r="D21" i="7"/>
  <c r="D25" i="7" s="1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AN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AN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AN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W24" i="7"/>
  <c r="X24" i="7" s="1"/>
  <c r="AN24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W30" i="7"/>
  <c r="X30" i="7" s="1"/>
  <c r="Y30" i="7" s="1"/>
  <c r="AN30" i="7"/>
  <c r="M15" i="10" l="1"/>
  <c r="M17" i="10" s="1"/>
  <c r="M27" i="10" s="1"/>
  <c r="M28" i="10" s="1"/>
  <c r="M32" i="10" s="1"/>
  <c r="AE53" i="12"/>
  <c r="AE54" i="12" s="1"/>
  <c r="AE58" i="12" s="1"/>
  <c r="M13" i="10"/>
  <c r="N13" i="10" s="1"/>
  <c r="O13" i="10" s="1"/>
  <c r="P13" i="10" s="1"/>
  <c r="Q13" i="10" s="1"/>
  <c r="R13" i="10" s="1"/>
  <c r="S13" i="10" s="1"/>
  <c r="T13" i="10" s="1"/>
  <c r="U13" i="10" s="1"/>
  <c r="L15" i="10"/>
  <c r="L17" i="10" s="1"/>
  <c r="L27" i="10" s="1"/>
  <c r="L28" i="10" s="1"/>
  <c r="L32" i="10" s="1"/>
  <c r="AB53" i="12"/>
  <c r="AB54" i="12" s="1"/>
  <c r="AB58" i="12" s="1"/>
  <c r="AH53" i="12"/>
  <c r="AH54" i="12" s="1"/>
  <c r="AH58" i="12" s="1"/>
  <c r="AL53" i="12"/>
  <c r="AL54" i="12" s="1"/>
  <c r="AL58" i="12" s="1"/>
  <c r="AG43" i="12"/>
  <c r="Q25" i="12"/>
  <c r="L14" i="11"/>
  <c r="L16" i="11" s="1"/>
  <c r="L26" i="11" s="1"/>
  <c r="L27" i="11" s="1"/>
  <c r="L31" i="11" s="1"/>
  <c r="X51" i="12"/>
  <c r="C26" i="11"/>
  <c r="C27" i="11" s="1"/>
  <c r="C31" i="11" s="1"/>
  <c r="AC41" i="12"/>
  <c r="AC43" i="12" s="1"/>
  <c r="AE27" i="12"/>
  <c r="AE28" i="12" s="1"/>
  <c r="AE32" i="12" s="1"/>
  <c r="J15" i="12"/>
  <c r="J17" i="12" s="1"/>
  <c r="K25" i="12"/>
  <c r="K27" i="12" s="1"/>
  <c r="K28" i="12" s="1"/>
  <c r="K32" i="12" s="1"/>
  <c r="M25" i="12"/>
  <c r="O25" i="12"/>
  <c r="AE41" i="12"/>
  <c r="AE43" i="12" s="1"/>
  <c r="N25" i="12"/>
  <c r="Y24" i="7"/>
  <c r="Z24" i="7" s="1"/>
  <c r="AA24" i="7" s="1"/>
  <c r="AB24" i="7" s="1"/>
  <c r="AC24" i="7" s="1"/>
  <c r="AD24" i="7" s="1"/>
  <c r="AE24" i="7" s="1"/>
  <c r="AF24" i="7" s="1"/>
  <c r="AG24" i="7" s="1"/>
  <c r="AH24" i="7" s="1"/>
  <c r="AI24" i="7" s="1"/>
  <c r="AJ24" i="7" s="1"/>
  <c r="AK24" i="7" s="1"/>
  <c r="C27" i="10"/>
  <c r="C28" i="10" s="1"/>
  <c r="C32" i="10" s="1"/>
  <c r="I25" i="12"/>
  <c r="C25" i="12"/>
  <c r="K15" i="10"/>
  <c r="K17" i="10" s="1"/>
  <c r="K27" i="10" s="1"/>
  <c r="K28" i="10" s="1"/>
  <c r="K32" i="10" s="1"/>
  <c r="D15" i="10"/>
  <c r="D17" i="10" s="1"/>
  <c r="D27" i="10" s="1"/>
  <c r="D28" i="10" s="1"/>
  <c r="D32" i="10" s="1"/>
  <c r="S53" i="12"/>
  <c r="S54" i="12" s="1"/>
  <c r="S58" i="12" s="1"/>
  <c r="K53" i="12"/>
  <c r="K54" i="12" s="1"/>
  <c r="K58" i="12" s="1"/>
  <c r="C53" i="12"/>
  <c r="C54" i="12" s="1"/>
  <c r="C58" i="12" s="1"/>
  <c r="W51" i="12"/>
  <c r="AK27" i="12"/>
  <c r="AK28" i="12" s="1"/>
  <c r="AK32" i="12" s="1"/>
  <c r="AC27" i="12"/>
  <c r="AC28" i="12" s="1"/>
  <c r="AC32" i="12" s="1"/>
  <c r="H15" i="12"/>
  <c r="H17" i="12" s="1"/>
  <c r="H27" i="12" s="1"/>
  <c r="H28" i="12" s="1"/>
  <c r="H32" i="12" s="1"/>
  <c r="I27" i="12"/>
  <c r="I28" i="12" s="1"/>
  <c r="I32" i="12" s="1"/>
  <c r="E25" i="7"/>
  <c r="AL27" i="12"/>
  <c r="AL28" i="12" s="1"/>
  <c r="AL32" i="12" s="1"/>
  <c r="K25" i="7"/>
  <c r="G17" i="7"/>
  <c r="G27" i="7" s="1"/>
  <c r="G28" i="7" s="1"/>
  <c r="G32" i="7" s="1"/>
  <c r="I25" i="7"/>
  <c r="AD27" i="12"/>
  <c r="AD28" i="12" s="1"/>
  <c r="AD32" i="12" s="1"/>
  <c r="J25" i="12"/>
  <c r="J27" i="12" s="1"/>
  <c r="J28" i="12" s="1"/>
  <c r="J32" i="12" s="1"/>
  <c r="F25" i="12"/>
  <c r="C25" i="7"/>
  <c r="AH27" i="12"/>
  <c r="AH28" i="12" s="1"/>
  <c r="AH32" i="12" s="1"/>
  <c r="Z27" i="12"/>
  <c r="Z28" i="12" s="1"/>
  <c r="Z32" i="12" s="1"/>
  <c r="Q25" i="7"/>
  <c r="P25" i="7"/>
  <c r="L25" i="7"/>
  <c r="M25" i="7"/>
  <c r="AN25" i="7"/>
  <c r="AN27" i="7" s="1"/>
  <c r="AN28" i="7" s="1"/>
  <c r="F27" i="6" s="1"/>
  <c r="Z23" i="7"/>
  <c r="AA23" i="7" s="1"/>
  <c r="AB23" i="7" s="1"/>
  <c r="AC23" i="7" s="1"/>
  <c r="AD23" i="7" s="1"/>
  <c r="AE23" i="7" s="1"/>
  <c r="AF23" i="7" s="1"/>
  <c r="AG23" i="7" s="1"/>
  <c r="AH23" i="7" s="1"/>
  <c r="AI23" i="7" s="1"/>
  <c r="AJ23" i="7" s="1"/>
  <c r="AK23" i="7" s="1"/>
  <c r="Z22" i="7"/>
  <c r="AA22" i="7" s="1"/>
  <c r="AB22" i="7" s="1"/>
  <c r="AC22" i="7" s="1"/>
  <c r="AD22" i="7" s="1"/>
  <c r="AE22" i="7" s="1"/>
  <c r="AF22" i="7" s="1"/>
  <c r="AG22" i="7" s="1"/>
  <c r="AH22" i="7" s="1"/>
  <c r="AI22" i="7" s="1"/>
  <c r="AJ22" i="7" s="1"/>
  <c r="AK22" i="7" s="1"/>
  <c r="U39" i="12"/>
  <c r="V13" i="10"/>
  <c r="W13" i="10" s="1"/>
  <c r="X13" i="10" s="1"/>
  <c r="Y13" i="10" s="1"/>
  <c r="Z30" i="7"/>
  <c r="AA30" i="7" s="1"/>
  <c r="AB30" i="7" s="1"/>
  <c r="AC30" i="7" s="1"/>
  <c r="AD30" i="7" s="1"/>
  <c r="AE30" i="7" s="1"/>
  <c r="AF30" i="7" s="1"/>
  <c r="AG30" i="7" s="1"/>
  <c r="AH30" i="7" s="1"/>
  <c r="AI30" i="7" s="1"/>
  <c r="AJ30" i="7" s="1"/>
  <c r="AK30" i="7" s="1"/>
  <c r="V25" i="7"/>
  <c r="W20" i="7"/>
  <c r="W21" i="7"/>
  <c r="X21" i="7" s="1"/>
  <c r="Y21" i="7" s="1"/>
  <c r="T25" i="7"/>
  <c r="Z14" i="7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F12" i="10"/>
  <c r="E15" i="10"/>
  <c r="E17" i="10" s="1"/>
  <c r="E27" i="10" s="1"/>
  <c r="E28" i="10" s="1"/>
  <c r="E32" i="10" s="1"/>
  <c r="D13" i="12"/>
  <c r="F12" i="11"/>
  <c r="S25" i="7"/>
  <c r="R25" i="7"/>
  <c r="N25" i="7"/>
  <c r="J25" i="7"/>
  <c r="F25" i="7"/>
  <c r="B25" i="7"/>
  <c r="I27" i="10"/>
  <c r="I28" i="10" s="1"/>
  <c r="I32" i="10" s="1"/>
  <c r="O12" i="10"/>
  <c r="N15" i="10"/>
  <c r="N17" i="10" s="1"/>
  <c r="N27" i="10" s="1"/>
  <c r="N28" i="10" s="1"/>
  <c r="N32" i="10" s="1"/>
  <c r="T25" i="12"/>
  <c r="P25" i="12"/>
  <c r="L25" i="12"/>
  <c r="H25" i="12"/>
  <c r="D25" i="12"/>
  <c r="U42" i="12"/>
  <c r="W16" i="7" s="1"/>
  <c r="X16" i="7" s="1"/>
  <c r="Y16" i="7" s="1"/>
  <c r="L13" i="12"/>
  <c r="L15" i="12" s="1"/>
  <c r="L17" i="12" s="1"/>
  <c r="N12" i="11"/>
  <c r="K13" i="7"/>
  <c r="K15" i="7" s="1"/>
  <c r="K17" i="7" s="1"/>
  <c r="K27" i="7" s="1"/>
  <c r="K28" i="7" s="1"/>
  <c r="K32" i="7" s="1"/>
  <c r="C12" i="12"/>
  <c r="E11" i="11"/>
  <c r="B12" i="7"/>
  <c r="B15" i="7" s="1"/>
  <c r="B17" i="7" s="1"/>
  <c r="B27" i="7" s="1"/>
  <c r="B28" i="7" s="1"/>
  <c r="B32" i="7" s="1"/>
  <c r="D14" i="11"/>
  <c r="D16" i="11" s="1"/>
  <c r="D26" i="11" s="1"/>
  <c r="D27" i="11" s="1"/>
  <c r="D31" i="11" s="1"/>
  <c r="I15" i="7"/>
  <c r="I17" i="7" s="1"/>
  <c r="C13" i="7"/>
  <c r="M12" i="12"/>
  <c r="O11" i="11"/>
  <c r="L12" i="7"/>
  <c r="C13" i="12"/>
  <c r="K26" i="11"/>
  <c r="K27" i="11" s="1"/>
  <c r="K31" i="11" s="1"/>
  <c r="AI58" i="12"/>
  <c r="AK51" i="12"/>
  <c r="AK53" i="12" s="1"/>
  <c r="AK54" i="12" s="1"/>
  <c r="AK58" i="12" s="1"/>
  <c r="AG51" i="12"/>
  <c r="AC51" i="12"/>
  <c r="AC53" i="12" s="1"/>
  <c r="AC54" i="12" s="1"/>
  <c r="AC58" i="12" s="1"/>
  <c r="Y51" i="12"/>
  <c r="U51" i="12"/>
  <c r="J13" i="7"/>
  <c r="J15" i="7" s="1"/>
  <c r="J17" i="7" s="1"/>
  <c r="H15" i="7"/>
  <c r="H17" i="7" s="1"/>
  <c r="H27" i="7" s="1"/>
  <c r="H28" i="7" s="1"/>
  <c r="H32" i="7" s="1"/>
  <c r="J26" i="11"/>
  <c r="J27" i="11" s="1"/>
  <c r="J31" i="11" s="1"/>
  <c r="AG53" i="12" l="1"/>
  <c r="AG54" i="12" s="1"/>
  <c r="AG58" i="12" s="1"/>
  <c r="L27" i="12"/>
  <c r="L28" i="12" s="1"/>
  <c r="L32" i="12" s="1"/>
  <c r="I27" i="7"/>
  <c r="I28" i="7" s="1"/>
  <c r="I32" i="7" s="1"/>
  <c r="AM14" i="7"/>
  <c r="AN32" i="7"/>
  <c r="C15" i="12"/>
  <c r="C17" i="12" s="1"/>
  <c r="C27" i="12" s="1"/>
  <c r="C28" i="12" s="1"/>
  <c r="C32" i="12" s="1"/>
  <c r="AM23" i="7"/>
  <c r="AO32" i="7"/>
  <c r="AM22" i="7"/>
  <c r="AM30" i="7"/>
  <c r="E17" i="6" s="1"/>
  <c r="H17" i="6" s="1"/>
  <c r="L13" i="7"/>
  <c r="L15" i="7" s="1"/>
  <c r="L17" i="7" s="1"/>
  <c r="L27" i="7" s="1"/>
  <c r="L28" i="7" s="1"/>
  <c r="L32" i="7" s="1"/>
  <c r="M13" i="12"/>
  <c r="O12" i="11"/>
  <c r="P12" i="10"/>
  <c r="O15" i="10"/>
  <c r="O17" i="10" s="1"/>
  <c r="O27" i="10" s="1"/>
  <c r="O28" i="10" s="1"/>
  <c r="O32" i="10" s="1"/>
  <c r="G12" i="11"/>
  <c r="D13" i="7"/>
  <c r="E13" i="12"/>
  <c r="N14" i="11"/>
  <c r="N16" i="11" s="1"/>
  <c r="N26" i="11" s="1"/>
  <c r="N27" i="11" s="1"/>
  <c r="N31" i="11" s="1"/>
  <c r="D12" i="12"/>
  <c r="D15" i="12" s="1"/>
  <c r="D17" i="12" s="1"/>
  <c r="D27" i="12" s="1"/>
  <c r="D28" i="12" s="1"/>
  <c r="D32" i="12" s="1"/>
  <c r="C12" i="7"/>
  <c r="C15" i="7" s="1"/>
  <c r="C17" i="7" s="1"/>
  <c r="C27" i="7" s="1"/>
  <c r="C28" i="7" s="1"/>
  <c r="C32" i="7" s="1"/>
  <c r="E14" i="11"/>
  <c r="E16" i="11" s="1"/>
  <c r="E26" i="11" s="1"/>
  <c r="E27" i="11" s="1"/>
  <c r="E31" i="11" s="1"/>
  <c r="F11" i="11"/>
  <c r="Z21" i="7"/>
  <c r="AA21" i="7" s="1"/>
  <c r="AB21" i="7" s="1"/>
  <c r="AC21" i="7" s="1"/>
  <c r="AD21" i="7" s="1"/>
  <c r="AE21" i="7" s="1"/>
  <c r="AF21" i="7" s="1"/>
  <c r="AG21" i="7" s="1"/>
  <c r="AH21" i="7" s="1"/>
  <c r="AI21" i="7" s="1"/>
  <c r="AJ21" i="7" s="1"/>
  <c r="AK21" i="7" s="1"/>
  <c r="J27" i="7"/>
  <c r="J28" i="7" s="1"/>
  <c r="J32" i="7" s="1"/>
  <c r="M12" i="7"/>
  <c r="N12" i="12"/>
  <c r="P11" i="11"/>
  <c r="U25" i="7"/>
  <c r="M15" i="12"/>
  <c r="M17" i="12" s="1"/>
  <c r="M27" i="12" s="1"/>
  <c r="M28" i="12" s="1"/>
  <c r="M32" i="12" s="1"/>
  <c r="Z16" i="7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G12" i="10"/>
  <c r="G15" i="10" s="1"/>
  <c r="G17" i="10" s="1"/>
  <c r="G27" i="10" s="1"/>
  <c r="G28" i="10" s="1"/>
  <c r="G32" i="10" s="1"/>
  <c r="F15" i="10"/>
  <c r="F17" i="10" s="1"/>
  <c r="F27" i="10" s="1"/>
  <c r="F28" i="10" s="1"/>
  <c r="F32" i="10" s="1"/>
  <c r="X20" i="7"/>
  <c r="W25" i="7"/>
  <c r="AM24" i="7"/>
  <c r="AM21" i="7" l="1"/>
  <c r="Y20" i="7"/>
  <c r="X25" i="7"/>
  <c r="P12" i="11"/>
  <c r="N13" i="12"/>
  <c r="N15" i="12" s="1"/>
  <c r="N17" i="12" s="1"/>
  <c r="N27" i="12" s="1"/>
  <c r="N28" i="12" s="1"/>
  <c r="N32" i="12" s="1"/>
  <c r="M13" i="7"/>
  <c r="M15" i="7" s="1"/>
  <c r="M17" i="7" s="1"/>
  <c r="M27" i="7" s="1"/>
  <c r="M28" i="7" s="1"/>
  <c r="M32" i="7" s="1"/>
  <c r="F13" i="12"/>
  <c r="H12" i="11"/>
  <c r="E13" i="7"/>
  <c r="O14" i="11"/>
  <c r="O16" i="11" s="1"/>
  <c r="O26" i="11" s="1"/>
  <c r="O27" i="11" s="1"/>
  <c r="O31" i="11" s="1"/>
  <c r="G11" i="11"/>
  <c r="F14" i="11"/>
  <c r="F16" i="11" s="1"/>
  <c r="F26" i="11" s="1"/>
  <c r="F27" i="11" s="1"/>
  <c r="F31" i="11" s="1"/>
  <c r="E12" i="12"/>
  <c r="E15" i="12" s="1"/>
  <c r="E17" i="12" s="1"/>
  <c r="E27" i="12" s="1"/>
  <c r="E28" i="12" s="1"/>
  <c r="E32" i="12" s="1"/>
  <c r="D12" i="7"/>
  <c r="D15" i="7" s="1"/>
  <c r="D17" i="7" s="1"/>
  <c r="D27" i="7" s="1"/>
  <c r="D28" i="7" s="1"/>
  <c r="D32" i="7" s="1"/>
  <c r="AM16" i="7"/>
  <c r="O12" i="12"/>
  <c r="Q11" i="11"/>
  <c r="N12" i="7"/>
  <c r="P15" i="10"/>
  <c r="P17" i="10" s="1"/>
  <c r="P27" i="10" s="1"/>
  <c r="P28" i="10" s="1"/>
  <c r="P32" i="10" s="1"/>
  <c r="Q12" i="10"/>
  <c r="G14" i="11" l="1"/>
  <c r="G16" i="11" s="1"/>
  <c r="G26" i="11" s="1"/>
  <c r="G27" i="11" s="1"/>
  <c r="G31" i="11" s="1"/>
  <c r="H11" i="11"/>
  <c r="F12" i="12"/>
  <c r="F15" i="12" s="1"/>
  <c r="F17" i="12" s="1"/>
  <c r="F27" i="12" s="1"/>
  <c r="F28" i="12" s="1"/>
  <c r="F32" i="12" s="1"/>
  <c r="E12" i="7"/>
  <c r="E15" i="7" s="1"/>
  <c r="E17" i="7" s="1"/>
  <c r="E27" i="7" s="1"/>
  <c r="E28" i="7" s="1"/>
  <c r="E32" i="7" s="1"/>
  <c r="O13" i="12"/>
  <c r="O15" i="12" s="1"/>
  <c r="O17" i="12" s="1"/>
  <c r="O27" i="12" s="1"/>
  <c r="O28" i="12" s="1"/>
  <c r="O32" i="12" s="1"/>
  <c r="Q12" i="11"/>
  <c r="N13" i="7"/>
  <c r="N15" i="7" s="1"/>
  <c r="N17" i="7" s="1"/>
  <c r="N27" i="7" s="1"/>
  <c r="N28" i="7" s="1"/>
  <c r="N32" i="7" s="1"/>
  <c r="P14" i="11"/>
  <c r="P16" i="11" s="1"/>
  <c r="P26" i="11" s="1"/>
  <c r="P27" i="11" s="1"/>
  <c r="P31" i="11" s="1"/>
  <c r="R12" i="10"/>
  <c r="Q15" i="10"/>
  <c r="Q17" i="10" s="1"/>
  <c r="Q27" i="10" s="1"/>
  <c r="Q28" i="10" s="1"/>
  <c r="Q32" i="10" s="1"/>
  <c r="P12" i="12"/>
  <c r="R11" i="11"/>
  <c r="O12" i="7"/>
  <c r="G13" i="12"/>
  <c r="F13" i="7"/>
  <c r="Z20" i="7"/>
  <c r="Y25" i="7"/>
  <c r="Z25" i="7" l="1"/>
  <c r="AA20" i="7"/>
  <c r="P15" i="12"/>
  <c r="P17" i="12" s="1"/>
  <c r="P27" i="12" s="1"/>
  <c r="P28" i="12" s="1"/>
  <c r="P32" i="12" s="1"/>
  <c r="P13" i="12"/>
  <c r="R12" i="11"/>
  <c r="O13" i="7"/>
  <c r="O15" i="7" s="1"/>
  <c r="O17" i="7" s="1"/>
  <c r="O27" i="7" s="1"/>
  <c r="O28" i="7" s="1"/>
  <c r="O32" i="7" s="1"/>
  <c r="G12" i="12"/>
  <c r="G15" i="12" s="1"/>
  <c r="G17" i="12" s="1"/>
  <c r="G27" i="12" s="1"/>
  <c r="G28" i="12" s="1"/>
  <c r="G32" i="12" s="1"/>
  <c r="F12" i="7"/>
  <c r="F15" i="7" s="1"/>
  <c r="F17" i="7" s="1"/>
  <c r="F27" i="7" s="1"/>
  <c r="F28" i="7" s="1"/>
  <c r="F32" i="7" s="1"/>
  <c r="H14" i="11"/>
  <c r="H16" i="11" s="1"/>
  <c r="H26" i="11" s="1"/>
  <c r="H27" i="11" s="1"/>
  <c r="H31" i="11" s="1"/>
  <c r="Q14" i="11"/>
  <c r="Q16" i="11" s="1"/>
  <c r="Q26" i="11" s="1"/>
  <c r="Q27" i="11" s="1"/>
  <c r="Q31" i="11" s="1"/>
  <c r="R15" i="10"/>
  <c r="R17" i="10" s="1"/>
  <c r="R27" i="10" s="1"/>
  <c r="R28" i="10" s="1"/>
  <c r="R32" i="10" s="1"/>
  <c r="S12" i="10"/>
  <c r="Q12" i="12"/>
  <c r="S11" i="11"/>
  <c r="P12" i="7"/>
  <c r="R12" i="12" l="1"/>
  <c r="T11" i="11"/>
  <c r="Q12" i="7"/>
  <c r="P13" i="7"/>
  <c r="S12" i="11"/>
  <c r="Q13" i="12"/>
  <c r="Q15" i="12" s="1"/>
  <c r="Q17" i="12" s="1"/>
  <c r="Q27" i="12" s="1"/>
  <c r="Q28" i="12" s="1"/>
  <c r="Q32" i="12" s="1"/>
  <c r="R14" i="11"/>
  <c r="R16" i="11" s="1"/>
  <c r="R26" i="11" s="1"/>
  <c r="R27" i="11" s="1"/>
  <c r="R31" i="11" s="1"/>
  <c r="T12" i="10"/>
  <c r="S15" i="10"/>
  <c r="S17" i="10" s="1"/>
  <c r="S27" i="10" s="1"/>
  <c r="S28" i="10" s="1"/>
  <c r="S32" i="10" s="1"/>
  <c r="AB20" i="7"/>
  <c r="AA25" i="7"/>
  <c r="P15" i="7"/>
  <c r="P17" i="7" s="1"/>
  <c r="P27" i="7" s="1"/>
  <c r="P28" i="7" s="1"/>
  <c r="P32" i="7" s="1"/>
  <c r="AC20" i="7" l="1"/>
  <c r="AB25" i="7"/>
  <c r="R13" i="12"/>
  <c r="R15" i="12" s="1"/>
  <c r="R17" i="12" s="1"/>
  <c r="R27" i="12" s="1"/>
  <c r="R28" i="12" s="1"/>
  <c r="R32" i="12" s="1"/>
  <c r="Q13" i="7"/>
  <c r="Q15" i="7" s="1"/>
  <c r="Q17" i="7" s="1"/>
  <c r="Q27" i="7" s="1"/>
  <c r="Q28" i="7" s="1"/>
  <c r="Q32" i="7" s="1"/>
  <c r="T12" i="11"/>
  <c r="S12" i="12"/>
  <c r="U11" i="11"/>
  <c r="R12" i="7"/>
  <c r="T14" i="11"/>
  <c r="T16" i="11" s="1"/>
  <c r="T26" i="11" s="1"/>
  <c r="T27" i="11" s="1"/>
  <c r="T31" i="11" s="1"/>
  <c r="T15" i="10"/>
  <c r="T17" i="10" s="1"/>
  <c r="T27" i="10" s="1"/>
  <c r="T28" i="10" s="1"/>
  <c r="T32" i="10" s="1"/>
  <c r="U12" i="10"/>
  <c r="S14" i="11"/>
  <c r="S16" i="11" s="1"/>
  <c r="S26" i="11" s="1"/>
  <c r="S27" i="11" s="1"/>
  <c r="S31" i="11" s="1"/>
  <c r="U12" i="11" l="1"/>
  <c r="S13" i="12"/>
  <c r="S15" i="12" s="1"/>
  <c r="S17" i="12" s="1"/>
  <c r="S27" i="12" s="1"/>
  <c r="S28" i="12" s="1"/>
  <c r="S32" i="12" s="1"/>
  <c r="R13" i="7"/>
  <c r="R15" i="7" s="1"/>
  <c r="R17" i="7" s="1"/>
  <c r="R27" i="7" s="1"/>
  <c r="R28" i="7" s="1"/>
  <c r="R32" i="7" s="1"/>
  <c r="U38" i="12"/>
  <c r="U41" i="12" s="1"/>
  <c r="U43" i="12" s="1"/>
  <c r="U53" i="12" s="1"/>
  <c r="U54" i="12" s="1"/>
  <c r="U58" i="12" s="1"/>
  <c r="U15" i="10"/>
  <c r="U17" i="10" s="1"/>
  <c r="U27" i="10" s="1"/>
  <c r="U28" i="10" s="1"/>
  <c r="U32" i="10" s="1"/>
  <c r="V12" i="10"/>
  <c r="S12" i="7"/>
  <c r="T12" i="12"/>
  <c r="AD20" i="7"/>
  <c r="AC25" i="7"/>
  <c r="AD25" i="7" l="1"/>
  <c r="AE20" i="7"/>
  <c r="V15" i="10"/>
  <c r="V17" i="10" s="1"/>
  <c r="V27" i="10" s="1"/>
  <c r="V28" i="10" s="1"/>
  <c r="V32" i="10" s="1"/>
  <c r="W12" i="10"/>
  <c r="U12" i="12"/>
  <c r="T13" i="12"/>
  <c r="U13" i="12" s="1"/>
  <c r="V13" i="12" s="1"/>
  <c r="S13" i="7"/>
  <c r="S15" i="7" s="1"/>
  <c r="S17" i="7" s="1"/>
  <c r="S27" i="7" s="1"/>
  <c r="S28" i="7" s="1"/>
  <c r="S32" i="7" s="1"/>
  <c r="U14" i="11"/>
  <c r="U16" i="11" s="1"/>
  <c r="U26" i="11" s="1"/>
  <c r="U27" i="11" s="1"/>
  <c r="U31" i="11" s="1"/>
  <c r="V12" i="12" l="1"/>
  <c r="U15" i="12"/>
  <c r="U17" i="12" s="1"/>
  <c r="U27" i="12" s="1"/>
  <c r="U28" i="12" s="1"/>
  <c r="U32" i="12" s="1"/>
  <c r="W13" i="12"/>
  <c r="V39" i="12"/>
  <c r="T15" i="12"/>
  <c r="T17" i="12" s="1"/>
  <c r="T27" i="12" s="1"/>
  <c r="T28" i="12" s="1"/>
  <c r="T32" i="12" s="1"/>
  <c r="AF20" i="7"/>
  <c r="AE25" i="7"/>
  <c r="T15" i="7"/>
  <c r="T17" i="7" s="1"/>
  <c r="T27" i="7" s="1"/>
  <c r="T28" i="7" s="1"/>
  <c r="T32" i="7" s="1"/>
  <c r="X12" i="10"/>
  <c r="W15" i="10"/>
  <c r="W17" i="10" s="1"/>
  <c r="W27" i="10" s="1"/>
  <c r="W28" i="10" s="1"/>
  <c r="W32" i="10" s="1"/>
  <c r="X13" i="12" l="1"/>
  <c r="W39" i="12"/>
  <c r="Y12" i="10"/>
  <c r="Y15" i="10" s="1"/>
  <c r="Y17" i="10" s="1"/>
  <c r="Y27" i="10" s="1"/>
  <c r="Y28" i="10" s="1"/>
  <c r="Y32" i="10" s="1"/>
  <c r="X15" i="10"/>
  <c r="X17" i="10" s="1"/>
  <c r="X27" i="10" s="1"/>
  <c r="X28" i="10" s="1"/>
  <c r="X32" i="10" s="1"/>
  <c r="AG20" i="7"/>
  <c r="AF25" i="7"/>
  <c r="W12" i="12"/>
  <c r="V38" i="12"/>
  <c r="V15" i="12"/>
  <c r="V17" i="12" s="1"/>
  <c r="V27" i="12" s="1"/>
  <c r="V28" i="12" s="1"/>
  <c r="V32" i="12" s="1"/>
  <c r="V41" i="12" l="1"/>
  <c r="V43" i="12" s="1"/>
  <c r="V53" i="12" s="1"/>
  <c r="V54" i="12" s="1"/>
  <c r="V58" i="12" s="1"/>
  <c r="AG25" i="7"/>
  <c r="AH20" i="7"/>
  <c r="X39" i="12"/>
  <c r="W13" i="7" s="1"/>
  <c r="Y13" i="12"/>
  <c r="W15" i="12"/>
  <c r="W17" i="12" s="1"/>
  <c r="W27" i="12" s="1"/>
  <c r="W28" i="12" s="1"/>
  <c r="W32" i="12" s="1"/>
  <c r="X12" i="12"/>
  <c r="W38" i="12"/>
  <c r="W41" i="12" s="1"/>
  <c r="W43" i="12" s="1"/>
  <c r="W53" i="12" s="1"/>
  <c r="W54" i="12" s="1"/>
  <c r="W58" i="12" s="1"/>
  <c r="Z39" i="12" l="1"/>
  <c r="Y39" i="12"/>
  <c r="X13" i="7" s="1"/>
  <c r="U15" i="7"/>
  <c r="U17" i="7" s="1"/>
  <c r="U27" i="7" s="1"/>
  <c r="U28" i="7" s="1"/>
  <c r="U32" i="7" s="1"/>
  <c r="X38" i="12"/>
  <c r="X41" i="12" s="1"/>
  <c r="X43" i="12" s="1"/>
  <c r="X53" i="12" s="1"/>
  <c r="X54" i="12" s="1"/>
  <c r="X58" i="12" s="1"/>
  <c r="Y12" i="12"/>
  <c r="X15" i="12"/>
  <c r="X17" i="12" s="1"/>
  <c r="X27" i="12" s="1"/>
  <c r="X28" i="12" s="1"/>
  <c r="X32" i="12" s="1"/>
  <c r="AH25" i="7"/>
  <c r="AI20" i="7"/>
  <c r="Y13" i="7" l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W12" i="7"/>
  <c r="V15" i="7"/>
  <c r="V17" i="7" s="1"/>
  <c r="V27" i="7" s="1"/>
  <c r="V28" i="7" s="1"/>
  <c r="V32" i="7" s="1"/>
  <c r="Z38" i="12"/>
  <c r="Z41" i="12" s="1"/>
  <c r="Z43" i="12" s="1"/>
  <c r="Z53" i="12" s="1"/>
  <c r="Z54" i="12" s="1"/>
  <c r="Z58" i="12" s="1"/>
  <c r="Y38" i="12"/>
  <c r="Y41" i="12" s="1"/>
  <c r="Y43" i="12" s="1"/>
  <c r="Y53" i="12" s="1"/>
  <c r="Y54" i="12" s="1"/>
  <c r="Y58" i="12" s="1"/>
  <c r="Y15" i="12"/>
  <c r="Y17" i="12" s="1"/>
  <c r="Y27" i="12" s="1"/>
  <c r="Y28" i="12" s="1"/>
  <c r="Y32" i="12" s="1"/>
  <c r="AJ20" i="7"/>
  <c r="AI25" i="7"/>
  <c r="AM13" i="7" l="1"/>
  <c r="AK20" i="7"/>
  <c r="AJ25" i="7"/>
  <c r="W15" i="7"/>
  <c r="W17" i="7" s="1"/>
  <c r="W27" i="7" s="1"/>
  <c r="W28" i="7" s="1"/>
  <c r="W32" i="7" s="1"/>
  <c r="X12" i="7"/>
  <c r="X15" i="7" l="1"/>
  <c r="X17" i="7" s="1"/>
  <c r="X27" i="7" s="1"/>
  <c r="X28" i="7" s="1"/>
  <c r="X32" i="7" s="1"/>
  <c r="Y12" i="7"/>
  <c r="AK25" i="7"/>
  <c r="AM20" i="7"/>
  <c r="AM25" i="7" s="1"/>
  <c r="Z12" i="7" l="1"/>
  <c r="Y15" i="7"/>
  <c r="Y17" i="7" s="1"/>
  <c r="Y27" i="7" l="1"/>
  <c r="Y28" i="7" s="1"/>
  <c r="Y32" i="7" s="1"/>
  <c r="AA12" i="7"/>
  <c r="Z15" i="7"/>
  <c r="Z17" i="7" s="1"/>
  <c r="Z27" i="7" s="1"/>
  <c r="Z28" i="7" s="1"/>
  <c r="Z32" i="7" s="1"/>
  <c r="AB12" i="7" l="1"/>
  <c r="AA15" i="7"/>
  <c r="AA17" i="7" s="1"/>
  <c r="AA27" i="7" s="1"/>
  <c r="AA28" i="7" s="1"/>
  <c r="AA32" i="7" s="1"/>
  <c r="AB15" i="7" l="1"/>
  <c r="AB17" i="7" s="1"/>
  <c r="AC12" i="7"/>
  <c r="AD12" i="7" l="1"/>
  <c r="AC15" i="7"/>
  <c r="AC17" i="7" s="1"/>
  <c r="AC27" i="7" s="1"/>
  <c r="AC28" i="7" s="1"/>
  <c r="AC32" i="7" s="1"/>
  <c r="AB27" i="7"/>
  <c r="AB28" i="7" s="1"/>
  <c r="AB32" i="7" s="1"/>
  <c r="AD15" i="7" l="1"/>
  <c r="AD17" i="7" s="1"/>
  <c r="AD27" i="7" s="1"/>
  <c r="AD28" i="7" s="1"/>
  <c r="AD32" i="7" s="1"/>
  <c r="AE12" i="7"/>
  <c r="AF12" i="7" l="1"/>
  <c r="AE15" i="7"/>
  <c r="AE17" i="7" s="1"/>
  <c r="AE27" i="7" s="1"/>
  <c r="AE28" i="7" s="1"/>
  <c r="AE32" i="7" s="1"/>
  <c r="AF15" i="7" l="1"/>
  <c r="AF17" i="7" s="1"/>
  <c r="AF27" i="7" s="1"/>
  <c r="AF28" i="7" s="1"/>
  <c r="AF32" i="7" s="1"/>
  <c r="AG12" i="7"/>
  <c r="AH12" i="7" l="1"/>
  <c r="AG15" i="7"/>
  <c r="AG17" i="7" s="1"/>
  <c r="AG27" i="7" s="1"/>
  <c r="AG28" i="7" s="1"/>
  <c r="AG32" i="7" s="1"/>
  <c r="AH15" i="7" l="1"/>
  <c r="AH17" i="7" s="1"/>
  <c r="AH27" i="7" s="1"/>
  <c r="AH28" i="7" s="1"/>
  <c r="AH32" i="7" s="1"/>
  <c r="AI12" i="7"/>
  <c r="AI15" i="7" l="1"/>
  <c r="AI17" i="7" s="1"/>
  <c r="AI27" i="7" s="1"/>
  <c r="AI28" i="7" s="1"/>
  <c r="AI32" i="7" s="1"/>
  <c r="AJ12" i="7"/>
  <c r="AJ15" i="7" l="1"/>
  <c r="AJ17" i="7" s="1"/>
  <c r="AJ27" i="7" s="1"/>
  <c r="AJ28" i="7" s="1"/>
  <c r="AJ32" i="7" s="1"/>
  <c r="AK12" i="7"/>
  <c r="AK15" i="7" l="1"/>
  <c r="AK17" i="7" s="1"/>
  <c r="AM12" i="7"/>
  <c r="AM15" i="7" s="1"/>
  <c r="AK27" i="7" l="1"/>
  <c r="AK28" i="7" s="1"/>
  <c r="AK32" i="7" s="1"/>
  <c r="AM17" i="7"/>
  <c r="AM27" i="7" s="1"/>
  <c r="AM28" i="7" s="1"/>
  <c r="AM32" i="7" l="1"/>
  <c r="F28" i="6"/>
  <c r="F29" i="6" s="1"/>
  <c r="E13" i="6" s="1"/>
  <c r="H13" i="6" l="1"/>
  <c r="X16" i="5" l="1"/>
  <c r="Y16" i="5" s="1"/>
  <c r="V12" i="5"/>
  <c r="V18" i="5" s="1"/>
  <c r="V19" i="5" s="1"/>
  <c r="U12" i="5"/>
  <c r="T18" i="5"/>
  <c r="T19" i="5" s="1"/>
  <c r="T12" i="5"/>
  <c r="S12" i="5"/>
  <c r="S18" i="5" s="1"/>
  <c r="S19" i="5" s="1"/>
  <c r="R12" i="5"/>
  <c r="R18" i="5" s="1"/>
  <c r="R19" i="5" s="1"/>
  <c r="Q12" i="5"/>
  <c r="Q18" i="5" s="1"/>
  <c r="Q19" i="5" s="1"/>
  <c r="P12" i="5"/>
  <c r="P18" i="5" s="1"/>
  <c r="P19" i="5" s="1"/>
  <c r="O12" i="5"/>
  <c r="O18" i="5" s="1"/>
  <c r="O19" i="5" s="1"/>
  <c r="N12" i="5"/>
  <c r="N18" i="5" s="1"/>
  <c r="N19" i="5" s="1"/>
  <c r="M12" i="5"/>
  <c r="M18" i="5" s="1"/>
  <c r="M19" i="5" s="1"/>
  <c r="L12" i="5"/>
  <c r="L18" i="5" s="1"/>
  <c r="L19" i="5" s="1"/>
  <c r="K12" i="5"/>
  <c r="K18" i="5" s="1"/>
  <c r="K19" i="5" s="1"/>
  <c r="J12" i="5"/>
  <c r="J18" i="5" s="1"/>
  <c r="J19" i="5" s="1"/>
  <c r="I12" i="5"/>
  <c r="I18" i="5" s="1"/>
  <c r="I19" i="5" s="1"/>
  <c r="H12" i="5"/>
  <c r="H18" i="5" s="1"/>
  <c r="H19" i="5" s="1"/>
  <c r="G12" i="5"/>
  <c r="G18" i="5" s="1"/>
  <c r="G19" i="5" s="1"/>
  <c r="F12" i="5"/>
  <c r="F18" i="5" s="1"/>
  <c r="F19" i="5" s="1"/>
  <c r="E12" i="5"/>
  <c r="E18" i="5" s="1"/>
  <c r="E19" i="5" s="1"/>
  <c r="D12" i="5"/>
  <c r="D18" i="5" s="1"/>
  <c r="D19" i="5" s="1"/>
  <c r="C12" i="5"/>
  <c r="C18" i="5" s="1"/>
  <c r="C19" i="5" s="1"/>
  <c r="B12" i="5"/>
  <c r="B18" i="5" s="1"/>
  <c r="B19" i="5" s="1"/>
  <c r="V19" i="1"/>
  <c r="V21" i="1" s="1"/>
  <c r="W19" i="1"/>
  <c r="W21" i="1" s="1"/>
  <c r="X19" i="1"/>
  <c r="X10" i="5" s="1"/>
  <c r="Y10" i="5" s="1"/>
  <c r="Y19" i="1"/>
  <c r="V20" i="1"/>
  <c r="W20" i="1"/>
  <c r="X20" i="1"/>
  <c r="X11" i="5" s="1"/>
  <c r="Y20" i="1"/>
  <c r="AB20" i="1"/>
  <c r="V22" i="1"/>
  <c r="W22" i="1"/>
  <c r="X22" i="1"/>
  <c r="X13" i="5" s="1"/>
  <c r="Y22" i="1"/>
  <c r="V23" i="1"/>
  <c r="W23" i="1"/>
  <c r="X23" i="1"/>
  <c r="X14" i="5" s="1"/>
  <c r="Y23" i="1"/>
  <c r="AE23" i="1"/>
  <c r="AF23" i="1"/>
  <c r="V24" i="1"/>
  <c r="W24" i="1"/>
  <c r="X24" i="1"/>
  <c r="X15" i="5" s="1"/>
  <c r="Y24" i="1"/>
  <c r="AJ24" i="1"/>
  <c r="AL24" i="1"/>
  <c r="V25" i="1"/>
  <c r="W25" i="1"/>
  <c r="X25" i="1"/>
  <c r="Y25" i="1"/>
  <c r="AE25" i="1"/>
  <c r="V26" i="1"/>
  <c r="W26" i="1"/>
  <c r="X26" i="1"/>
  <c r="X17" i="5" s="1"/>
  <c r="Y17" i="5" s="1"/>
  <c r="Y26" i="1"/>
  <c r="AB26" i="1"/>
  <c r="AC26" i="1"/>
  <c r="AJ26" i="1"/>
  <c r="AK26" i="1"/>
  <c r="U26" i="1"/>
  <c r="U25" i="1"/>
  <c r="U24" i="1"/>
  <c r="U23" i="1"/>
  <c r="U22" i="1"/>
  <c r="U20" i="1"/>
  <c r="U21" i="1" s="1"/>
  <c r="U27" i="1" s="1"/>
  <c r="U28" i="1" s="1"/>
  <c r="U19" i="1"/>
  <c r="AA10" i="1"/>
  <c r="AB10" i="1"/>
  <c r="AC10" i="1"/>
  <c r="AD10" i="1"/>
  <c r="AE10" i="1"/>
  <c r="AF10" i="1"/>
  <c r="AG10" i="1"/>
  <c r="AH22" i="1" s="1"/>
  <c r="AH10" i="1"/>
  <c r="AI10" i="1"/>
  <c r="AI22" i="1" s="1"/>
  <c r="AJ10" i="1"/>
  <c r="AK10" i="1"/>
  <c r="AK22" i="1" s="1"/>
  <c r="AL10" i="1"/>
  <c r="AA11" i="1"/>
  <c r="AB11" i="1"/>
  <c r="AB23" i="1" s="1"/>
  <c r="AC11" i="1"/>
  <c r="AD11" i="1"/>
  <c r="AE11" i="1"/>
  <c r="AF11" i="1"/>
  <c r="AG11" i="1"/>
  <c r="AG23" i="1" s="1"/>
  <c r="AH11" i="1"/>
  <c r="AH23" i="1" s="1"/>
  <c r="AI11" i="1"/>
  <c r="AI23" i="1" s="1"/>
  <c r="AJ11" i="1"/>
  <c r="AJ23" i="1" s="1"/>
  <c r="AK11" i="1"/>
  <c r="AL11" i="1"/>
  <c r="AA12" i="1"/>
  <c r="AB12" i="1"/>
  <c r="AB24" i="1" s="1"/>
  <c r="AC12" i="1"/>
  <c r="AC24" i="1" s="1"/>
  <c r="AD12" i="1"/>
  <c r="AD24" i="1" s="1"/>
  <c r="AE12" i="1"/>
  <c r="AE24" i="1" s="1"/>
  <c r="AF12" i="1"/>
  <c r="AF24" i="1" s="1"/>
  <c r="AG12" i="1"/>
  <c r="AG24" i="1" s="1"/>
  <c r="AH12" i="1"/>
  <c r="AI12" i="1"/>
  <c r="AI24" i="1" s="1"/>
  <c r="AJ12" i="1"/>
  <c r="AK12" i="1"/>
  <c r="AK24" i="1" s="1"/>
  <c r="AL12" i="1"/>
  <c r="AA13" i="1"/>
  <c r="AB13" i="1"/>
  <c r="AB25" i="1" s="1"/>
  <c r="AC13" i="1"/>
  <c r="AD25" i="1" s="1"/>
  <c r="AD13" i="1"/>
  <c r="AE13" i="1"/>
  <c r="AF13" i="1"/>
  <c r="AG13" i="1"/>
  <c r="AG25" i="1" s="1"/>
  <c r="AH13" i="1"/>
  <c r="AH25" i="1" s="1"/>
  <c r="AI13" i="1"/>
  <c r="AI25" i="1" s="1"/>
  <c r="AJ13" i="1"/>
  <c r="AJ25" i="1" s="1"/>
  <c r="AK13" i="1"/>
  <c r="AK25" i="1" s="1"/>
  <c r="AL13" i="1"/>
  <c r="AA14" i="1"/>
  <c r="AB14" i="1"/>
  <c r="AC14" i="1"/>
  <c r="AD14" i="1"/>
  <c r="AE14" i="1"/>
  <c r="AE26" i="1" s="1"/>
  <c r="AF14" i="1"/>
  <c r="AF26" i="1" s="1"/>
  <c r="AG14" i="1"/>
  <c r="AG26" i="1" s="1"/>
  <c r="AH14" i="1"/>
  <c r="AI14" i="1"/>
  <c r="AI26" i="1" s="1"/>
  <c r="AJ14" i="1"/>
  <c r="AK14" i="1"/>
  <c r="AL14" i="1"/>
  <c r="AA7" i="1"/>
  <c r="AB7" i="1"/>
  <c r="AB19" i="1" s="1"/>
  <c r="AB21" i="1" s="1"/>
  <c r="AC7" i="1"/>
  <c r="AC19" i="1" s="1"/>
  <c r="AD7" i="1"/>
  <c r="AE7" i="1"/>
  <c r="AE19" i="1" s="1"/>
  <c r="AF7" i="1"/>
  <c r="AG7" i="1"/>
  <c r="AG19" i="1" s="1"/>
  <c r="AH7" i="1"/>
  <c r="AH19" i="1" s="1"/>
  <c r="AI7" i="1"/>
  <c r="AI19" i="1" s="1"/>
  <c r="AJ7" i="1"/>
  <c r="AJ19" i="1" s="1"/>
  <c r="AK7" i="1"/>
  <c r="AK19" i="1" s="1"/>
  <c r="AL7" i="1"/>
  <c r="AA8" i="1"/>
  <c r="AB8" i="1"/>
  <c r="AC8" i="1"/>
  <c r="AD8" i="1"/>
  <c r="AD20" i="1" s="1"/>
  <c r="AE8" i="1"/>
  <c r="AE20" i="1" s="1"/>
  <c r="AF8" i="1"/>
  <c r="AF9" i="1" s="1"/>
  <c r="AF15" i="1" s="1"/>
  <c r="AF16" i="1" s="1"/>
  <c r="AF20" i="5" s="1"/>
  <c r="AG8" i="1"/>
  <c r="AG20" i="1" s="1"/>
  <c r="AH8" i="1"/>
  <c r="AI8" i="1"/>
  <c r="AI20" i="1" s="1"/>
  <c r="AJ8" i="1"/>
  <c r="AJ20" i="1" s="1"/>
  <c r="AK8" i="1"/>
  <c r="AL8" i="1"/>
  <c r="AL20" i="1" s="1"/>
  <c r="AA9" i="1"/>
  <c r="AA15" i="1" s="1"/>
  <c r="AA16" i="1" s="1"/>
  <c r="AA20" i="5" s="1"/>
  <c r="AB9" i="1"/>
  <c r="AB15" i="1" s="1"/>
  <c r="AB16" i="1" s="1"/>
  <c r="AB20" i="5" s="1"/>
  <c r="AD9" i="1"/>
  <c r="AL9" i="1"/>
  <c r="AL25" i="1" l="1"/>
  <c r="AI21" i="1"/>
  <c r="AK9" i="1"/>
  <c r="AK15" i="1" s="1"/>
  <c r="AK16" i="1" s="1"/>
  <c r="AK20" i="5" s="1"/>
  <c r="AL26" i="1"/>
  <c r="AD26" i="1"/>
  <c r="AI9" i="1"/>
  <c r="AI15" i="1" s="1"/>
  <c r="AI16" i="1" s="1"/>
  <c r="AI20" i="5" s="1"/>
  <c r="AF19" i="1"/>
  <c r="AF25" i="1"/>
  <c r="AJ22" i="1"/>
  <c r="AB22" i="1"/>
  <c r="AC25" i="1"/>
  <c r="Y14" i="5"/>
  <c r="Z14" i="5" s="1"/>
  <c r="AH20" i="1"/>
  <c r="AH21" i="1" s="1"/>
  <c r="AH27" i="1" s="1"/>
  <c r="AH28" i="1" s="1"/>
  <c r="AG22" i="1"/>
  <c r="Y13" i="5"/>
  <c r="AF22" i="1"/>
  <c r="AJ9" i="1"/>
  <c r="AJ15" i="1" s="1"/>
  <c r="AJ16" i="1" s="1"/>
  <c r="AJ20" i="5" s="1"/>
  <c r="AC9" i="1"/>
  <c r="AH9" i="1"/>
  <c r="AH15" i="1" s="1"/>
  <c r="AH16" i="1" s="1"/>
  <c r="AH20" i="5" s="1"/>
  <c r="AE21" i="1"/>
  <c r="AE27" i="1" s="1"/>
  <c r="AE28" i="1" s="1"/>
  <c r="Y21" i="1"/>
  <c r="Y27" i="1" s="1"/>
  <c r="Y28" i="1" s="1"/>
  <c r="AJ21" i="1"/>
  <c r="AJ27" i="1" s="1"/>
  <c r="AJ28" i="1" s="1"/>
  <c r="AH26" i="1"/>
  <c r="AG21" i="1"/>
  <c r="AG9" i="1"/>
  <c r="AG15" i="1" s="1"/>
  <c r="AG16" i="1" s="1"/>
  <c r="AG20" i="5" s="1"/>
  <c r="AL19" i="1"/>
  <c r="AL21" i="1" s="1"/>
  <c r="AD19" i="1"/>
  <c r="AD21" i="1" s="1"/>
  <c r="AH24" i="1"/>
  <c r="AL23" i="1"/>
  <c r="AD23" i="1"/>
  <c r="Y15" i="5"/>
  <c r="AA24" i="1"/>
  <c r="AI27" i="1"/>
  <c r="AI28" i="1" s="1"/>
  <c r="AA19" i="1"/>
  <c r="AA23" i="1"/>
  <c r="AB27" i="1"/>
  <c r="AB28" i="1" s="1"/>
  <c r="AK21" i="1"/>
  <c r="AK27" i="1" s="1"/>
  <c r="AK28" i="1" s="1"/>
  <c r="AC21" i="1"/>
  <c r="AC15" i="1"/>
  <c r="AC16" i="1" s="1"/>
  <c r="AC20" i="5" s="1"/>
  <c r="AK23" i="1"/>
  <c r="AC23" i="1"/>
  <c r="AL22" i="1"/>
  <c r="AD22" i="1"/>
  <c r="W27" i="1"/>
  <c r="W28" i="1" s="1"/>
  <c r="AF20" i="1"/>
  <c r="AF21" i="1" s="1"/>
  <c r="AF27" i="1" s="1"/>
  <c r="AF28" i="1" s="1"/>
  <c r="Z16" i="5"/>
  <c r="AE22" i="1"/>
  <c r="AK20" i="1"/>
  <c r="AC20" i="1"/>
  <c r="AE9" i="1"/>
  <c r="AE15" i="1" s="1"/>
  <c r="AE16" i="1" s="1"/>
  <c r="AE20" i="5" s="1"/>
  <c r="AC22" i="1"/>
  <c r="V27" i="1"/>
  <c r="V28" i="1" s="1"/>
  <c r="X21" i="1"/>
  <c r="X27" i="1" s="1"/>
  <c r="X28" i="1" s="1"/>
  <c r="Y11" i="5"/>
  <c r="X12" i="5"/>
  <c r="X18" i="5" s="1"/>
  <c r="X19" i="5" s="1"/>
  <c r="W12" i="5"/>
  <c r="W18" i="5" s="1"/>
  <c r="W19" i="5" s="1"/>
  <c r="U18" i="5"/>
  <c r="U19" i="5" s="1"/>
  <c r="AL15" i="1"/>
  <c r="AL16" i="1" s="1"/>
  <c r="AL20" i="5" s="1"/>
  <c r="AD15" i="1"/>
  <c r="AD16" i="1" s="1"/>
  <c r="AD20" i="5" s="1"/>
  <c r="Z8" i="1"/>
  <c r="Z14" i="1"/>
  <c r="Z26" i="1" s="1"/>
  <c r="Z17" i="5" s="1"/>
  <c r="Z12" i="1"/>
  <c r="Z24" i="1" s="1"/>
  <c r="Z13" i="1"/>
  <c r="Z25" i="1" s="1"/>
  <c r="Z11" i="1"/>
  <c r="Z23" i="1" s="1"/>
  <c r="Z10" i="1"/>
  <c r="Z22" i="1" s="1"/>
  <c r="Z7" i="1"/>
  <c r="I16" i="4"/>
  <c r="T15" i="4"/>
  <c r="T16" i="4" s="1"/>
  <c r="L15" i="4"/>
  <c r="L16" i="4" s="1"/>
  <c r="I15" i="4"/>
  <c r="H15" i="4"/>
  <c r="H16" i="4" s="1"/>
  <c r="D15" i="4"/>
  <c r="D16" i="4" s="1"/>
  <c r="T9" i="4"/>
  <c r="S9" i="4"/>
  <c r="S15" i="4" s="1"/>
  <c r="S16" i="4" s="1"/>
  <c r="R9" i="4"/>
  <c r="R15" i="4" s="1"/>
  <c r="R16" i="4" s="1"/>
  <c r="Q9" i="4"/>
  <c r="Q15" i="4" s="1"/>
  <c r="Q16" i="4" s="1"/>
  <c r="P9" i="4"/>
  <c r="P15" i="4" s="1"/>
  <c r="P16" i="4" s="1"/>
  <c r="O9" i="4"/>
  <c r="O15" i="4" s="1"/>
  <c r="O16" i="4" s="1"/>
  <c r="N9" i="4"/>
  <c r="N15" i="4" s="1"/>
  <c r="N16" i="4" s="1"/>
  <c r="M9" i="4"/>
  <c r="M15" i="4" s="1"/>
  <c r="M16" i="4" s="1"/>
  <c r="L9" i="4"/>
  <c r="K9" i="4"/>
  <c r="K15" i="4" s="1"/>
  <c r="K16" i="4" s="1"/>
  <c r="J9" i="4"/>
  <c r="J15" i="4" s="1"/>
  <c r="J16" i="4" s="1"/>
  <c r="I9" i="4"/>
  <c r="H9" i="4"/>
  <c r="G9" i="4"/>
  <c r="G15" i="4" s="1"/>
  <c r="G16" i="4" s="1"/>
  <c r="F9" i="4"/>
  <c r="F15" i="4" s="1"/>
  <c r="F16" i="4" s="1"/>
  <c r="E9" i="4"/>
  <c r="E15" i="4" s="1"/>
  <c r="E16" i="4" s="1"/>
  <c r="D9" i="4"/>
  <c r="C9" i="4"/>
  <c r="C15" i="4" s="1"/>
  <c r="C16" i="4" s="1"/>
  <c r="B9" i="4"/>
  <c r="B15" i="4" s="1"/>
  <c r="B16" i="4" s="1"/>
  <c r="Z15" i="5" l="1"/>
  <c r="AA25" i="1"/>
  <c r="AD27" i="1"/>
  <c r="AD28" i="1" s="1"/>
  <c r="AA26" i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Z13" i="5"/>
  <c r="AL27" i="1"/>
  <c r="AL28" i="1" s="1"/>
  <c r="AG27" i="1"/>
  <c r="AG28" i="1" s="1"/>
  <c r="AA15" i="5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AL15" i="5" s="1"/>
  <c r="Z9" i="1"/>
  <c r="Z15" i="1" s="1"/>
  <c r="Z16" i="1" s="1"/>
  <c r="Z20" i="5" s="1"/>
  <c r="AO20" i="5" s="1"/>
  <c r="Z19" i="1"/>
  <c r="AA16" i="5"/>
  <c r="AA22" i="1"/>
  <c r="AA13" i="5" s="1"/>
  <c r="AA20" i="1"/>
  <c r="AA21" i="1" s="1"/>
  <c r="Z20" i="1"/>
  <c r="Z11" i="5" s="1"/>
  <c r="AC27" i="1"/>
  <c r="AC28" i="1" s="1"/>
  <c r="AA14" i="5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 s="1"/>
  <c r="Y12" i="5"/>
  <c r="Y18" i="5" s="1"/>
  <c r="Y19" i="5" s="1"/>
  <c r="AN14" i="5" l="1"/>
  <c r="AA27" i="1"/>
  <c r="AA28" i="1" s="1"/>
  <c r="AA11" i="5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B13" i="5"/>
  <c r="AC13" i="5" s="1"/>
  <c r="AD13" i="5" s="1"/>
  <c r="AE13" i="5" s="1"/>
  <c r="AF13" i="5" s="1"/>
  <c r="AG13" i="5" s="1"/>
  <c r="AH13" i="5" s="1"/>
  <c r="AI13" i="5" s="1"/>
  <c r="AJ13" i="5" s="1"/>
  <c r="AK13" i="5" s="1"/>
  <c r="AL13" i="5" s="1"/>
  <c r="AN15" i="5"/>
  <c r="AB16" i="5"/>
  <c r="AC16" i="5" s="1"/>
  <c r="AD16" i="5" s="1"/>
  <c r="AE16" i="5" s="1"/>
  <c r="AF16" i="5" s="1"/>
  <c r="AG16" i="5" s="1"/>
  <c r="AH16" i="5" s="1"/>
  <c r="AI16" i="5" s="1"/>
  <c r="AJ16" i="5" s="1"/>
  <c r="AK16" i="5" s="1"/>
  <c r="AL16" i="5" s="1"/>
  <c r="Z21" i="1"/>
  <c r="Z27" i="1" s="1"/>
  <c r="Z28" i="1" s="1"/>
  <c r="Z10" i="5"/>
  <c r="AN17" i="5"/>
  <c r="D34" i="3"/>
  <c r="C34" i="3"/>
  <c r="N32" i="3"/>
  <c r="N34" i="3" s="1"/>
  <c r="M32" i="3"/>
  <c r="M34" i="3" s="1"/>
  <c r="L32" i="3"/>
  <c r="L34" i="3" s="1"/>
  <c r="K32" i="3"/>
  <c r="K34" i="3" s="1"/>
  <c r="J32" i="3"/>
  <c r="J34" i="3" s="1"/>
  <c r="I32" i="3"/>
  <c r="I34" i="3" s="1"/>
  <c r="H32" i="3"/>
  <c r="H34" i="3" s="1"/>
  <c r="G32" i="3"/>
  <c r="G34" i="3" s="1"/>
  <c r="F32" i="3"/>
  <c r="F34" i="3" s="1"/>
  <c r="E32" i="3"/>
  <c r="E34" i="3" s="1"/>
  <c r="D32" i="3"/>
  <c r="C32" i="3"/>
  <c r="B32" i="3"/>
  <c r="B34" i="3" s="1"/>
  <c r="N20" i="3"/>
  <c r="K20" i="3"/>
  <c r="G20" i="3"/>
  <c r="N18" i="3"/>
  <c r="M18" i="3"/>
  <c r="M20" i="3" s="1"/>
  <c r="L18" i="3"/>
  <c r="L20" i="3" s="1"/>
  <c r="K18" i="3"/>
  <c r="J18" i="3"/>
  <c r="J20" i="3" s="1"/>
  <c r="I18" i="3"/>
  <c r="I20" i="3" s="1"/>
  <c r="H18" i="3"/>
  <c r="H20" i="3" s="1"/>
  <c r="G18" i="3"/>
  <c r="F18" i="3"/>
  <c r="F20" i="3" s="1"/>
  <c r="E18" i="3"/>
  <c r="E20" i="3" s="1"/>
  <c r="D18" i="3"/>
  <c r="D20" i="3" s="1"/>
  <c r="C18" i="3"/>
  <c r="C20" i="3" s="1"/>
  <c r="B18" i="3"/>
  <c r="B20" i="3" s="1"/>
  <c r="AA17" i="3"/>
  <c r="AA16" i="3"/>
  <c r="AA15" i="3"/>
  <c r="AA14" i="3"/>
  <c r="AA13" i="3"/>
  <c r="AA12" i="3"/>
  <c r="AA11" i="3"/>
  <c r="P20" i="3" l="1"/>
  <c r="AN11" i="5"/>
  <c r="AA10" i="5"/>
  <c r="Z12" i="5"/>
  <c r="Z18" i="5" s="1"/>
  <c r="Z19" i="5" s="1"/>
  <c r="Z21" i="5" s="1"/>
  <c r="AN16" i="5"/>
  <c r="AN13" i="5"/>
  <c r="P34" i="3"/>
  <c r="AO19" i="5" s="1"/>
  <c r="F33" i="6" s="1"/>
  <c r="AB10" i="5" l="1"/>
  <c r="AA12" i="5"/>
  <c r="AA18" i="5" s="1"/>
  <c r="AA19" i="5" s="1"/>
  <c r="AA21" i="5" s="1"/>
  <c r="AB12" i="5" l="1"/>
  <c r="AB18" i="5" s="1"/>
  <c r="AB19" i="5" s="1"/>
  <c r="AB21" i="5" s="1"/>
  <c r="AC10" i="5"/>
  <c r="F15" i="1"/>
  <c r="F16" i="1" s="1"/>
  <c r="G15" i="1"/>
  <c r="G16" i="1" s="1"/>
  <c r="J15" i="1"/>
  <c r="J16" i="1" s="1"/>
  <c r="K15" i="1"/>
  <c r="K16" i="1" s="1"/>
  <c r="V15" i="1"/>
  <c r="V16" i="1" s="1"/>
  <c r="V20" i="5" s="1"/>
  <c r="V21" i="5" s="1"/>
  <c r="W15" i="1"/>
  <c r="W16" i="1" s="1"/>
  <c r="W20" i="5" s="1"/>
  <c r="W21" i="5" s="1"/>
  <c r="D9" i="1"/>
  <c r="D15" i="1" s="1"/>
  <c r="D16" i="1" s="1"/>
  <c r="E9" i="1"/>
  <c r="E15" i="1" s="1"/>
  <c r="E16" i="1" s="1"/>
  <c r="F9" i="1"/>
  <c r="G9" i="1"/>
  <c r="H9" i="1"/>
  <c r="H15" i="1" s="1"/>
  <c r="H16" i="1" s="1"/>
  <c r="I9" i="1"/>
  <c r="I15" i="1" s="1"/>
  <c r="I16" i="1" s="1"/>
  <c r="J9" i="1"/>
  <c r="K9" i="1"/>
  <c r="L9" i="1"/>
  <c r="L15" i="1" s="1"/>
  <c r="L16" i="1" s="1"/>
  <c r="M9" i="1"/>
  <c r="M15" i="1" s="1"/>
  <c r="M16" i="1" s="1"/>
  <c r="N9" i="1"/>
  <c r="N15" i="1" s="1"/>
  <c r="N16" i="1" s="1"/>
  <c r="O9" i="1"/>
  <c r="O15" i="1" s="1"/>
  <c r="O16" i="1" s="1"/>
  <c r="P9" i="1"/>
  <c r="P15" i="1" s="1"/>
  <c r="P16" i="1" s="1"/>
  <c r="Q9" i="1"/>
  <c r="Q15" i="1" s="1"/>
  <c r="Q16" i="1" s="1"/>
  <c r="R9" i="1"/>
  <c r="R15" i="1" s="1"/>
  <c r="R16" i="1" s="1"/>
  <c r="R20" i="5" s="1"/>
  <c r="R21" i="5" s="1"/>
  <c r="S9" i="1"/>
  <c r="S15" i="1" s="1"/>
  <c r="S16" i="1" s="1"/>
  <c r="S20" i="5" s="1"/>
  <c r="S21" i="5" s="1"/>
  <c r="T9" i="1"/>
  <c r="T15" i="1" s="1"/>
  <c r="T16" i="1" s="1"/>
  <c r="T20" i="5" s="1"/>
  <c r="T21" i="5" s="1"/>
  <c r="U9" i="1"/>
  <c r="U15" i="1" s="1"/>
  <c r="U16" i="1" s="1"/>
  <c r="U20" i="5" s="1"/>
  <c r="U21" i="5" s="1"/>
  <c r="V9" i="1"/>
  <c r="W9" i="1"/>
  <c r="X9" i="1"/>
  <c r="X15" i="1" s="1"/>
  <c r="X16" i="1" s="1"/>
  <c r="X20" i="5" s="1"/>
  <c r="X21" i="5" s="1"/>
  <c r="Y9" i="1"/>
  <c r="Y15" i="1" s="1"/>
  <c r="Y16" i="1" s="1"/>
  <c r="Y20" i="5" s="1"/>
  <c r="Y21" i="5" s="1"/>
  <c r="AD10" i="5" l="1"/>
  <c r="AC12" i="5"/>
  <c r="AC18" i="5" s="1"/>
  <c r="AC19" i="5" s="1"/>
  <c r="AC21" i="5" s="1"/>
  <c r="C9" i="1"/>
  <c r="C15" i="1" s="1"/>
  <c r="C16" i="1" s="1"/>
  <c r="AD12" i="5" l="1"/>
  <c r="AD18" i="5" s="1"/>
  <c r="AD19" i="5" s="1"/>
  <c r="AD21" i="5" s="1"/>
  <c r="AE10" i="5"/>
  <c r="B9" i="1"/>
  <c r="B15" i="1" s="1"/>
  <c r="B16" i="1" s="1"/>
  <c r="AE12" i="5" l="1"/>
  <c r="AE18" i="5" s="1"/>
  <c r="AE19" i="5" s="1"/>
  <c r="AE21" i="5" s="1"/>
  <c r="AF10" i="5"/>
  <c r="AF12" i="5" l="1"/>
  <c r="AF18" i="5" s="1"/>
  <c r="AF19" i="5" s="1"/>
  <c r="AF21" i="5" s="1"/>
  <c r="AG10" i="5"/>
  <c r="AH10" i="5" l="1"/>
  <c r="AG12" i="5"/>
  <c r="AG18" i="5" s="1"/>
  <c r="AG19" i="5" s="1"/>
  <c r="AG21" i="5" s="1"/>
  <c r="AH12" i="5" l="1"/>
  <c r="AH18" i="5" s="1"/>
  <c r="AH19" i="5" s="1"/>
  <c r="AH21" i="5" s="1"/>
  <c r="AI10" i="5"/>
  <c r="AI12" i="5" l="1"/>
  <c r="AI18" i="5" s="1"/>
  <c r="AI19" i="5" s="1"/>
  <c r="AI21" i="5" s="1"/>
  <c r="AJ10" i="5"/>
  <c r="AK10" i="5" l="1"/>
  <c r="AJ12" i="5"/>
  <c r="AJ18" i="5" s="1"/>
  <c r="AJ19" i="5" s="1"/>
  <c r="AJ21" i="5" s="1"/>
  <c r="AK12" i="5" l="1"/>
  <c r="AK18" i="5" s="1"/>
  <c r="AK19" i="5" s="1"/>
  <c r="AK21" i="5" s="1"/>
  <c r="AL10" i="5"/>
  <c r="AL12" i="5" l="1"/>
  <c r="AL18" i="5" s="1"/>
  <c r="AL19" i="5" s="1"/>
  <c r="AL21" i="5" s="1"/>
  <c r="AN10" i="5"/>
  <c r="AN12" i="5" s="1"/>
  <c r="AN18" i="5" s="1"/>
  <c r="AN19" i="5" s="1"/>
  <c r="AP19" i="5" l="1"/>
  <c r="F34" i="6"/>
  <c r="F35" i="6" s="1"/>
  <c r="E14" i="6" s="1"/>
  <c r="E15" i="6" l="1"/>
  <c r="H14" i="6"/>
  <c r="H15" i="6" s="1"/>
</calcChain>
</file>

<file path=xl/sharedStrings.xml><?xml version="1.0" encoding="utf-8"?>
<sst xmlns="http://schemas.openxmlformats.org/spreadsheetml/2006/main" count="821" uniqueCount="124">
  <si>
    <t>Total Bridger</t>
  </si>
  <si>
    <t>Structures, Equipment, Mine Development</t>
  </si>
  <si>
    <t>Accumulated Depreciation</t>
  </si>
  <si>
    <t>Net PP&amp;E</t>
  </si>
  <si>
    <t>Materials &amp; Supplies</t>
  </si>
  <si>
    <t>Coal Inventory</t>
  </si>
  <si>
    <t>Deferred LW costs</t>
  </si>
  <si>
    <t>Reclamation Liability</t>
  </si>
  <si>
    <t>Bonus Bid / Lease Payable</t>
  </si>
  <si>
    <t>Total Rate Base - 100%</t>
  </si>
  <si>
    <t>Total Rate Base - PPW Share</t>
  </si>
  <si>
    <t>Forecast</t>
  </si>
  <si>
    <t>Actual</t>
  </si>
  <si>
    <t>Bridger Mine Rate Base</t>
  </si>
  <si>
    <t>Utah General Rate Case</t>
  </si>
  <si>
    <t>Attach DPU 8.11 a</t>
  </si>
  <si>
    <t>Rocky Mountain Power</t>
  </si>
  <si>
    <t>Utah General Rate Case - June 2015</t>
  </si>
  <si>
    <t>TOTAL</t>
  </si>
  <si>
    <t>UTAH</t>
  </si>
  <si>
    <t>ACCOUNT</t>
  </si>
  <si>
    <t>COMPANY</t>
  </si>
  <si>
    <t>FACTOR</t>
  </si>
  <si>
    <t>FACTOR %</t>
  </si>
  <si>
    <t>ALLOCATED</t>
  </si>
  <si>
    <t>Adjustment to Rate Base:</t>
  </si>
  <si>
    <t>SE</t>
  </si>
  <si>
    <t>8.3.1</t>
  </si>
  <si>
    <t>Description of Adjustment:</t>
  </si>
  <si>
    <t>(000's)</t>
  </si>
  <si>
    <t>Bridger Total</t>
  </si>
  <si>
    <t>Description</t>
  </si>
  <si>
    <t>1 Structure, Equipment, Mine Dev.</t>
  </si>
  <si>
    <t>2 Materials &amp; Supplies</t>
  </si>
  <si>
    <t>4 Pit Inventory</t>
  </si>
  <si>
    <t>5 Deferred Long Wall Costs</t>
  </si>
  <si>
    <t>6 Reclamation Liability</t>
  </si>
  <si>
    <t>7 Accumulated Depreciation</t>
  </si>
  <si>
    <t>8 Bonus Bid / Lease Payable</t>
  </si>
  <si>
    <t>TOTAL RATE BASE</t>
  </si>
  <si>
    <t>Jun 2012 - June 2013 13-Mth Avg. Balance</t>
  </si>
  <si>
    <t>PacifiCorp Share (66.67%)</t>
  </si>
  <si>
    <t>Ref 8.3</t>
  </si>
  <si>
    <t>Pro Forma</t>
  </si>
  <si>
    <t>Jun 2014 - June 2015 13-Mth Avg. Balance</t>
  </si>
  <si>
    <t>Attach DPU 8.11 b</t>
  </si>
  <si>
    <t>Monthly Change</t>
  </si>
  <si>
    <t>DPU 8.11a</t>
  </si>
  <si>
    <t>SRM 3</t>
  </si>
  <si>
    <t>Mo Change</t>
  </si>
  <si>
    <t>13 Mo Avg</t>
  </si>
  <si>
    <t>DPU Revised</t>
  </si>
  <si>
    <t>As Filed</t>
  </si>
  <si>
    <t>Difference</t>
  </si>
  <si>
    <t>Adjust to June 2015 13-Month Avg Balance</t>
  </si>
  <si>
    <t>June 2015 13-Month Average Balance - DPU</t>
  </si>
  <si>
    <t>June 2015 13-Month Average Balance - As Filed</t>
  </si>
  <si>
    <t>Final Reclamation Liability</t>
  </si>
  <si>
    <t>Trapper Mine Rate Base - DPU Revised</t>
  </si>
  <si>
    <t>PacifiCorp Share</t>
  </si>
  <si>
    <t>Total Rate Base</t>
  </si>
  <si>
    <t xml:space="preserve"> </t>
  </si>
  <si>
    <t>Total Other</t>
  </si>
  <si>
    <t xml:space="preserve">  Advance Royalty - State 206-13</t>
  </si>
  <si>
    <t xml:space="preserve">  Deferred GE Royalty Amount</t>
  </si>
  <si>
    <t xml:space="preserve">  Restricted Funds: Self-bonding for Black Lung</t>
  </si>
  <si>
    <t xml:space="preserve">  Prepaid Expenses</t>
  </si>
  <si>
    <t xml:space="preserve">  Inventories</t>
  </si>
  <si>
    <t>Other</t>
  </si>
  <si>
    <t>Total Property, Plant, and Equipment</t>
  </si>
  <si>
    <t xml:space="preserve">  Equipment and Facilities</t>
  </si>
  <si>
    <t xml:space="preserve">  Development Costs</t>
  </si>
  <si>
    <t xml:space="preserve">  Lands and Leases</t>
  </si>
  <si>
    <t>Property, Plant, and Equipment</t>
  </si>
  <si>
    <t>13 Mo/12 Mo Avg</t>
  </si>
  <si>
    <t>DESCRIPTON</t>
  </si>
  <si>
    <t>DPU</t>
  </si>
  <si>
    <t>DPU 8.10b</t>
  </si>
  <si>
    <t>PacifiCorp Energy: Trapper Rate Base</t>
  </si>
  <si>
    <t>Ref 8.2</t>
  </si>
  <si>
    <t>PacifiCorp Share (21.40%)</t>
  </si>
  <si>
    <t xml:space="preserve"> 13-Mth Avg. Balance:</t>
  </si>
  <si>
    <t>June 2015</t>
  </si>
  <si>
    <t>DESCRIPTION</t>
  </si>
  <si>
    <t>June 2013</t>
  </si>
  <si>
    <t>Trapper Mine Rate Base</t>
  </si>
  <si>
    <t>Adj. to Rate Base</t>
  </si>
  <si>
    <t>July 2014 - June 2015</t>
  </si>
  <si>
    <t>Description:</t>
  </si>
  <si>
    <t>12-Mth Avg:</t>
  </si>
  <si>
    <t>July 2012 - June 2013</t>
  </si>
  <si>
    <t>Actuals</t>
  </si>
  <si>
    <t xml:space="preserve">Trapper Mine </t>
  </si>
  <si>
    <t>Attach DPU 8.10 a</t>
  </si>
  <si>
    <t>Utah GRC 13-035-184</t>
  </si>
  <si>
    <t>Attach DPU 8.10 b</t>
  </si>
  <si>
    <t>Change</t>
  </si>
  <si>
    <t xml:space="preserve">Monthly </t>
  </si>
  <si>
    <t>(see above)</t>
  </si>
  <si>
    <t>DPU 8.10a</t>
  </si>
  <si>
    <t>8.2.1/8.2.2</t>
  </si>
  <si>
    <t>Other Tangible Property - Trapper</t>
  </si>
  <si>
    <t>Adjustment Detail - Trapper</t>
  </si>
  <si>
    <t>Adjustment Detail - Bridger</t>
  </si>
  <si>
    <t>Final Reclamation Liability - Trapper</t>
  </si>
  <si>
    <t>Other Tangible Property - Bridger</t>
  </si>
  <si>
    <t>Croft</t>
  </si>
  <si>
    <t>13-035-184</t>
  </si>
  <si>
    <t>DPU 47.1 (reclamation)</t>
  </si>
  <si>
    <t>DPU 8.10-2 1st Supp</t>
  </si>
  <si>
    <t xml:space="preserve">* Note:  in February 2014, Trapper acquired the Knez Divide Ranch for $7.1 million. </t>
  </si>
  <si>
    <t>DPU 8.11 1st Supp</t>
  </si>
  <si>
    <t>DPU DR 8.10</t>
  </si>
  <si>
    <t>DPU Exhibit 5.9.1 Dir Rev Req</t>
  </si>
  <si>
    <t>DPU Exhibit 5.9.2 Dir Rev Req</t>
  </si>
  <si>
    <t>DPU Exhibit 5.9.3 Dir Rev Req</t>
  </si>
  <si>
    <t>DPU Adjustment</t>
  </si>
  <si>
    <t>Note: Aprili 2014 to June 2015 Revised Foreast is based on original forecasted monthly change. See the Excel file for this adjustment</t>
  </si>
  <si>
    <t>DPU Exhibit 5.9.4 Dir Rev Req</t>
  </si>
  <si>
    <t>DPU Exhibit 5.9.5 Dir Rev Req</t>
  </si>
  <si>
    <t>DPU Exhibit 5.9.6 Dir Rev Req</t>
  </si>
  <si>
    <t>DPU Exhibit 5.9.0 Dir - Rev Req</t>
  </si>
  <si>
    <t xml:space="preserve">This adjustment updates the Company's Trapper and Bridger rate base values with actuals through March 2014.
</t>
  </si>
  <si>
    <t>Note: April 2014 to June 2015 Revised Foreast is based on original forecasted monthly change. See the Excel file for this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</si>
</sst>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0.0000%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[$-409]mmmm\ d\,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Times New Roman"/>
      <family val="1"/>
    </font>
    <font>
      <sz val="11"/>
      <color rgb="FF1F497D"/>
      <name val="Calibri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u/>
      <sz val="12"/>
      <color theme="10"/>
      <name val="Times New Roman"/>
      <family val="1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0"/>
      <name val="Tahoma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229">
    <xf numFmtId="0" fontId="0" fillId="0" borderId="0" xfId="0"/>
    <xf numFmtId="0" fontId="2" fillId="0" borderId="0" xfId="2" applyFill="1"/>
    <xf numFmtId="0" fontId="2" fillId="0" borderId="1" xfId="2" applyFill="1" applyBorder="1"/>
    <xf numFmtId="0" fontId="2" fillId="0" borderId="0" xfId="2" applyFont="1" applyFill="1"/>
    <xf numFmtId="41" fontId="2" fillId="0" borderId="0" xfId="2" applyNumberFormat="1" applyFill="1"/>
    <xf numFmtId="41" fontId="2" fillId="0" borderId="1" xfId="1" applyFont="1" applyFill="1" applyBorder="1"/>
    <xf numFmtId="0" fontId="5" fillId="0" borderId="0" xfId="0" applyFont="1"/>
    <xf numFmtId="0" fontId="6" fillId="0" borderId="0" xfId="0" applyFont="1"/>
    <xf numFmtId="0" fontId="0" fillId="0" borderId="0" xfId="0" applyFill="1"/>
    <xf numFmtId="0" fontId="4" fillId="0" borderId="2" xfId="2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1" xfId="2" applyFont="1" applyFill="1" applyBorder="1"/>
    <xf numFmtId="41" fontId="2" fillId="0" borderId="1" xfId="1" quotePrefix="1" applyFont="1" applyFill="1" applyBorder="1"/>
    <xf numFmtId="0" fontId="7" fillId="0" borderId="0" xfId="0" applyFont="1"/>
    <xf numFmtId="164" fontId="4" fillId="0" borderId="2" xfId="0" quotePrefix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4" applyFont="1"/>
    <xf numFmtId="0" fontId="2" fillId="0" borderId="0" xfId="4" applyFont="1" applyBorder="1"/>
    <xf numFmtId="0" fontId="3" fillId="0" borderId="0" xfId="7" applyFont="1"/>
    <xf numFmtId="10" fontId="2" fillId="0" borderId="0" xfId="4" applyNumberFormat="1" applyFont="1"/>
    <xf numFmtId="0" fontId="3" fillId="0" borderId="0" xfId="7" applyFont="1" applyAlignment="1">
      <alignment horizontal="center" vertical="center"/>
    </xf>
    <xf numFmtId="14" fontId="2" fillId="0" borderId="0" xfId="4" applyNumberFormat="1" applyFont="1" applyAlignment="1">
      <alignment horizontal="center" vertical="center"/>
    </xf>
    <xf numFmtId="0" fontId="2" fillId="0" borderId="0" xfId="4" applyFont="1" applyAlignment="1">
      <alignment vertical="center"/>
    </xf>
    <xf numFmtId="0" fontId="3" fillId="0" borderId="12" xfId="7" applyFont="1" applyBorder="1" applyAlignment="1">
      <alignment horizontal="center" vertical="center" wrapText="1"/>
    </xf>
    <xf numFmtId="164" fontId="3" fillId="0" borderId="2" xfId="7" applyNumberFormat="1" applyFont="1" applyBorder="1" applyAlignment="1">
      <alignment horizontal="center" vertical="center" wrapText="1"/>
    </xf>
    <xf numFmtId="164" fontId="3" fillId="0" borderId="13" xfId="7" applyNumberFormat="1" applyFont="1" applyBorder="1" applyAlignment="1">
      <alignment horizontal="center" vertical="center" wrapText="1"/>
    </xf>
    <xf numFmtId="0" fontId="2" fillId="0" borderId="14" xfId="7" applyFont="1" applyBorder="1" applyAlignment="1">
      <alignment horizontal="left" indent="1"/>
    </xf>
    <xf numFmtId="41" fontId="2" fillId="0" borderId="15" xfId="4" applyNumberFormat="1" applyFont="1" applyBorder="1"/>
    <xf numFmtId="0" fontId="2" fillId="0" borderId="12" xfId="7" applyFont="1" applyBorder="1" applyAlignment="1">
      <alignment horizontal="left"/>
    </xf>
    <xf numFmtId="41" fontId="2" fillId="0" borderId="2" xfId="4" applyNumberFormat="1" applyFont="1" applyBorder="1"/>
    <xf numFmtId="0" fontId="2" fillId="0" borderId="1" xfId="4" applyFont="1" applyBorder="1"/>
    <xf numFmtId="0" fontId="3" fillId="0" borderId="2" xfId="7" applyFont="1" applyBorder="1" applyAlignment="1">
      <alignment horizontal="left" indent="1"/>
    </xf>
    <xf numFmtId="41" fontId="3" fillId="0" borderId="2" xfId="4" applyNumberFormat="1" applyFont="1" applyBorder="1"/>
    <xf numFmtId="41" fontId="3" fillId="0" borderId="1" xfId="4" applyNumberFormat="1" applyFont="1" applyBorder="1" applyAlignment="1">
      <alignment horizontal="center"/>
    </xf>
    <xf numFmtId="41" fontId="2" fillId="0" borderId="0" xfId="4" applyNumberFormat="1" applyFont="1"/>
    <xf numFmtId="0" fontId="3" fillId="0" borderId="0" xfId="4" applyFont="1" applyAlignment="1">
      <alignment horizontal="center"/>
    </xf>
    <xf numFmtId="0" fontId="2" fillId="0" borderId="0" xfId="4" applyFont="1" applyFill="1"/>
    <xf numFmtId="0" fontId="2" fillId="0" borderId="0" xfId="4" applyFont="1" applyAlignment="1">
      <alignment horizontal="center" vertical="center"/>
    </xf>
    <xf numFmtId="164" fontId="3" fillId="0" borderId="2" xfId="7" applyNumberFormat="1" applyFont="1" applyFill="1" applyBorder="1" applyAlignment="1">
      <alignment horizontal="center" vertical="center" wrapText="1"/>
    </xf>
    <xf numFmtId="41" fontId="3" fillId="0" borderId="1" xfId="4" applyNumberFormat="1" applyFont="1" applyFill="1" applyBorder="1"/>
    <xf numFmtId="0" fontId="2" fillId="0" borderId="0" xfId="2" applyFont="1" applyFill="1" applyBorder="1"/>
    <xf numFmtId="0" fontId="13" fillId="0" borderId="0" xfId="2" applyFont="1" applyFill="1" applyBorder="1"/>
    <xf numFmtId="41" fontId="2" fillId="0" borderId="0" xfId="2" applyNumberFormat="1" applyFill="1" applyBorder="1"/>
    <xf numFmtId="41" fontId="2" fillId="0" borderId="0" xfId="1" applyFont="1" applyFill="1" applyBorder="1"/>
    <xf numFmtId="41" fontId="2" fillId="0" borderId="0" xfId="1" quotePrefix="1" applyFont="1" applyFill="1" applyBorder="1"/>
    <xf numFmtId="41" fontId="0" fillId="0" borderId="0" xfId="0" applyNumberFormat="1"/>
    <xf numFmtId="0" fontId="4" fillId="2" borderId="12" xfId="0" applyFont="1" applyFill="1" applyBorder="1" applyAlignment="1">
      <alignment horizontal="center" vertical="center"/>
    </xf>
    <xf numFmtId="164" fontId="4" fillId="0" borderId="12" xfId="0" quotePrefix="1" applyNumberFormat="1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2" applyFill="1" applyBorder="1"/>
    <xf numFmtId="0" fontId="0" fillId="0" borderId="0" xfId="0" applyAlignment="1">
      <alignment horizontal="center"/>
    </xf>
    <xf numFmtId="165" fontId="0" fillId="0" borderId="0" xfId="3" applyNumberFormat="1" applyFont="1"/>
    <xf numFmtId="0" fontId="0" fillId="0" borderId="0" xfId="0" applyFont="1"/>
    <xf numFmtId="0" fontId="0" fillId="0" borderId="2" xfId="0" applyFont="1" applyBorder="1"/>
    <xf numFmtId="0" fontId="14" fillId="0" borderId="2" xfId="2" applyFont="1" applyFill="1" applyBorder="1" applyAlignment="1">
      <alignment horizontal="center" vertical="center" wrapText="1"/>
    </xf>
    <xf numFmtId="0" fontId="15" fillId="0" borderId="0" xfId="2" applyFont="1" applyFill="1" applyBorder="1"/>
    <xf numFmtId="0" fontId="8" fillId="0" borderId="0" xfId="0" applyFont="1"/>
    <xf numFmtId="41" fontId="8" fillId="0" borderId="0" xfId="0" applyNumberFormat="1" applyFont="1"/>
    <xf numFmtId="165" fontId="8" fillId="0" borderId="0" xfId="3" applyNumberFormat="1" applyFont="1"/>
    <xf numFmtId="41" fontId="0" fillId="0" borderId="1" xfId="0" applyNumberFormat="1" applyBorder="1"/>
    <xf numFmtId="0" fontId="0" fillId="0" borderId="2" xfId="0" applyBorder="1"/>
    <xf numFmtId="0" fontId="2" fillId="0" borderId="0" xfId="9" applyFont="1"/>
    <xf numFmtId="0" fontId="2" fillId="0" borderId="0" xfId="9" applyFont="1" applyAlignment="1">
      <alignment horizontal="right"/>
    </xf>
    <xf numFmtId="0" fontId="2" fillId="0" borderId="11" xfId="9" applyFont="1" applyBorder="1"/>
    <xf numFmtId="0" fontId="2" fillId="0" borderId="10" xfId="9" applyFont="1" applyBorder="1"/>
    <xf numFmtId="0" fontId="2" fillId="0" borderId="10" xfId="9" applyFont="1" applyBorder="1" applyAlignment="1">
      <alignment horizontal="right"/>
    </xf>
    <xf numFmtId="0" fontId="2" fillId="0" borderId="9" xfId="9" applyFont="1" applyBorder="1"/>
    <xf numFmtId="0" fontId="2" fillId="0" borderId="8" xfId="9" applyFont="1" applyBorder="1"/>
    <xf numFmtId="0" fontId="2" fillId="0" borderId="0" xfId="9" applyFont="1" applyBorder="1"/>
    <xf numFmtId="0" fontId="2" fillId="0" borderId="0" xfId="9" applyFont="1" applyBorder="1" applyAlignment="1">
      <alignment horizontal="right"/>
    </xf>
    <xf numFmtId="0" fontId="2" fillId="0" borderId="7" xfId="9" applyFont="1" applyBorder="1"/>
    <xf numFmtId="0" fontId="2" fillId="0" borderId="0" xfId="9" applyNumberFormat="1" applyFont="1" applyAlignment="1">
      <alignment horizontal="center"/>
    </xf>
    <xf numFmtId="0" fontId="2" fillId="0" borderId="0" xfId="9" applyFont="1" applyBorder="1" applyAlignment="1">
      <alignment horizontal="center"/>
    </xf>
    <xf numFmtId="0" fontId="3" fillId="0" borderId="0" xfId="9" applyFont="1" applyBorder="1"/>
    <xf numFmtId="0" fontId="2" fillId="0" borderId="0" xfId="9" applyNumberFormat="1" applyFont="1" applyBorder="1" applyAlignment="1">
      <alignment horizontal="center"/>
    </xf>
    <xf numFmtId="0" fontId="2" fillId="0" borderId="0" xfId="9" quotePrefix="1" applyFont="1" applyBorder="1" applyAlignment="1">
      <alignment horizontal="left"/>
    </xf>
    <xf numFmtId="41" fontId="2" fillId="0" borderId="0" xfId="10" applyNumberFormat="1" applyFont="1" applyAlignment="1">
      <alignment horizontal="center"/>
    </xf>
    <xf numFmtId="167" fontId="2" fillId="0" borderId="0" xfId="11" applyNumberFormat="1" applyFont="1" applyAlignment="1">
      <alignment horizontal="center"/>
    </xf>
    <xf numFmtId="41" fontId="2" fillId="0" borderId="0" xfId="10" applyNumberFormat="1" applyFont="1" applyBorder="1" applyAlignment="1">
      <alignment horizontal="center"/>
    </xf>
    <xf numFmtId="0" fontId="2" fillId="0" borderId="0" xfId="9" applyFont="1" applyBorder="1" applyAlignment="1">
      <alignment horizontal="left"/>
    </xf>
    <xf numFmtId="167" fontId="2" fillId="0" borderId="0" xfId="11" applyNumberFormat="1" applyFont="1" applyBorder="1" applyAlignment="1">
      <alignment horizontal="center"/>
    </xf>
    <xf numFmtId="41" fontId="2" fillId="0" borderId="0" xfId="10" applyNumberFormat="1" applyFont="1" applyFill="1" applyBorder="1" applyAlignment="1">
      <alignment horizontal="center"/>
    </xf>
    <xf numFmtId="0" fontId="3" fillId="0" borderId="0" xfId="9" applyFont="1" applyBorder="1" applyAlignment="1">
      <alignment horizontal="left"/>
    </xf>
    <xf numFmtId="41" fontId="2" fillId="0" borderId="0" xfId="9" applyNumberFormat="1" applyFont="1" applyFill="1"/>
    <xf numFmtId="0" fontId="2" fillId="0" borderId="0" xfId="9" applyFont="1" applyFill="1"/>
    <xf numFmtId="0" fontId="3" fillId="0" borderId="0" xfId="9" applyFont="1" applyFill="1" applyBorder="1"/>
    <xf numFmtId="0" fontId="2" fillId="0" borderId="0" xfId="9" applyFont="1" applyAlignment="1">
      <alignment horizontal="center"/>
    </xf>
    <xf numFmtId="0" fontId="2" fillId="0" borderId="0" xfId="9" applyFont="1" applyFill="1" applyBorder="1"/>
    <xf numFmtId="41" fontId="2" fillId="0" borderId="16" xfId="10" applyNumberFormat="1" applyFont="1" applyFill="1" applyBorder="1" applyAlignment="1">
      <alignment horizontal="center"/>
    </xf>
    <xf numFmtId="43" fontId="2" fillId="0" borderId="0" xfId="10" applyFont="1" applyFill="1" applyBorder="1" applyAlignment="1">
      <alignment horizontal="center"/>
    </xf>
    <xf numFmtId="0" fontId="2" fillId="0" borderId="0" xfId="12" applyFont="1" applyFill="1"/>
    <xf numFmtId="0" fontId="2" fillId="0" borderId="0" xfId="12" applyFont="1"/>
    <xf numFmtId="165" fontId="2" fillId="0" borderId="0" xfId="10" applyNumberFormat="1" applyFont="1" applyAlignment="1">
      <alignment horizontal="center"/>
    </xf>
    <xf numFmtId="166" fontId="2" fillId="0" borderId="0" xfId="11" applyNumberFormat="1" applyFont="1" applyAlignment="1">
      <alignment horizontal="center"/>
    </xf>
    <xf numFmtId="165" fontId="2" fillId="0" borderId="16" xfId="10" applyNumberFormat="1" applyFont="1" applyBorder="1" applyAlignment="1">
      <alignment horizontal="center"/>
    </xf>
    <xf numFmtId="165" fontId="2" fillId="0" borderId="0" xfId="10" applyNumberFormat="1" applyFont="1" applyBorder="1" applyAlignment="1">
      <alignment horizontal="center"/>
    </xf>
    <xf numFmtId="0" fontId="11" fillId="0" borderId="0" xfId="9" applyFont="1"/>
    <xf numFmtId="0" fontId="10" fillId="0" borderId="0" xfId="9" applyNumberFormat="1" applyFont="1" applyAlignment="1">
      <alignment horizontal="center"/>
    </xf>
    <xf numFmtId="0" fontId="10" fillId="0" borderId="0" xfId="9" applyFont="1" applyAlignment="1">
      <alignment horizontal="center"/>
    </xf>
    <xf numFmtId="0" fontId="3" fillId="0" borderId="0" xfId="9" applyFont="1"/>
    <xf numFmtId="0" fontId="2" fillId="0" borderId="0" xfId="9" applyFont="1" applyAlignment="1">
      <alignment horizontal="left" indent="3"/>
    </xf>
    <xf numFmtId="0" fontId="16" fillId="0" borderId="0" xfId="12" applyFont="1"/>
    <xf numFmtId="0" fontId="17" fillId="0" borderId="0" xfId="9" applyFont="1"/>
    <xf numFmtId="165" fontId="19" fillId="0" borderId="17" xfId="10" applyNumberFormat="1" applyFont="1" applyFill="1" applyBorder="1" applyAlignment="1"/>
    <xf numFmtId="0" fontId="20" fillId="0" borderId="17" xfId="12" applyFont="1" applyBorder="1" applyAlignment="1"/>
    <xf numFmtId="0" fontId="19" fillId="0" borderId="0" xfId="12" applyFont="1"/>
    <xf numFmtId="0" fontId="19" fillId="0" borderId="0" xfId="12" applyFont="1" applyAlignment="1"/>
    <xf numFmtId="165" fontId="16" fillId="0" borderId="0" xfId="12" applyNumberFormat="1" applyFont="1"/>
    <xf numFmtId="165" fontId="19" fillId="0" borderId="0" xfId="12" applyNumberFormat="1" applyFont="1" applyFill="1" applyBorder="1" applyAlignment="1"/>
    <xf numFmtId="165" fontId="19" fillId="3" borderId="0" xfId="12" applyNumberFormat="1" applyFont="1" applyFill="1" applyBorder="1" applyAlignment="1"/>
    <xf numFmtId="0" fontId="16" fillId="0" borderId="0" xfId="12" applyFont="1" applyFill="1"/>
    <xf numFmtId="165" fontId="19" fillId="0" borderId="16" xfId="12" applyNumberFormat="1" applyFont="1" applyFill="1" applyBorder="1"/>
    <xf numFmtId="0" fontId="19" fillId="0" borderId="0" xfId="12" applyFont="1" applyFill="1" applyAlignment="1"/>
    <xf numFmtId="165" fontId="19" fillId="0" borderId="0" xfId="12" applyNumberFormat="1" applyFont="1" applyFill="1"/>
    <xf numFmtId="165" fontId="19" fillId="3" borderId="0" xfId="12" applyNumberFormat="1" applyFont="1" applyFill="1"/>
    <xf numFmtId="0" fontId="19" fillId="0" borderId="0" xfId="12" applyFont="1" applyFill="1"/>
    <xf numFmtId="0" fontId="19" fillId="0" borderId="0" xfId="12" applyFont="1" applyFill="1" applyBorder="1" applyAlignment="1">
      <alignment vertical="center" wrapText="1"/>
    </xf>
    <xf numFmtId="165" fontId="19" fillId="0" borderId="0" xfId="12" applyNumberFormat="1" applyFont="1"/>
    <xf numFmtId="165" fontId="19" fillId="0" borderId="1" xfId="10" applyNumberFormat="1" applyFont="1" applyFill="1" applyBorder="1" applyAlignment="1"/>
    <xf numFmtId="165" fontId="19" fillId="0" borderId="0" xfId="10" applyNumberFormat="1" applyFont="1" applyFill="1" applyAlignment="1"/>
    <xf numFmtId="165" fontId="19" fillId="3" borderId="0" xfId="10" applyNumberFormat="1" applyFont="1" applyFill="1" applyAlignment="1"/>
    <xf numFmtId="0" fontId="16" fillId="0" borderId="0" xfId="12" applyFont="1" applyBorder="1"/>
    <xf numFmtId="17" fontId="20" fillId="0" borderId="16" xfId="12" applyNumberFormat="1" applyFont="1" applyFill="1" applyBorder="1" applyAlignment="1">
      <alignment horizontal="center" vertical="center" wrapText="1"/>
    </xf>
    <xf numFmtId="17" fontId="20" fillId="4" borderId="16" xfId="12" applyNumberFormat="1" applyFont="1" applyFill="1" applyBorder="1" applyAlignment="1">
      <alignment horizontal="center" vertical="center" wrapText="1"/>
    </xf>
    <xf numFmtId="0" fontId="20" fillId="0" borderId="16" xfId="12" applyFont="1" applyFill="1" applyBorder="1" applyAlignment="1">
      <alignment horizontal="center" vertical="center" wrapText="1"/>
    </xf>
    <xf numFmtId="17" fontId="20" fillId="0" borderId="0" xfId="12" applyNumberFormat="1" applyFont="1" applyFill="1" applyBorder="1" applyAlignment="1">
      <alignment horizontal="center" vertical="center" wrapText="1"/>
    </xf>
    <xf numFmtId="17" fontId="20" fillId="0" borderId="3" xfId="12" applyNumberFormat="1" applyFont="1" applyFill="1" applyBorder="1" applyAlignment="1">
      <alignment horizontal="center" vertical="center" wrapText="1"/>
    </xf>
    <xf numFmtId="17" fontId="20" fillId="4" borderId="3" xfId="12" applyNumberFormat="1" applyFont="1" applyFill="1" applyBorder="1" applyAlignment="1">
      <alignment horizontal="center" vertical="center" wrapText="1"/>
    </xf>
    <xf numFmtId="0" fontId="20" fillId="0" borderId="3" xfId="12" applyFont="1" applyFill="1" applyBorder="1" applyAlignment="1">
      <alignment horizontal="center" vertical="center" wrapText="1"/>
    </xf>
    <xf numFmtId="0" fontId="16" fillId="0" borderId="0" xfId="12" applyFont="1" applyAlignment="1">
      <alignment horizontal="center"/>
    </xf>
    <xf numFmtId="0" fontId="9" fillId="0" borderId="0" xfId="12" applyFont="1"/>
    <xf numFmtId="0" fontId="16" fillId="0" borderId="0" xfId="12" quotePrefix="1" applyFont="1"/>
    <xf numFmtId="0" fontId="21" fillId="0" borderId="0" xfId="12" applyFont="1"/>
    <xf numFmtId="0" fontId="22" fillId="0" borderId="0" xfId="12" applyFont="1"/>
    <xf numFmtId="0" fontId="23" fillId="0" borderId="0" xfId="12" applyFont="1"/>
    <xf numFmtId="165" fontId="2" fillId="0" borderId="0" xfId="12" applyNumberFormat="1" applyFont="1"/>
    <xf numFmtId="0" fontId="3" fillId="0" borderId="0" xfId="12" applyFont="1" applyAlignment="1"/>
    <xf numFmtId="0" fontId="2" fillId="0" borderId="0" xfId="12" applyFont="1" applyFill="1" applyAlignment="1"/>
    <xf numFmtId="0" fontId="2" fillId="0" borderId="0" xfId="12" applyFont="1" applyFill="1" applyBorder="1" applyAlignment="1">
      <alignment vertical="center" wrapText="1"/>
    </xf>
    <xf numFmtId="0" fontId="2" fillId="0" borderId="0" xfId="12" applyFont="1" applyAlignment="1"/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25" fillId="0" borderId="0" xfId="13" applyFont="1" applyAlignment="1" applyProtection="1"/>
    <xf numFmtId="165" fontId="3" fillId="0" borderId="1" xfId="12" applyNumberFormat="1" applyFont="1" applyFill="1" applyBorder="1" applyAlignment="1">
      <alignment horizontal="center"/>
    </xf>
    <xf numFmtId="165" fontId="3" fillId="0" borderId="1" xfId="12" applyNumberFormat="1" applyFont="1" applyFill="1" applyBorder="1" applyAlignment="1"/>
    <xf numFmtId="0" fontId="3" fillId="0" borderId="0" xfId="12" applyFont="1" applyAlignment="1">
      <alignment horizontal="center"/>
    </xf>
    <xf numFmtId="165" fontId="3" fillId="0" borderId="0" xfId="12" applyNumberFormat="1" applyFont="1" applyFill="1" applyBorder="1" applyAlignment="1"/>
    <xf numFmtId="49" fontId="3" fillId="0" borderId="0" xfId="12" applyNumberFormat="1" applyFont="1" applyAlignment="1">
      <alignment horizontal="center"/>
    </xf>
    <xf numFmtId="165" fontId="2" fillId="0" borderId="16" xfId="12" applyNumberFormat="1" applyFont="1" applyFill="1" applyBorder="1"/>
    <xf numFmtId="165" fontId="2" fillId="0" borderId="0" xfId="12" applyNumberFormat="1" applyFont="1" applyFill="1"/>
    <xf numFmtId="165" fontId="3" fillId="0" borderId="0" xfId="10" applyNumberFormat="1" applyFont="1" applyFill="1" applyBorder="1" applyAlignment="1"/>
    <xf numFmtId="165" fontId="2" fillId="0" borderId="0" xfId="12" applyNumberFormat="1" applyFont="1" applyFill="1" applyBorder="1" applyAlignment="1"/>
    <xf numFmtId="165" fontId="2" fillId="0" borderId="0" xfId="10" applyNumberFormat="1" applyFont="1" applyFill="1" applyAlignment="1"/>
    <xf numFmtId="17" fontId="3" fillId="0" borderId="16" xfId="12" applyNumberFormat="1" applyFont="1" applyFill="1" applyBorder="1" applyAlignment="1">
      <alignment horizontal="center" vertical="center" wrapText="1"/>
    </xf>
    <xf numFmtId="0" fontId="3" fillId="0" borderId="16" xfId="12" applyFont="1" applyFill="1" applyBorder="1" applyAlignment="1">
      <alignment horizontal="center" vertical="center" wrapText="1"/>
    </xf>
    <xf numFmtId="17" fontId="3" fillId="0" borderId="0" xfId="12" applyNumberFormat="1" applyFont="1" applyFill="1" applyBorder="1" applyAlignment="1">
      <alignment horizontal="center" vertical="center" wrapText="1"/>
    </xf>
    <xf numFmtId="0" fontId="3" fillId="0" borderId="0" xfId="12" applyFont="1" applyFill="1" applyBorder="1" applyAlignment="1">
      <alignment horizontal="center" vertical="center" wrapText="1"/>
    </xf>
    <xf numFmtId="0" fontId="2" fillId="0" borderId="0" xfId="12" applyFont="1" applyFill="1" applyBorder="1"/>
    <xf numFmtId="165" fontId="2" fillId="0" borderId="0" xfId="12" applyNumberFormat="1" applyFont="1" applyFill="1" applyBorder="1"/>
    <xf numFmtId="0" fontId="2" fillId="0" borderId="0" xfId="12" applyFont="1" applyBorder="1"/>
    <xf numFmtId="0" fontId="3" fillId="0" borderId="0" xfId="12" applyFont="1"/>
    <xf numFmtId="0" fontId="3" fillId="0" borderId="0" xfId="12" applyFont="1" applyFill="1"/>
    <xf numFmtId="165" fontId="2" fillId="0" borderId="16" xfId="10" applyNumberFormat="1" applyFont="1" applyFill="1" applyBorder="1" applyAlignment="1"/>
    <xf numFmtId="0" fontId="3" fillId="0" borderId="0" xfId="9" applyFont="1" applyAlignment="1">
      <alignment horizontal="left"/>
    </xf>
    <xf numFmtId="0" fontId="2" fillId="0" borderId="0" xfId="9" applyFont="1" applyAlignment="1">
      <alignment wrapText="1"/>
    </xf>
    <xf numFmtId="0" fontId="3" fillId="0" borderId="0" xfId="9" applyFont="1" applyAlignment="1">
      <alignment horizontal="center"/>
    </xf>
    <xf numFmtId="165" fontId="3" fillId="0" borderId="17" xfId="10" applyNumberFormat="1" applyFont="1" applyBorder="1"/>
    <xf numFmtId="0" fontId="2" fillId="0" borderId="0" xfId="9" applyFont="1" applyFill="1" applyAlignment="1">
      <alignment wrapText="1"/>
    </xf>
    <xf numFmtId="165" fontId="2" fillId="0" borderId="3" xfId="10" applyNumberFormat="1" applyFont="1" applyBorder="1" applyAlignment="1">
      <alignment horizontal="center"/>
    </xf>
    <xf numFmtId="165" fontId="2" fillId="0" borderId="0" xfId="10" applyNumberFormat="1" applyFont="1" applyFill="1" applyBorder="1" applyAlignment="1">
      <alignment horizontal="center" vertical="center" wrapText="1"/>
    </xf>
    <xf numFmtId="165" fontId="2" fillId="0" borderId="0" xfId="10" applyNumberFormat="1" applyFont="1" applyFill="1" applyBorder="1" applyAlignment="1">
      <alignment horizontal="left" vertical="center" wrapText="1"/>
    </xf>
    <xf numFmtId="0" fontId="2" fillId="0" borderId="0" xfId="9" applyFont="1" applyFill="1" applyAlignment="1">
      <alignment horizontal="center"/>
    </xf>
    <xf numFmtId="17" fontId="3" fillId="0" borderId="16" xfId="12" applyNumberFormat="1" applyFont="1" applyFill="1" applyBorder="1" applyAlignment="1">
      <alignment horizontal="left" vertical="center" wrapText="1"/>
    </xf>
    <xf numFmtId="0" fontId="3" fillId="0" borderId="0" xfId="9" applyFont="1" applyFill="1"/>
    <xf numFmtId="0" fontId="2" fillId="0" borderId="0" xfId="9" applyFont="1" applyAlignment="1">
      <alignment horizontal="left"/>
    </xf>
    <xf numFmtId="0" fontId="26" fillId="0" borderId="0" xfId="9" applyFont="1"/>
    <xf numFmtId="0" fontId="27" fillId="0" borderId="0" xfId="9" applyFont="1"/>
    <xf numFmtId="0" fontId="24" fillId="0" borderId="0" xfId="13" applyAlignment="1" applyProtection="1"/>
    <xf numFmtId="168" fontId="16" fillId="0" borderId="0" xfId="14" applyNumberFormat="1" applyFont="1"/>
    <xf numFmtId="169" fontId="16" fillId="0" borderId="0" xfId="14" applyNumberFormat="1" applyFont="1"/>
    <xf numFmtId="3" fontId="16" fillId="0" borderId="0" xfId="12" applyNumberFormat="1" applyFont="1"/>
    <xf numFmtId="0" fontId="16" fillId="0" borderId="0" xfId="12" applyFont="1" applyAlignment="1">
      <alignment horizontal="left"/>
    </xf>
    <xf numFmtId="170" fontId="19" fillId="0" borderId="0" xfId="12" quotePrefix="1" applyNumberFormat="1" applyFont="1" applyAlignment="1">
      <alignment horizontal="left" vertical="top"/>
    </xf>
    <xf numFmtId="165" fontId="19" fillId="5" borderId="16" xfId="10" applyNumberFormat="1" applyFont="1" applyFill="1" applyBorder="1" applyAlignment="1"/>
    <xf numFmtId="165" fontId="19" fillId="0" borderId="16" xfId="10" applyNumberFormat="1" applyFont="1" applyFill="1" applyBorder="1" applyAlignment="1"/>
    <xf numFmtId="165" fontId="19" fillId="5" borderId="0" xfId="10" applyNumberFormat="1" applyFont="1" applyFill="1" applyAlignment="1"/>
    <xf numFmtId="165" fontId="19" fillId="6" borderId="0" xfId="12" applyNumberFormat="1" applyFont="1" applyFill="1" applyBorder="1" applyAlignment="1"/>
    <xf numFmtId="165" fontId="2" fillId="0" borderId="0" xfId="3" applyNumberFormat="1" applyFont="1" applyBorder="1"/>
    <xf numFmtId="9" fontId="2" fillId="0" borderId="0" xfId="8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165" fontId="2" fillId="0" borderId="16" xfId="3" applyNumberFormat="1" applyFont="1" applyBorder="1"/>
    <xf numFmtId="0" fontId="7" fillId="0" borderId="2" xfId="0" applyFont="1" applyBorder="1" applyAlignment="1">
      <alignment horizontal="center" wrapText="1"/>
    </xf>
    <xf numFmtId="0" fontId="28" fillId="0" borderId="0" xfId="15" applyNumberFormat="1" applyFont="1" applyFill="1" applyBorder="1" applyAlignment="1">
      <alignment horizontal="right" vertical="center"/>
    </xf>
    <xf numFmtId="0" fontId="28" fillId="0" borderId="0" xfId="16" applyFont="1" applyFill="1" applyAlignment="1">
      <alignment horizontal="right"/>
    </xf>
    <xf numFmtId="0" fontId="16" fillId="0" borderId="0" xfId="12" applyFont="1" applyFill="1" applyBorder="1"/>
    <xf numFmtId="0" fontId="16" fillId="0" borderId="0" xfId="12" quotePrefix="1" applyFont="1" applyFill="1"/>
    <xf numFmtId="0" fontId="16" fillId="0" borderId="0" xfId="12" applyFont="1" applyFill="1" applyAlignment="1">
      <alignment horizontal="center"/>
    </xf>
    <xf numFmtId="0" fontId="16" fillId="0" borderId="0" xfId="12" applyFont="1" applyFill="1" applyAlignment="1">
      <alignment horizontal="center" wrapText="1"/>
    </xf>
    <xf numFmtId="0" fontId="9" fillId="0" borderId="0" xfId="12" applyFont="1" applyFill="1"/>
    <xf numFmtId="165" fontId="16" fillId="0" borderId="0" xfId="12" applyNumberFormat="1" applyFont="1" applyFill="1"/>
    <xf numFmtId="0" fontId="16" fillId="0" borderId="16" xfId="12" applyFont="1" applyFill="1" applyBorder="1" applyAlignment="1">
      <alignment horizontal="center"/>
    </xf>
    <xf numFmtId="165" fontId="16" fillId="0" borderId="0" xfId="10" applyNumberFormat="1" applyFont="1" applyFill="1"/>
    <xf numFmtId="165" fontId="16" fillId="0" borderId="1" xfId="12" applyNumberFormat="1" applyFont="1" applyFill="1" applyBorder="1"/>
    <xf numFmtId="165" fontId="16" fillId="0" borderId="1" xfId="10" applyNumberFormat="1" applyFont="1" applyFill="1" applyBorder="1"/>
    <xf numFmtId="165" fontId="16" fillId="0" borderId="16" xfId="12" applyNumberFormat="1" applyFont="1" applyFill="1" applyBorder="1"/>
    <xf numFmtId="165" fontId="16" fillId="0" borderId="16" xfId="10" applyNumberFormat="1" applyFont="1" applyFill="1" applyBorder="1"/>
    <xf numFmtId="0" fontId="20" fillId="0" borderId="17" xfId="12" applyFont="1" applyFill="1" applyBorder="1" applyAlignment="1"/>
    <xf numFmtId="165" fontId="18" fillId="0" borderId="0" xfId="12" applyNumberFormat="1" applyFont="1" applyFill="1"/>
    <xf numFmtId="0" fontId="17" fillId="0" borderId="0" xfId="9" applyFont="1" applyFill="1"/>
    <xf numFmtId="0" fontId="29" fillId="0" borderId="0" xfId="12" applyFont="1" applyFill="1"/>
    <xf numFmtId="0" fontId="30" fillId="0" borderId="0" xfId="16" applyFont="1" applyFill="1" applyAlignment="1">
      <alignment horizontal="right"/>
    </xf>
    <xf numFmtId="0" fontId="9" fillId="0" borderId="0" xfId="12" applyFont="1" applyFill="1" applyBorder="1"/>
    <xf numFmtId="0" fontId="30" fillId="0" borderId="0" xfId="15" applyNumberFormat="1" applyFont="1" applyFill="1" applyBorder="1" applyAlignment="1">
      <alignment horizontal="right" vertical="center"/>
    </xf>
    <xf numFmtId="0" fontId="16" fillId="0" borderId="0" xfId="12" applyFont="1" applyFill="1" applyAlignment="1">
      <alignment wrapText="1"/>
    </xf>
    <xf numFmtId="0" fontId="0" fillId="0" borderId="0" xfId="0" applyAlignment="1">
      <alignment wrapText="1"/>
    </xf>
    <xf numFmtId="0" fontId="2" fillId="0" borderId="4" xfId="9" applyFont="1" applyBorder="1" applyAlignment="1">
      <alignment horizontal="left" vertical="top" wrapText="1"/>
    </xf>
    <xf numFmtId="0" fontId="2" fillId="0" borderId="5" xfId="9" applyFont="1" applyBorder="1" applyAlignment="1">
      <alignment horizontal="left" vertical="top"/>
    </xf>
    <xf numFmtId="0" fontId="2" fillId="0" borderId="6" xfId="9" applyFont="1" applyBorder="1" applyAlignment="1">
      <alignment horizontal="left" vertical="top"/>
    </xf>
    <xf numFmtId="0" fontId="2" fillId="0" borderId="7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/>
    </xf>
    <xf numFmtId="0" fontId="2" fillId="0" borderId="8" xfId="9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3" fillId="0" borderId="0" xfId="7" applyFont="1" applyBorder="1" applyAlignment="1">
      <alignment horizontal="center" wrapText="1"/>
    </xf>
    <xf numFmtId="0" fontId="3" fillId="0" borderId="16" xfId="7" applyFont="1" applyBorder="1" applyAlignment="1">
      <alignment horizontal="center" wrapText="1"/>
    </xf>
    <xf numFmtId="0" fontId="3" fillId="0" borderId="0" xfId="7" applyFont="1" applyFill="1" applyBorder="1" applyAlignment="1">
      <alignment horizontal="center" wrapText="1"/>
    </xf>
    <xf numFmtId="0" fontId="3" fillId="0" borderId="16" xfId="7" applyFont="1" applyFill="1" applyBorder="1" applyAlignment="1">
      <alignment horizontal="center" wrapText="1"/>
    </xf>
  </cellXfs>
  <cellStyles count="17">
    <cellStyle name="Comma" xfId="3" builtinId="3"/>
    <cellStyle name="Comma [0]" xfId="1" builtinId="6"/>
    <cellStyle name="Comma 2" xfId="5"/>
    <cellStyle name="Comma 2 2" xfId="15"/>
    <cellStyle name="Comma 3" xfId="10"/>
    <cellStyle name="Currency 3" xfId="14"/>
    <cellStyle name="Hyperlink" xfId="13" builtinId="8"/>
    <cellStyle name="Normal" xfId="0" builtinId="0"/>
    <cellStyle name="Normal 11" xfId="9"/>
    <cellStyle name="Normal 2" xfId="4"/>
    <cellStyle name="Normal_Bridger Coal Adjustment" xfId="7"/>
    <cellStyle name="Normal_Bridger Mine RateBase Forecast FY06 - FY09 v3a" xfId="2"/>
    <cellStyle name="Normal_Copy of File50007" xfId="16"/>
    <cellStyle name="Normal_Trapper Long Term Balance Sheet Forecast 10-5-05 2" xfId="12"/>
    <cellStyle name="Percent" xfId="8" builtinId="5"/>
    <cellStyle name="Percent 2" xfId="6"/>
    <cellStyle name="Percent 2 2" xfId="11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5\Wyoming%20GRC\SEPT%202006\Models\JAM%20-%20WY%20Sep%202006%20GR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97147\My%20Documents\Lee%20Ranch%20Decision%20APS%20Propos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z97147\My%20Documents\Lee%20Ranch%20Decision%20APS%20Propos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31951\Desktop\Black%20Cap%20Ke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ding\Structuring%20&amp;%20Pricing\Wholesale%20Projects\RFP%202010S\RFP2010S%20Evaluations\107_CEP_ARLGTN_PPA\RFP2010S_107_CEP_ARLGTN_PPA_PR2_NoPLCC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FPs\RFP%202010S\Bid%20Negotiations\102_OFG_BLACKCAP\Updates%20During%20Construction\3_RBS%20Lease%20Update\RFP2010S_102_OFG_BLACKCAP_BOT_6_O&amp;M%20Cost%20Update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istributionFinance\Activity%20Rate%20Analysis\Field%20Ops%20and%20PandD%20Correction%20of%20C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C_FIN\Revenue\2008\Ccc\Arlog\TRI-STATE\12%20Tristate%20w%20macros%20revised%20and%20severance%20adjust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C_FIN\Revenue\2008\Ccc\Arlog\TRI-STATE\12%20Tristate%20w%20macros%20revised%20and%20severance%20adjust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C_FIN\Revenue\2008\Ccc\Arlog\Ccclog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FP1\DATA\REGULATN\ER\CA%20PTAMs%20and%20ECACs\PTAM%20DJ%20&amp;%20Naughton%20Pollution%20Control%20-%20May%202012\PTAM%20DJ%20&amp;%20Naughton%20Pollution%20Control%20-%20May%202012%20-%20preview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_Generic\_All%20Data%20Series%20Files\GNw_Market%20Price%20Index%20(1112)%20(Confidential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0225\Local%20Settings\Temporary%20Internet%20Files\OLK192\APS%20PacifiCorp%20Lee%20Ranch%20and%20McKinley%20Swap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s\GENERAL\Current%20Budgets\Bud%2010Yr%202007-16%209-27-06\CRG-HDN%20LT%20Gen-Cost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els\GENERAL\Current%20Budgets\Bud%2010Yr%202007-16%209-27-06\CRG-HDN%20LT%20Gen-Cost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ARCHIVE\2011\Results%20-%20December%202011\5%20-%20NPC\NPC\Oregon%20NPC\_SA%20Dec%202011%20Oregon%20GOLD_2012%2004%2006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Fuel%20Resources\Craig\Invoices\2009%20Invoic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Fuel%20Resources\Craig\Invoices\2009%20Invoic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00225\Local%20Settings\Temporary%20Internet%20Files\OLK192\APS%20PacifiCorp%20Lee%20Ranch%20and%20McKinley%20Swap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c1\groups\GCC_AR\GCC1REV1\2001\CCC\RECONS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c1\groups\GCC_ACCT\Revenue\2005\JRM\Arlog\Jrmlog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Y%202004%20-%202005%20Budgets%20%20%2012-2-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FY%202004%20-%202005%20Budgets%20%20%2012-2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 Dollars"/>
      <sheetName val="Constant $ with O&amp;M Cost"/>
      <sheetName val="Constant Btu PAC Version"/>
      <sheetName val="Constant Btu"/>
      <sheetName val="APS Counter Proposal 2"/>
      <sheetName val="Sheet2"/>
      <sheetName val="Sheet3"/>
      <sheetName val="Analysis"/>
      <sheetName val="Analysi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 Dollars"/>
      <sheetName val="Constant $ with O&amp;M Cost"/>
      <sheetName val="Constant Btu PAC Version"/>
      <sheetName val="Constant Btu"/>
      <sheetName val="APS Counter Proposal 2"/>
      <sheetName val="Sheet2"/>
      <sheetName val="Sheet3"/>
      <sheetName val="Analysis"/>
      <sheetName val="Analysi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Form1"/>
      <sheetName val="Bid Summary"/>
      <sheetName val="Generation"/>
      <sheetName val="Assumptions"/>
      <sheetName val="Energy Price"/>
      <sheetName val="Main"/>
      <sheetName val="Pro Forma Report"/>
      <sheetName val="Wholesale Valuation"/>
      <sheetName val="Wind_Input"/>
      <sheetName val="Generic_Model"/>
      <sheetName val="Oregon BETC"/>
      <sheetName val="PLCC Calculation"/>
      <sheetName val="Production Costs"/>
      <sheetName val="Multipliers Input"/>
      <sheetName val="Initial Capital + AFUDC"/>
      <sheetName val="IRP Avoided Prices"/>
      <sheetName val="Curves"/>
      <sheetName val="Rev Req"/>
      <sheetName val="On-Going Capital"/>
      <sheetName val="Summary for APR"/>
      <sheetName val="Financial Statements"/>
      <sheetName val="Dispatch Optimization"/>
      <sheetName val="Emissions Input"/>
      <sheetName val="Correlation Curves"/>
      <sheetName val="Simulation"/>
      <sheetName val="Histogram Data"/>
      <sheetName val="Lookups"/>
      <sheetName val="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G6">
            <v>2</v>
          </cell>
        </row>
        <row r="9">
          <cell r="D9">
            <v>48213</v>
          </cell>
        </row>
        <row r="12">
          <cell r="G12" t="b">
            <v>1</v>
          </cell>
        </row>
      </sheetData>
      <sheetData sheetId="8" refreshError="1"/>
      <sheetData sheetId="9" refreshError="1"/>
      <sheetData sheetId="10" refreshError="1"/>
      <sheetData sheetId="11">
        <row r="713">
          <cell r="D713">
            <v>2010</v>
          </cell>
          <cell r="E713">
            <v>2011</v>
          </cell>
          <cell r="F713">
            <v>2012</v>
          </cell>
          <cell r="G713">
            <v>2013</v>
          </cell>
          <cell r="H713">
            <v>2014</v>
          </cell>
          <cell r="I713">
            <v>2015</v>
          </cell>
          <cell r="J713">
            <v>2016</v>
          </cell>
          <cell r="K713">
            <v>2017</v>
          </cell>
          <cell r="L713">
            <v>2018</v>
          </cell>
          <cell r="M713">
            <v>2019</v>
          </cell>
          <cell r="N713">
            <v>2020</v>
          </cell>
          <cell r="O713">
            <v>2021</v>
          </cell>
          <cell r="P713">
            <v>2022</v>
          </cell>
          <cell r="Q713">
            <v>2023</v>
          </cell>
          <cell r="R713">
            <v>2024</v>
          </cell>
          <cell r="S713">
            <v>2025</v>
          </cell>
          <cell r="T713">
            <v>2026</v>
          </cell>
          <cell r="U713">
            <v>2027</v>
          </cell>
          <cell r="V713">
            <v>2028</v>
          </cell>
          <cell r="W713">
            <v>2029</v>
          </cell>
          <cell r="X713">
            <v>2030</v>
          </cell>
          <cell r="Y713">
            <v>2031</v>
          </cell>
          <cell r="Z713">
            <v>2032</v>
          </cell>
          <cell r="AA713">
            <v>2033</v>
          </cell>
          <cell r="AB713">
            <v>2034</v>
          </cell>
          <cell r="AC713">
            <v>2035</v>
          </cell>
          <cell r="AD713">
            <v>2036</v>
          </cell>
          <cell r="AE713">
            <v>2037</v>
          </cell>
          <cell r="AF713">
            <v>2038</v>
          </cell>
          <cell r="AG713">
            <v>2039</v>
          </cell>
          <cell r="AH713">
            <v>2040</v>
          </cell>
          <cell r="AI713">
            <v>2041</v>
          </cell>
          <cell r="AJ713">
            <v>2042</v>
          </cell>
          <cell r="AK713">
            <v>2043</v>
          </cell>
          <cell r="AL713">
            <v>2044</v>
          </cell>
          <cell r="AM713">
            <v>2045</v>
          </cell>
          <cell r="AN713">
            <v>2046</v>
          </cell>
          <cell r="AO713">
            <v>2047</v>
          </cell>
          <cell r="AP713">
            <v>2048</v>
          </cell>
          <cell r="AQ713">
            <v>2049</v>
          </cell>
          <cell r="AR713">
            <v>2050</v>
          </cell>
          <cell r="AS713">
            <v>2051</v>
          </cell>
          <cell r="AT713">
            <v>2052</v>
          </cell>
          <cell r="AU713">
            <v>2053</v>
          </cell>
          <cell r="AV713">
            <v>2054</v>
          </cell>
          <cell r="AW713">
            <v>2055</v>
          </cell>
          <cell r="AX713">
            <v>2056</v>
          </cell>
          <cell r="AY713">
            <v>2057</v>
          </cell>
          <cell r="AZ713">
            <v>2058</v>
          </cell>
          <cell r="BA713">
            <v>2059</v>
          </cell>
          <cell r="BB713">
            <v>2060</v>
          </cell>
        </row>
        <row r="714">
          <cell r="D714">
            <v>0</v>
          </cell>
          <cell r="E714">
            <v>0</v>
          </cell>
          <cell r="F714">
            <v>311.32225312557017</v>
          </cell>
          <cell r="G714">
            <v>324.95564447612401</v>
          </cell>
          <cell r="H714">
            <v>323.97503036668951</v>
          </cell>
          <cell r="I714">
            <v>461.54041727867889</v>
          </cell>
          <cell r="J714">
            <v>431.70195754210721</v>
          </cell>
          <cell r="K714">
            <v>405.43956898501108</v>
          </cell>
          <cell r="L714">
            <v>437.62682356749923</v>
          </cell>
          <cell r="M714">
            <v>503.47711326662454</v>
          </cell>
          <cell r="N714">
            <v>471.80770437084595</v>
          </cell>
          <cell r="O714">
            <v>446.83675460049238</v>
          </cell>
          <cell r="P714">
            <v>438.17770006168746</v>
          </cell>
          <cell r="Q714">
            <v>467.2188155382691</v>
          </cell>
          <cell r="R714">
            <v>496.00734065069196</v>
          </cell>
          <cell r="S714">
            <v>441.44588014761808</v>
          </cell>
          <cell r="T714">
            <v>533.60676638886173</v>
          </cell>
          <cell r="U714">
            <v>501.22275206182809</v>
          </cell>
          <cell r="V714">
            <v>505.95420912158829</v>
          </cell>
          <cell r="W714">
            <v>543.28718869034776</v>
          </cell>
          <cell r="X714">
            <v>597.25217505949058</v>
          </cell>
          <cell r="Y714">
            <v>604.99994378638712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</row>
        <row r="715">
          <cell r="D715">
            <v>0</v>
          </cell>
          <cell r="E715">
            <v>0</v>
          </cell>
          <cell r="F715">
            <v>-368.91746593129471</v>
          </cell>
          <cell r="G715">
            <v>-381.36262489991873</v>
          </cell>
          <cell r="H715">
            <v>-384.40312832000217</v>
          </cell>
          <cell r="I715">
            <v>-445.93986928852024</v>
          </cell>
          <cell r="J715">
            <v>-446.36814108291452</v>
          </cell>
          <cell r="K715">
            <v>-439.3977781677188</v>
          </cell>
          <cell r="L715">
            <v>-437.41453018168852</v>
          </cell>
          <cell r="M715">
            <v>-439.17278990903293</v>
          </cell>
          <cell r="N715">
            <v>-448.04030689109049</v>
          </cell>
          <cell r="O715">
            <v>-457.10249960106211</v>
          </cell>
          <cell r="P715">
            <v>-468.7286713817756</v>
          </cell>
          <cell r="Q715">
            <v>-467.93712078136383</v>
          </cell>
          <cell r="R715">
            <v>-470.5074653787471</v>
          </cell>
          <cell r="S715">
            <v>-441.57175643066648</v>
          </cell>
          <cell r="T715">
            <v>-449.82249501077342</v>
          </cell>
          <cell r="U715">
            <v>-462.5566952720485</v>
          </cell>
          <cell r="V715">
            <v>-465.74429939813683</v>
          </cell>
          <cell r="W715">
            <v>-473.55865418595795</v>
          </cell>
          <cell r="X715">
            <v>-480.3313855624981</v>
          </cell>
          <cell r="Y715">
            <v>-491.33019822034248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</row>
        <row r="866">
          <cell r="D866">
            <v>2010</v>
          </cell>
          <cell r="E866">
            <v>2011</v>
          </cell>
          <cell r="F866">
            <v>2012</v>
          </cell>
          <cell r="G866">
            <v>2013</v>
          </cell>
          <cell r="H866">
            <v>2014</v>
          </cell>
          <cell r="I866">
            <v>2015</v>
          </cell>
          <cell r="J866">
            <v>2016</v>
          </cell>
          <cell r="K866">
            <v>2017</v>
          </cell>
          <cell r="L866">
            <v>2018</v>
          </cell>
          <cell r="M866">
            <v>2019</v>
          </cell>
          <cell r="N866">
            <v>2020</v>
          </cell>
          <cell r="O866">
            <v>2021</v>
          </cell>
          <cell r="P866">
            <v>2022</v>
          </cell>
          <cell r="Q866">
            <v>2023</v>
          </cell>
          <cell r="R866">
            <v>2024</v>
          </cell>
          <cell r="S866">
            <v>2025</v>
          </cell>
          <cell r="T866">
            <v>2026</v>
          </cell>
          <cell r="U866">
            <v>2027</v>
          </cell>
          <cell r="V866">
            <v>2028</v>
          </cell>
          <cell r="W866">
            <v>2029</v>
          </cell>
          <cell r="X866">
            <v>2030</v>
          </cell>
          <cell r="Y866">
            <v>2031</v>
          </cell>
          <cell r="Z866">
            <v>2032</v>
          </cell>
          <cell r="AA866">
            <v>2033</v>
          </cell>
          <cell r="AB866">
            <v>2034</v>
          </cell>
          <cell r="AC866">
            <v>2035</v>
          </cell>
          <cell r="AD866">
            <v>2036</v>
          </cell>
          <cell r="AE866">
            <v>2037</v>
          </cell>
          <cell r="AF866">
            <v>2038</v>
          </cell>
          <cell r="AG866">
            <v>2039</v>
          </cell>
          <cell r="AH866">
            <v>2040</v>
          </cell>
          <cell r="AI866">
            <v>2041</v>
          </cell>
          <cell r="AJ866">
            <v>2042</v>
          </cell>
          <cell r="AK866">
            <v>2043</v>
          </cell>
          <cell r="AL866">
            <v>2044</v>
          </cell>
          <cell r="AM866">
            <v>2045</v>
          </cell>
          <cell r="AN866">
            <v>2046</v>
          </cell>
          <cell r="AO866">
            <v>2047</v>
          </cell>
          <cell r="AP866">
            <v>2048</v>
          </cell>
          <cell r="AQ866">
            <v>2049</v>
          </cell>
          <cell r="AR866">
            <v>2050</v>
          </cell>
          <cell r="AS866">
            <v>2051</v>
          </cell>
          <cell r="AT866">
            <v>2052</v>
          </cell>
          <cell r="AU866">
            <v>2053</v>
          </cell>
          <cell r="AV866">
            <v>2054</v>
          </cell>
          <cell r="AW866">
            <v>2055</v>
          </cell>
          <cell r="AX866">
            <v>2056</v>
          </cell>
          <cell r="AY866">
            <v>2057</v>
          </cell>
          <cell r="AZ866">
            <v>2058</v>
          </cell>
          <cell r="BA866">
            <v>2059</v>
          </cell>
          <cell r="BB866">
            <v>2060</v>
          </cell>
        </row>
        <row r="867"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</row>
        <row r="869"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</row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</row>
        <row r="872"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</row>
        <row r="873"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</row>
        <row r="877">
          <cell r="D877">
            <v>0</v>
          </cell>
          <cell r="E877">
            <v>0</v>
          </cell>
          <cell r="F877">
            <v>-311.32225312557017</v>
          </cell>
          <cell r="G877">
            <v>-324.95564447612401</v>
          </cell>
          <cell r="H877">
            <v>-323.97503036668951</v>
          </cell>
          <cell r="I877">
            <v>-461.54041727867889</v>
          </cell>
          <cell r="J877">
            <v>-431.70195754210721</v>
          </cell>
          <cell r="K877">
            <v>-405.43956898501108</v>
          </cell>
          <cell r="L877">
            <v>-437.62682356749923</v>
          </cell>
          <cell r="M877">
            <v>-503.47711326662454</v>
          </cell>
          <cell r="N877">
            <v>-471.80770437084595</v>
          </cell>
          <cell r="O877">
            <v>-446.83675460049238</v>
          </cell>
          <cell r="P877">
            <v>-438.17770006168746</v>
          </cell>
          <cell r="Q877">
            <v>-467.2188155382691</v>
          </cell>
          <cell r="R877">
            <v>-496.00734065069196</v>
          </cell>
          <cell r="S877">
            <v>-441.44588014761808</v>
          </cell>
          <cell r="T877">
            <v>-533.60676638886173</v>
          </cell>
          <cell r="U877">
            <v>-501.22275206182809</v>
          </cell>
          <cell r="V877">
            <v>-505.95420912158829</v>
          </cell>
          <cell r="W877">
            <v>-543.28718869034776</v>
          </cell>
          <cell r="X877">
            <v>-597.25217505949058</v>
          </cell>
          <cell r="Y877">
            <v>-604.99994378638712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</row>
        <row r="878">
          <cell r="D878">
            <v>0</v>
          </cell>
          <cell r="E878">
            <v>0</v>
          </cell>
          <cell r="F878">
            <v>368.91746593129471</v>
          </cell>
          <cell r="G878">
            <v>381.36262489991873</v>
          </cell>
          <cell r="H878">
            <v>384.40312832000217</v>
          </cell>
          <cell r="I878">
            <v>445.93986928852024</v>
          </cell>
          <cell r="J878">
            <v>446.36814108291452</v>
          </cell>
          <cell r="K878">
            <v>439.3977781677188</v>
          </cell>
          <cell r="L878">
            <v>437.41453018168852</v>
          </cell>
          <cell r="M878">
            <v>439.17278990903293</v>
          </cell>
          <cell r="N878">
            <v>448.04030689109049</v>
          </cell>
          <cell r="O878">
            <v>457.10249960106211</v>
          </cell>
          <cell r="P878">
            <v>468.7286713817756</v>
          </cell>
          <cell r="Q878">
            <v>467.93712078136383</v>
          </cell>
          <cell r="R878">
            <v>470.5074653787471</v>
          </cell>
          <cell r="S878">
            <v>441.57175643066648</v>
          </cell>
          <cell r="T878">
            <v>449.82249501077342</v>
          </cell>
          <cell r="U878">
            <v>462.5566952720485</v>
          </cell>
          <cell r="V878">
            <v>465.74429939813683</v>
          </cell>
          <cell r="W878">
            <v>473.55865418595795</v>
          </cell>
          <cell r="X878">
            <v>480.3313855624981</v>
          </cell>
          <cell r="Y878">
            <v>491.33019822034248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</row>
        <row r="879"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</row>
        <row r="882"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</row>
        <row r="884"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</row>
        <row r="885"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</row>
        <row r="887"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</row>
      </sheetData>
      <sheetData sheetId="12" refreshError="1"/>
      <sheetData sheetId="13" refreshError="1"/>
      <sheetData sheetId="14" refreshError="1"/>
      <sheetData sheetId="15">
        <row r="6">
          <cell r="R6">
            <v>1</v>
          </cell>
          <cell r="S6">
            <v>5.0000000000000044E-3</v>
          </cell>
          <cell r="T6" t="str">
            <v>N/A</v>
          </cell>
          <cell r="U6">
            <v>5.0000000000000044E-3</v>
          </cell>
          <cell r="V6" t="str">
            <v>N/A</v>
          </cell>
        </row>
        <row r="7">
          <cell r="R7">
            <v>2</v>
          </cell>
          <cell r="S7">
            <v>9.9749999999999561E-3</v>
          </cell>
          <cell r="T7" t="str">
            <v>N/A</v>
          </cell>
          <cell r="U7">
            <v>9.9749999999999561E-3</v>
          </cell>
          <cell r="V7" t="str">
            <v>N/A</v>
          </cell>
        </row>
        <row r="8">
          <cell r="R8">
            <v>3</v>
          </cell>
          <cell r="S8">
            <v>1.4925124999999984E-2</v>
          </cell>
          <cell r="T8" t="str">
            <v>N/A</v>
          </cell>
          <cell r="U8">
            <v>1.4925124999999984E-2</v>
          </cell>
          <cell r="V8" t="str">
            <v>N/A</v>
          </cell>
        </row>
        <row r="9">
          <cell r="R9">
            <v>4</v>
          </cell>
          <cell r="S9">
            <v>1.9850499374999941E-2</v>
          </cell>
          <cell r="T9" t="str">
            <v>N/A</v>
          </cell>
          <cell r="U9">
            <v>1.9850499374999941E-2</v>
          </cell>
          <cell r="V9" t="str">
            <v>N/A</v>
          </cell>
        </row>
        <row r="10">
          <cell r="R10">
            <v>5</v>
          </cell>
          <cell r="S10">
            <v>2.4751246878124911E-2</v>
          </cell>
          <cell r="T10" t="str">
            <v>N/A</v>
          </cell>
          <cell r="U10">
            <v>2.4751246878124911E-2</v>
          </cell>
          <cell r="V10" t="str">
            <v>N/A</v>
          </cell>
        </row>
        <row r="11">
          <cell r="R11">
            <v>6</v>
          </cell>
          <cell r="S11">
            <v>2.9627490643734267E-2</v>
          </cell>
          <cell r="T11" t="str">
            <v>N/A</v>
          </cell>
          <cell r="U11">
            <v>2.9627490643734267E-2</v>
          </cell>
          <cell r="V11" t="str">
            <v>N/A</v>
          </cell>
        </row>
        <row r="12">
          <cell r="R12">
            <v>7</v>
          </cell>
          <cell r="S12">
            <v>3.4479353190515649E-2</v>
          </cell>
          <cell r="T12" t="str">
            <v>N/A</v>
          </cell>
          <cell r="U12">
            <v>3.4479353190515649E-2</v>
          </cell>
          <cell r="V12" t="str">
            <v>N/A</v>
          </cell>
        </row>
        <row r="13">
          <cell r="R13">
            <v>8</v>
          </cell>
          <cell r="S13">
            <v>3.9306956424563055E-2</v>
          </cell>
          <cell r="T13" t="str">
            <v>N/A</v>
          </cell>
          <cell r="U13">
            <v>3.9306956424563055E-2</v>
          </cell>
          <cell r="V13" t="str">
            <v>N/A</v>
          </cell>
        </row>
        <row r="14">
          <cell r="R14">
            <v>9</v>
          </cell>
          <cell r="S14">
            <v>4.4110421642440278E-2</v>
          </cell>
          <cell r="T14" t="str">
            <v>N/A</v>
          </cell>
          <cell r="U14">
            <v>4.4110421642440278E-2</v>
          </cell>
          <cell r="V14" t="str">
            <v>N/A</v>
          </cell>
        </row>
        <row r="15">
          <cell r="R15">
            <v>10</v>
          </cell>
          <cell r="S15">
            <v>4.8889869534228025E-2</v>
          </cell>
          <cell r="T15" t="str">
            <v>N/A</v>
          </cell>
          <cell r="U15">
            <v>4.8889869534228025E-2</v>
          </cell>
          <cell r="V15" t="str">
            <v>N/A</v>
          </cell>
        </row>
        <row r="16">
          <cell r="R16">
            <v>11</v>
          </cell>
          <cell r="S16">
            <v>5.3645420186556936E-2</v>
          </cell>
          <cell r="T16" t="str">
            <v>N/A</v>
          </cell>
          <cell r="U16">
            <v>5.3645420186556936E-2</v>
          </cell>
          <cell r="V16" t="str">
            <v>N/A</v>
          </cell>
        </row>
        <row r="17">
          <cell r="R17">
            <v>12</v>
          </cell>
          <cell r="S17">
            <v>5.8377193085624057E-2</v>
          </cell>
          <cell r="T17" t="str">
            <v>N/A</v>
          </cell>
          <cell r="U17">
            <v>5.8377193085624057E-2</v>
          </cell>
          <cell r="V17" t="str">
            <v>N/A</v>
          </cell>
        </row>
        <row r="18">
          <cell r="R18">
            <v>13</v>
          </cell>
          <cell r="S18">
            <v>6.3085307120195888E-2</v>
          </cell>
          <cell r="T18" t="str">
            <v>N/A</v>
          </cell>
          <cell r="U18">
            <v>6.3085307120195888E-2</v>
          </cell>
          <cell r="V18" t="str">
            <v>N/A</v>
          </cell>
        </row>
        <row r="19">
          <cell r="R19">
            <v>14</v>
          </cell>
          <cell r="S19">
            <v>6.7769880584594877E-2</v>
          </cell>
          <cell r="T19" t="str">
            <v>N/A</v>
          </cell>
          <cell r="U19">
            <v>6.7769880584594877E-2</v>
          </cell>
          <cell r="V19" t="str">
            <v>N/A</v>
          </cell>
        </row>
        <row r="20">
          <cell r="R20">
            <v>15</v>
          </cell>
          <cell r="S20">
            <v>7.2431031181671934E-2</v>
          </cell>
          <cell r="T20" t="str">
            <v>N/A</v>
          </cell>
          <cell r="U20">
            <v>7.2431031181671934E-2</v>
          </cell>
          <cell r="V20" t="str">
            <v>N/A</v>
          </cell>
        </row>
        <row r="21">
          <cell r="R21">
            <v>16</v>
          </cell>
          <cell r="S21">
            <v>7.7068876025763622E-2</v>
          </cell>
          <cell r="T21" t="str">
            <v>N/A</v>
          </cell>
          <cell r="U21">
            <v>7.7068876025763622E-2</v>
          </cell>
          <cell r="V21" t="str">
            <v>N/A</v>
          </cell>
        </row>
        <row r="22">
          <cell r="R22">
            <v>17</v>
          </cell>
          <cell r="S22">
            <v>8.1683531645634799E-2</v>
          </cell>
          <cell r="T22" t="str">
            <v>N/A</v>
          </cell>
          <cell r="U22">
            <v>8.1683531645634799E-2</v>
          </cell>
          <cell r="V22" t="str">
            <v>N/A</v>
          </cell>
        </row>
        <row r="23">
          <cell r="R23">
            <v>18</v>
          </cell>
          <cell r="S23">
            <v>8.6275113987406615E-2</v>
          </cell>
          <cell r="T23" t="str">
            <v>N/A</v>
          </cell>
          <cell r="U23">
            <v>8.6275113987406615E-2</v>
          </cell>
          <cell r="V23" t="str">
            <v>N/A</v>
          </cell>
        </row>
        <row r="24">
          <cell r="R24">
            <v>19</v>
          </cell>
          <cell r="S24">
            <v>9.0843738417469622E-2</v>
          </cell>
          <cell r="T24" t="str">
            <v>N/A</v>
          </cell>
          <cell r="U24">
            <v>9.0843738417469622E-2</v>
          </cell>
          <cell r="V24" t="str">
            <v>N/A</v>
          </cell>
        </row>
        <row r="25">
          <cell r="R25">
            <v>20</v>
          </cell>
          <cell r="S25">
            <v>9.5389519725382232E-2</v>
          </cell>
          <cell r="T25" t="str">
            <v>N/A</v>
          </cell>
          <cell r="U25">
            <v>9.5389519725382232E-2</v>
          </cell>
          <cell r="V25" t="str">
            <v>N/A</v>
          </cell>
        </row>
        <row r="26">
          <cell r="R26">
            <v>21</v>
          </cell>
          <cell r="S26">
            <v>9.9912572126755306E-2</v>
          </cell>
          <cell r="T26" t="str">
            <v>N/A</v>
          </cell>
          <cell r="U26">
            <v>9.9912572126755306E-2</v>
          </cell>
          <cell r="V26" t="str">
            <v>N/A</v>
          </cell>
        </row>
        <row r="27">
          <cell r="R27">
            <v>22</v>
          </cell>
          <cell r="S27">
            <v>0.10441300926612151</v>
          </cell>
          <cell r="T27" t="str">
            <v>N/A</v>
          </cell>
          <cell r="U27">
            <v>0.10441300926612151</v>
          </cell>
          <cell r="V27" t="str">
            <v>N/A</v>
          </cell>
        </row>
        <row r="28">
          <cell r="R28">
            <v>23</v>
          </cell>
          <cell r="S28">
            <v>0.10889094421979095</v>
          </cell>
          <cell r="T28" t="str">
            <v>N/A</v>
          </cell>
          <cell r="U28">
            <v>0.10889094421979095</v>
          </cell>
          <cell r="V28" t="str">
            <v>N/A</v>
          </cell>
        </row>
        <row r="29">
          <cell r="R29">
            <v>24</v>
          </cell>
          <cell r="S29">
            <v>0.11334648949869197</v>
          </cell>
          <cell r="T29" t="str">
            <v>N/A</v>
          </cell>
          <cell r="U29">
            <v>0.11334648949869197</v>
          </cell>
          <cell r="V29" t="str">
            <v>N/A</v>
          </cell>
        </row>
        <row r="30">
          <cell r="R30">
            <v>25</v>
          </cell>
          <cell r="S30">
            <v>0.11777975705119847</v>
          </cell>
          <cell r="T30" t="str">
            <v>N/A</v>
          </cell>
          <cell r="U30">
            <v>0.11777975705119847</v>
          </cell>
          <cell r="V30" t="str">
            <v>N/A</v>
          </cell>
        </row>
        <row r="31">
          <cell r="R31">
            <v>26</v>
          </cell>
          <cell r="S31">
            <v>0.12219085826594245</v>
          </cell>
          <cell r="T31" t="str">
            <v>N/A</v>
          </cell>
          <cell r="U31">
            <v>0.12219085826594245</v>
          </cell>
          <cell r="V31" t="str">
            <v>N/A</v>
          </cell>
        </row>
        <row r="32">
          <cell r="R32">
            <v>27</v>
          </cell>
          <cell r="S32">
            <v>0</v>
          </cell>
          <cell r="T32" t="str">
            <v>N/A</v>
          </cell>
          <cell r="U32">
            <v>0</v>
          </cell>
          <cell r="V32" t="str">
            <v>N/A</v>
          </cell>
        </row>
        <row r="33">
          <cell r="R33">
            <v>28</v>
          </cell>
          <cell r="S33">
            <v>0</v>
          </cell>
          <cell r="T33" t="str">
            <v>N/A</v>
          </cell>
          <cell r="U33">
            <v>0</v>
          </cell>
          <cell r="V33" t="str">
            <v>N/A</v>
          </cell>
        </row>
        <row r="34">
          <cell r="R34">
            <v>29</v>
          </cell>
          <cell r="S34">
            <v>0</v>
          </cell>
          <cell r="T34" t="str">
            <v>N/A</v>
          </cell>
          <cell r="U34">
            <v>0</v>
          </cell>
          <cell r="V34" t="str">
            <v>N/A</v>
          </cell>
        </row>
        <row r="35">
          <cell r="R35">
            <v>30</v>
          </cell>
          <cell r="S35">
            <v>0</v>
          </cell>
          <cell r="T35" t="str">
            <v>N/A</v>
          </cell>
          <cell r="U35">
            <v>0</v>
          </cell>
          <cell r="V35" t="str">
            <v>N/A</v>
          </cell>
        </row>
        <row r="36">
          <cell r="R36">
            <v>31</v>
          </cell>
          <cell r="S36">
            <v>0</v>
          </cell>
          <cell r="T36" t="str">
            <v>N/A</v>
          </cell>
          <cell r="U36">
            <v>0</v>
          </cell>
          <cell r="V36" t="str">
            <v>N/A</v>
          </cell>
        </row>
        <row r="37">
          <cell r="R37">
            <v>32</v>
          </cell>
          <cell r="S37">
            <v>0</v>
          </cell>
          <cell r="T37" t="str">
            <v>N/A</v>
          </cell>
          <cell r="U37">
            <v>0</v>
          </cell>
          <cell r="V37" t="str">
            <v>N/A</v>
          </cell>
        </row>
        <row r="38">
          <cell r="R38">
            <v>33</v>
          </cell>
          <cell r="S38">
            <v>0</v>
          </cell>
          <cell r="T38" t="str">
            <v>N/A</v>
          </cell>
          <cell r="U38">
            <v>0</v>
          </cell>
          <cell r="V38" t="str">
            <v>N/A</v>
          </cell>
        </row>
        <row r="39">
          <cell r="R39">
            <v>34</v>
          </cell>
          <cell r="S39">
            <v>0</v>
          </cell>
          <cell r="T39" t="str">
            <v>N/A</v>
          </cell>
          <cell r="U39">
            <v>0</v>
          </cell>
          <cell r="V39" t="str">
            <v>N/A</v>
          </cell>
        </row>
        <row r="40">
          <cell r="R40">
            <v>35</v>
          </cell>
          <cell r="S40">
            <v>0</v>
          </cell>
          <cell r="T40" t="str">
            <v>N/A</v>
          </cell>
          <cell r="U40">
            <v>0</v>
          </cell>
          <cell r="V40" t="str">
            <v>N/A</v>
          </cell>
        </row>
        <row r="41">
          <cell r="R41">
            <v>36</v>
          </cell>
          <cell r="S41">
            <v>0</v>
          </cell>
          <cell r="T41" t="str">
            <v>N/A</v>
          </cell>
          <cell r="U41">
            <v>0</v>
          </cell>
          <cell r="V41" t="str">
            <v>N/A</v>
          </cell>
        </row>
        <row r="42">
          <cell r="R42">
            <v>37</v>
          </cell>
          <cell r="S42">
            <v>0</v>
          </cell>
          <cell r="T42" t="str">
            <v>N/A</v>
          </cell>
          <cell r="U42">
            <v>0</v>
          </cell>
          <cell r="V42" t="str">
            <v>N/A</v>
          </cell>
        </row>
        <row r="43">
          <cell r="R43">
            <v>38</v>
          </cell>
          <cell r="S43">
            <v>0</v>
          </cell>
          <cell r="T43" t="str">
            <v>N/A</v>
          </cell>
          <cell r="U43">
            <v>0</v>
          </cell>
          <cell r="V43" t="str">
            <v>N/A</v>
          </cell>
        </row>
        <row r="44">
          <cell r="R44">
            <v>39</v>
          </cell>
          <cell r="S44">
            <v>0</v>
          </cell>
          <cell r="T44" t="str">
            <v>N/A</v>
          </cell>
          <cell r="U44">
            <v>0</v>
          </cell>
          <cell r="V44" t="str">
            <v>N/A</v>
          </cell>
        </row>
        <row r="45">
          <cell r="R45">
            <v>40</v>
          </cell>
          <cell r="S45">
            <v>0</v>
          </cell>
          <cell r="T45" t="str">
            <v>N/A</v>
          </cell>
          <cell r="U45">
            <v>0</v>
          </cell>
          <cell r="V45" t="str">
            <v>N/A</v>
          </cell>
        </row>
        <row r="46">
          <cell r="R46">
            <v>41</v>
          </cell>
          <cell r="S46">
            <v>0</v>
          </cell>
          <cell r="T46" t="str">
            <v>N/A</v>
          </cell>
          <cell r="U46">
            <v>0</v>
          </cell>
          <cell r="V46" t="str">
            <v>N/A</v>
          </cell>
        </row>
        <row r="47">
          <cell r="R47">
            <v>42</v>
          </cell>
          <cell r="S47">
            <v>0</v>
          </cell>
          <cell r="T47" t="str">
            <v>N/A</v>
          </cell>
          <cell r="U47">
            <v>0</v>
          </cell>
          <cell r="V47" t="str">
            <v>N/A</v>
          </cell>
        </row>
        <row r="48">
          <cell r="R48">
            <v>43</v>
          </cell>
          <cell r="S48">
            <v>0</v>
          </cell>
          <cell r="T48" t="str">
            <v>N/A</v>
          </cell>
          <cell r="U48">
            <v>0</v>
          </cell>
          <cell r="V48" t="str">
            <v>N/A</v>
          </cell>
        </row>
        <row r="49">
          <cell r="R49">
            <v>44</v>
          </cell>
          <cell r="S49">
            <v>0</v>
          </cell>
          <cell r="T49" t="str">
            <v>N/A</v>
          </cell>
          <cell r="U49">
            <v>0</v>
          </cell>
          <cell r="V49" t="str">
            <v>N/A</v>
          </cell>
        </row>
        <row r="50">
          <cell r="R50">
            <v>45</v>
          </cell>
          <cell r="S50">
            <v>0</v>
          </cell>
          <cell r="T50" t="str">
            <v>N/A</v>
          </cell>
          <cell r="U50">
            <v>0</v>
          </cell>
          <cell r="V50" t="str">
            <v>N/A</v>
          </cell>
        </row>
        <row r="51">
          <cell r="R51">
            <v>46</v>
          </cell>
          <cell r="S51">
            <v>0</v>
          </cell>
          <cell r="T51" t="str">
            <v>N/A</v>
          </cell>
          <cell r="U51">
            <v>0</v>
          </cell>
          <cell r="V51" t="str">
            <v>N/A</v>
          </cell>
        </row>
        <row r="52">
          <cell r="R52">
            <v>47</v>
          </cell>
          <cell r="S52">
            <v>0</v>
          </cell>
          <cell r="T52" t="str">
            <v>N/A</v>
          </cell>
          <cell r="U52">
            <v>0</v>
          </cell>
          <cell r="V52" t="str">
            <v>N/A</v>
          </cell>
        </row>
        <row r="53">
          <cell r="R53">
            <v>48</v>
          </cell>
          <cell r="S53">
            <v>0</v>
          </cell>
          <cell r="T53" t="str">
            <v>N/A</v>
          </cell>
          <cell r="U53">
            <v>0</v>
          </cell>
          <cell r="V53" t="str">
            <v>N/A</v>
          </cell>
        </row>
        <row r="54">
          <cell r="R54">
            <v>49</v>
          </cell>
          <cell r="S54">
            <v>0</v>
          </cell>
          <cell r="T54" t="str">
            <v>N/A</v>
          </cell>
          <cell r="U54">
            <v>0</v>
          </cell>
          <cell r="V54" t="str">
            <v>N/A</v>
          </cell>
        </row>
        <row r="55">
          <cell r="R55">
            <v>50</v>
          </cell>
          <cell r="S55">
            <v>0</v>
          </cell>
          <cell r="T55" t="str">
            <v>N/A</v>
          </cell>
          <cell r="U55">
            <v>0</v>
          </cell>
          <cell r="V55" t="str">
            <v>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Form1"/>
      <sheetName val="Main"/>
      <sheetName val="Wholesale Valuation"/>
      <sheetName val="Oregon BETC"/>
      <sheetName val="Generic_Model"/>
      <sheetName val="Initial Capital + AFUDC"/>
      <sheetName val="Wind_Input"/>
      <sheetName val="Production Costs"/>
      <sheetName val="IRP Avoided Prices"/>
      <sheetName val="Multipliers Input"/>
      <sheetName val="Dispatch Optimization"/>
      <sheetName val="Financial Statements"/>
      <sheetName val="Summary for APR"/>
      <sheetName val="Rev Req"/>
      <sheetName val="Emissions Input"/>
      <sheetName val="Curves"/>
      <sheetName val="Endur Discount Factors"/>
      <sheetName val="Corr Curves"/>
      <sheetName val="On-Going Capital"/>
      <sheetName val="Simulation"/>
      <sheetName val="Histogram Data"/>
      <sheetName val="Lookups"/>
      <sheetName val="Output"/>
      <sheetName val="Documentation"/>
    </sheetNames>
    <sheetDataSet>
      <sheetData sheetId="0"/>
      <sheetData sheetId="1"/>
      <sheetData sheetId="2"/>
      <sheetData sheetId="3">
        <row r="11">
          <cell r="D11">
            <v>24.999315537303218</v>
          </cell>
        </row>
        <row r="45">
          <cell r="G45">
            <v>0.24383391546433053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G40">
            <v>41122</v>
          </cell>
        </row>
      </sheetData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OG"/>
      <sheetName val="HALF 2"/>
      <sheetName val="Schedule B"/>
      <sheetName val="Schedule B- Change in Sev Rates"/>
      <sheetName val="Schedule B - Original"/>
    </sheetNames>
    <sheetDataSet>
      <sheetData sheetId="0">
        <row r="5">
          <cell r="B5">
            <v>12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OG"/>
      <sheetName val="HALF 2"/>
      <sheetName val="Schedule B"/>
      <sheetName val="Schedule B- Change in Sev Rates"/>
      <sheetName val="Schedule B - Original"/>
    </sheetNames>
    <sheetDataSet>
      <sheetData sheetId="0">
        <row r="5">
          <cell r="B5">
            <v>12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D"/>
      <sheetName val="Invoice"/>
      <sheetName val="SInvoice"/>
      <sheetName val="Misc"/>
      <sheetName val="TaxRates"/>
      <sheetName val="REMIT"/>
      <sheetName val="CUSTOMER"/>
      <sheetName val="BASEPRICE"/>
      <sheetName val="InvoicingInstructions"/>
      <sheetName val="CollateralCashReceipts"/>
      <sheetName val="PenPremPivot"/>
      <sheetName val="FStoLukeColton"/>
      <sheetName val="Pivot (2)"/>
      <sheetName val="Pivot (3)"/>
      <sheetName val="Pivot (4)"/>
      <sheetName val="85"/>
      <sheetName val="Module1"/>
    </sheetNames>
    <sheetDataSet>
      <sheetData sheetId="0"/>
      <sheetData sheetId="1">
        <row r="5">
          <cell r="B5" t="str">
            <v>SRP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"/>
      <sheetName val="Prices"/>
      <sheetName val="on off peak hours"/>
    </sheetNames>
    <sheetDataSet>
      <sheetData sheetId="0"/>
      <sheetData sheetId="1"/>
      <sheetData sheetId="2">
        <row r="3">
          <cell r="C3">
            <v>31</v>
          </cell>
          <cell r="D3">
            <v>28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400</v>
          </cell>
          <cell r="G10">
            <v>432</v>
          </cell>
          <cell r="H10">
            <v>416</v>
          </cell>
          <cell r="I10">
            <v>416</v>
          </cell>
          <cell r="J10">
            <v>432</v>
          </cell>
          <cell r="K10">
            <v>400</v>
          </cell>
          <cell r="L10">
            <v>432</v>
          </cell>
          <cell r="M10">
            <v>416</v>
          </cell>
          <cell r="N10">
            <v>416</v>
          </cell>
        </row>
        <row r="11">
          <cell r="C11">
            <v>312</v>
          </cell>
          <cell r="D11">
            <v>288</v>
          </cell>
          <cell r="E11">
            <v>312</v>
          </cell>
          <cell r="F11">
            <v>320</v>
          </cell>
          <cell r="G11">
            <v>312</v>
          </cell>
          <cell r="H11">
            <v>304</v>
          </cell>
          <cell r="I11">
            <v>328</v>
          </cell>
          <cell r="J11">
            <v>312</v>
          </cell>
          <cell r="K11">
            <v>320</v>
          </cell>
          <cell r="L11">
            <v>312</v>
          </cell>
          <cell r="M11">
            <v>304</v>
          </cell>
          <cell r="N11">
            <v>328</v>
          </cell>
        </row>
        <row r="12">
          <cell r="C12">
            <v>744</v>
          </cell>
          <cell r="D12">
            <v>672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</row>
        <row r="13">
          <cell r="C13">
            <v>312</v>
          </cell>
          <cell r="D13">
            <v>288</v>
          </cell>
          <cell r="E13">
            <v>312</v>
          </cell>
          <cell r="F13">
            <v>319</v>
          </cell>
          <cell r="G13">
            <v>312</v>
          </cell>
          <cell r="H13">
            <v>304</v>
          </cell>
          <cell r="I13">
            <v>328</v>
          </cell>
          <cell r="J13">
            <v>312</v>
          </cell>
          <cell r="K13">
            <v>320</v>
          </cell>
          <cell r="L13">
            <v>313</v>
          </cell>
          <cell r="M13">
            <v>304</v>
          </cell>
          <cell r="N13">
            <v>328</v>
          </cell>
        </row>
        <row r="15">
          <cell r="C15">
            <v>39083</v>
          </cell>
          <cell r="D15">
            <v>39114</v>
          </cell>
          <cell r="E15">
            <v>39142</v>
          </cell>
          <cell r="F15">
            <v>39173</v>
          </cell>
          <cell r="G15">
            <v>39203</v>
          </cell>
          <cell r="H15">
            <v>39234</v>
          </cell>
          <cell r="I15">
            <v>39264</v>
          </cell>
          <cell r="J15">
            <v>39295</v>
          </cell>
          <cell r="K15">
            <v>39326</v>
          </cell>
          <cell r="L15">
            <v>39356</v>
          </cell>
          <cell r="M15">
            <v>39387</v>
          </cell>
          <cell r="N15">
            <v>39417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</row>
        <row r="17">
          <cell r="C17">
            <v>328</v>
          </cell>
          <cell r="D17">
            <v>288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</row>
        <row r="19">
          <cell r="C19">
            <v>328</v>
          </cell>
          <cell r="D19">
            <v>288</v>
          </cell>
          <cell r="E19">
            <v>312</v>
          </cell>
          <cell r="F19">
            <v>319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313</v>
          </cell>
          <cell r="M19">
            <v>320</v>
          </cell>
          <cell r="N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</row>
        <row r="21">
          <cell r="C21">
            <v>39083</v>
          </cell>
          <cell r="G21">
            <v>39230</v>
          </cell>
          <cell r="I21">
            <v>39267</v>
          </cell>
          <cell r="K21">
            <v>39328</v>
          </cell>
          <cell r="M21">
            <v>39408</v>
          </cell>
          <cell r="N21">
            <v>39441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Marengo Expansion"/>
      <sheetName val="Seven Mile Hill"/>
      <sheetName val="Summary"/>
      <sheetName val="DJ Summary Results Format"/>
      <sheetName val="DJ - Detail"/>
      <sheetName val="Marengo Expansion - Detail"/>
      <sheetName val="Seven Mile Hill - Detail"/>
      <sheetName val="Naughton Summary Results Format"/>
      <sheetName val="Naughton - Detail"/>
      <sheetName val="Calculation of Def Tax"/>
      <sheetName val="Variables"/>
      <sheetName val="Factors from CA GRC"/>
      <sheetName val="Capital"/>
      <sheetName val="Dep Rates"/>
      <sheetName val="Tax Note"/>
      <sheetName val="O&amp;M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2.8215E-2</v>
          </cell>
        </row>
        <row r="15">
          <cell r="D15">
            <v>1.6230000000000001E-4</v>
          </cell>
        </row>
        <row r="16">
          <cell r="B16">
            <v>0.52200000000000002</v>
          </cell>
        </row>
        <row r="25">
          <cell r="H25">
            <v>1.2999999999999999E-2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</sheetNames>
    <sheetDataSet>
      <sheetData sheetId="0">
        <row r="4">
          <cell r="O4">
            <v>40907</v>
          </cell>
        </row>
      </sheetData>
      <sheetData sheetId="1">
        <row r="2">
          <cell r="F2" t="str">
            <v>OFPC Dated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s"/>
      <sheetName val="Exhibit 1"/>
      <sheetName val="Exhibit 2"/>
      <sheetName val="Quality Adj for Unit 4"/>
      <sheetName val="Lee Ranch Amendment Split"/>
      <sheetName val="Projected Inventory"/>
      <sheetName val="APS Counter Proposal EW 1"/>
      <sheetName val="APS Counter Proposal EW 2"/>
      <sheetName val="Projected Inventory (2)"/>
      <sheetName val="Sheet2"/>
      <sheetName val="BRIDGER FORECAST"/>
      <sheetName val="HAY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ig LT Gen-Cost Summ"/>
      <sheetName val="Hayden LT Gen-Cost Summ"/>
      <sheetName val="Outages"/>
      <sheetName val="CRAIG DETAIL"/>
      <sheetName val="Colowyo Coal Fcst"/>
      <sheetName val="Colowyo - Rail Cost"/>
      <sheetName val="Trapper Base Contract"/>
      <sheetName val="John T Boyd"/>
      <sheetName val="Hayden Contract Pricing"/>
      <sheetName val="Boy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ig LT Gen-Cost Summ"/>
      <sheetName val="Hayden LT Gen-Cost Summ"/>
      <sheetName val="Outages"/>
      <sheetName val="CRAIG DETAIL"/>
      <sheetName val="Colowyo Coal Fcst"/>
      <sheetName val="Colowyo - Rail Cost"/>
      <sheetName val="Trapper Base Contract"/>
      <sheetName val="John T Boyd"/>
      <sheetName val="Hayden Contract Pricing"/>
      <sheetName val="Boy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/>
      <sheetData sheetId="2" refreshError="1"/>
      <sheetData sheetId="3" refreshError="1"/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pper Invoices 210657"/>
      <sheetName val="Trapper Worksheet"/>
      <sheetName val="2008-2009 Scale Calib Adj"/>
      <sheetName val="Feb Worksheet"/>
      <sheetName val="Jan Revision"/>
      <sheetName val="Trapper Transportation"/>
      <sheetName val="COLOWYO Invoices 210641"/>
      <sheetName val="Colowyo Worksheet"/>
      <sheetName val="Schedule B"/>
      <sheetName val="2008 Sev Tax Adj"/>
      <sheetName val="Trapper Provis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pper Invoices 210657"/>
      <sheetName val="Trapper Worksheet"/>
      <sheetName val="2008-2009 Scale Calib Adj"/>
      <sheetName val="Feb Worksheet"/>
      <sheetName val="Jan Revision"/>
      <sheetName val="Trapper Transportation"/>
      <sheetName val="COLOWYO Invoices 210641"/>
      <sheetName val="Colowyo Worksheet"/>
      <sheetName val="Schedule B"/>
      <sheetName val="2008 Sev Tax Adj"/>
      <sheetName val="Trapper Provis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s"/>
      <sheetName val="Exhibit 1"/>
      <sheetName val="Exhibit 2"/>
      <sheetName val="Quality Adj for Unit 4"/>
      <sheetName val="Lee Ranch Amendment Split"/>
      <sheetName val="Projected Inventory"/>
      <sheetName val="APS Counter Proposal EW 1"/>
      <sheetName val="APS Counter Proposal EW 2"/>
      <sheetName val="Projected Inventory (2)"/>
      <sheetName val="Sheet2"/>
      <sheetName val="BRIDGER FORECAST"/>
      <sheetName val="HAY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xes"/>
      <sheetName val="AR Detail"/>
      <sheetName val="AdvRoyalty"/>
      <sheetName val="LeadSchedules"/>
      <sheetName val="Fluctuation"/>
    </sheetNames>
    <sheetDataSet>
      <sheetData sheetId="0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D"/>
      <sheetName val="INVOICE"/>
      <sheetName val="SInvoice"/>
      <sheetName val="Misc"/>
      <sheetName val="Tax Rates"/>
      <sheetName val="REMIT"/>
      <sheetName val="CUSTOMER"/>
      <sheetName val="BASEPRICE"/>
      <sheetName val="InvoiceInstructions"/>
      <sheetName val="SRP-Price"/>
      <sheetName val="BNSF EFTR"/>
      <sheetName val="RICHARD INFO"/>
      <sheetName val="MonthlySummary"/>
      <sheetName val="Misc1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ve Johnston"/>
      <sheetName val="Choll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ve Johnston"/>
      <sheetName val="Choll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396"/>
  <sheetViews>
    <sheetView tabSelected="1" view="pageBreakPreview" zoomScale="85" zoomScaleNormal="85" zoomScaleSheetLayoutView="85" workbookViewId="0">
      <selection activeCell="E48" sqref="E48"/>
    </sheetView>
  </sheetViews>
  <sheetFormatPr defaultColWidth="10" defaultRowHeight="12.75" x14ac:dyDescent="0.2"/>
  <cols>
    <col min="1" max="1" width="2.85546875" style="64" customWidth="1"/>
    <col min="2" max="2" width="7.140625" style="64" customWidth="1"/>
    <col min="3" max="3" width="24.140625" style="64" customWidth="1"/>
    <col min="4" max="4" width="11.85546875" style="64" customWidth="1"/>
    <col min="5" max="5" width="14.42578125" style="64" customWidth="1"/>
    <col min="6" max="6" width="12.5703125" style="64" bestFit="1" customWidth="1"/>
    <col min="7" max="7" width="10.28515625" style="64" customWidth="1"/>
    <col min="8" max="8" width="14.5703125" style="64" customWidth="1"/>
    <col min="9" max="9" width="8.28515625" style="64" customWidth="1"/>
    <col min="10" max="16384" width="10" style="64"/>
  </cols>
  <sheetData>
    <row r="1" spans="2:11" x14ac:dyDescent="0.2">
      <c r="I1" s="65" t="s">
        <v>121</v>
      </c>
    </row>
    <row r="2" spans="2:11" x14ac:dyDescent="0.2">
      <c r="I2" s="65" t="s">
        <v>107</v>
      </c>
    </row>
    <row r="3" spans="2:11" x14ac:dyDescent="0.2">
      <c r="I3" s="65" t="s">
        <v>106</v>
      </c>
    </row>
    <row r="4" spans="2:11" x14ac:dyDescent="0.2">
      <c r="B4" s="102" t="s">
        <v>16</v>
      </c>
      <c r="D4" s="89"/>
      <c r="E4" s="89"/>
      <c r="F4" s="89"/>
      <c r="G4" s="89"/>
      <c r="H4" s="103"/>
      <c r="I4" s="74"/>
    </row>
    <row r="5" spans="2:11" x14ac:dyDescent="0.2">
      <c r="B5" s="102" t="s">
        <v>17</v>
      </c>
      <c r="D5" s="89"/>
      <c r="E5" s="89"/>
      <c r="F5" s="89"/>
      <c r="G5" s="89"/>
      <c r="H5" s="89"/>
      <c r="I5" s="74"/>
    </row>
    <row r="6" spans="2:11" x14ac:dyDescent="0.2">
      <c r="B6" s="102" t="s">
        <v>58</v>
      </c>
      <c r="D6" s="89"/>
      <c r="E6" s="89"/>
      <c r="F6" s="89"/>
      <c r="G6" s="89"/>
      <c r="H6" s="89"/>
      <c r="I6" s="74"/>
    </row>
    <row r="7" spans="2:11" x14ac:dyDescent="0.2">
      <c r="B7" s="102"/>
      <c r="D7" s="89"/>
      <c r="E7" s="89"/>
      <c r="F7" s="89"/>
      <c r="G7" s="89"/>
      <c r="H7" s="89"/>
      <c r="I7" s="74"/>
    </row>
    <row r="8" spans="2:11" x14ac:dyDescent="0.2">
      <c r="D8" s="89"/>
      <c r="E8" s="89"/>
      <c r="F8" s="89"/>
      <c r="G8" s="89"/>
      <c r="H8" s="89"/>
      <c r="I8" s="74"/>
    </row>
    <row r="9" spans="2:11" x14ac:dyDescent="0.2">
      <c r="D9" s="89"/>
      <c r="E9" s="89"/>
      <c r="F9" s="89"/>
      <c r="G9" s="89"/>
      <c r="H9" s="89"/>
      <c r="I9" s="74"/>
    </row>
    <row r="10" spans="2:11" x14ac:dyDescent="0.2">
      <c r="D10" s="89"/>
      <c r="E10" s="89" t="s">
        <v>18</v>
      </c>
      <c r="F10" s="89"/>
      <c r="G10" s="89"/>
      <c r="H10" s="89" t="s">
        <v>19</v>
      </c>
      <c r="I10" s="74"/>
    </row>
    <row r="11" spans="2:11" x14ac:dyDescent="0.2">
      <c r="D11" s="101" t="s">
        <v>20</v>
      </c>
      <c r="E11" s="101" t="s">
        <v>21</v>
      </c>
      <c r="F11" s="101" t="s">
        <v>22</v>
      </c>
      <c r="G11" s="101" t="s">
        <v>23</v>
      </c>
      <c r="H11" s="101" t="s">
        <v>24</v>
      </c>
      <c r="I11" s="100"/>
      <c r="K11" s="99"/>
    </row>
    <row r="12" spans="2:11" x14ac:dyDescent="0.2">
      <c r="B12" s="85" t="s">
        <v>25</v>
      </c>
      <c r="C12" s="71"/>
      <c r="D12" s="75"/>
      <c r="E12" s="75"/>
      <c r="F12" s="75"/>
      <c r="G12" s="75"/>
      <c r="H12" s="98"/>
      <c r="I12" s="74"/>
    </row>
    <row r="13" spans="2:11" x14ac:dyDescent="0.2">
      <c r="B13" s="64" t="s">
        <v>101</v>
      </c>
      <c r="C13" s="71"/>
      <c r="D13" s="75">
        <v>399</v>
      </c>
      <c r="E13" s="192">
        <f>F29</f>
        <v>1341584.8161954712</v>
      </c>
      <c r="F13" s="75" t="s">
        <v>26</v>
      </c>
      <c r="G13" s="191">
        <v>0.41971722672390371</v>
      </c>
      <c r="H13" s="98">
        <f>E13*G13</f>
        <v>563086.25846846134</v>
      </c>
      <c r="I13" s="74"/>
    </row>
    <row r="14" spans="2:11" x14ac:dyDescent="0.2">
      <c r="B14" s="64" t="s">
        <v>105</v>
      </c>
      <c r="D14" s="75">
        <f>D13</f>
        <v>399</v>
      </c>
      <c r="E14" s="193">
        <f>F35</f>
        <v>589311.86073127389</v>
      </c>
      <c r="F14" s="75" t="str">
        <f>F13</f>
        <v>SE</v>
      </c>
      <c r="G14" s="191">
        <f>G13</f>
        <v>0.41971722672390371</v>
      </c>
      <c r="H14" s="97">
        <f>E14*G14</f>
        <v>247344.33986163366</v>
      </c>
      <c r="I14" s="74"/>
    </row>
    <row r="15" spans="2:11" x14ac:dyDescent="0.2">
      <c r="B15" s="78"/>
      <c r="C15" s="71"/>
      <c r="D15" s="75"/>
      <c r="E15" s="81">
        <f>SUM(E13:E14)</f>
        <v>1930896.6769267451</v>
      </c>
      <c r="F15" s="75"/>
      <c r="G15" s="191"/>
      <c r="H15" s="98">
        <f>SUM(H13:H14)</f>
        <v>810430.59833009494</v>
      </c>
      <c r="I15" s="74"/>
    </row>
    <row r="16" spans="2:11" x14ac:dyDescent="0.2">
      <c r="B16" s="71"/>
      <c r="C16" s="71"/>
      <c r="D16" s="75"/>
      <c r="E16" s="81"/>
      <c r="F16" s="75"/>
      <c r="G16" s="191"/>
      <c r="H16" s="95"/>
      <c r="I16" s="74"/>
    </row>
    <row r="17" spans="2:9" x14ac:dyDescent="0.2">
      <c r="B17" s="82" t="s">
        <v>104</v>
      </c>
      <c r="C17" s="71"/>
      <c r="D17" s="75">
        <v>2533</v>
      </c>
      <c r="E17" s="81">
        <f>'DPU 5.9.4 to 5.9.6 Traper'!AN30-'DPU 5.9.4 to 5.9.6 Traper'!AM30</f>
        <v>-15663.329402736388</v>
      </c>
      <c r="F17" s="75" t="s">
        <v>26</v>
      </c>
      <c r="G17" s="96">
        <v>0.41971722672390371</v>
      </c>
      <c r="H17" s="95">
        <f>E17*G17</f>
        <v>-6574.1691781794962</v>
      </c>
      <c r="I17" s="74"/>
    </row>
    <row r="18" spans="2:9" x14ac:dyDescent="0.2">
      <c r="B18" s="71"/>
      <c r="C18" s="71"/>
      <c r="D18" s="75"/>
      <c r="E18" s="84"/>
      <c r="F18" s="75"/>
      <c r="G18" s="83"/>
      <c r="H18" s="79"/>
      <c r="I18" s="74"/>
    </row>
    <row r="19" spans="2:9" x14ac:dyDescent="0.2">
      <c r="B19" s="71"/>
      <c r="C19" s="71"/>
      <c r="D19" s="75"/>
      <c r="E19" s="81"/>
      <c r="F19" s="75"/>
      <c r="G19" s="80"/>
      <c r="H19" s="79"/>
      <c r="I19" s="74"/>
    </row>
    <row r="20" spans="2:9" x14ac:dyDescent="0.2">
      <c r="B20" s="71"/>
      <c r="C20" s="71"/>
      <c r="D20" s="75"/>
      <c r="E20" s="81"/>
      <c r="F20" s="75"/>
      <c r="G20" s="80"/>
      <c r="H20" s="79"/>
      <c r="I20" s="74"/>
    </row>
    <row r="21" spans="2:9" x14ac:dyDescent="0.2">
      <c r="F21" s="75"/>
      <c r="G21" s="80"/>
      <c r="H21" s="79"/>
      <c r="I21" s="74"/>
    </row>
    <row r="22" spans="2:9" x14ac:dyDescent="0.2">
      <c r="F22" s="75"/>
      <c r="G22" s="80"/>
      <c r="H22" s="79"/>
      <c r="I22" s="74"/>
    </row>
    <row r="23" spans="2:9" x14ac:dyDescent="0.2">
      <c r="F23" s="75"/>
      <c r="G23" s="80"/>
      <c r="H23" s="79"/>
      <c r="I23" s="74"/>
    </row>
    <row r="24" spans="2:9" x14ac:dyDescent="0.2">
      <c r="I24" s="89"/>
    </row>
    <row r="25" spans="2:9" x14ac:dyDescent="0.2">
      <c r="B25" s="71"/>
      <c r="C25" s="88"/>
      <c r="D25" s="87"/>
      <c r="F25" s="86"/>
    </row>
    <row r="26" spans="2:9" x14ac:dyDescent="0.2">
      <c r="B26" s="85" t="s">
        <v>102</v>
      </c>
      <c r="C26" s="71"/>
      <c r="D26" s="75"/>
      <c r="F26" s="81"/>
    </row>
    <row r="27" spans="2:9" ht="12" customHeight="1" x14ac:dyDescent="0.2">
      <c r="B27" s="71"/>
      <c r="C27" s="94" t="s">
        <v>56</v>
      </c>
      <c r="D27" s="75"/>
      <c r="F27" s="81">
        <f>'DPU 5.9.4 to 5.9.6 Traper'!AN28</f>
        <v>8097810.5334377289</v>
      </c>
      <c r="H27" s="79"/>
      <c r="I27" s="74"/>
    </row>
    <row r="28" spans="2:9" ht="12" customHeight="1" x14ac:dyDescent="0.2">
      <c r="B28" s="71"/>
      <c r="C28" s="93" t="s">
        <v>55</v>
      </c>
      <c r="D28" s="92"/>
      <c r="F28" s="91">
        <f>'DPU 5.9.4 to 5.9.6 Traper'!AM28</f>
        <v>9439395.3496332001</v>
      </c>
      <c r="H28" s="79"/>
      <c r="I28" s="74"/>
    </row>
    <row r="29" spans="2:9" ht="12" customHeight="1" x14ac:dyDescent="0.2">
      <c r="B29" s="71"/>
      <c r="C29" s="90" t="s">
        <v>54</v>
      </c>
      <c r="D29" s="87"/>
      <c r="F29" s="86">
        <f>F28-F27</f>
        <v>1341584.8161954712</v>
      </c>
      <c r="H29" s="79"/>
      <c r="I29" s="74"/>
    </row>
    <row r="30" spans="2:9" ht="12" customHeight="1" x14ac:dyDescent="0.2">
      <c r="B30" s="82"/>
      <c r="C30" s="71"/>
      <c r="D30" s="75"/>
      <c r="F30" s="81"/>
      <c r="H30" s="79"/>
      <c r="I30" s="74"/>
    </row>
    <row r="31" spans="2:9" ht="12" customHeight="1" x14ac:dyDescent="0.2">
      <c r="B31" s="78"/>
      <c r="C31" s="71"/>
      <c r="D31" s="75"/>
      <c r="F31" s="81"/>
      <c r="H31" s="81"/>
      <c r="I31" s="74"/>
    </row>
    <row r="32" spans="2:9" ht="12" customHeight="1" x14ac:dyDescent="0.2">
      <c r="B32" s="85" t="s">
        <v>103</v>
      </c>
      <c r="C32" s="71"/>
      <c r="D32" s="75"/>
      <c r="F32" s="84"/>
      <c r="H32" s="81"/>
      <c r="I32" s="74"/>
    </row>
    <row r="33" spans="2:9" ht="12" customHeight="1" x14ac:dyDescent="0.2">
      <c r="B33" s="78"/>
      <c r="C33" s="71" t="s">
        <v>56</v>
      </c>
      <c r="D33" s="71"/>
      <c r="F33" s="190">
        <f>'DPU 5.9.1 to 5.9.3_Bridger'!AO19*1000</f>
        <v>171858154.30442137</v>
      </c>
      <c r="H33" s="81"/>
    </row>
    <row r="34" spans="2:9" ht="12" customHeight="1" x14ac:dyDescent="0.2">
      <c r="B34" s="78"/>
      <c r="C34" s="71" t="s">
        <v>55</v>
      </c>
      <c r="D34" s="71"/>
      <c r="F34" s="193">
        <f>'DPU 5.9.1 to 5.9.3_Bridger'!AN19*1000</f>
        <v>172447466.16515264</v>
      </c>
      <c r="H34" s="81"/>
    </row>
    <row r="35" spans="2:9" ht="12" customHeight="1" x14ac:dyDescent="0.2">
      <c r="B35" s="78"/>
      <c r="C35" s="71" t="s">
        <v>54</v>
      </c>
      <c r="D35" s="71"/>
      <c r="F35" s="190">
        <f>F34-F33</f>
        <v>589311.86073127389</v>
      </c>
      <c r="H35" s="81"/>
      <c r="I35" s="74"/>
    </row>
    <row r="36" spans="2:9" ht="12" customHeight="1" x14ac:dyDescent="0.2">
      <c r="B36" s="78"/>
      <c r="C36" s="71"/>
      <c r="D36" s="75"/>
      <c r="F36" s="81"/>
      <c r="H36" s="79"/>
      <c r="I36" s="74"/>
    </row>
    <row r="37" spans="2:9" ht="12" customHeight="1" x14ac:dyDescent="0.2">
      <c r="B37" s="78"/>
      <c r="C37" s="71"/>
      <c r="D37" s="75"/>
      <c r="F37" s="81"/>
      <c r="H37" s="79"/>
      <c r="I37" s="74"/>
    </row>
    <row r="38" spans="2:9" ht="12" customHeight="1" x14ac:dyDescent="0.2">
      <c r="B38" s="78"/>
      <c r="C38" s="71"/>
      <c r="D38" s="75"/>
      <c r="F38" s="81"/>
      <c r="H38" s="79"/>
      <c r="I38" s="74"/>
    </row>
    <row r="39" spans="2:9" ht="12" customHeight="1" x14ac:dyDescent="0.2">
      <c r="B39" s="78"/>
      <c r="C39" s="71"/>
      <c r="D39" s="75"/>
      <c r="F39" s="81"/>
      <c r="H39" s="79"/>
      <c r="I39" s="74"/>
    </row>
    <row r="40" spans="2:9" ht="12" customHeight="1" x14ac:dyDescent="0.2">
      <c r="B40" s="82"/>
      <c r="C40" s="71"/>
      <c r="D40" s="75"/>
      <c r="E40" s="81"/>
      <c r="F40" s="75"/>
      <c r="G40" s="80"/>
      <c r="H40" s="79"/>
      <c r="I40" s="74"/>
    </row>
    <row r="41" spans="2:9" ht="12" customHeight="1" x14ac:dyDescent="0.2">
      <c r="B41" s="78"/>
      <c r="C41" s="71"/>
      <c r="D41" s="75"/>
      <c r="E41" s="81"/>
      <c r="F41" s="75"/>
      <c r="G41" s="80"/>
      <c r="H41" s="79"/>
      <c r="I41" s="74"/>
    </row>
    <row r="42" spans="2:9" ht="12" customHeight="1" x14ac:dyDescent="0.2">
      <c r="B42" s="78"/>
      <c r="C42" s="71"/>
      <c r="D42" s="75"/>
      <c r="E42" s="81"/>
      <c r="F42" s="75"/>
      <c r="G42" s="80"/>
      <c r="H42" s="79"/>
      <c r="I42" s="74"/>
    </row>
    <row r="43" spans="2:9" ht="12" customHeight="1" x14ac:dyDescent="0.2">
      <c r="B43" s="78"/>
      <c r="C43" s="71"/>
      <c r="D43" s="75"/>
      <c r="E43" s="81"/>
      <c r="F43" s="75"/>
      <c r="G43" s="80"/>
      <c r="H43" s="79"/>
      <c r="I43" s="74"/>
    </row>
    <row r="44" spans="2:9" ht="12" customHeight="1" x14ac:dyDescent="0.2">
      <c r="B44" s="78"/>
      <c r="C44" s="71"/>
      <c r="D44" s="75"/>
      <c r="E44" s="81"/>
      <c r="F44" s="75"/>
      <c r="G44" s="80"/>
      <c r="H44" s="79"/>
      <c r="I44" s="74"/>
    </row>
    <row r="45" spans="2:9" ht="12" customHeight="1" x14ac:dyDescent="0.2">
      <c r="B45" s="78"/>
      <c r="C45" s="71"/>
      <c r="D45" s="75"/>
      <c r="E45" s="81"/>
      <c r="F45" s="75"/>
      <c r="G45" s="80"/>
      <c r="H45" s="79"/>
      <c r="I45" s="74"/>
    </row>
    <row r="46" spans="2:9" ht="12" customHeight="1" x14ac:dyDescent="0.2">
      <c r="B46" s="71"/>
      <c r="C46" s="71"/>
      <c r="D46" s="75"/>
      <c r="E46" s="81"/>
      <c r="F46" s="75"/>
      <c r="G46" s="80"/>
      <c r="H46" s="79"/>
      <c r="I46" s="74"/>
    </row>
    <row r="47" spans="2:9" ht="12" customHeight="1" x14ac:dyDescent="0.2">
      <c r="B47" s="71"/>
      <c r="C47" s="71"/>
      <c r="D47" s="75"/>
      <c r="E47" s="81"/>
      <c r="F47" s="75"/>
      <c r="G47" s="80"/>
      <c r="H47" s="79"/>
      <c r="I47" s="74"/>
    </row>
    <row r="48" spans="2:9" ht="12" customHeight="1" x14ac:dyDescent="0.2">
      <c r="B48" s="71"/>
      <c r="C48" s="71"/>
      <c r="D48" s="75"/>
      <c r="E48" s="81"/>
      <c r="F48" s="75"/>
      <c r="G48" s="80"/>
      <c r="H48" s="79"/>
      <c r="I48" s="74"/>
    </row>
    <row r="49" spans="2:9" ht="12" customHeight="1" x14ac:dyDescent="0.2"/>
    <row r="50" spans="2:9" ht="12" customHeight="1" x14ac:dyDescent="0.2"/>
    <row r="51" spans="2:9" ht="12" customHeight="1" x14ac:dyDescent="0.2"/>
    <row r="52" spans="2:9" ht="12" customHeight="1" x14ac:dyDescent="0.2"/>
    <row r="53" spans="2:9" ht="12" customHeight="1" x14ac:dyDescent="0.2"/>
    <row r="54" spans="2:9" ht="12" customHeight="1" x14ac:dyDescent="0.2"/>
    <row r="55" spans="2:9" ht="12" customHeight="1" x14ac:dyDescent="0.2"/>
    <row r="56" spans="2:9" ht="12" customHeight="1" x14ac:dyDescent="0.2"/>
    <row r="57" spans="2:9" ht="12" customHeight="1" x14ac:dyDescent="0.2">
      <c r="B57" s="78"/>
      <c r="C57" s="71"/>
      <c r="D57" s="75"/>
      <c r="E57" s="75"/>
      <c r="F57" s="75"/>
      <c r="G57" s="75"/>
      <c r="H57" s="75"/>
      <c r="I57" s="77"/>
    </row>
    <row r="58" spans="2:9" ht="12" customHeight="1" x14ac:dyDescent="0.2">
      <c r="B58" s="71"/>
      <c r="C58" s="71"/>
      <c r="D58" s="75"/>
      <c r="E58" s="75"/>
      <c r="F58" s="75"/>
      <c r="G58" s="75"/>
      <c r="H58" s="75"/>
      <c r="I58" s="75"/>
    </row>
    <row r="59" spans="2:9" ht="12" customHeight="1" x14ac:dyDescent="0.2"/>
    <row r="61" spans="2:9" ht="13.5" thickBot="1" x14ac:dyDescent="0.25">
      <c r="B61" s="76" t="s">
        <v>28</v>
      </c>
      <c r="C61" s="71"/>
      <c r="D61" s="75"/>
      <c r="E61" s="75"/>
      <c r="F61" s="75"/>
      <c r="G61" s="75"/>
      <c r="H61" s="75"/>
      <c r="I61" s="74"/>
    </row>
    <row r="62" spans="2:9" x14ac:dyDescent="0.2">
      <c r="B62" s="218" t="s">
        <v>122</v>
      </c>
      <c r="C62" s="219"/>
      <c r="D62" s="219"/>
      <c r="E62" s="219"/>
      <c r="F62" s="219"/>
      <c r="G62" s="219"/>
      <c r="H62" s="219"/>
      <c r="I62" s="220"/>
    </row>
    <row r="63" spans="2:9" x14ac:dyDescent="0.2">
      <c r="B63" s="221"/>
      <c r="C63" s="222"/>
      <c r="D63" s="222"/>
      <c r="E63" s="222"/>
      <c r="F63" s="222"/>
      <c r="G63" s="222"/>
      <c r="H63" s="222"/>
      <c r="I63" s="223"/>
    </row>
    <row r="64" spans="2:9" x14ac:dyDescent="0.2">
      <c r="B64" s="221"/>
      <c r="C64" s="222"/>
      <c r="D64" s="222"/>
      <c r="E64" s="222"/>
      <c r="F64" s="222"/>
      <c r="G64" s="222"/>
      <c r="H64" s="222"/>
      <c r="I64" s="223"/>
    </row>
    <row r="65" spans="2:9" x14ac:dyDescent="0.2">
      <c r="B65" s="221"/>
      <c r="C65" s="222"/>
      <c r="D65" s="222"/>
      <c r="E65" s="222"/>
      <c r="F65" s="222"/>
      <c r="G65" s="222"/>
      <c r="H65" s="222"/>
      <c r="I65" s="223"/>
    </row>
    <row r="66" spans="2:9" x14ac:dyDescent="0.2">
      <c r="B66" s="221"/>
      <c r="C66" s="222"/>
      <c r="D66" s="222"/>
      <c r="E66" s="222"/>
      <c r="F66" s="222"/>
      <c r="G66" s="222"/>
      <c r="H66" s="222"/>
      <c r="I66" s="223"/>
    </row>
    <row r="67" spans="2:9" x14ac:dyDescent="0.2">
      <c r="B67" s="221"/>
      <c r="C67" s="222"/>
      <c r="D67" s="222"/>
      <c r="E67" s="222"/>
      <c r="F67" s="222"/>
      <c r="G67" s="222"/>
      <c r="H67" s="222"/>
      <c r="I67" s="223"/>
    </row>
    <row r="68" spans="2:9" x14ac:dyDescent="0.2">
      <c r="B68" s="221"/>
      <c r="C68" s="222"/>
      <c r="D68" s="222"/>
      <c r="E68" s="222"/>
      <c r="F68" s="222"/>
      <c r="G68" s="222"/>
      <c r="H68" s="222"/>
      <c r="I68" s="223"/>
    </row>
    <row r="69" spans="2:9" ht="12.75" customHeight="1" x14ac:dyDescent="0.2">
      <c r="B69" s="73"/>
      <c r="C69" s="71"/>
      <c r="D69" s="72"/>
      <c r="E69" s="71"/>
      <c r="F69" s="71"/>
      <c r="G69" s="71"/>
      <c r="H69" s="71"/>
      <c r="I69" s="70"/>
    </row>
    <row r="70" spans="2:9" ht="13.5" thickBot="1" x14ac:dyDescent="0.25">
      <c r="B70" s="69"/>
      <c r="C70" s="67"/>
      <c r="D70" s="68"/>
      <c r="E70" s="67"/>
      <c r="F70" s="67"/>
      <c r="G70" s="67"/>
      <c r="H70" s="67"/>
      <c r="I70" s="66"/>
    </row>
    <row r="71" spans="2:9" x14ac:dyDescent="0.2">
      <c r="D71" s="65"/>
    </row>
    <row r="72" spans="2:9" x14ac:dyDescent="0.2">
      <c r="D72" s="65"/>
    </row>
    <row r="73" spans="2:9" x14ac:dyDescent="0.2">
      <c r="D73" s="65"/>
    </row>
    <row r="74" spans="2:9" x14ac:dyDescent="0.2">
      <c r="D74" s="65"/>
    </row>
    <row r="75" spans="2:9" x14ac:dyDescent="0.2">
      <c r="D75" s="65"/>
    </row>
    <row r="76" spans="2:9" x14ac:dyDescent="0.2">
      <c r="D76" s="65"/>
    </row>
    <row r="77" spans="2:9" x14ac:dyDescent="0.2">
      <c r="D77" s="65"/>
    </row>
    <row r="78" spans="2:9" x14ac:dyDescent="0.2">
      <c r="D78" s="65"/>
    </row>
    <row r="79" spans="2:9" x14ac:dyDescent="0.2">
      <c r="D79" s="65"/>
    </row>
    <row r="80" spans="2:9" x14ac:dyDescent="0.2">
      <c r="D80" s="65"/>
    </row>
    <row r="81" spans="4:4" x14ac:dyDescent="0.2">
      <c r="D81" s="65"/>
    </row>
    <row r="82" spans="4:4" x14ac:dyDescent="0.2">
      <c r="D82" s="65"/>
    </row>
    <row r="83" spans="4:4" x14ac:dyDescent="0.2">
      <c r="D83" s="65"/>
    </row>
    <row r="84" spans="4:4" x14ac:dyDescent="0.2">
      <c r="D84" s="65"/>
    </row>
    <row r="85" spans="4:4" x14ac:dyDescent="0.2">
      <c r="D85" s="65"/>
    </row>
    <row r="86" spans="4:4" x14ac:dyDescent="0.2">
      <c r="D86" s="65"/>
    </row>
    <row r="87" spans="4:4" x14ac:dyDescent="0.2">
      <c r="D87" s="65"/>
    </row>
    <row r="88" spans="4:4" x14ac:dyDescent="0.2">
      <c r="D88" s="65"/>
    </row>
    <row r="89" spans="4:4" x14ac:dyDescent="0.2">
      <c r="D89" s="65"/>
    </row>
    <row r="90" spans="4:4" x14ac:dyDescent="0.2">
      <c r="D90" s="65"/>
    </row>
    <row r="91" spans="4:4" x14ac:dyDescent="0.2">
      <c r="D91" s="65"/>
    </row>
    <row r="92" spans="4:4" x14ac:dyDescent="0.2">
      <c r="D92" s="65"/>
    </row>
    <row r="93" spans="4:4" x14ac:dyDescent="0.2">
      <c r="D93" s="65"/>
    </row>
    <row r="94" spans="4:4" x14ac:dyDescent="0.2">
      <c r="D94" s="65"/>
    </row>
    <row r="95" spans="4:4" x14ac:dyDescent="0.2">
      <c r="D95" s="65"/>
    </row>
    <row r="96" spans="4:4" x14ac:dyDescent="0.2">
      <c r="D96" s="65"/>
    </row>
    <row r="97" spans="4:4" x14ac:dyDescent="0.2">
      <c r="D97" s="65"/>
    </row>
    <row r="98" spans="4:4" x14ac:dyDescent="0.2">
      <c r="D98" s="65"/>
    </row>
    <row r="99" spans="4:4" x14ac:dyDescent="0.2">
      <c r="D99" s="65"/>
    </row>
    <row r="100" spans="4:4" x14ac:dyDescent="0.2">
      <c r="D100" s="65"/>
    </row>
    <row r="101" spans="4:4" x14ac:dyDescent="0.2">
      <c r="D101" s="65"/>
    </row>
    <row r="102" spans="4:4" x14ac:dyDescent="0.2">
      <c r="D102" s="65"/>
    </row>
    <row r="103" spans="4:4" x14ac:dyDescent="0.2">
      <c r="D103" s="65"/>
    </row>
    <row r="104" spans="4:4" x14ac:dyDescent="0.2">
      <c r="D104" s="65"/>
    </row>
    <row r="105" spans="4:4" x14ac:dyDescent="0.2">
      <c r="D105" s="65"/>
    </row>
    <row r="106" spans="4:4" x14ac:dyDescent="0.2">
      <c r="D106" s="65"/>
    </row>
    <row r="107" spans="4:4" x14ac:dyDescent="0.2">
      <c r="D107" s="65"/>
    </row>
    <row r="108" spans="4:4" x14ac:dyDescent="0.2">
      <c r="D108" s="65"/>
    </row>
    <row r="109" spans="4:4" x14ac:dyDescent="0.2">
      <c r="D109" s="65"/>
    </row>
    <row r="110" spans="4:4" x14ac:dyDescent="0.2">
      <c r="D110" s="65"/>
    </row>
    <row r="111" spans="4:4" x14ac:dyDescent="0.2">
      <c r="D111" s="65"/>
    </row>
    <row r="112" spans="4:4" x14ac:dyDescent="0.2">
      <c r="D112" s="65"/>
    </row>
    <row r="113" spans="4:4" x14ac:dyDescent="0.2">
      <c r="D113" s="65"/>
    </row>
    <row r="114" spans="4:4" x14ac:dyDescent="0.2">
      <c r="D114" s="65"/>
    </row>
    <row r="115" spans="4:4" x14ac:dyDescent="0.2">
      <c r="D115" s="65"/>
    </row>
    <row r="116" spans="4:4" x14ac:dyDescent="0.2">
      <c r="D116" s="65"/>
    </row>
    <row r="117" spans="4:4" x14ac:dyDescent="0.2">
      <c r="D117" s="65"/>
    </row>
    <row r="118" spans="4:4" x14ac:dyDescent="0.2">
      <c r="D118" s="65"/>
    </row>
    <row r="119" spans="4:4" x14ac:dyDescent="0.2">
      <c r="D119" s="65"/>
    </row>
    <row r="120" spans="4:4" x14ac:dyDescent="0.2">
      <c r="D120" s="65"/>
    </row>
    <row r="121" spans="4:4" x14ac:dyDescent="0.2">
      <c r="D121" s="65"/>
    </row>
    <row r="122" spans="4:4" x14ac:dyDescent="0.2">
      <c r="D122" s="65"/>
    </row>
    <row r="123" spans="4:4" x14ac:dyDescent="0.2">
      <c r="D123" s="65"/>
    </row>
    <row r="124" spans="4:4" x14ac:dyDescent="0.2">
      <c r="D124" s="65"/>
    </row>
    <row r="125" spans="4:4" x14ac:dyDescent="0.2">
      <c r="D125" s="65"/>
    </row>
    <row r="126" spans="4:4" x14ac:dyDescent="0.2">
      <c r="D126" s="65"/>
    </row>
    <row r="127" spans="4:4" x14ac:dyDescent="0.2">
      <c r="D127" s="65"/>
    </row>
    <row r="128" spans="4:4" x14ac:dyDescent="0.2">
      <c r="D128" s="65"/>
    </row>
    <row r="129" spans="4:4" x14ac:dyDescent="0.2">
      <c r="D129" s="65"/>
    </row>
    <row r="130" spans="4:4" x14ac:dyDescent="0.2">
      <c r="D130" s="65"/>
    </row>
    <row r="131" spans="4:4" x14ac:dyDescent="0.2">
      <c r="D131" s="65"/>
    </row>
    <row r="132" spans="4:4" x14ac:dyDescent="0.2">
      <c r="D132" s="65"/>
    </row>
    <row r="133" spans="4:4" x14ac:dyDescent="0.2">
      <c r="D133" s="65"/>
    </row>
    <row r="134" spans="4:4" x14ac:dyDescent="0.2">
      <c r="D134" s="65"/>
    </row>
    <row r="135" spans="4:4" x14ac:dyDescent="0.2">
      <c r="D135" s="65"/>
    </row>
    <row r="136" spans="4:4" x14ac:dyDescent="0.2">
      <c r="D136" s="65"/>
    </row>
    <row r="137" spans="4:4" x14ac:dyDescent="0.2">
      <c r="D137" s="65"/>
    </row>
    <row r="138" spans="4:4" x14ac:dyDescent="0.2">
      <c r="D138" s="65"/>
    </row>
    <row r="139" spans="4:4" x14ac:dyDescent="0.2">
      <c r="D139" s="65"/>
    </row>
    <row r="140" spans="4:4" x14ac:dyDescent="0.2">
      <c r="D140" s="65"/>
    </row>
    <row r="141" spans="4:4" x14ac:dyDescent="0.2">
      <c r="D141" s="65"/>
    </row>
    <row r="142" spans="4:4" x14ac:dyDescent="0.2">
      <c r="D142" s="65"/>
    </row>
    <row r="143" spans="4:4" x14ac:dyDescent="0.2">
      <c r="D143" s="65"/>
    </row>
    <row r="144" spans="4:4" x14ac:dyDescent="0.2">
      <c r="D144" s="65"/>
    </row>
    <row r="145" spans="4:4" x14ac:dyDescent="0.2">
      <c r="D145" s="65"/>
    </row>
    <row r="146" spans="4:4" x14ac:dyDescent="0.2">
      <c r="D146" s="65"/>
    </row>
    <row r="147" spans="4:4" x14ac:dyDescent="0.2">
      <c r="D147" s="65"/>
    </row>
    <row r="148" spans="4:4" x14ac:dyDescent="0.2">
      <c r="D148" s="65"/>
    </row>
    <row r="149" spans="4:4" x14ac:dyDescent="0.2">
      <c r="D149" s="65"/>
    </row>
    <row r="150" spans="4:4" x14ac:dyDescent="0.2">
      <c r="D150" s="65"/>
    </row>
    <row r="151" spans="4:4" x14ac:dyDescent="0.2">
      <c r="D151" s="65"/>
    </row>
    <row r="152" spans="4:4" x14ac:dyDescent="0.2">
      <c r="D152" s="65"/>
    </row>
    <row r="153" spans="4:4" x14ac:dyDescent="0.2">
      <c r="D153" s="65"/>
    </row>
    <row r="154" spans="4:4" x14ac:dyDescent="0.2">
      <c r="D154" s="65"/>
    </row>
    <row r="155" spans="4:4" x14ac:dyDescent="0.2">
      <c r="D155" s="65"/>
    </row>
    <row r="156" spans="4:4" x14ac:dyDescent="0.2">
      <c r="D156" s="65"/>
    </row>
    <row r="157" spans="4:4" x14ac:dyDescent="0.2">
      <c r="D157" s="65"/>
    </row>
    <row r="158" spans="4:4" x14ac:dyDescent="0.2">
      <c r="D158" s="65"/>
    </row>
    <row r="159" spans="4:4" x14ac:dyDescent="0.2">
      <c r="D159" s="65"/>
    </row>
    <row r="160" spans="4:4" x14ac:dyDescent="0.2">
      <c r="D160" s="65"/>
    </row>
    <row r="161" spans="4:4" x14ac:dyDescent="0.2">
      <c r="D161" s="65"/>
    </row>
    <row r="162" spans="4:4" x14ac:dyDescent="0.2">
      <c r="D162" s="65"/>
    </row>
    <row r="163" spans="4:4" x14ac:dyDescent="0.2">
      <c r="D163" s="65"/>
    </row>
    <row r="164" spans="4:4" x14ac:dyDescent="0.2">
      <c r="D164" s="65"/>
    </row>
    <row r="165" spans="4:4" x14ac:dyDescent="0.2">
      <c r="D165" s="65"/>
    </row>
    <row r="166" spans="4:4" x14ac:dyDescent="0.2">
      <c r="D166" s="65"/>
    </row>
    <row r="167" spans="4:4" x14ac:dyDescent="0.2">
      <c r="D167" s="65"/>
    </row>
    <row r="168" spans="4:4" x14ac:dyDescent="0.2">
      <c r="D168" s="65"/>
    </row>
    <row r="169" spans="4:4" x14ac:dyDescent="0.2">
      <c r="D169" s="65"/>
    </row>
    <row r="170" spans="4:4" x14ac:dyDescent="0.2">
      <c r="D170" s="65"/>
    </row>
    <row r="171" spans="4:4" x14ac:dyDescent="0.2">
      <c r="D171" s="65"/>
    </row>
    <row r="172" spans="4:4" x14ac:dyDescent="0.2">
      <c r="D172" s="65"/>
    </row>
    <row r="173" spans="4:4" x14ac:dyDescent="0.2">
      <c r="D173" s="65"/>
    </row>
    <row r="174" spans="4:4" x14ac:dyDescent="0.2">
      <c r="D174" s="65"/>
    </row>
    <row r="175" spans="4:4" x14ac:dyDescent="0.2">
      <c r="D175" s="65"/>
    </row>
    <row r="176" spans="4:4" x14ac:dyDescent="0.2">
      <c r="D176" s="65"/>
    </row>
    <row r="177" spans="4:4" x14ac:dyDescent="0.2">
      <c r="D177" s="65"/>
    </row>
    <row r="178" spans="4:4" x14ac:dyDescent="0.2">
      <c r="D178" s="65"/>
    </row>
    <row r="179" spans="4:4" x14ac:dyDescent="0.2">
      <c r="D179" s="65"/>
    </row>
    <row r="180" spans="4:4" x14ac:dyDescent="0.2">
      <c r="D180" s="65"/>
    </row>
    <row r="181" spans="4:4" x14ac:dyDescent="0.2">
      <c r="D181" s="65"/>
    </row>
    <row r="182" spans="4:4" x14ac:dyDescent="0.2">
      <c r="D182" s="65"/>
    </row>
    <row r="183" spans="4:4" x14ac:dyDescent="0.2">
      <c r="D183" s="65"/>
    </row>
    <row r="184" spans="4:4" x14ac:dyDescent="0.2">
      <c r="D184" s="65"/>
    </row>
    <row r="185" spans="4:4" x14ac:dyDescent="0.2">
      <c r="D185" s="65"/>
    </row>
    <row r="186" spans="4:4" x14ac:dyDescent="0.2">
      <c r="D186" s="65"/>
    </row>
    <row r="187" spans="4:4" x14ac:dyDescent="0.2">
      <c r="D187" s="65"/>
    </row>
    <row r="188" spans="4:4" x14ac:dyDescent="0.2">
      <c r="D188" s="65"/>
    </row>
    <row r="189" spans="4:4" x14ac:dyDescent="0.2">
      <c r="D189" s="65"/>
    </row>
    <row r="190" spans="4:4" x14ac:dyDescent="0.2">
      <c r="D190" s="65"/>
    </row>
    <row r="191" spans="4:4" x14ac:dyDescent="0.2">
      <c r="D191" s="65"/>
    </row>
    <row r="192" spans="4:4" x14ac:dyDescent="0.2">
      <c r="D192" s="65"/>
    </row>
    <row r="193" spans="4:4" x14ac:dyDescent="0.2">
      <c r="D193" s="65"/>
    </row>
    <row r="194" spans="4:4" x14ac:dyDescent="0.2">
      <c r="D194" s="65"/>
    </row>
    <row r="195" spans="4:4" x14ac:dyDescent="0.2">
      <c r="D195" s="65"/>
    </row>
    <row r="196" spans="4:4" x14ac:dyDescent="0.2">
      <c r="D196" s="65"/>
    </row>
    <row r="197" spans="4:4" x14ac:dyDescent="0.2">
      <c r="D197" s="65"/>
    </row>
    <row r="198" spans="4:4" x14ac:dyDescent="0.2">
      <c r="D198" s="65"/>
    </row>
    <row r="199" spans="4:4" x14ac:dyDescent="0.2">
      <c r="D199" s="65"/>
    </row>
    <row r="200" spans="4:4" x14ac:dyDescent="0.2">
      <c r="D200" s="65"/>
    </row>
    <row r="201" spans="4:4" x14ac:dyDescent="0.2">
      <c r="D201" s="65"/>
    </row>
    <row r="202" spans="4:4" x14ac:dyDescent="0.2">
      <c r="D202" s="65"/>
    </row>
    <row r="203" spans="4:4" x14ac:dyDescent="0.2">
      <c r="D203" s="65"/>
    </row>
    <row r="204" spans="4:4" x14ac:dyDescent="0.2">
      <c r="D204" s="65"/>
    </row>
    <row r="205" spans="4:4" x14ac:dyDescent="0.2">
      <c r="D205" s="65"/>
    </row>
    <row r="206" spans="4:4" x14ac:dyDescent="0.2">
      <c r="D206" s="65"/>
    </row>
    <row r="207" spans="4:4" x14ac:dyDescent="0.2">
      <c r="D207" s="65"/>
    </row>
    <row r="208" spans="4:4" x14ac:dyDescent="0.2">
      <c r="D208" s="65"/>
    </row>
    <row r="209" spans="4:4" x14ac:dyDescent="0.2">
      <c r="D209" s="65"/>
    </row>
    <row r="210" spans="4:4" x14ac:dyDescent="0.2">
      <c r="D210" s="65"/>
    </row>
    <row r="211" spans="4:4" x14ac:dyDescent="0.2">
      <c r="D211" s="65"/>
    </row>
    <row r="212" spans="4:4" x14ac:dyDescent="0.2">
      <c r="D212" s="65"/>
    </row>
    <row r="213" spans="4:4" x14ac:dyDescent="0.2">
      <c r="D213" s="65"/>
    </row>
    <row r="214" spans="4:4" x14ac:dyDescent="0.2">
      <c r="D214" s="65"/>
    </row>
    <row r="215" spans="4:4" x14ac:dyDescent="0.2">
      <c r="D215" s="65"/>
    </row>
    <row r="216" spans="4:4" x14ac:dyDescent="0.2">
      <c r="D216" s="65"/>
    </row>
    <row r="217" spans="4:4" x14ac:dyDescent="0.2">
      <c r="D217" s="65"/>
    </row>
    <row r="218" spans="4:4" x14ac:dyDescent="0.2">
      <c r="D218" s="65"/>
    </row>
    <row r="219" spans="4:4" x14ac:dyDescent="0.2">
      <c r="D219" s="65"/>
    </row>
    <row r="220" spans="4:4" x14ac:dyDescent="0.2">
      <c r="D220" s="65"/>
    </row>
    <row r="221" spans="4:4" x14ac:dyDescent="0.2">
      <c r="D221" s="65"/>
    </row>
    <row r="222" spans="4:4" x14ac:dyDescent="0.2">
      <c r="D222" s="65"/>
    </row>
    <row r="223" spans="4:4" x14ac:dyDescent="0.2">
      <c r="D223" s="65"/>
    </row>
    <row r="224" spans="4:4" x14ac:dyDescent="0.2">
      <c r="D224" s="65"/>
    </row>
    <row r="225" spans="4:4" x14ac:dyDescent="0.2">
      <c r="D225" s="65"/>
    </row>
    <row r="226" spans="4:4" x14ac:dyDescent="0.2">
      <c r="D226" s="65"/>
    </row>
    <row r="227" spans="4:4" x14ac:dyDescent="0.2">
      <c r="D227" s="65"/>
    </row>
    <row r="228" spans="4:4" x14ac:dyDescent="0.2">
      <c r="D228" s="65"/>
    </row>
    <row r="229" spans="4:4" x14ac:dyDescent="0.2">
      <c r="D229" s="65"/>
    </row>
    <row r="230" spans="4:4" x14ac:dyDescent="0.2">
      <c r="D230" s="65"/>
    </row>
    <row r="231" spans="4:4" x14ac:dyDescent="0.2">
      <c r="D231" s="65"/>
    </row>
    <row r="232" spans="4:4" x14ac:dyDescent="0.2">
      <c r="D232" s="65"/>
    </row>
    <row r="233" spans="4:4" x14ac:dyDescent="0.2">
      <c r="D233" s="65"/>
    </row>
    <row r="234" spans="4:4" x14ac:dyDescent="0.2">
      <c r="D234" s="65"/>
    </row>
    <row r="235" spans="4:4" x14ac:dyDescent="0.2">
      <c r="D235" s="65"/>
    </row>
    <row r="236" spans="4:4" x14ac:dyDescent="0.2">
      <c r="D236" s="65"/>
    </row>
    <row r="237" spans="4:4" x14ac:dyDescent="0.2">
      <c r="D237" s="65"/>
    </row>
    <row r="238" spans="4:4" x14ac:dyDescent="0.2">
      <c r="D238" s="65"/>
    </row>
    <row r="239" spans="4:4" x14ac:dyDescent="0.2">
      <c r="D239" s="65"/>
    </row>
    <row r="240" spans="4:4" x14ac:dyDescent="0.2">
      <c r="D240" s="65"/>
    </row>
    <row r="241" spans="4:4" x14ac:dyDescent="0.2">
      <c r="D241" s="65"/>
    </row>
    <row r="242" spans="4:4" x14ac:dyDescent="0.2">
      <c r="D242" s="65"/>
    </row>
    <row r="243" spans="4:4" x14ac:dyDescent="0.2">
      <c r="D243" s="65"/>
    </row>
    <row r="244" spans="4:4" x14ac:dyDescent="0.2">
      <c r="D244" s="65"/>
    </row>
    <row r="245" spans="4:4" x14ac:dyDescent="0.2">
      <c r="D245" s="65"/>
    </row>
    <row r="246" spans="4:4" x14ac:dyDescent="0.2">
      <c r="D246" s="65"/>
    </row>
    <row r="247" spans="4:4" x14ac:dyDescent="0.2">
      <c r="D247" s="65"/>
    </row>
    <row r="248" spans="4:4" x14ac:dyDescent="0.2">
      <c r="D248" s="65"/>
    </row>
    <row r="249" spans="4:4" x14ac:dyDescent="0.2">
      <c r="D249" s="65"/>
    </row>
    <row r="250" spans="4:4" x14ac:dyDescent="0.2">
      <c r="D250" s="65"/>
    </row>
    <row r="251" spans="4:4" x14ac:dyDescent="0.2">
      <c r="D251" s="65"/>
    </row>
    <row r="252" spans="4:4" x14ac:dyDescent="0.2">
      <c r="D252" s="65"/>
    </row>
    <row r="253" spans="4:4" x14ac:dyDescent="0.2">
      <c r="D253" s="65"/>
    </row>
    <row r="254" spans="4:4" x14ac:dyDescent="0.2">
      <c r="D254" s="65"/>
    </row>
    <row r="255" spans="4:4" x14ac:dyDescent="0.2">
      <c r="D255" s="65"/>
    </row>
    <row r="256" spans="4:4" x14ac:dyDescent="0.2">
      <c r="D256" s="65"/>
    </row>
    <row r="257" spans="4:4" x14ac:dyDescent="0.2">
      <c r="D257" s="65"/>
    </row>
    <row r="258" spans="4:4" x14ac:dyDescent="0.2">
      <c r="D258" s="65"/>
    </row>
    <row r="259" spans="4:4" x14ac:dyDescent="0.2">
      <c r="D259" s="65"/>
    </row>
    <row r="260" spans="4:4" x14ac:dyDescent="0.2">
      <c r="D260" s="65"/>
    </row>
    <row r="261" spans="4:4" x14ac:dyDescent="0.2">
      <c r="D261" s="65"/>
    </row>
    <row r="262" spans="4:4" x14ac:dyDescent="0.2">
      <c r="D262" s="65"/>
    </row>
    <row r="263" spans="4:4" x14ac:dyDescent="0.2">
      <c r="D263" s="65"/>
    </row>
    <row r="264" spans="4:4" x14ac:dyDescent="0.2">
      <c r="D264" s="65"/>
    </row>
    <row r="265" spans="4:4" x14ac:dyDescent="0.2">
      <c r="D265" s="65"/>
    </row>
    <row r="266" spans="4:4" x14ac:dyDescent="0.2">
      <c r="D266" s="65"/>
    </row>
    <row r="267" spans="4:4" x14ac:dyDescent="0.2">
      <c r="D267" s="65"/>
    </row>
    <row r="268" spans="4:4" x14ac:dyDescent="0.2">
      <c r="D268" s="65"/>
    </row>
    <row r="269" spans="4:4" x14ac:dyDescent="0.2">
      <c r="D269" s="65"/>
    </row>
    <row r="270" spans="4:4" x14ac:dyDescent="0.2">
      <c r="D270" s="65"/>
    </row>
    <row r="271" spans="4:4" x14ac:dyDescent="0.2">
      <c r="D271" s="65"/>
    </row>
    <row r="272" spans="4:4" x14ac:dyDescent="0.2">
      <c r="D272" s="65"/>
    </row>
    <row r="273" spans="4:4" x14ac:dyDescent="0.2">
      <c r="D273" s="65"/>
    </row>
    <row r="274" spans="4:4" x14ac:dyDescent="0.2">
      <c r="D274" s="65"/>
    </row>
    <row r="275" spans="4:4" x14ac:dyDescent="0.2">
      <c r="D275" s="65"/>
    </row>
    <row r="276" spans="4:4" x14ac:dyDescent="0.2">
      <c r="D276" s="65"/>
    </row>
    <row r="277" spans="4:4" x14ac:dyDescent="0.2">
      <c r="D277" s="65"/>
    </row>
    <row r="278" spans="4:4" x14ac:dyDescent="0.2">
      <c r="D278" s="65"/>
    </row>
    <row r="279" spans="4:4" x14ac:dyDescent="0.2">
      <c r="D279" s="65"/>
    </row>
    <row r="280" spans="4:4" x14ac:dyDescent="0.2">
      <c r="D280" s="65"/>
    </row>
    <row r="281" spans="4:4" x14ac:dyDescent="0.2">
      <c r="D281" s="65"/>
    </row>
    <row r="282" spans="4:4" x14ac:dyDescent="0.2">
      <c r="D282" s="65"/>
    </row>
    <row r="283" spans="4:4" x14ac:dyDescent="0.2">
      <c r="D283" s="65"/>
    </row>
    <row r="284" spans="4:4" x14ac:dyDescent="0.2">
      <c r="D284" s="65"/>
    </row>
    <row r="285" spans="4:4" x14ac:dyDescent="0.2">
      <c r="D285" s="65"/>
    </row>
    <row r="286" spans="4:4" x14ac:dyDescent="0.2">
      <c r="D286" s="65"/>
    </row>
    <row r="287" spans="4:4" x14ac:dyDescent="0.2">
      <c r="D287" s="65"/>
    </row>
    <row r="288" spans="4:4" x14ac:dyDescent="0.2">
      <c r="D288" s="65"/>
    </row>
    <row r="289" spans="4:4" x14ac:dyDescent="0.2">
      <c r="D289" s="65"/>
    </row>
    <row r="290" spans="4:4" x14ac:dyDescent="0.2">
      <c r="D290" s="65"/>
    </row>
    <row r="291" spans="4:4" x14ac:dyDescent="0.2">
      <c r="D291" s="65"/>
    </row>
    <row r="292" spans="4:4" x14ac:dyDescent="0.2">
      <c r="D292" s="65"/>
    </row>
    <row r="293" spans="4:4" x14ac:dyDescent="0.2">
      <c r="D293" s="65"/>
    </row>
    <row r="294" spans="4:4" x14ac:dyDescent="0.2">
      <c r="D294" s="65"/>
    </row>
    <row r="295" spans="4:4" x14ac:dyDescent="0.2">
      <c r="D295" s="65"/>
    </row>
    <row r="296" spans="4:4" x14ac:dyDescent="0.2">
      <c r="D296" s="65"/>
    </row>
    <row r="297" spans="4:4" x14ac:dyDescent="0.2">
      <c r="D297" s="65"/>
    </row>
    <row r="298" spans="4:4" x14ac:dyDescent="0.2">
      <c r="D298" s="65"/>
    </row>
    <row r="299" spans="4:4" x14ac:dyDescent="0.2">
      <c r="D299" s="65"/>
    </row>
    <row r="300" spans="4:4" x14ac:dyDescent="0.2">
      <c r="D300" s="65"/>
    </row>
    <row r="301" spans="4:4" x14ac:dyDescent="0.2">
      <c r="D301" s="65"/>
    </row>
    <row r="302" spans="4:4" x14ac:dyDescent="0.2">
      <c r="D302" s="65"/>
    </row>
    <row r="303" spans="4:4" x14ac:dyDescent="0.2">
      <c r="D303" s="65"/>
    </row>
    <row r="304" spans="4:4" x14ac:dyDescent="0.2">
      <c r="D304" s="65"/>
    </row>
    <row r="305" spans="4:4" x14ac:dyDescent="0.2">
      <c r="D305" s="65"/>
    </row>
    <row r="306" spans="4:4" x14ac:dyDescent="0.2">
      <c r="D306" s="65"/>
    </row>
    <row r="307" spans="4:4" x14ac:dyDescent="0.2">
      <c r="D307" s="65"/>
    </row>
    <row r="308" spans="4:4" x14ac:dyDescent="0.2">
      <c r="D308" s="65"/>
    </row>
    <row r="309" spans="4:4" x14ac:dyDescent="0.2">
      <c r="D309" s="65"/>
    </row>
    <row r="310" spans="4:4" x14ac:dyDescent="0.2">
      <c r="D310" s="65"/>
    </row>
    <row r="311" spans="4:4" x14ac:dyDescent="0.2">
      <c r="D311" s="65"/>
    </row>
    <row r="312" spans="4:4" x14ac:dyDescent="0.2">
      <c r="D312" s="65"/>
    </row>
    <row r="313" spans="4:4" x14ac:dyDescent="0.2">
      <c r="D313" s="65"/>
    </row>
    <row r="314" spans="4:4" x14ac:dyDescent="0.2">
      <c r="D314" s="65"/>
    </row>
    <row r="315" spans="4:4" x14ac:dyDescent="0.2">
      <c r="D315" s="65"/>
    </row>
    <row r="316" spans="4:4" x14ac:dyDescent="0.2">
      <c r="D316" s="65"/>
    </row>
    <row r="317" spans="4:4" x14ac:dyDescent="0.2">
      <c r="D317" s="65"/>
    </row>
    <row r="318" spans="4:4" x14ac:dyDescent="0.2">
      <c r="D318" s="65"/>
    </row>
    <row r="319" spans="4:4" x14ac:dyDescent="0.2">
      <c r="D319" s="65"/>
    </row>
    <row r="320" spans="4:4" x14ac:dyDescent="0.2">
      <c r="D320" s="65"/>
    </row>
    <row r="321" spans="4:4" x14ac:dyDescent="0.2">
      <c r="D321" s="65"/>
    </row>
    <row r="322" spans="4:4" x14ac:dyDescent="0.2">
      <c r="D322" s="65"/>
    </row>
    <row r="323" spans="4:4" x14ac:dyDescent="0.2">
      <c r="D323" s="65"/>
    </row>
    <row r="324" spans="4:4" x14ac:dyDescent="0.2">
      <c r="D324" s="65"/>
    </row>
    <row r="325" spans="4:4" x14ac:dyDescent="0.2">
      <c r="D325" s="65"/>
    </row>
    <row r="326" spans="4:4" x14ac:dyDescent="0.2">
      <c r="D326" s="65"/>
    </row>
    <row r="327" spans="4:4" x14ac:dyDescent="0.2">
      <c r="D327" s="65"/>
    </row>
    <row r="328" spans="4:4" x14ac:dyDescent="0.2">
      <c r="D328" s="65"/>
    </row>
    <row r="329" spans="4:4" x14ac:dyDescent="0.2">
      <c r="D329" s="65"/>
    </row>
    <row r="330" spans="4:4" x14ac:dyDescent="0.2">
      <c r="D330" s="65"/>
    </row>
    <row r="331" spans="4:4" x14ac:dyDescent="0.2">
      <c r="D331" s="65"/>
    </row>
    <row r="332" spans="4:4" x14ac:dyDescent="0.2">
      <c r="D332" s="65"/>
    </row>
    <row r="333" spans="4:4" x14ac:dyDescent="0.2">
      <c r="D333" s="65"/>
    </row>
    <row r="334" spans="4:4" x14ac:dyDescent="0.2">
      <c r="D334" s="65"/>
    </row>
    <row r="335" spans="4:4" x14ac:dyDescent="0.2">
      <c r="D335" s="65"/>
    </row>
    <row r="336" spans="4:4" x14ac:dyDescent="0.2">
      <c r="D336" s="65"/>
    </row>
    <row r="337" spans="4:4" x14ac:dyDescent="0.2">
      <c r="D337" s="65"/>
    </row>
    <row r="338" spans="4:4" x14ac:dyDescent="0.2">
      <c r="D338" s="65"/>
    </row>
    <row r="339" spans="4:4" x14ac:dyDescent="0.2">
      <c r="D339" s="65"/>
    </row>
    <row r="340" spans="4:4" x14ac:dyDescent="0.2">
      <c r="D340" s="65"/>
    </row>
    <row r="341" spans="4:4" x14ac:dyDescent="0.2">
      <c r="D341" s="65"/>
    </row>
    <row r="342" spans="4:4" x14ac:dyDescent="0.2">
      <c r="D342" s="65"/>
    </row>
    <row r="343" spans="4:4" x14ac:dyDescent="0.2">
      <c r="D343" s="65"/>
    </row>
    <row r="344" spans="4:4" x14ac:dyDescent="0.2">
      <c r="D344" s="65"/>
    </row>
    <row r="345" spans="4:4" x14ac:dyDescent="0.2">
      <c r="D345" s="65"/>
    </row>
    <row r="346" spans="4:4" x14ac:dyDescent="0.2">
      <c r="D346" s="65"/>
    </row>
    <row r="347" spans="4:4" x14ac:dyDescent="0.2">
      <c r="D347" s="65"/>
    </row>
    <row r="348" spans="4:4" x14ac:dyDescent="0.2">
      <c r="D348" s="65"/>
    </row>
    <row r="349" spans="4:4" x14ac:dyDescent="0.2">
      <c r="D349" s="65"/>
    </row>
    <row r="350" spans="4:4" x14ac:dyDescent="0.2">
      <c r="D350" s="65"/>
    </row>
    <row r="351" spans="4:4" x14ac:dyDescent="0.2">
      <c r="D351" s="65"/>
    </row>
    <row r="352" spans="4:4" x14ac:dyDescent="0.2">
      <c r="D352" s="65"/>
    </row>
    <row r="353" spans="4:4" x14ac:dyDescent="0.2">
      <c r="D353" s="65"/>
    </row>
    <row r="354" spans="4:4" x14ac:dyDescent="0.2">
      <c r="D354" s="65"/>
    </row>
    <row r="355" spans="4:4" x14ac:dyDescent="0.2">
      <c r="D355" s="65"/>
    </row>
    <row r="356" spans="4:4" x14ac:dyDescent="0.2">
      <c r="D356" s="65"/>
    </row>
    <row r="357" spans="4:4" x14ac:dyDescent="0.2">
      <c r="D357" s="65"/>
    </row>
    <row r="358" spans="4:4" x14ac:dyDescent="0.2">
      <c r="D358" s="65"/>
    </row>
    <row r="359" spans="4:4" x14ac:dyDescent="0.2">
      <c r="D359" s="65"/>
    </row>
    <row r="360" spans="4:4" x14ac:dyDescent="0.2">
      <c r="D360" s="65"/>
    </row>
    <row r="361" spans="4:4" x14ac:dyDescent="0.2">
      <c r="D361" s="65"/>
    </row>
    <row r="362" spans="4:4" x14ac:dyDescent="0.2">
      <c r="D362" s="65"/>
    </row>
    <row r="363" spans="4:4" x14ac:dyDescent="0.2">
      <c r="D363" s="65"/>
    </row>
    <row r="364" spans="4:4" x14ac:dyDescent="0.2">
      <c r="D364" s="65"/>
    </row>
    <row r="365" spans="4:4" x14ac:dyDescent="0.2">
      <c r="D365" s="65"/>
    </row>
    <row r="366" spans="4:4" x14ac:dyDescent="0.2">
      <c r="D366" s="65"/>
    </row>
    <row r="367" spans="4:4" x14ac:dyDescent="0.2">
      <c r="D367" s="65"/>
    </row>
    <row r="368" spans="4:4" x14ac:dyDescent="0.2">
      <c r="D368" s="65"/>
    </row>
    <row r="369" spans="4:4" x14ac:dyDescent="0.2">
      <c r="D369" s="65"/>
    </row>
    <row r="370" spans="4:4" x14ac:dyDescent="0.2">
      <c r="D370" s="65"/>
    </row>
    <row r="371" spans="4:4" x14ac:dyDescent="0.2">
      <c r="D371" s="65"/>
    </row>
    <row r="372" spans="4:4" x14ac:dyDescent="0.2">
      <c r="D372" s="65"/>
    </row>
    <row r="373" spans="4:4" x14ac:dyDescent="0.2">
      <c r="D373" s="65"/>
    </row>
    <row r="374" spans="4:4" x14ac:dyDescent="0.2">
      <c r="D374" s="65"/>
    </row>
    <row r="375" spans="4:4" x14ac:dyDescent="0.2">
      <c r="D375" s="65"/>
    </row>
    <row r="376" spans="4:4" x14ac:dyDescent="0.2">
      <c r="D376" s="65"/>
    </row>
    <row r="377" spans="4:4" x14ac:dyDescent="0.2">
      <c r="D377" s="65"/>
    </row>
    <row r="378" spans="4:4" x14ac:dyDescent="0.2">
      <c r="D378" s="65"/>
    </row>
    <row r="379" spans="4:4" x14ac:dyDescent="0.2">
      <c r="D379" s="65"/>
    </row>
    <row r="380" spans="4:4" x14ac:dyDescent="0.2">
      <c r="D380" s="65"/>
    </row>
    <row r="381" spans="4:4" x14ac:dyDescent="0.2">
      <c r="D381" s="65"/>
    </row>
    <row r="382" spans="4:4" x14ac:dyDescent="0.2">
      <c r="D382" s="65"/>
    </row>
    <row r="383" spans="4:4" x14ac:dyDescent="0.2">
      <c r="D383" s="65"/>
    </row>
    <row r="384" spans="4:4" x14ac:dyDescent="0.2">
      <c r="D384" s="65"/>
    </row>
    <row r="385" spans="4:4" x14ac:dyDescent="0.2">
      <c r="D385" s="65"/>
    </row>
    <row r="386" spans="4:4" x14ac:dyDescent="0.2">
      <c r="D386" s="65"/>
    </row>
    <row r="387" spans="4:4" x14ac:dyDescent="0.2">
      <c r="D387" s="65"/>
    </row>
    <row r="388" spans="4:4" x14ac:dyDescent="0.2">
      <c r="D388" s="65"/>
    </row>
    <row r="389" spans="4:4" x14ac:dyDescent="0.2">
      <c r="D389" s="65"/>
    </row>
    <row r="390" spans="4:4" x14ac:dyDescent="0.2">
      <c r="D390" s="65"/>
    </row>
    <row r="391" spans="4:4" x14ac:dyDescent="0.2">
      <c r="D391" s="65"/>
    </row>
    <row r="392" spans="4:4" x14ac:dyDescent="0.2">
      <c r="D392" s="65"/>
    </row>
    <row r="393" spans="4:4" x14ac:dyDescent="0.2">
      <c r="D393" s="65"/>
    </row>
    <row r="394" spans="4:4" x14ac:dyDescent="0.2">
      <c r="D394" s="65"/>
    </row>
    <row r="395" spans="4:4" x14ac:dyDescent="0.2">
      <c r="D395" s="65"/>
    </row>
    <row r="396" spans="4:4" x14ac:dyDescent="0.2">
      <c r="D396" s="65"/>
    </row>
  </sheetData>
  <mergeCells count="1">
    <mergeCell ref="B62:I68"/>
  </mergeCells>
  <conditionalFormatting sqref="B26 B12">
    <cfRule type="cellIs" dxfId="4" priority="4" stopIfTrue="1" operator="equal">
      <formula>"Adjustment to Income/Expense/Rate Base:"</formula>
    </cfRule>
  </conditionalFormatting>
  <conditionalFormatting sqref="B16 B13:B14 B14:G14">
    <cfRule type="cellIs" dxfId="3" priority="3" stopIfTrue="1" operator="equal">
      <formula>"Title"</formula>
    </cfRule>
  </conditionalFormatting>
  <conditionalFormatting sqref="I4">
    <cfRule type="cellIs" dxfId="2" priority="2" stopIfTrue="1" operator="equal">
      <formula>"x.x"</formula>
    </cfRule>
  </conditionalFormatting>
  <conditionalFormatting sqref="B32">
    <cfRule type="cellIs" dxfId="1" priority="1" stopIfTrue="1" operator="equal">
      <formula>"Adjustment to Income/Expense/Rate Base:"</formula>
    </cfRule>
  </conditionalFormatting>
  <dataValidations disablePrompts="1" count="2">
    <dataValidation type="list" errorStyle="warning" allowBlank="1" showInputMessage="1" showErrorMessage="1" errorTitle="Factor" error="This factor is not included in the drop-down list. Is this the factor you want to use?" sqref="F13 F40:F48 F15:F23">
      <formula1>$F$69:$F$153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0:D32 D36:D48 D13 D26:D28 D15:D20">
      <formula1>$D$69:$D$396</formula1>
    </dataValidation>
  </dataValidations>
  <printOptions horizontalCentered="1"/>
  <pageMargins left="1" right="1" top="1" bottom="1" header="0.5" footer="0.5"/>
  <pageSetup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U69"/>
  <sheetViews>
    <sheetView zoomScale="81" zoomScaleNormal="81" workbookViewId="0">
      <selection activeCell="G42" sqref="G41:G42"/>
    </sheetView>
  </sheetViews>
  <sheetFormatPr defaultColWidth="10.28515625" defaultRowHeight="12.75" x14ac:dyDescent="0.2"/>
  <cols>
    <col min="1" max="1" width="10.28515625" style="104"/>
    <col min="2" max="2" width="44.7109375" style="104" customWidth="1"/>
    <col min="3" max="18" width="13.28515625" style="104" customWidth="1"/>
    <col min="19" max="21" width="14.140625" style="104" customWidth="1"/>
    <col min="22" max="16384" width="10.28515625" style="104"/>
  </cols>
  <sheetData>
    <row r="1" spans="2:21" ht="22.5" x14ac:dyDescent="0.3">
      <c r="B1" s="137" t="s">
        <v>94</v>
      </c>
    </row>
    <row r="2" spans="2:21" ht="18.75" x14ac:dyDescent="0.3">
      <c r="B2" s="136" t="s">
        <v>95</v>
      </c>
    </row>
    <row r="3" spans="2:21" ht="27.75" customHeight="1" x14ac:dyDescent="0.3">
      <c r="B3" s="135" t="s">
        <v>78</v>
      </c>
    </row>
    <row r="4" spans="2:21" ht="15" x14ac:dyDescent="0.2">
      <c r="B4" s="185" t="s">
        <v>61</v>
      </c>
    </row>
    <row r="5" spans="2:21" x14ac:dyDescent="0.2">
      <c r="C5" s="110"/>
      <c r="D5" s="110"/>
      <c r="E5" s="110"/>
      <c r="F5" s="110"/>
      <c r="G5" s="110"/>
      <c r="I5" s="110"/>
      <c r="J5" s="110"/>
      <c r="U5" s="110" t="s">
        <v>61</v>
      </c>
    </row>
    <row r="6" spans="2:21" ht="15.75" x14ac:dyDescent="0.25">
      <c r="B6" s="133"/>
      <c r="U6" s="110"/>
    </row>
    <row r="7" spans="2:21" ht="14.25" x14ac:dyDescent="0.2">
      <c r="B7" s="131" t="s">
        <v>75</v>
      </c>
      <c r="C7" s="130">
        <v>41061</v>
      </c>
      <c r="D7" s="130">
        <v>41091</v>
      </c>
      <c r="E7" s="130">
        <v>41122</v>
      </c>
      <c r="F7" s="130">
        <v>41153</v>
      </c>
      <c r="G7" s="130">
        <v>41183</v>
      </c>
      <c r="H7" s="130">
        <v>41214</v>
      </c>
      <c r="I7" s="130">
        <v>41244</v>
      </c>
      <c r="J7" s="130">
        <v>41275</v>
      </c>
      <c r="K7" s="130">
        <v>41306</v>
      </c>
      <c r="L7" s="130">
        <v>41334</v>
      </c>
      <c r="M7" s="130">
        <v>41365</v>
      </c>
      <c r="N7" s="130">
        <v>41395</v>
      </c>
      <c r="O7" s="130">
        <v>41426</v>
      </c>
      <c r="P7" s="130">
        <v>41456</v>
      </c>
      <c r="Q7" s="130">
        <v>41487</v>
      </c>
      <c r="R7" s="130">
        <v>41518</v>
      </c>
      <c r="S7" s="130">
        <v>41548</v>
      </c>
      <c r="T7" s="130">
        <v>41579</v>
      </c>
      <c r="U7" s="130">
        <v>41609</v>
      </c>
    </row>
    <row r="8" spans="2:21" ht="14.25" x14ac:dyDescent="0.2">
      <c r="B8" s="127"/>
      <c r="C8" s="126" t="s">
        <v>12</v>
      </c>
      <c r="D8" s="126" t="s">
        <v>12</v>
      </c>
      <c r="E8" s="126" t="s">
        <v>12</v>
      </c>
      <c r="F8" s="126" t="s">
        <v>12</v>
      </c>
      <c r="G8" s="126" t="s">
        <v>12</v>
      </c>
      <c r="H8" s="126" t="s">
        <v>12</v>
      </c>
      <c r="I8" s="126" t="s">
        <v>12</v>
      </c>
      <c r="J8" s="126" t="s">
        <v>12</v>
      </c>
      <c r="K8" s="126" t="s">
        <v>12</v>
      </c>
      <c r="L8" s="126" t="s">
        <v>12</v>
      </c>
      <c r="M8" s="126" t="s">
        <v>12</v>
      </c>
      <c r="N8" s="126" t="s">
        <v>12</v>
      </c>
      <c r="O8" s="126" t="s">
        <v>12</v>
      </c>
      <c r="P8" s="126" t="s">
        <v>12</v>
      </c>
      <c r="Q8" s="126" t="s">
        <v>12</v>
      </c>
      <c r="R8" s="126" t="s">
        <v>12</v>
      </c>
      <c r="S8" s="126" t="s">
        <v>12</v>
      </c>
      <c r="T8" s="126" t="str">
        <f>S8</f>
        <v>Actual</v>
      </c>
      <c r="U8" s="126" t="str">
        <f>T8</f>
        <v>Actual</v>
      </c>
    </row>
    <row r="9" spans="2:21" ht="15" x14ac:dyDescent="0.25">
      <c r="B9" s="119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2:21" ht="15" x14ac:dyDescent="0.25">
      <c r="B10" s="115" t="s">
        <v>73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2:21" ht="15" x14ac:dyDescent="0.25">
      <c r="B11" s="109" t="s">
        <v>72</v>
      </c>
      <c r="C11" s="122">
        <v>11240186</v>
      </c>
      <c r="D11" s="122">
        <f t="shared" ref="D11:H12" si="0">C11</f>
        <v>11240186</v>
      </c>
      <c r="E11" s="122">
        <f t="shared" si="0"/>
        <v>11240186</v>
      </c>
      <c r="F11" s="122">
        <f t="shared" si="0"/>
        <v>11240186</v>
      </c>
      <c r="G11" s="122">
        <f t="shared" si="0"/>
        <v>11240186</v>
      </c>
      <c r="H11" s="122">
        <f t="shared" si="0"/>
        <v>11240186</v>
      </c>
      <c r="I11" s="122">
        <v>11240186</v>
      </c>
      <c r="J11" s="122">
        <v>11240186</v>
      </c>
      <c r="K11" s="122">
        <v>11240186</v>
      </c>
      <c r="L11" s="122">
        <v>11240186</v>
      </c>
      <c r="M11" s="122">
        <f t="shared" ref="M11:U11" si="1">L11</f>
        <v>11240186</v>
      </c>
      <c r="N11" s="122">
        <f t="shared" si="1"/>
        <v>11240186</v>
      </c>
      <c r="O11" s="122">
        <f t="shared" si="1"/>
        <v>11240186</v>
      </c>
      <c r="P11" s="122">
        <f t="shared" si="1"/>
        <v>11240186</v>
      </c>
      <c r="Q11" s="122">
        <f t="shared" si="1"/>
        <v>11240186</v>
      </c>
      <c r="R11" s="122">
        <f t="shared" si="1"/>
        <v>11240186</v>
      </c>
      <c r="S11" s="122">
        <f t="shared" si="1"/>
        <v>11240186</v>
      </c>
      <c r="T11" s="122">
        <f t="shared" si="1"/>
        <v>11240186</v>
      </c>
      <c r="U11" s="122">
        <f t="shared" si="1"/>
        <v>11240186</v>
      </c>
    </row>
    <row r="12" spans="2:21" ht="15" x14ac:dyDescent="0.25">
      <c r="B12" s="109" t="s">
        <v>71</v>
      </c>
      <c r="C12" s="122">
        <v>2834815</v>
      </c>
      <c r="D12" s="122">
        <f t="shared" si="0"/>
        <v>2834815</v>
      </c>
      <c r="E12" s="122">
        <f t="shared" si="0"/>
        <v>2834815</v>
      </c>
      <c r="F12" s="122">
        <f t="shared" si="0"/>
        <v>2834815</v>
      </c>
      <c r="G12" s="122">
        <f t="shared" si="0"/>
        <v>2834815</v>
      </c>
      <c r="H12" s="122">
        <f t="shared" si="0"/>
        <v>2834815</v>
      </c>
      <c r="I12" s="122">
        <v>2834815</v>
      </c>
      <c r="J12" s="122">
        <v>2834815</v>
      </c>
      <c r="K12" s="122">
        <v>2834815</v>
      </c>
      <c r="L12" s="122">
        <f>K12</f>
        <v>2834815</v>
      </c>
      <c r="M12" s="122">
        <f t="shared" ref="M12:U12" si="2">L12</f>
        <v>2834815</v>
      </c>
      <c r="N12" s="122">
        <f t="shared" si="2"/>
        <v>2834815</v>
      </c>
      <c r="O12" s="122">
        <f t="shared" si="2"/>
        <v>2834815</v>
      </c>
      <c r="P12" s="122">
        <f t="shared" si="2"/>
        <v>2834815</v>
      </c>
      <c r="Q12" s="122">
        <f t="shared" si="2"/>
        <v>2834815</v>
      </c>
      <c r="R12" s="122">
        <f t="shared" si="2"/>
        <v>2834815</v>
      </c>
      <c r="S12" s="122">
        <f t="shared" si="2"/>
        <v>2834815</v>
      </c>
      <c r="T12" s="122">
        <f t="shared" si="2"/>
        <v>2834815</v>
      </c>
      <c r="U12" s="122">
        <f t="shared" si="2"/>
        <v>2834815</v>
      </c>
    </row>
    <row r="13" spans="2:21" ht="15" x14ac:dyDescent="0.25">
      <c r="B13" s="109" t="s">
        <v>70</v>
      </c>
      <c r="C13" s="116">
        <v>119686641</v>
      </c>
      <c r="D13" s="122">
        <v>119892449</v>
      </c>
      <c r="E13" s="122">
        <v>120499510</v>
      </c>
      <c r="F13" s="122">
        <v>116048808</v>
      </c>
      <c r="G13" s="122">
        <v>116833756</v>
      </c>
      <c r="H13" s="122">
        <v>116882955</v>
      </c>
      <c r="I13" s="122">
        <v>116039653</v>
      </c>
      <c r="J13" s="116">
        <v>116156401</v>
      </c>
      <c r="K13" s="116">
        <v>116307227</v>
      </c>
      <c r="L13" s="116">
        <v>116375776</v>
      </c>
      <c r="M13" s="116">
        <v>116513293</v>
      </c>
      <c r="N13" s="116">
        <v>116672425</v>
      </c>
      <c r="O13" s="116">
        <v>116712880</v>
      </c>
      <c r="P13" s="116">
        <v>116716475</v>
      </c>
      <c r="Q13" s="116">
        <v>116753808</v>
      </c>
      <c r="R13" s="116">
        <v>116706627</v>
      </c>
      <c r="S13" s="116">
        <v>116784858</v>
      </c>
      <c r="T13" s="116">
        <v>118141732</v>
      </c>
      <c r="U13" s="116">
        <v>118194288</v>
      </c>
    </row>
    <row r="14" spans="2:21" ht="15" x14ac:dyDescent="0.25">
      <c r="B14" s="115" t="s">
        <v>69</v>
      </c>
      <c r="C14" s="111">
        <f t="shared" ref="C14:U14" si="3">C11+C12+C13</f>
        <v>133761642</v>
      </c>
      <c r="D14" s="111">
        <f t="shared" si="3"/>
        <v>133967450</v>
      </c>
      <c r="E14" s="111">
        <f t="shared" si="3"/>
        <v>134574511</v>
      </c>
      <c r="F14" s="111">
        <f t="shared" si="3"/>
        <v>130123809</v>
      </c>
      <c r="G14" s="111">
        <f t="shared" si="3"/>
        <v>130908757</v>
      </c>
      <c r="H14" s="111">
        <f t="shared" si="3"/>
        <v>130957956</v>
      </c>
      <c r="I14" s="111">
        <f t="shared" si="3"/>
        <v>130114654</v>
      </c>
      <c r="J14" s="111">
        <f t="shared" si="3"/>
        <v>130231402</v>
      </c>
      <c r="K14" s="111">
        <f t="shared" si="3"/>
        <v>130382228</v>
      </c>
      <c r="L14" s="111">
        <f t="shared" si="3"/>
        <v>130450777</v>
      </c>
      <c r="M14" s="111">
        <f t="shared" si="3"/>
        <v>130588294</v>
      </c>
      <c r="N14" s="111">
        <f t="shared" si="3"/>
        <v>130747426</v>
      </c>
      <c r="O14" s="111">
        <f t="shared" si="3"/>
        <v>130787881</v>
      </c>
      <c r="P14" s="111">
        <f t="shared" si="3"/>
        <v>130791476</v>
      </c>
      <c r="Q14" s="111">
        <f t="shared" si="3"/>
        <v>130828809</v>
      </c>
      <c r="R14" s="111">
        <f t="shared" si="3"/>
        <v>130781628</v>
      </c>
      <c r="S14" s="111">
        <f t="shared" si="3"/>
        <v>130859859</v>
      </c>
      <c r="T14" s="111">
        <f t="shared" si="3"/>
        <v>132216733</v>
      </c>
      <c r="U14" s="111">
        <f t="shared" si="3"/>
        <v>132269289</v>
      </c>
    </row>
    <row r="15" spans="2:21" ht="15" x14ac:dyDescent="0.25">
      <c r="B15" s="115" t="s">
        <v>2</v>
      </c>
      <c r="C15" s="116">
        <v>-97389648</v>
      </c>
      <c r="D15" s="116">
        <v>-97816420</v>
      </c>
      <c r="E15" s="116">
        <v>-98265741</v>
      </c>
      <c r="F15" s="116">
        <v>-94409771</v>
      </c>
      <c r="G15" s="116">
        <v>-95018728</v>
      </c>
      <c r="H15" s="116">
        <v>-95611624</v>
      </c>
      <c r="I15" s="116">
        <v>-94948967</v>
      </c>
      <c r="J15" s="116">
        <v>-95501565</v>
      </c>
      <c r="K15" s="116">
        <v>-96020063</v>
      </c>
      <c r="L15" s="116">
        <v>-96447326</v>
      </c>
      <c r="M15" s="116">
        <v>-97009382</v>
      </c>
      <c r="N15" s="116">
        <v>-97550283</v>
      </c>
      <c r="O15" s="116">
        <v>-98080842</v>
      </c>
      <c r="P15" s="116">
        <v>-98578743</v>
      </c>
      <c r="Q15" s="116">
        <v>-99078122</v>
      </c>
      <c r="R15" s="116">
        <v>-99514861</v>
      </c>
      <c r="S15" s="116">
        <v>-100070281</v>
      </c>
      <c r="T15" s="116">
        <v>-100564278</v>
      </c>
      <c r="U15" s="116">
        <v>-101112436</v>
      </c>
    </row>
    <row r="16" spans="2:21" s="113" customFormat="1" ht="15" x14ac:dyDescent="0.25">
      <c r="B16" s="115" t="s">
        <v>69</v>
      </c>
      <c r="C16" s="121">
        <f t="shared" ref="C16:U16" si="4">C14+C15</f>
        <v>36371994</v>
      </c>
      <c r="D16" s="121">
        <f t="shared" si="4"/>
        <v>36151030</v>
      </c>
      <c r="E16" s="121">
        <f t="shared" si="4"/>
        <v>36308770</v>
      </c>
      <c r="F16" s="121">
        <f t="shared" si="4"/>
        <v>35714038</v>
      </c>
      <c r="G16" s="121">
        <f t="shared" si="4"/>
        <v>35890029</v>
      </c>
      <c r="H16" s="121">
        <f t="shared" si="4"/>
        <v>35346332</v>
      </c>
      <c r="I16" s="121">
        <f t="shared" si="4"/>
        <v>35165687</v>
      </c>
      <c r="J16" s="121">
        <f t="shared" si="4"/>
        <v>34729837</v>
      </c>
      <c r="K16" s="121">
        <f t="shared" si="4"/>
        <v>34362165</v>
      </c>
      <c r="L16" s="121">
        <f t="shared" si="4"/>
        <v>34003451</v>
      </c>
      <c r="M16" s="121">
        <f t="shared" si="4"/>
        <v>33578912</v>
      </c>
      <c r="N16" s="121">
        <f t="shared" si="4"/>
        <v>33197143</v>
      </c>
      <c r="O16" s="121">
        <f t="shared" si="4"/>
        <v>32707039</v>
      </c>
      <c r="P16" s="121">
        <f t="shared" si="4"/>
        <v>32212733</v>
      </c>
      <c r="Q16" s="121">
        <f t="shared" si="4"/>
        <v>31750687</v>
      </c>
      <c r="R16" s="121">
        <f t="shared" si="4"/>
        <v>31266767</v>
      </c>
      <c r="S16" s="121">
        <f t="shared" si="4"/>
        <v>30789578</v>
      </c>
      <c r="T16" s="121">
        <f t="shared" si="4"/>
        <v>31652455</v>
      </c>
      <c r="U16" s="121">
        <f t="shared" si="4"/>
        <v>31156853</v>
      </c>
    </row>
    <row r="17" spans="2:21" ht="15" x14ac:dyDescent="0.25">
      <c r="B17" s="10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2:21" ht="15" x14ac:dyDescent="0.25">
      <c r="B18" s="109" t="s">
        <v>68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2:21" ht="15" x14ac:dyDescent="0.25">
      <c r="B19" s="119" t="s">
        <v>67</v>
      </c>
      <c r="C19" s="116">
        <v>6638394</v>
      </c>
      <c r="D19" s="116">
        <v>6873796</v>
      </c>
      <c r="E19" s="116">
        <v>7087095</v>
      </c>
      <c r="F19" s="116">
        <v>7442786</v>
      </c>
      <c r="G19" s="116">
        <v>6944046</v>
      </c>
      <c r="H19" s="116">
        <v>6940867</v>
      </c>
      <c r="I19" s="116">
        <v>6690855</v>
      </c>
      <c r="J19" s="116">
        <v>8521179</v>
      </c>
      <c r="K19" s="116">
        <v>7440223</v>
      </c>
      <c r="L19" s="116">
        <v>7474021</v>
      </c>
      <c r="M19" s="116">
        <v>7913018</v>
      </c>
      <c r="N19" s="116">
        <v>8175358</v>
      </c>
      <c r="O19" s="116">
        <v>8457816</v>
      </c>
      <c r="P19" s="116">
        <v>8408414</v>
      </c>
      <c r="Q19" s="116">
        <v>8297513</v>
      </c>
      <c r="R19" s="116">
        <v>8169091</v>
      </c>
      <c r="S19" s="116">
        <v>8163259</v>
      </c>
      <c r="T19" s="116">
        <v>8010798</v>
      </c>
      <c r="U19" s="116">
        <v>8256125</v>
      </c>
    </row>
    <row r="20" spans="2:21" ht="15" x14ac:dyDescent="0.25">
      <c r="B20" s="118" t="s">
        <v>66</v>
      </c>
      <c r="C20" s="116">
        <v>127530</v>
      </c>
      <c r="D20" s="116">
        <v>79939</v>
      </c>
      <c r="E20" s="116">
        <v>68926</v>
      </c>
      <c r="F20" s="116">
        <v>11463</v>
      </c>
      <c r="G20" s="116">
        <v>416073</v>
      </c>
      <c r="H20" s="116">
        <v>458309</v>
      </c>
      <c r="I20" s="116">
        <v>449182</v>
      </c>
      <c r="J20" s="116">
        <v>426234</v>
      </c>
      <c r="K20" s="116">
        <v>422921</v>
      </c>
      <c r="L20" s="116">
        <v>472086</v>
      </c>
      <c r="M20" s="116">
        <v>440399</v>
      </c>
      <c r="N20" s="116">
        <v>436593</v>
      </c>
      <c r="O20" s="116">
        <v>450530</v>
      </c>
      <c r="P20" s="116">
        <v>416569</v>
      </c>
      <c r="Q20" s="116">
        <v>444264</v>
      </c>
      <c r="R20" s="116">
        <v>397526</v>
      </c>
      <c r="S20" s="116">
        <v>757634</v>
      </c>
      <c r="T20" s="116">
        <v>603736</v>
      </c>
      <c r="U20" s="116">
        <v>455531</v>
      </c>
    </row>
    <row r="21" spans="2:21" s="113" customFormat="1" ht="15" x14ac:dyDescent="0.25">
      <c r="B21" s="115" t="s">
        <v>65</v>
      </c>
      <c r="C21" s="116">
        <v>500000</v>
      </c>
      <c r="D21" s="116">
        <v>500000</v>
      </c>
      <c r="E21" s="116">
        <v>500000</v>
      </c>
      <c r="F21" s="116">
        <v>500000</v>
      </c>
      <c r="G21" s="116">
        <v>500000</v>
      </c>
      <c r="H21" s="116">
        <v>500000</v>
      </c>
      <c r="I21" s="116">
        <v>500000</v>
      </c>
      <c r="J21" s="116">
        <v>500000</v>
      </c>
      <c r="K21" s="116">
        <v>500000</v>
      </c>
      <c r="L21" s="116">
        <v>500000</v>
      </c>
      <c r="M21" s="116">
        <v>500000</v>
      </c>
      <c r="N21" s="116">
        <v>500000</v>
      </c>
      <c r="O21" s="116">
        <v>500000</v>
      </c>
      <c r="P21" s="116">
        <v>500000</v>
      </c>
      <c r="Q21" s="116">
        <v>500000</v>
      </c>
      <c r="R21" s="116">
        <v>500000</v>
      </c>
      <c r="S21" s="116">
        <v>500000</v>
      </c>
      <c r="T21" s="116">
        <v>500000</v>
      </c>
      <c r="U21" s="116">
        <v>500000</v>
      </c>
    </row>
    <row r="22" spans="2:21" s="113" customFormat="1" ht="15" x14ac:dyDescent="0.25">
      <c r="B22" s="115" t="s">
        <v>64</v>
      </c>
      <c r="C22" s="116">
        <v>3409090.9280000073</v>
      </c>
      <c r="D22" s="116">
        <v>3295454.5500000073</v>
      </c>
      <c r="E22" s="116">
        <v>3181818.1720000072</v>
      </c>
      <c r="F22" s="116">
        <v>3068181.7940000072</v>
      </c>
      <c r="G22" s="116">
        <v>2954546</v>
      </c>
      <c r="H22" s="116">
        <v>2840909</v>
      </c>
      <c r="I22" s="116">
        <v>2727273</v>
      </c>
      <c r="J22" s="116">
        <v>2613636.622</v>
      </c>
      <c r="K22" s="116">
        <v>2500000.2439999999</v>
      </c>
      <c r="L22" s="116">
        <v>2386364</v>
      </c>
      <c r="M22" s="116">
        <v>2272728</v>
      </c>
      <c r="N22" s="116">
        <v>2159091</v>
      </c>
      <c r="O22" s="116">
        <v>2045455</v>
      </c>
      <c r="P22" s="116">
        <v>1931819</v>
      </c>
      <c r="Q22" s="116">
        <v>1818182</v>
      </c>
      <c r="R22" s="116">
        <v>1704546</v>
      </c>
      <c r="S22" s="116">
        <v>1590910</v>
      </c>
      <c r="T22" s="116">
        <v>1477273</v>
      </c>
      <c r="U22" s="116">
        <v>1363637</v>
      </c>
    </row>
    <row r="23" spans="2:21" s="113" customFormat="1" ht="15" x14ac:dyDescent="0.25">
      <c r="B23" s="115" t="s">
        <v>63</v>
      </c>
      <c r="C23" s="114">
        <v>10000</v>
      </c>
      <c r="D23" s="114">
        <v>10000</v>
      </c>
      <c r="E23" s="114">
        <v>10000</v>
      </c>
      <c r="F23" s="114">
        <v>10000</v>
      </c>
      <c r="G23" s="114">
        <v>10000</v>
      </c>
      <c r="H23" s="114">
        <v>10000</v>
      </c>
      <c r="I23" s="114">
        <v>10000</v>
      </c>
      <c r="J23" s="114">
        <v>10000</v>
      </c>
      <c r="K23" s="114">
        <v>10000</v>
      </c>
      <c r="L23" s="114">
        <v>10000</v>
      </c>
      <c r="M23" s="114">
        <v>20000</v>
      </c>
      <c r="N23" s="114">
        <v>20000</v>
      </c>
      <c r="O23" s="114">
        <v>20000</v>
      </c>
      <c r="P23" s="114">
        <v>20000</v>
      </c>
      <c r="Q23" s="114">
        <v>20000</v>
      </c>
      <c r="R23" s="114">
        <v>20000</v>
      </c>
      <c r="S23" s="114">
        <v>20000</v>
      </c>
      <c r="T23" s="114">
        <v>20000</v>
      </c>
      <c r="U23" s="114">
        <v>20000</v>
      </c>
    </row>
    <row r="24" spans="2:21" ht="15" x14ac:dyDescent="0.25">
      <c r="B24" s="109" t="s">
        <v>62</v>
      </c>
      <c r="C24" s="111">
        <f t="shared" ref="C24:U24" si="5">SUM(C19:C23)</f>
        <v>10685014.928000007</v>
      </c>
      <c r="D24" s="111">
        <f t="shared" si="5"/>
        <v>10759189.550000008</v>
      </c>
      <c r="E24" s="111">
        <f t="shared" si="5"/>
        <v>10847839.172000008</v>
      </c>
      <c r="F24" s="111">
        <f t="shared" si="5"/>
        <v>11032430.794000007</v>
      </c>
      <c r="G24" s="111">
        <f t="shared" si="5"/>
        <v>10824665</v>
      </c>
      <c r="H24" s="111">
        <f t="shared" si="5"/>
        <v>10750085</v>
      </c>
      <c r="I24" s="111">
        <f t="shared" si="5"/>
        <v>10377310</v>
      </c>
      <c r="J24" s="111">
        <f t="shared" si="5"/>
        <v>12071049.622</v>
      </c>
      <c r="K24" s="111">
        <f t="shared" si="5"/>
        <v>10873144.243999999</v>
      </c>
      <c r="L24" s="111">
        <f t="shared" si="5"/>
        <v>10842471</v>
      </c>
      <c r="M24" s="111">
        <f t="shared" si="5"/>
        <v>11146145</v>
      </c>
      <c r="N24" s="111">
        <f t="shared" si="5"/>
        <v>11291042</v>
      </c>
      <c r="O24" s="111">
        <f t="shared" si="5"/>
        <v>11473801</v>
      </c>
      <c r="P24" s="111">
        <f t="shared" si="5"/>
        <v>11276802</v>
      </c>
      <c r="Q24" s="111">
        <f t="shared" si="5"/>
        <v>11079959</v>
      </c>
      <c r="R24" s="111">
        <f t="shared" si="5"/>
        <v>10791163</v>
      </c>
      <c r="S24" s="111">
        <f t="shared" si="5"/>
        <v>11031803</v>
      </c>
      <c r="T24" s="111">
        <f t="shared" si="5"/>
        <v>10611807</v>
      </c>
      <c r="U24" s="111">
        <f t="shared" si="5"/>
        <v>10595293</v>
      </c>
    </row>
    <row r="25" spans="2:21" ht="15" x14ac:dyDescent="0.25">
      <c r="B25" s="109"/>
      <c r="C25" s="111"/>
      <c r="D25" s="111"/>
      <c r="E25" s="111"/>
      <c r="F25" s="111"/>
      <c r="G25" s="111"/>
      <c r="H25" s="111"/>
      <c r="I25" s="111" t="s">
        <v>61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2:21" ht="15" x14ac:dyDescent="0.25">
      <c r="B26" s="109" t="s">
        <v>60</v>
      </c>
      <c r="C26" s="111">
        <f t="shared" ref="C26:U26" si="6">C16+C24</f>
        <v>47057008.928000003</v>
      </c>
      <c r="D26" s="111">
        <f t="shared" si="6"/>
        <v>46910219.550000012</v>
      </c>
      <c r="E26" s="111">
        <f t="shared" si="6"/>
        <v>47156609.172000006</v>
      </c>
      <c r="F26" s="111">
        <f t="shared" si="6"/>
        <v>46746468.794000007</v>
      </c>
      <c r="G26" s="111">
        <f t="shared" si="6"/>
        <v>46714694</v>
      </c>
      <c r="H26" s="111">
        <f t="shared" si="6"/>
        <v>46096417</v>
      </c>
      <c r="I26" s="111">
        <f t="shared" si="6"/>
        <v>45542997</v>
      </c>
      <c r="J26" s="111">
        <f t="shared" si="6"/>
        <v>46800886.622000001</v>
      </c>
      <c r="K26" s="111">
        <f t="shared" si="6"/>
        <v>45235309.244000003</v>
      </c>
      <c r="L26" s="111">
        <f t="shared" si="6"/>
        <v>44845922</v>
      </c>
      <c r="M26" s="111">
        <f t="shared" si="6"/>
        <v>44725057</v>
      </c>
      <c r="N26" s="111">
        <f t="shared" si="6"/>
        <v>44488185</v>
      </c>
      <c r="O26" s="111">
        <f t="shared" si="6"/>
        <v>44180840</v>
      </c>
      <c r="P26" s="111">
        <f t="shared" si="6"/>
        <v>43489535</v>
      </c>
      <c r="Q26" s="111">
        <f t="shared" si="6"/>
        <v>42830646</v>
      </c>
      <c r="R26" s="111">
        <f t="shared" si="6"/>
        <v>42057930</v>
      </c>
      <c r="S26" s="111">
        <f t="shared" si="6"/>
        <v>41821381</v>
      </c>
      <c r="T26" s="111">
        <f t="shared" si="6"/>
        <v>42264262</v>
      </c>
      <c r="U26" s="111">
        <f t="shared" si="6"/>
        <v>41752146</v>
      </c>
    </row>
    <row r="27" spans="2:21" ht="15" x14ac:dyDescent="0.25">
      <c r="B27" s="109" t="s">
        <v>59</v>
      </c>
      <c r="C27" s="111">
        <f t="shared" ref="C27:U27" si="7">C26*0.214</f>
        <v>10070199.910592001</v>
      </c>
      <c r="D27" s="111">
        <f t="shared" si="7"/>
        <v>10038786.983700002</v>
      </c>
      <c r="E27" s="111">
        <f t="shared" si="7"/>
        <v>10091514.362808</v>
      </c>
      <c r="F27" s="111">
        <f t="shared" si="7"/>
        <v>10003744.321916001</v>
      </c>
      <c r="G27" s="111">
        <f t="shared" si="7"/>
        <v>9996944.5159999989</v>
      </c>
      <c r="H27" s="111">
        <f t="shared" si="7"/>
        <v>9864633.2379999999</v>
      </c>
      <c r="I27" s="111">
        <f t="shared" si="7"/>
        <v>9746201.3579999991</v>
      </c>
      <c r="J27" s="111">
        <f t="shared" si="7"/>
        <v>10015389.737108</v>
      </c>
      <c r="K27" s="111">
        <f t="shared" si="7"/>
        <v>9680356.178216001</v>
      </c>
      <c r="L27" s="111">
        <f t="shared" si="7"/>
        <v>9597027.3080000002</v>
      </c>
      <c r="M27" s="111">
        <f t="shared" si="7"/>
        <v>9571162.1979999989</v>
      </c>
      <c r="N27" s="111">
        <f t="shared" si="7"/>
        <v>9520471.5899999999</v>
      </c>
      <c r="O27" s="111">
        <f t="shared" si="7"/>
        <v>9454699.7599999998</v>
      </c>
      <c r="P27" s="111">
        <f t="shared" si="7"/>
        <v>9306760.4900000002</v>
      </c>
      <c r="Q27" s="111">
        <f t="shared" si="7"/>
        <v>9165758.243999999</v>
      </c>
      <c r="R27" s="111">
        <f t="shared" si="7"/>
        <v>9000397.0199999996</v>
      </c>
      <c r="S27" s="111">
        <f t="shared" si="7"/>
        <v>8949775.534</v>
      </c>
      <c r="T27" s="111">
        <f t="shared" si="7"/>
        <v>9044552.068</v>
      </c>
      <c r="U27" s="111">
        <f t="shared" si="7"/>
        <v>8934959.243999999</v>
      </c>
    </row>
    <row r="28" spans="2:21" ht="15" x14ac:dyDescent="0.25">
      <c r="B28" s="109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2:21" ht="15" x14ac:dyDescent="0.25">
      <c r="B29" s="109" t="s">
        <v>57</v>
      </c>
      <c r="C29" s="111">
        <v>-5140310.12</v>
      </c>
      <c r="D29" s="111">
        <v>-5155069.21</v>
      </c>
      <c r="E29" s="111">
        <v>-5171977.4000000004</v>
      </c>
      <c r="F29" s="111">
        <v>-5189462.03</v>
      </c>
      <c r="G29" s="111">
        <v>-5212654.49</v>
      </c>
      <c r="H29" s="111">
        <v>-5237394.8900000006</v>
      </c>
      <c r="I29" s="111">
        <v>-5258747.7300000004</v>
      </c>
      <c r="J29" s="111">
        <v>-5273528.57</v>
      </c>
      <c r="K29" s="111">
        <v>-5296902.09</v>
      </c>
      <c r="L29" s="111">
        <v>-5313262.72</v>
      </c>
      <c r="M29" s="111">
        <v>-5331202.33</v>
      </c>
      <c r="N29" s="111">
        <v>-5349127.32</v>
      </c>
      <c r="O29" s="111">
        <v>-5365711.2200000007</v>
      </c>
      <c r="P29" s="111">
        <v>-5382097.6900000004</v>
      </c>
      <c r="Q29" s="111">
        <v>-5401585.7200000007</v>
      </c>
      <c r="R29" s="111">
        <v>-5415723.290000001</v>
      </c>
      <c r="S29" s="111">
        <v>-5436146.370000001</v>
      </c>
      <c r="T29" s="111">
        <v>-5448478.6100000013</v>
      </c>
      <c r="U29" s="111">
        <v>-5466806.7200000016</v>
      </c>
    </row>
    <row r="30" spans="2:21" ht="15" x14ac:dyDescent="0.25">
      <c r="B30" s="109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2:21" ht="15.75" thickBot="1" x14ac:dyDescent="0.3">
      <c r="B31" s="107" t="s">
        <v>39</v>
      </c>
      <c r="C31" s="106">
        <f t="shared" ref="C31:U31" si="8">C27+C29</f>
        <v>4929889.7905920008</v>
      </c>
      <c r="D31" s="106">
        <f t="shared" si="8"/>
        <v>4883717.7737000016</v>
      </c>
      <c r="E31" s="106">
        <f t="shared" si="8"/>
        <v>4919536.9628079999</v>
      </c>
      <c r="F31" s="106">
        <f t="shared" si="8"/>
        <v>4814282.2919160007</v>
      </c>
      <c r="G31" s="106">
        <f t="shared" si="8"/>
        <v>4784290.0259999987</v>
      </c>
      <c r="H31" s="106">
        <f t="shared" si="8"/>
        <v>4627238.3479999993</v>
      </c>
      <c r="I31" s="106">
        <f t="shared" si="8"/>
        <v>4487453.6279999986</v>
      </c>
      <c r="J31" s="106">
        <f t="shared" si="8"/>
        <v>4741861.1671079993</v>
      </c>
      <c r="K31" s="106">
        <f t="shared" si="8"/>
        <v>4383454.0882160012</v>
      </c>
      <c r="L31" s="106">
        <f t="shared" si="8"/>
        <v>4283764.5880000005</v>
      </c>
      <c r="M31" s="106">
        <f t="shared" si="8"/>
        <v>4239959.8679999989</v>
      </c>
      <c r="N31" s="106">
        <f t="shared" si="8"/>
        <v>4171344.2699999996</v>
      </c>
      <c r="O31" s="106">
        <f t="shared" si="8"/>
        <v>4088988.5399999991</v>
      </c>
      <c r="P31" s="106">
        <f t="shared" si="8"/>
        <v>3924662.8</v>
      </c>
      <c r="Q31" s="106">
        <f t="shared" si="8"/>
        <v>3764172.5239999983</v>
      </c>
      <c r="R31" s="106">
        <f t="shared" si="8"/>
        <v>3584673.7299999986</v>
      </c>
      <c r="S31" s="106">
        <f t="shared" si="8"/>
        <v>3513629.1639999989</v>
      </c>
      <c r="T31" s="106">
        <f t="shared" si="8"/>
        <v>3596073.4579999987</v>
      </c>
      <c r="U31" s="106">
        <f t="shared" si="8"/>
        <v>3468152.5239999974</v>
      </c>
    </row>
    <row r="32" spans="2:21" ht="13.5" thickTop="1" x14ac:dyDescent="0.2"/>
    <row r="33" spans="2:9" x14ac:dyDescent="0.2">
      <c r="I33" s="110"/>
    </row>
    <row r="35" spans="2:9" x14ac:dyDescent="0.2">
      <c r="B35" s="184"/>
      <c r="I35" s="110"/>
    </row>
    <row r="37" spans="2:9" x14ac:dyDescent="0.2">
      <c r="I37" s="110" t="s">
        <v>61</v>
      </c>
    </row>
    <row r="41" spans="2:9" ht="15.75" x14ac:dyDescent="0.25">
      <c r="B41" s="180"/>
    </row>
    <row r="42" spans="2:9" x14ac:dyDescent="0.2">
      <c r="B42" s="179"/>
    </row>
    <row r="43" spans="2:9" x14ac:dyDescent="0.2">
      <c r="B43" s="179"/>
    </row>
    <row r="44" spans="2:9" x14ac:dyDescent="0.2">
      <c r="B44" s="179"/>
    </row>
    <row r="45" spans="2:9" x14ac:dyDescent="0.2">
      <c r="B45" s="179"/>
    </row>
    <row r="46" spans="2:9" ht="15" x14ac:dyDescent="0.25">
      <c r="B46" s="178"/>
    </row>
    <row r="47" spans="2:9" ht="15" x14ac:dyDescent="0.25">
      <c r="B47" s="105"/>
    </row>
    <row r="48" spans="2:9" ht="15" x14ac:dyDescent="0.25">
      <c r="B48" s="105"/>
    </row>
    <row r="49" spans="2:2" ht="15" x14ac:dyDescent="0.25">
      <c r="B49" s="105"/>
    </row>
    <row r="50" spans="2:2" ht="15" x14ac:dyDescent="0.25">
      <c r="B50" s="105"/>
    </row>
    <row r="51" spans="2:2" ht="15" x14ac:dyDescent="0.25">
      <c r="B51" s="105"/>
    </row>
    <row r="52" spans="2:2" ht="15" x14ac:dyDescent="0.25">
      <c r="B52" s="105"/>
    </row>
    <row r="53" spans="2:2" ht="15" x14ac:dyDescent="0.25">
      <c r="B53" s="105"/>
    </row>
    <row r="54" spans="2:2" ht="15" x14ac:dyDescent="0.25">
      <c r="B54" s="105"/>
    </row>
    <row r="55" spans="2:2" ht="15" x14ac:dyDescent="0.25">
      <c r="B55" s="105"/>
    </row>
    <row r="56" spans="2:2" ht="15" x14ac:dyDescent="0.25">
      <c r="B56" s="105"/>
    </row>
    <row r="57" spans="2:2" ht="15.75" x14ac:dyDescent="0.25">
      <c r="B57" s="180"/>
    </row>
    <row r="58" spans="2:2" x14ac:dyDescent="0.2">
      <c r="B58" s="179"/>
    </row>
    <row r="59" spans="2:2" ht="15.75" x14ac:dyDescent="0.25">
      <c r="B59" s="180"/>
    </row>
    <row r="60" spans="2:2" x14ac:dyDescent="0.2">
      <c r="B60" s="179"/>
    </row>
    <row r="61" spans="2:2" ht="15" x14ac:dyDescent="0.25">
      <c r="B61" s="178"/>
    </row>
    <row r="62" spans="2:2" ht="15" x14ac:dyDescent="0.25">
      <c r="B62" s="105"/>
    </row>
    <row r="63" spans="2:2" ht="15" x14ac:dyDescent="0.25">
      <c r="B63" s="105"/>
    </row>
    <row r="64" spans="2:2" ht="15" x14ac:dyDescent="0.25">
      <c r="B64" s="105"/>
    </row>
    <row r="65" spans="2:2" ht="15" x14ac:dyDescent="0.25">
      <c r="B65" s="105"/>
    </row>
    <row r="66" spans="2:2" ht="15" x14ac:dyDescent="0.25">
      <c r="B66" s="105"/>
    </row>
    <row r="67" spans="2:2" ht="15" x14ac:dyDescent="0.25">
      <c r="B67" s="105"/>
    </row>
    <row r="68" spans="2:2" ht="15" x14ac:dyDescent="0.25">
      <c r="B68" s="105"/>
    </row>
    <row r="69" spans="2:2" ht="15" x14ac:dyDescent="0.25">
      <c r="B69" s="105"/>
    </row>
  </sheetData>
  <printOptions horizontalCentered="1" verticalCentered="1"/>
  <pageMargins left="0.25" right="0.25" top="0.5" bottom="0.75" header="0.3" footer="0.3"/>
  <pageSetup scale="81" fitToWidth="2" orientation="landscape" r:id="rId1"/>
  <headerFooter alignWithMargins="0">
    <oddHeader>&amp;LUT 13-035-184
DPU 8.10&amp;R&amp;"Times New Roman,Bold"Attachment DPU 8.10-2</oddHeader>
    <oddFooter>&amp;L&amp;F&amp;CPage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P72"/>
  <sheetViews>
    <sheetView zoomScale="81" zoomScaleNormal="81" workbookViewId="0">
      <pane xSplit="2" ySplit="9" topLeftCell="L19" activePane="bottomRight" state="frozen"/>
      <selection activeCell="G42" sqref="G41:G42"/>
      <selection pane="topRight" activeCell="G42" sqref="G41:G42"/>
      <selection pane="bottomLeft" activeCell="G42" sqref="G41:G42"/>
      <selection pane="bottomRight" activeCell="G42" sqref="G41:G42"/>
    </sheetView>
  </sheetViews>
  <sheetFormatPr defaultColWidth="10.28515625" defaultRowHeight="12.75" x14ac:dyDescent="0.2"/>
  <cols>
    <col min="1" max="1" width="10.28515625" style="104"/>
    <col min="2" max="2" width="44.7109375" style="104" customWidth="1"/>
    <col min="3" max="17" width="13.28515625" style="104" customWidth="1"/>
    <col min="18" max="25" width="14.140625" style="104" customWidth="1"/>
    <col min="26" max="26" width="21.42578125" style="104" bestFit="1" customWidth="1"/>
    <col min="27" max="38" width="15.28515625" style="104" customWidth="1"/>
    <col min="39" max="16384" width="10.28515625" style="104"/>
  </cols>
  <sheetData>
    <row r="1" spans="2:42" x14ac:dyDescent="0.2">
      <c r="AM1" s="124"/>
      <c r="AN1" s="124"/>
      <c r="AO1" s="124"/>
      <c r="AP1" s="124"/>
    </row>
    <row r="2" spans="2:42" ht="22.5" x14ac:dyDescent="0.3">
      <c r="B2" s="137"/>
      <c r="AM2" s="124"/>
      <c r="AN2" s="124"/>
      <c r="AO2" s="124"/>
      <c r="AP2" s="124"/>
    </row>
    <row r="3" spans="2:42" ht="21" customHeight="1" x14ac:dyDescent="0.3">
      <c r="B3" s="136"/>
      <c r="AM3" s="124"/>
      <c r="AN3" s="124"/>
      <c r="AO3" s="124"/>
      <c r="AP3" s="124"/>
    </row>
    <row r="4" spans="2:42" ht="20.25" x14ac:dyDescent="0.3">
      <c r="B4" s="135" t="s">
        <v>78</v>
      </c>
      <c r="AM4" s="124"/>
      <c r="AN4" s="124"/>
      <c r="AO4" s="124"/>
      <c r="AP4" s="124"/>
    </row>
    <row r="5" spans="2:42" x14ac:dyDescent="0.2">
      <c r="B5" s="134"/>
      <c r="Z5" s="132" t="s">
        <v>48</v>
      </c>
      <c r="AA5" s="132" t="s">
        <v>48</v>
      </c>
      <c r="AB5" s="132" t="s">
        <v>48</v>
      </c>
      <c r="AC5" s="132" t="s">
        <v>48</v>
      </c>
      <c r="AD5" s="132" t="s">
        <v>48</v>
      </c>
      <c r="AE5" s="132" t="s">
        <v>48</v>
      </c>
      <c r="AF5" s="132" t="s">
        <v>48</v>
      </c>
      <c r="AG5" s="132" t="s">
        <v>48</v>
      </c>
      <c r="AH5" s="132" t="s">
        <v>48</v>
      </c>
      <c r="AI5" s="132" t="s">
        <v>48</v>
      </c>
      <c r="AJ5" s="132" t="s">
        <v>48</v>
      </c>
      <c r="AK5" s="132" t="s">
        <v>48</v>
      </c>
      <c r="AL5" s="132" t="s">
        <v>48</v>
      </c>
      <c r="AM5" s="124"/>
      <c r="AN5" s="124"/>
      <c r="AO5" s="124"/>
      <c r="AP5" s="124"/>
    </row>
    <row r="6" spans="2:42" x14ac:dyDescent="0.2">
      <c r="C6" s="104" t="s">
        <v>77</v>
      </c>
      <c r="D6" s="104" t="s">
        <v>77</v>
      </c>
      <c r="E6" s="104" t="s">
        <v>77</v>
      </c>
      <c r="F6" s="104" t="s">
        <v>77</v>
      </c>
      <c r="G6" s="104" t="s">
        <v>77</v>
      </c>
      <c r="H6" s="104" t="s">
        <v>77</v>
      </c>
      <c r="I6" s="104" t="s">
        <v>77</v>
      </c>
      <c r="J6" s="104" t="s">
        <v>77</v>
      </c>
      <c r="K6" s="104" t="s">
        <v>77</v>
      </c>
      <c r="L6" s="104" t="s">
        <v>77</v>
      </c>
      <c r="M6" s="104" t="s">
        <v>77</v>
      </c>
      <c r="N6" s="104" t="s">
        <v>77</v>
      </c>
      <c r="O6" s="104" t="s">
        <v>77</v>
      </c>
      <c r="P6" s="104" t="s">
        <v>77</v>
      </c>
      <c r="Q6" s="104" t="s">
        <v>77</v>
      </c>
      <c r="R6" s="104" t="s">
        <v>77</v>
      </c>
      <c r="S6" s="104" t="s">
        <v>77</v>
      </c>
      <c r="T6" s="104" t="s">
        <v>77</v>
      </c>
      <c r="U6" s="104" t="s">
        <v>99</v>
      </c>
      <c r="V6" s="104" t="s">
        <v>99</v>
      </c>
      <c r="W6" s="104" t="s">
        <v>99</v>
      </c>
      <c r="X6" s="104" t="s">
        <v>99</v>
      </c>
      <c r="Y6" s="104" t="s">
        <v>99</v>
      </c>
      <c r="Z6" s="132" t="s">
        <v>100</v>
      </c>
      <c r="AA6" s="132" t="s">
        <v>100</v>
      </c>
      <c r="AB6" s="132" t="s">
        <v>100</v>
      </c>
      <c r="AC6" s="132" t="s">
        <v>100</v>
      </c>
      <c r="AD6" s="132" t="s">
        <v>100</v>
      </c>
      <c r="AE6" s="132" t="s">
        <v>100</v>
      </c>
      <c r="AF6" s="132" t="s">
        <v>100</v>
      </c>
      <c r="AG6" s="132" t="s">
        <v>100</v>
      </c>
      <c r="AH6" s="132" t="s">
        <v>100</v>
      </c>
      <c r="AI6" s="132" t="s">
        <v>100</v>
      </c>
      <c r="AJ6" s="132" t="s">
        <v>100</v>
      </c>
      <c r="AK6" s="132" t="s">
        <v>100</v>
      </c>
      <c r="AL6" s="132" t="s">
        <v>100</v>
      </c>
      <c r="AM6" s="124"/>
      <c r="AN6" s="124"/>
      <c r="AO6" s="124"/>
      <c r="AP6" s="124"/>
    </row>
    <row r="7" spans="2:42" ht="15.75" x14ac:dyDescent="0.25">
      <c r="B7" s="133"/>
      <c r="T7" s="110"/>
      <c r="Z7" s="104" t="s">
        <v>108</v>
      </c>
      <c r="AM7" s="124"/>
      <c r="AN7" s="124"/>
      <c r="AO7" s="124"/>
      <c r="AP7" s="124"/>
    </row>
    <row r="8" spans="2:42" ht="14.25" x14ac:dyDescent="0.2">
      <c r="B8" s="131" t="s">
        <v>75</v>
      </c>
      <c r="C8" s="130">
        <v>41091</v>
      </c>
      <c r="D8" s="130">
        <v>41122</v>
      </c>
      <c r="E8" s="130">
        <v>41153</v>
      </c>
      <c r="F8" s="130">
        <v>41183</v>
      </c>
      <c r="G8" s="130">
        <v>41214</v>
      </c>
      <c r="H8" s="130">
        <v>41244</v>
      </c>
      <c r="I8" s="130">
        <v>41275</v>
      </c>
      <c r="J8" s="130">
        <v>41306</v>
      </c>
      <c r="K8" s="130">
        <v>41334</v>
      </c>
      <c r="L8" s="130">
        <v>41365</v>
      </c>
      <c r="M8" s="130">
        <v>41395</v>
      </c>
      <c r="N8" s="130">
        <v>41426</v>
      </c>
      <c r="O8" s="130">
        <v>41456</v>
      </c>
      <c r="P8" s="130">
        <v>41487</v>
      </c>
      <c r="Q8" s="130">
        <v>41518</v>
      </c>
      <c r="R8" s="130">
        <v>41548</v>
      </c>
      <c r="S8" s="130">
        <v>41579</v>
      </c>
      <c r="T8" s="130">
        <v>41609</v>
      </c>
      <c r="U8" s="129">
        <v>41640</v>
      </c>
      <c r="V8" s="129">
        <v>41671</v>
      </c>
      <c r="W8" s="129">
        <v>41699</v>
      </c>
      <c r="X8" s="129">
        <v>41730</v>
      </c>
      <c r="Y8" s="129">
        <v>41760</v>
      </c>
      <c r="Z8" s="129">
        <v>41791</v>
      </c>
      <c r="AA8" s="129">
        <v>41821</v>
      </c>
      <c r="AB8" s="129">
        <v>41852</v>
      </c>
      <c r="AC8" s="129">
        <v>41883</v>
      </c>
      <c r="AD8" s="129">
        <v>41913</v>
      </c>
      <c r="AE8" s="129">
        <v>41944</v>
      </c>
      <c r="AF8" s="129">
        <v>41974</v>
      </c>
      <c r="AG8" s="129">
        <v>42005</v>
      </c>
      <c r="AH8" s="129">
        <v>42036</v>
      </c>
      <c r="AI8" s="129">
        <v>42064</v>
      </c>
      <c r="AJ8" s="129">
        <v>42095</v>
      </c>
      <c r="AK8" s="129">
        <v>42125</v>
      </c>
      <c r="AL8" s="129">
        <v>42156</v>
      </c>
      <c r="AM8" s="128"/>
      <c r="AN8" s="128"/>
      <c r="AO8" s="128"/>
      <c r="AP8" s="128"/>
    </row>
    <row r="9" spans="2:42" ht="14.25" x14ac:dyDescent="0.2">
      <c r="B9" s="127"/>
      <c r="C9" s="126" t="s">
        <v>12</v>
      </c>
      <c r="D9" s="126" t="s">
        <v>12</v>
      </c>
      <c r="E9" s="126" t="s">
        <v>12</v>
      </c>
      <c r="F9" s="126" t="s">
        <v>12</v>
      </c>
      <c r="G9" s="126" t="s">
        <v>12</v>
      </c>
      <c r="H9" s="126" t="s">
        <v>12</v>
      </c>
      <c r="I9" s="126" t="s">
        <v>12</v>
      </c>
      <c r="J9" s="126" t="s">
        <v>12</v>
      </c>
      <c r="K9" s="126" t="s">
        <v>12</v>
      </c>
      <c r="L9" s="126" t="s">
        <v>12</v>
      </c>
      <c r="M9" s="126" t="s">
        <v>12</v>
      </c>
      <c r="N9" s="126" t="s">
        <v>12</v>
      </c>
      <c r="O9" s="126" t="s">
        <v>12</v>
      </c>
      <c r="P9" s="126" t="s">
        <v>12</v>
      </c>
      <c r="Q9" s="126" t="s">
        <v>12</v>
      </c>
      <c r="R9" s="126" t="s">
        <v>12</v>
      </c>
      <c r="S9" s="126" t="s">
        <v>12</v>
      </c>
      <c r="T9" s="126" t="s">
        <v>12</v>
      </c>
      <c r="U9" s="125" t="s">
        <v>11</v>
      </c>
      <c r="V9" s="125" t="s">
        <v>11</v>
      </c>
      <c r="W9" s="125" t="s">
        <v>11</v>
      </c>
      <c r="X9" s="125" t="s">
        <v>11</v>
      </c>
      <c r="Y9" s="125" t="s">
        <v>11</v>
      </c>
      <c r="Z9" s="125" t="s">
        <v>11</v>
      </c>
      <c r="AA9" s="125" t="s">
        <v>11</v>
      </c>
      <c r="AB9" s="125" t="s">
        <v>11</v>
      </c>
      <c r="AC9" s="125" t="s">
        <v>11</v>
      </c>
      <c r="AD9" s="125" t="s">
        <v>11</v>
      </c>
      <c r="AE9" s="125" t="s">
        <v>11</v>
      </c>
      <c r="AF9" s="125" t="s">
        <v>11</v>
      </c>
      <c r="AG9" s="125" t="s">
        <v>11</v>
      </c>
      <c r="AH9" s="125" t="s">
        <v>11</v>
      </c>
      <c r="AI9" s="125" t="s">
        <v>11</v>
      </c>
      <c r="AJ9" s="125" t="s">
        <v>11</v>
      </c>
      <c r="AK9" s="125" t="s">
        <v>11</v>
      </c>
      <c r="AL9" s="125" t="s">
        <v>11</v>
      </c>
      <c r="AM9" s="124"/>
      <c r="AN9" s="124"/>
      <c r="AO9" s="124"/>
      <c r="AP9" s="124"/>
    </row>
    <row r="10" spans="2:42" ht="15" x14ac:dyDescent="0.25">
      <c r="B10" s="119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AM10" s="124"/>
      <c r="AN10" s="124"/>
      <c r="AO10" s="124"/>
      <c r="AP10" s="124"/>
    </row>
    <row r="11" spans="2:42" ht="15" x14ac:dyDescent="0.25">
      <c r="B11" s="115" t="s">
        <v>73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AM11" s="124"/>
      <c r="AN11" s="124"/>
      <c r="AO11" s="124"/>
      <c r="AP11" s="124"/>
    </row>
    <row r="12" spans="2:42" ht="15" x14ac:dyDescent="0.25">
      <c r="B12" s="109" t="s">
        <v>72</v>
      </c>
      <c r="C12" s="123">
        <f>'DPU 8.10 b_Trap Actuals'!D11</f>
        <v>11240186</v>
      </c>
      <c r="D12" s="123">
        <f>'DPU 8.10 b_Trap Actuals'!E11</f>
        <v>11240186</v>
      </c>
      <c r="E12" s="123">
        <f>'DPU 8.10 b_Trap Actuals'!F11</f>
        <v>11240186</v>
      </c>
      <c r="F12" s="123">
        <f>'DPU 8.10 b_Trap Actuals'!G11</f>
        <v>11240186</v>
      </c>
      <c r="G12" s="123">
        <f>'DPU 8.10 b_Trap Actuals'!H11</f>
        <v>11240186</v>
      </c>
      <c r="H12" s="123">
        <f>'DPU 8.10 b_Trap Actuals'!I11</f>
        <v>11240186</v>
      </c>
      <c r="I12" s="123">
        <f>'DPU 8.10 b_Trap Actuals'!J11</f>
        <v>11240186</v>
      </c>
      <c r="J12" s="123">
        <f>'DPU 8.10 b_Trap Actuals'!K11</f>
        <v>11240186</v>
      </c>
      <c r="K12" s="123">
        <f>'DPU 8.10 b_Trap Actuals'!L11</f>
        <v>11240186</v>
      </c>
      <c r="L12" s="123">
        <f>'DPU 8.10 b_Trap Actuals'!M11</f>
        <v>11240186</v>
      </c>
      <c r="M12" s="123">
        <f>'DPU 8.10 b_Trap Actuals'!N11</f>
        <v>11240186</v>
      </c>
      <c r="N12" s="123">
        <f>'DPU 8.10 b_Trap Actuals'!O11</f>
        <v>11240186</v>
      </c>
      <c r="O12" s="123">
        <f>'DPU 8.10 b_Trap Actuals'!P11</f>
        <v>11240186</v>
      </c>
      <c r="P12" s="123">
        <f>'DPU 8.10 b_Trap Actuals'!Q11</f>
        <v>11240186</v>
      </c>
      <c r="Q12" s="123">
        <f>'DPU 8.10 b_Trap Actuals'!R11</f>
        <v>11240186</v>
      </c>
      <c r="R12" s="123">
        <f>'DPU 8.10 b_Trap Actuals'!S11</f>
        <v>11240186</v>
      </c>
      <c r="S12" s="123">
        <f>'DPU 8.10 b_Trap Actuals'!T11</f>
        <v>11240186</v>
      </c>
      <c r="T12" s="123">
        <f>'DPU 8.10 b_Trap Actuals'!U11</f>
        <v>11240186</v>
      </c>
      <c r="U12" s="122">
        <f t="shared" ref="U12:Y13" si="0">T12</f>
        <v>11240186</v>
      </c>
      <c r="V12" s="122">
        <f t="shared" si="0"/>
        <v>11240186</v>
      </c>
      <c r="W12" s="122">
        <f t="shared" si="0"/>
        <v>11240186</v>
      </c>
      <c r="X12" s="122">
        <f t="shared" si="0"/>
        <v>11240186</v>
      </c>
      <c r="Y12" s="122">
        <f t="shared" si="0"/>
        <v>11240186</v>
      </c>
      <c r="Z12" s="122">
        <v>11240186</v>
      </c>
      <c r="AA12" s="122">
        <v>11240186</v>
      </c>
      <c r="AB12" s="122">
        <v>11240186</v>
      </c>
      <c r="AC12" s="122">
        <v>11240186</v>
      </c>
      <c r="AD12" s="122">
        <v>11240186</v>
      </c>
      <c r="AE12" s="122">
        <v>11240186</v>
      </c>
      <c r="AF12" s="122">
        <v>11240186</v>
      </c>
      <c r="AG12" s="122">
        <v>11240186</v>
      </c>
      <c r="AH12" s="122">
        <v>11240186</v>
      </c>
      <c r="AI12" s="122">
        <v>11240186</v>
      </c>
      <c r="AJ12" s="122">
        <v>11240186</v>
      </c>
      <c r="AK12" s="122">
        <v>11240186</v>
      </c>
      <c r="AL12" s="122">
        <v>11240186</v>
      </c>
    </row>
    <row r="13" spans="2:42" ht="15" x14ac:dyDescent="0.25">
      <c r="B13" s="109" t="s">
        <v>71</v>
      </c>
      <c r="C13" s="123">
        <f>'DPU 8.10 b_Trap Actuals'!D12</f>
        <v>2834815</v>
      </c>
      <c r="D13" s="123">
        <f>'DPU 8.10 b_Trap Actuals'!E12</f>
        <v>2834815</v>
      </c>
      <c r="E13" s="123">
        <f>'DPU 8.10 b_Trap Actuals'!F12</f>
        <v>2834815</v>
      </c>
      <c r="F13" s="123">
        <f>'DPU 8.10 b_Trap Actuals'!G12</f>
        <v>2834815</v>
      </c>
      <c r="G13" s="123">
        <f>'DPU 8.10 b_Trap Actuals'!H12</f>
        <v>2834815</v>
      </c>
      <c r="H13" s="123">
        <f>'DPU 8.10 b_Trap Actuals'!I12</f>
        <v>2834815</v>
      </c>
      <c r="I13" s="123">
        <f>'DPU 8.10 b_Trap Actuals'!J12</f>
        <v>2834815</v>
      </c>
      <c r="J13" s="123">
        <f>'DPU 8.10 b_Trap Actuals'!K12</f>
        <v>2834815</v>
      </c>
      <c r="K13" s="123">
        <f>'DPU 8.10 b_Trap Actuals'!L12</f>
        <v>2834815</v>
      </c>
      <c r="L13" s="123">
        <f>'DPU 8.10 b_Trap Actuals'!M12</f>
        <v>2834815</v>
      </c>
      <c r="M13" s="123">
        <f>'DPU 8.10 b_Trap Actuals'!N12</f>
        <v>2834815</v>
      </c>
      <c r="N13" s="123">
        <f>'DPU 8.10 b_Trap Actuals'!O12</f>
        <v>2834815</v>
      </c>
      <c r="O13" s="123">
        <f>'DPU 8.10 b_Trap Actuals'!P12</f>
        <v>2834815</v>
      </c>
      <c r="P13" s="123">
        <f>'DPU 8.10 b_Trap Actuals'!Q12</f>
        <v>2834815</v>
      </c>
      <c r="Q13" s="123">
        <f>'DPU 8.10 b_Trap Actuals'!R12</f>
        <v>2834815</v>
      </c>
      <c r="R13" s="123">
        <f>'DPU 8.10 b_Trap Actuals'!S12</f>
        <v>2834815</v>
      </c>
      <c r="S13" s="123">
        <f>'DPU 8.10 b_Trap Actuals'!T12</f>
        <v>2834815</v>
      </c>
      <c r="T13" s="123">
        <f>'DPU 8.10 b_Trap Actuals'!U12</f>
        <v>2834815</v>
      </c>
      <c r="U13" s="122">
        <f t="shared" si="0"/>
        <v>2834815</v>
      </c>
      <c r="V13" s="122">
        <f t="shared" si="0"/>
        <v>2834815</v>
      </c>
      <c r="W13" s="122">
        <f t="shared" si="0"/>
        <v>2834815</v>
      </c>
      <c r="X13" s="122">
        <f t="shared" si="0"/>
        <v>2834815</v>
      </c>
      <c r="Y13" s="122">
        <f t="shared" si="0"/>
        <v>2834815</v>
      </c>
      <c r="Z13" s="122">
        <v>2834815</v>
      </c>
      <c r="AA13" s="122">
        <v>2834815</v>
      </c>
      <c r="AB13" s="122">
        <v>2834815</v>
      </c>
      <c r="AC13" s="122">
        <v>2834815</v>
      </c>
      <c r="AD13" s="122">
        <v>2834815</v>
      </c>
      <c r="AE13" s="122">
        <v>2834815</v>
      </c>
      <c r="AF13" s="122">
        <v>2834815</v>
      </c>
      <c r="AG13" s="122">
        <v>2834815</v>
      </c>
      <c r="AH13" s="122">
        <v>2834815</v>
      </c>
      <c r="AI13" s="122">
        <v>2834815</v>
      </c>
      <c r="AJ13" s="122">
        <v>2834815</v>
      </c>
      <c r="AK13" s="122">
        <v>2834815</v>
      </c>
      <c r="AL13" s="122">
        <v>2834815</v>
      </c>
    </row>
    <row r="14" spans="2:42" ht="15" x14ac:dyDescent="0.25">
      <c r="B14" s="109" t="s">
        <v>70</v>
      </c>
      <c r="C14" s="123">
        <f>'DPU 8.10 b_Trap Actuals'!D13</f>
        <v>119892449</v>
      </c>
      <c r="D14" s="123">
        <f>'DPU 8.10 b_Trap Actuals'!E13</f>
        <v>120499510</v>
      </c>
      <c r="E14" s="123">
        <f>'DPU 8.10 b_Trap Actuals'!F13</f>
        <v>116048808</v>
      </c>
      <c r="F14" s="123">
        <f>'DPU 8.10 b_Trap Actuals'!G13</f>
        <v>116833756</v>
      </c>
      <c r="G14" s="123">
        <f>'DPU 8.10 b_Trap Actuals'!H13</f>
        <v>116882955</v>
      </c>
      <c r="H14" s="123">
        <f>'DPU 8.10 b_Trap Actuals'!I13</f>
        <v>116039653</v>
      </c>
      <c r="I14" s="123">
        <f>'DPU 8.10 b_Trap Actuals'!J13</f>
        <v>116156401</v>
      </c>
      <c r="J14" s="123">
        <f>'DPU 8.10 b_Trap Actuals'!K13</f>
        <v>116307227</v>
      </c>
      <c r="K14" s="123">
        <f>'DPU 8.10 b_Trap Actuals'!L13</f>
        <v>116375776</v>
      </c>
      <c r="L14" s="123">
        <f>'DPU 8.10 b_Trap Actuals'!M13</f>
        <v>116513293</v>
      </c>
      <c r="M14" s="123">
        <f>'DPU 8.10 b_Trap Actuals'!N13</f>
        <v>116672425</v>
      </c>
      <c r="N14" s="123">
        <f>'DPU 8.10 b_Trap Actuals'!O13</f>
        <v>116712880</v>
      </c>
      <c r="O14" s="123">
        <f>'DPU 8.10 b_Trap Actuals'!P13</f>
        <v>116716475</v>
      </c>
      <c r="P14" s="123">
        <f>'DPU 8.10 b_Trap Actuals'!Q13</f>
        <v>116753808</v>
      </c>
      <c r="Q14" s="123">
        <f>'DPU 8.10 b_Trap Actuals'!R13</f>
        <v>116706627</v>
      </c>
      <c r="R14" s="123">
        <f>'DPU 8.10 b_Trap Actuals'!S13</f>
        <v>116784858</v>
      </c>
      <c r="S14" s="123">
        <f>'DPU 8.10 b_Trap Actuals'!T13</f>
        <v>118141732</v>
      </c>
      <c r="T14" s="123">
        <f>'DPU 8.10 b_Trap Actuals'!U13</f>
        <v>118194288</v>
      </c>
      <c r="U14" s="116">
        <v>118771833.33333333</v>
      </c>
      <c r="V14" s="116">
        <v>119227916.66666666</v>
      </c>
      <c r="W14" s="116">
        <v>120173499.99999999</v>
      </c>
      <c r="X14" s="116">
        <v>120297416.66666666</v>
      </c>
      <c r="Y14" s="116">
        <v>120726333.33333333</v>
      </c>
      <c r="Z14" s="116">
        <v>120885250</v>
      </c>
      <c r="AA14" s="116">
        <v>120910833.33333333</v>
      </c>
      <c r="AB14" s="116">
        <v>120936416.66666666</v>
      </c>
      <c r="AC14" s="116">
        <v>120961999.99999999</v>
      </c>
      <c r="AD14" s="116">
        <v>120987583.33333331</v>
      </c>
      <c r="AE14" s="116">
        <v>121013166.66666664</v>
      </c>
      <c r="AF14" s="116">
        <v>121038749.99999997</v>
      </c>
      <c r="AG14" s="116">
        <v>121471033.3333333</v>
      </c>
      <c r="AH14" s="116">
        <v>121903316.66666663</v>
      </c>
      <c r="AI14" s="116">
        <v>122335599.99999996</v>
      </c>
      <c r="AJ14" s="116">
        <v>122713183.33333328</v>
      </c>
      <c r="AK14" s="116">
        <v>123090766.66666661</v>
      </c>
      <c r="AL14" s="116">
        <v>123468349.99999994</v>
      </c>
    </row>
    <row r="15" spans="2:42" ht="15" x14ac:dyDescent="0.25">
      <c r="B15" s="115" t="s">
        <v>69</v>
      </c>
      <c r="C15" s="111">
        <f t="shared" ref="C15:AL15" si="1">C12+C13+C14</f>
        <v>133967450</v>
      </c>
      <c r="D15" s="111">
        <f t="shared" si="1"/>
        <v>134574511</v>
      </c>
      <c r="E15" s="111">
        <f t="shared" si="1"/>
        <v>130123809</v>
      </c>
      <c r="F15" s="111">
        <f t="shared" si="1"/>
        <v>130908757</v>
      </c>
      <c r="G15" s="111">
        <f t="shared" si="1"/>
        <v>130957956</v>
      </c>
      <c r="H15" s="111">
        <f t="shared" si="1"/>
        <v>130114654</v>
      </c>
      <c r="I15" s="111">
        <f t="shared" si="1"/>
        <v>130231402</v>
      </c>
      <c r="J15" s="111">
        <f t="shared" si="1"/>
        <v>130382228</v>
      </c>
      <c r="K15" s="111">
        <f t="shared" si="1"/>
        <v>130450777</v>
      </c>
      <c r="L15" s="111">
        <f t="shared" si="1"/>
        <v>130588294</v>
      </c>
      <c r="M15" s="111">
        <f t="shared" si="1"/>
        <v>130747426</v>
      </c>
      <c r="N15" s="111">
        <f t="shared" si="1"/>
        <v>130787881</v>
      </c>
      <c r="O15" s="111">
        <f t="shared" si="1"/>
        <v>130791476</v>
      </c>
      <c r="P15" s="111">
        <f t="shared" si="1"/>
        <v>130828809</v>
      </c>
      <c r="Q15" s="111">
        <f t="shared" si="1"/>
        <v>130781628</v>
      </c>
      <c r="R15" s="111">
        <f t="shared" si="1"/>
        <v>130859859</v>
      </c>
      <c r="S15" s="111">
        <f t="shared" si="1"/>
        <v>132216733</v>
      </c>
      <c r="T15" s="111">
        <f t="shared" si="1"/>
        <v>132269289</v>
      </c>
      <c r="U15" s="111">
        <f t="shared" si="1"/>
        <v>132846834.33333333</v>
      </c>
      <c r="V15" s="111">
        <f t="shared" si="1"/>
        <v>133302917.66666666</v>
      </c>
      <c r="W15" s="111">
        <f t="shared" si="1"/>
        <v>134248501</v>
      </c>
      <c r="X15" s="111">
        <f t="shared" si="1"/>
        <v>134372417.66666666</v>
      </c>
      <c r="Y15" s="111">
        <f t="shared" si="1"/>
        <v>134801334.33333331</v>
      </c>
      <c r="Z15" s="111">
        <f t="shared" si="1"/>
        <v>134960251</v>
      </c>
      <c r="AA15" s="111">
        <f t="shared" si="1"/>
        <v>134985834.33333331</v>
      </c>
      <c r="AB15" s="111">
        <f t="shared" si="1"/>
        <v>135011417.66666666</v>
      </c>
      <c r="AC15" s="111">
        <f t="shared" si="1"/>
        <v>135037001</v>
      </c>
      <c r="AD15" s="111">
        <f t="shared" si="1"/>
        <v>135062584.33333331</v>
      </c>
      <c r="AE15" s="111">
        <f t="shared" si="1"/>
        <v>135088167.66666663</v>
      </c>
      <c r="AF15" s="111">
        <f t="shared" si="1"/>
        <v>135113750.99999997</v>
      </c>
      <c r="AG15" s="111">
        <f t="shared" si="1"/>
        <v>135546034.33333331</v>
      </c>
      <c r="AH15" s="111">
        <f t="shared" si="1"/>
        <v>135978317.66666663</v>
      </c>
      <c r="AI15" s="111">
        <f t="shared" si="1"/>
        <v>136410600.99999994</v>
      </c>
      <c r="AJ15" s="111">
        <f t="shared" si="1"/>
        <v>136788184.33333328</v>
      </c>
      <c r="AK15" s="111">
        <f t="shared" si="1"/>
        <v>137165767.66666663</v>
      </c>
      <c r="AL15" s="111">
        <f t="shared" si="1"/>
        <v>137543350.99999994</v>
      </c>
    </row>
    <row r="16" spans="2:42" ht="15" x14ac:dyDescent="0.25">
      <c r="B16" s="115" t="s">
        <v>2</v>
      </c>
      <c r="C16" s="117">
        <f>'DPU 8.10 b_Trap Actuals'!C15</f>
        <v>-97389648</v>
      </c>
      <c r="D16" s="117">
        <f>'DPU 8.10 b_Trap Actuals'!D15</f>
        <v>-97816420</v>
      </c>
      <c r="E16" s="117">
        <f>'DPU 8.10 b_Trap Actuals'!E15</f>
        <v>-98265741</v>
      </c>
      <c r="F16" s="117">
        <f>'DPU 8.10 b_Trap Actuals'!F15</f>
        <v>-94409771</v>
      </c>
      <c r="G16" s="117">
        <f>'DPU 8.10 b_Trap Actuals'!G15</f>
        <v>-95018728</v>
      </c>
      <c r="H16" s="117">
        <f>'DPU 8.10 b_Trap Actuals'!H15</f>
        <v>-95611624</v>
      </c>
      <c r="I16" s="117">
        <f>'DPU 8.10 b_Trap Actuals'!I15</f>
        <v>-94948967</v>
      </c>
      <c r="J16" s="117">
        <f>'DPU 8.10 b_Trap Actuals'!J15</f>
        <v>-95501565</v>
      </c>
      <c r="K16" s="117">
        <f>'DPU 8.10 b_Trap Actuals'!K15</f>
        <v>-96020063</v>
      </c>
      <c r="L16" s="117">
        <f>'DPU 8.10 b_Trap Actuals'!L15</f>
        <v>-96447326</v>
      </c>
      <c r="M16" s="117">
        <f>'DPU 8.10 b_Trap Actuals'!M15</f>
        <v>-97009382</v>
      </c>
      <c r="N16" s="117">
        <f>'DPU 8.10 b_Trap Actuals'!N15</f>
        <v>-97550283</v>
      </c>
      <c r="O16" s="117">
        <f>'DPU 8.10 b_Trap Actuals'!O15</f>
        <v>-98080842</v>
      </c>
      <c r="P16" s="117">
        <f>'DPU 8.10 b_Trap Actuals'!P15</f>
        <v>-98578743</v>
      </c>
      <c r="Q16" s="117">
        <f>'DPU 8.10 b_Trap Actuals'!Q15</f>
        <v>-99078122</v>
      </c>
      <c r="R16" s="117">
        <f>'DPU 8.10 b_Trap Actuals'!R15</f>
        <v>-99514861</v>
      </c>
      <c r="S16" s="117">
        <f>'DPU 8.10 b_Trap Actuals'!S15</f>
        <v>-100070281</v>
      </c>
      <c r="T16" s="117">
        <f>'DPU 8.10 b_Trap Actuals'!T15</f>
        <v>-100564278</v>
      </c>
      <c r="U16" s="116">
        <v>-101586467.28928593</v>
      </c>
      <c r="V16" s="116">
        <v>-102095695.27705501</v>
      </c>
      <c r="W16" s="116">
        <v>-102662356.02814704</v>
      </c>
      <c r="X16" s="116">
        <v>-103208278.618912</v>
      </c>
      <c r="Y16" s="116">
        <v>-103675036.46669921</v>
      </c>
      <c r="Z16" s="116">
        <v>-104170445.54111955</v>
      </c>
      <c r="AA16" s="116">
        <v>-104676714.84523159</v>
      </c>
      <c r="AB16" s="116">
        <v>-105167243.52955872</v>
      </c>
      <c r="AC16" s="116">
        <v>-105648420.16024438</v>
      </c>
      <c r="AD16" s="116">
        <v>-106091151.35380736</v>
      </c>
      <c r="AE16" s="116">
        <v>-106495889.96131977</v>
      </c>
      <c r="AF16" s="116">
        <v>-106935043.95916659</v>
      </c>
      <c r="AG16" s="116">
        <v>-107407277.12105572</v>
      </c>
      <c r="AH16" s="116">
        <v>-107879510.28294486</v>
      </c>
      <c r="AI16" s="116">
        <v>-108351743.44483399</v>
      </c>
      <c r="AJ16" s="116">
        <v>-108806707.41249096</v>
      </c>
      <c r="AK16" s="116">
        <v>-109261671.38014793</v>
      </c>
      <c r="AL16" s="116">
        <v>-109716635.3478049</v>
      </c>
    </row>
    <row r="17" spans="2:38" s="113" customFormat="1" ht="15" x14ac:dyDescent="0.25">
      <c r="B17" s="115" t="s">
        <v>69</v>
      </c>
      <c r="C17" s="121">
        <f t="shared" ref="C17:AL17" si="2">C15+C16</f>
        <v>36577802</v>
      </c>
      <c r="D17" s="121">
        <f t="shared" si="2"/>
        <v>36758091</v>
      </c>
      <c r="E17" s="121">
        <f t="shared" si="2"/>
        <v>31858068</v>
      </c>
      <c r="F17" s="121">
        <f t="shared" si="2"/>
        <v>36498986</v>
      </c>
      <c r="G17" s="121">
        <f t="shared" si="2"/>
        <v>35939228</v>
      </c>
      <c r="H17" s="121">
        <f t="shared" si="2"/>
        <v>34503030</v>
      </c>
      <c r="I17" s="121">
        <f t="shared" si="2"/>
        <v>35282435</v>
      </c>
      <c r="J17" s="121">
        <f t="shared" si="2"/>
        <v>34880663</v>
      </c>
      <c r="K17" s="121">
        <f t="shared" si="2"/>
        <v>34430714</v>
      </c>
      <c r="L17" s="121">
        <f t="shared" si="2"/>
        <v>34140968</v>
      </c>
      <c r="M17" s="121">
        <f t="shared" si="2"/>
        <v>33738044</v>
      </c>
      <c r="N17" s="121">
        <f t="shared" si="2"/>
        <v>33237598</v>
      </c>
      <c r="O17" s="121">
        <f t="shared" si="2"/>
        <v>32710634</v>
      </c>
      <c r="P17" s="121">
        <f t="shared" si="2"/>
        <v>32250066</v>
      </c>
      <c r="Q17" s="121">
        <f t="shared" si="2"/>
        <v>31703506</v>
      </c>
      <c r="R17" s="121">
        <f t="shared" si="2"/>
        <v>31344998</v>
      </c>
      <c r="S17" s="121">
        <f t="shared" si="2"/>
        <v>32146452</v>
      </c>
      <c r="T17" s="121">
        <f t="shared" si="2"/>
        <v>31705011</v>
      </c>
      <c r="U17" s="121">
        <f t="shared" si="2"/>
        <v>31260367.0440474</v>
      </c>
      <c r="V17" s="121">
        <f t="shared" si="2"/>
        <v>31207222.389611647</v>
      </c>
      <c r="W17" s="121">
        <f t="shared" si="2"/>
        <v>31586144.971852958</v>
      </c>
      <c r="X17" s="121">
        <f t="shared" si="2"/>
        <v>31164139.04775466</v>
      </c>
      <c r="Y17" s="121">
        <f t="shared" si="2"/>
        <v>31126297.866634101</v>
      </c>
      <c r="Z17" s="121">
        <f t="shared" si="2"/>
        <v>30789805.458880454</v>
      </c>
      <c r="AA17" s="121">
        <f t="shared" si="2"/>
        <v>30309119.488101721</v>
      </c>
      <c r="AB17" s="121">
        <f t="shared" si="2"/>
        <v>29844174.137107939</v>
      </c>
      <c r="AC17" s="121">
        <f t="shared" si="2"/>
        <v>29388580.839755625</v>
      </c>
      <c r="AD17" s="121">
        <f t="shared" si="2"/>
        <v>28971432.979525954</v>
      </c>
      <c r="AE17" s="121">
        <f t="shared" si="2"/>
        <v>28592277.705346853</v>
      </c>
      <c r="AF17" s="121">
        <f t="shared" si="2"/>
        <v>28178707.040833384</v>
      </c>
      <c r="AG17" s="121">
        <f t="shared" si="2"/>
        <v>28138757.212277591</v>
      </c>
      <c r="AH17" s="121">
        <f t="shared" si="2"/>
        <v>28098807.383721769</v>
      </c>
      <c r="AI17" s="121">
        <f t="shared" si="2"/>
        <v>28058857.555165946</v>
      </c>
      <c r="AJ17" s="121">
        <f t="shared" si="2"/>
        <v>27981476.92084232</v>
      </c>
      <c r="AK17" s="121">
        <f t="shared" si="2"/>
        <v>27904096.286518693</v>
      </c>
      <c r="AL17" s="121">
        <f t="shared" si="2"/>
        <v>27826715.652195036</v>
      </c>
    </row>
    <row r="18" spans="2:38" ht="15" x14ac:dyDescent="0.25">
      <c r="B18" s="10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</row>
    <row r="19" spans="2:38" ht="15" x14ac:dyDescent="0.25">
      <c r="B19" s="109" t="s">
        <v>68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:38" ht="15" x14ac:dyDescent="0.25">
      <c r="B20" s="119" t="s">
        <v>67</v>
      </c>
      <c r="C20" s="117">
        <f>'DPU 8.10 b_Trap Actuals'!C19</f>
        <v>6638394</v>
      </c>
      <c r="D20" s="117">
        <f>'DPU 8.10 b_Trap Actuals'!D19</f>
        <v>6873796</v>
      </c>
      <c r="E20" s="117">
        <f>'DPU 8.10 b_Trap Actuals'!E19</f>
        <v>7087095</v>
      </c>
      <c r="F20" s="117">
        <f>'DPU 8.10 b_Trap Actuals'!F19</f>
        <v>7442786</v>
      </c>
      <c r="G20" s="117">
        <f>'DPU 8.10 b_Trap Actuals'!G19</f>
        <v>6944046</v>
      </c>
      <c r="H20" s="117">
        <f>'DPU 8.10 b_Trap Actuals'!H19</f>
        <v>6940867</v>
      </c>
      <c r="I20" s="117">
        <f>'DPU 8.10 b_Trap Actuals'!I19</f>
        <v>6690855</v>
      </c>
      <c r="J20" s="117">
        <f>'DPU 8.10 b_Trap Actuals'!J19</f>
        <v>8521179</v>
      </c>
      <c r="K20" s="117">
        <f>'DPU 8.10 b_Trap Actuals'!K19</f>
        <v>7440223</v>
      </c>
      <c r="L20" s="117">
        <f>'DPU 8.10 b_Trap Actuals'!L19</f>
        <v>7474021</v>
      </c>
      <c r="M20" s="117">
        <f>'DPU 8.10 b_Trap Actuals'!M19</f>
        <v>7913018</v>
      </c>
      <c r="N20" s="117">
        <f>'DPU 8.10 b_Trap Actuals'!N19</f>
        <v>8175358</v>
      </c>
      <c r="O20" s="117">
        <f>'DPU 8.10 b_Trap Actuals'!O19</f>
        <v>8457816</v>
      </c>
      <c r="P20" s="117">
        <f>'DPU 8.10 b_Trap Actuals'!P19</f>
        <v>8408414</v>
      </c>
      <c r="Q20" s="117">
        <f>'DPU 8.10 b_Trap Actuals'!Q19</f>
        <v>8297513</v>
      </c>
      <c r="R20" s="117">
        <f>'DPU 8.10 b_Trap Actuals'!R19</f>
        <v>8169091</v>
      </c>
      <c r="S20" s="117">
        <f>'DPU 8.10 b_Trap Actuals'!S19</f>
        <v>8163259</v>
      </c>
      <c r="T20" s="117">
        <f>'DPU 8.10 b_Trap Actuals'!T19</f>
        <v>8010798</v>
      </c>
      <c r="U20" s="116">
        <v>8100000</v>
      </c>
      <c r="V20" s="116">
        <v>8100000</v>
      </c>
      <c r="W20" s="116">
        <v>8100000</v>
      </c>
      <c r="X20" s="116">
        <v>8100000</v>
      </c>
      <c r="Y20" s="116">
        <v>8100000</v>
      </c>
      <c r="Z20" s="116">
        <v>8100000</v>
      </c>
      <c r="AA20" s="116">
        <v>8100000</v>
      </c>
      <c r="AB20" s="116">
        <v>8100000</v>
      </c>
      <c r="AC20" s="116">
        <v>8100000</v>
      </c>
      <c r="AD20" s="116">
        <v>8100000</v>
      </c>
      <c r="AE20" s="116">
        <v>8100000</v>
      </c>
      <c r="AF20" s="116">
        <v>8100000</v>
      </c>
      <c r="AG20" s="116">
        <v>8100000</v>
      </c>
      <c r="AH20" s="116">
        <v>8100000</v>
      </c>
      <c r="AI20" s="116">
        <v>8100000</v>
      </c>
      <c r="AJ20" s="116">
        <v>8100000</v>
      </c>
      <c r="AK20" s="116">
        <v>8100000</v>
      </c>
      <c r="AL20" s="116">
        <v>8100000</v>
      </c>
    </row>
    <row r="21" spans="2:38" ht="15" x14ac:dyDescent="0.25">
      <c r="B21" s="118" t="s">
        <v>66</v>
      </c>
      <c r="C21" s="117">
        <f>'DPU 8.10 b_Trap Actuals'!C20</f>
        <v>127530</v>
      </c>
      <c r="D21" s="117">
        <f>'DPU 8.10 b_Trap Actuals'!D20</f>
        <v>79939</v>
      </c>
      <c r="E21" s="117">
        <f>'DPU 8.10 b_Trap Actuals'!E20</f>
        <v>68926</v>
      </c>
      <c r="F21" s="117">
        <f>'DPU 8.10 b_Trap Actuals'!F20</f>
        <v>11463</v>
      </c>
      <c r="G21" s="117">
        <f>'DPU 8.10 b_Trap Actuals'!G20</f>
        <v>416073</v>
      </c>
      <c r="H21" s="117">
        <f>'DPU 8.10 b_Trap Actuals'!H20</f>
        <v>458309</v>
      </c>
      <c r="I21" s="117">
        <f>'DPU 8.10 b_Trap Actuals'!I20</f>
        <v>449182</v>
      </c>
      <c r="J21" s="117">
        <f>'DPU 8.10 b_Trap Actuals'!J20</f>
        <v>426234</v>
      </c>
      <c r="K21" s="117">
        <f>'DPU 8.10 b_Trap Actuals'!K20</f>
        <v>422921</v>
      </c>
      <c r="L21" s="117">
        <f>'DPU 8.10 b_Trap Actuals'!L20</f>
        <v>472086</v>
      </c>
      <c r="M21" s="117">
        <f>'DPU 8.10 b_Trap Actuals'!M20</f>
        <v>440399</v>
      </c>
      <c r="N21" s="117">
        <f>'DPU 8.10 b_Trap Actuals'!N20</f>
        <v>436593</v>
      </c>
      <c r="O21" s="117">
        <f>'DPU 8.10 b_Trap Actuals'!O20</f>
        <v>450530</v>
      </c>
      <c r="P21" s="117">
        <f>'DPU 8.10 b_Trap Actuals'!P20</f>
        <v>416569</v>
      </c>
      <c r="Q21" s="117">
        <f>'DPU 8.10 b_Trap Actuals'!Q20</f>
        <v>444264</v>
      </c>
      <c r="R21" s="117">
        <f>'DPU 8.10 b_Trap Actuals'!R20</f>
        <v>397526</v>
      </c>
      <c r="S21" s="117">
        <f>'DPU 8.10 b_Trap Actuals'!S20</f>
        <v>757634</v>
      </c>
      <c r="T21" s="117">
        <f>'DPU 8.10 b_Trap Actuals'!T20</f>
        <v>603736</v>
      </c>
      <c r="U21" s="116">
        <v>324521.15999999992</v>
      </c>
      <c r="V21" s="116">
        <v>278703.0149999999</v>
      </c>
      <c r="W21" s="116">
        <v>310787.36999999988</v>
      </c>
      <c r="X21" s="116">
        <v>264841.72499999992</v>
      </c>
      <c r="Y21" s="116">
        <v>218896.07999999993</v>
      </c>
      <c r="Z21" s="116">
        <v>172950.43499999994</v>
      </c>
      <c r="AA21" s="116">
        <v>127004.78999999995</v>
      </c>
      <c r="AB21" s="116">
        <v>81059.14499999996</v>
      </c>
      <c r="AC21" s="116">
        <v>35113.5</v>
      </c>
      <c r="AD21" s="116">
        <v>456909</v>
      </c>
      <c r="AE21" s="116">
        <v>410524.5</v>
      </c>
      <c r="AF21" s="116">
        <v>364140</v>
      </c>
      <c r="AG21" s="116">
        <v>328350.24</v>
      </c>
      <c r="AH21" s="116">
        <v>281948.40000000002</v>
      </c>
      <c r="AI21" s="116">
        <v>313576.56</v>
      </c>
      <c r="AJ21" s="116">
        <v>267174.71999999997</v>
      </c>
      <c r="AK21" s="116">
        <v>220772.88</v>
      </c>
      <c r="AL21" s="116">
        <v>174371.04</v>
      </c>
    </row>
    <row r="22" spans="2:38" s="113" customFormat="1" ht="15" x14ac:dyDescent="0.25">
      <c r="B22" s="115" t="s">
        <v>65</v>
      </c>
      <c r="C22" s="117">
        <f>'DPU 8.10 b_Trap Actuals'!C21</f>
        <v>500000</v>
      </c>
      <c r="D22" s="117">
        <f>'DPU 8.10 b_Trap Actuals'!D21</f>
        <v>500000</v>
      </c>
      <c r="E22" s="117">
        <f>'DPU 8.10 b_Trap Actuals'!E21</f>
        <v>500000</v>
      </c>
      <c r="F22" s="117">
        <f>'DPU 8.10 b_Trap Actuals'!F21</f>
        <v>500000</v>
      </c>
      <c r="G22" s="117">
        <f>'DPU 8.10 b_Trap Actuals'!G21</f>
        <v>500000</v>
      </c>
      <c r="H22" s="117">
        <f>'DPU 8.10 b_Trap Actuals'!H21</f>
        <v>500000</v>
      </c>
      <c r="I22" s="117">
        <f>'DPU 8.10 b_Trap Actuals'!I21</f>
        <v>500000</v>
      </c>
      <c r="J22" s="117">
        <f>'DPU 8.10 b_Trap Actuals'!J21</f>
        <v>500000</v>
      </c>
      <c r="K22" s="117">
        <f>'DPU 8.10 b_Trap Actuals'!K21</f>
        <v>500000</v>
      </c>
      <c r="L22" s="117">
        <f>'DPU 8.10 b_Trap Actuals'!L21</f>
        <v>500000</v>
      </c>
      <c r="M22" s="117">
        <f>'DPU 8.10 b_Trap Actuals'!M21</f>
        <v>500000</v>
      </c>
      <c r="N22" s="117">
        <f>'DPU 8.10 b_Trap Actuals'!N21</f>
        <v>500000</v>
      </c>
      <c r="O22" s="117">
        <f>'DPU 8.10 b_Trap Actuals'!O21</f>
        <v>500000</v>
      </c>
      <c r="P22" s="117">
        <f>'DPU 8.10 b_Trap Actuals'!P21</f>
        <v>500000</v>
      </c>
      <c r="Q22" s="117">
        <f>'DPU 8.10 b_Trap Actuals'!Q21</f>
        <v>500000</v>
      </c>
      <c r="R22" s="117">
        <f>'DPU 8.10 b_Trap Actuals'!R21</f>
        <v>500000</v>
      </c>
      <c r="S22" s="117">
        <f>'DPU 8.10 b_Trap Actuals'!S21</f>
        <v>500000</v>
      </c>
      <c r="T22" s="117">
        <f>'DPU 8.10 b_Trap Actuals'!T21</f>
        <v>500000</v>
      </c>
      <c r="U22" s="116">
        <v>500000</v>
      </c>
      <c r="V22" s="116">
        <v>500000</v>
      </c>
      <c r="W22" s="116">
        <v>500000</v>
      </c>
      <c r="X22" s="116">
        <v>500000</v>
      </c>
      <c r="Y22" s="116">
        <v>500000</v>
      </c>
      <c r="Z22" s="116">
        <v>500000</v>
      </c>
      <c r="AA22" s="116">
        <v>500000</v>
      </c>
      <c r="AB22" s="116">
        <v>500000</v>
      </c>
      <c r="AC22" s="116">
        <v>500000</v>
      </c>
      <c r="AD22" s="116">
        <v>500000</v>
      </c>
      <c r="AE22" s="116">
        <v>500000</v>
      </c>
      <c r="AF22" s="116">
        <v>500000</v>
      </c>
      <c r="AG22" s="116">
        <v>500000</v>
      </c>
      <c r="AH22" s="116">
        <v>500000</v>
      </c>
      <c r="AI22" s="116">
        <v>500000</v>
      </c>
      <c r="AJ22" s="116">
        <v>500000</v>
      </c>
      <c r="AK22" s="116">
        <v>500000</v>
      </c>
      <c r="AL22" s="116">
        <v>500000</v>
      </c>
    </row>
    <row r="23" spans="2:38" s="113" customFormat="1" ht="15" x14ac:dyDescent="0.25">
      <c r="B23" s="115" t="s">
        <v>64</v>
      </c>
      <c r="C23" s="117">
        <f>'DPU 8.10 b_Trap Actuals'!C22</f>
        <v>3409090.9280000073</v>
      </c>
      <c r="D23" s="117">
        <f>'DPU 8.10 b_Trap Actuals'!D22</f>
        <v>3295454.5500000073</v>
      </c>
      <c r="E23" s="117">
        <f>'DPU 8.10 b_Trap Actuals'!E22</f>
        <v>3181818.1720000072</v>
      </c>
      <c r="F23" s="117">
        <f>'DPU 8.10 b_Trap Actuals'!F22</f>
        <v>3068181.7940000072</v>
      </c>
      <c r="G23" s="117">
        <f>'DPU 8.10 b_Trap Actuals'!G22</f>
        <v>2954546</v>
      </c>
      <c r="H23" s="117">
        <f>'DPU 8.10 b_Trap Actuals'!H22</f>
        <v>2840909</v>
      </c>
      <c r="I23" s="117">
        <f>'DPU 8.10 b_Trap Actuals'!I22</f>
        <v>2727273</v>
      </c>
      <c r="J23" s="117">
        <f>'DPU 8.10 b_Trap Actuals'!J22</f>
        <v>2613636.622</v>
      </c>
      <c r="K23" s="117">
        <f>'DPU 8.10 b_Trap Actuals'!K22</f>
        <v>2500000.2439999999</v>
      </c>
      <c r="L23" s="117">
        <f>'DPU 8.10 b_Trap Actuals'!L22</f>
        <v>2386364</v>
      </c>
      <c r="M23" s="117">
        <f>'DPU 8.10 b_Trap Actuals'!M22</f>
        <v>2272728</v>
      </c>
      <c r="N23" s="117">
        <f>'DPU 8.10 b_Trap Actuals'!N22</f>
        <v>2159091</v>
      </c>
      <c r="O23" s="117">
        <f>'DPU 8.10 b_Trap Actuals'!O22</f>
        <v>2045455</v>
      </c>
      <c r="P23" s="117">
        <f>'DPU 8.10 b_Trap Actuals'!P22</f>
        <v>1931819</v>
      </c>
      <c r="Q23" s="117">
        <f>'DPU 8.10 b_Trap Actuals'!Q22</f>
        <v>1818182</v>
      </c>
      <c r="R23" s="117">
        <f>'DPU 8.10 b_Trap Actuals'!R22</f>
        <v>1704546</v>
      </c>
      <c r="S23" s="117">
        <f>'DPU 8.10 b_Trap Actuals'!S22</f>
        <v>1590910</v>
      </c>
      <c r="T23" s="117">
        <f>'DPU 8.10 b_Trap Actuals'!T22</f>
        <v>1477273</v>
      </c>
      <c r="U23" s="116">
        <v>1250000.4879999999</v>
      </c>
      <c r="V23" s="116">
        <v>1136364.1099999999</v>
      </c>
      <c r="W23" s="116">
        <v>1022727.7319999998</v>
      </c>
      <c r="X23" s="116">
        <v>909091.35399999982</v>
      </c>
      <c r="Y23" s="116">
        <v>795454.97599999979</v>
      </c>
      <c r="Z23" s="116">
        <v>681818.59799999977</v>
      </c>
      <c r="AA23" s="116">
        <v>568182.21999999974</v>
      </c>
      <c r="AB23" s="116">
        <v>454545.84199999971</v>
      </c>
      <c r="AC23" s="116">
        <v>340909.46399999969</v>
      </c>
      <c r="AD23" s="116">
        <v>227273.08599999969</v>
      </c>
      <c r="AE23" s="116">
        <v>113636.70799999969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</row>
    <row r="24" spans="2:38" s="113" customFormat="1" ht="15" x14ac:dyDescent="0.25">
      <c r="B24" s="115" t="s">
        <v>63</v>
      </c>
      <c r="C24" s="117">
        <f>'DPU 8.10 b_Trap Actuals'!C23</f>
        <v>10000</v>
      </c>
      <c r="D24" s="117">
        <f>'DPU 8.10 b_Trap Actuals'!D23</f>
        <v>10000</v>
      </c>
      <c r="E24" s="117">
        <f>'DPU 8.10 b_Trap Actuals'!E23</f>
        <v>10000</v>
      </c>
      <c r="F24" s="117">
        <f>'DPU 8.10 b_Trap Actuals'!F23</f>
        <v>10000</v>
      </c>
      <c r="G24" s="117">
        <f>'DPU 8.10 b_Trap Actuals'!G23</f>
        <v>10000</v>
      </c>
      <c r="H24" s="117">
        <f>'DPU 8.10 b_Trap Actuals'!H23</f>
        <v>10000</v>
      </c>
      <c r="I24" s="117">
        <f>'DPU 8.10 b_Trap Actuals'!I23</f>
        <v>10000</v>
      </c>
      <c r="J24" s="117">
        <f>'DPU 8.10 b_Trap Actuals'!J23</f>
        <v>10000</v>
      </c>
      <c r="K24" s="117">
        <f>'DPU 8.10 b_Trap Actuals'!K23</f>
        <v>10000</v>
      </c>
      <c r="L24" s="117">
        <f>'DPU 8.10 b_Trap Actuals'!L23</f>
        <v>10000</v>
      </c>
      <c r="M24" s="117">
        <f>'DPU 8.10 b_Trap Actuals'!M23</f>
        <v>20000</v>
      </c>
      <c r="N24" s="117">
        <f>'DPU 8.10 b_Trap Actuals'!N23</f>
        <v>20000</v>
      </c>
      <c r="O24" s="117">
        <f>'DPU 8.10 b_Trap Actuals'!O23</f>
        <v>20000</v>
      </c>
      <c r="P24" s="117">
        <f>'DPU 8.10 b_Trap Actuals'!P23</f>
        <v>20000</v>
      </c>
      <c r="Q24" s="117">
        <f>'DPU 8.10 b_Trap Actuals'!Q23</f>
        <v>20000</v>
      </c>
      <c r="R24" s="117">
        <f>'DPU 8.10 b_Trap Actuals'!R23</f>
        <v>20000</v>
      </c>
      <c r="S24" s="117">
        <f>'DPU 8.10 b_Trap Actuals'!S23</f>
        <v>20000</v>
      </c>
      <c r="T24" s="117">
        <f>'DPU 8.10 b_Trap Actuals'!T23</f>
        <v>20000</v>
      </c>
      <c r="U24" s="114">
        <v>20000</v>
      </c>
      <c r="V24" s="114">
        <v>20000</v>
      </c>
      <c r="W24" s="114">
        <v>20000</v>
      </c>
      <c r="X24" s="114">
        <v>30000</v>
      </c>
      <c r="Y24" s="114">
        <v>30000</v>
      </c>
      <c r="Z24" s="114">
        <v>30000</v>
      </c>
      <c r="AA24" s="114">
        <v>30000</v>
      </c>
      <c r="AB24" s="114">
        <v>30000</v>
      </c>
      <c r="AC24" s="114">
        <v>30000</v>
      </c>
      <c r="AD24" s="114">
        <v>30000</v>
      </c>
      <c r="AE24" s="114">
        <v>30000</v>
      </c>
      <c r="AF24" s="114">
        <v>30000</v>
      </c>
      <c r="AG24" s="114">
        <v>30000</v>
      </c>
      <c r="AH24" s="114">
        <v>30000</v>
      </c>
      <c r="AI24" s="114">
        <v>30000</v>
      </c>
      <c r="AJ24" s="114">
        <v>40000</v>
      </c>
      <c r="AK24" s="114">
        <v>40000</v>
      </c>
      <c r="AL24" s="114">
        <v>40000</v>
      </c>
    </row>
    <row r="25" spans="2:38" ht="15" x14ac:dyDescent="0.25">
      <c r="B25" s="109" t="s">
        <v>62</v>
      </c>
      <c r="C25" s="111">
        <f t="shared" ref="C25:AL25" si="3">SUM(C20:C24)</f>
        <v>10685014.928000007</v>
      </c>
      <c r="D25" s="111">
        <f t="shared" si="3"/>
        <v>10759189.550000008</v>
      </c>
      <c r="E25" s="111">
        <f t="shared" si="3"/>
        <v>10847839.172000008</v>
      </c>
      <c r="F25" s="111">
        <f t="shared" si="3"/>
        <v>11032430.794000007</v>
      </c>
      <c r="G25" s="111">
        <f t="shared" si="3"/>
        <v>10824665</v>
      </c>
      <c r="H25" s="111">
        <f t="shared" si="3"/>
        <v>10750085</v>
      </c>
      <c r="I25" s="111">
        <f t="shared" si="3"/>
        <v>10377310</v>
      </c>
      <c r="J25" s="111">
        <f t="shared" si="3"/>
        <v>12071049.622</v>
      </c>
      <c r="K25" s="111">
        <f t="shared" si="3"/>
        <v>10873144.243999999</v>
      </c>
      <c r="L25" s="111">
        <f t="shared" si="3"/>
        <v>10842471</v>
      </c>
      <c r="M25" s="111">
        <f t="shared" si="3"/>
        <v>11146145</v>
      </c>
      <c r="N25" s="111">
        <f t="shared" si="3"/>
        <v>11291042</v>
      </c>
      <c r="O25" s="111">
        <f t="shared" si="3"/>
        <v>11473801</v>
      </c>
      <c r="P25" s="111">
        <f t="shared" si="3"/>
        <v>11276802</v>
      </c>
      <c r="Q25" s="111">
        <f t="shared" si="3"/>
        <v>11079959</v>
      </c>
      <c r="R25" s="111">
        <f t="shared" si="3"/>
        <v>10791163</v>
      </c>
      <c r="S25" s="111">
        <f t="shared" si="3"/>
        <v>11031803</v>
      </c>
      <c r="T25" s="111">
        <f t="shared" si="3"/>
        <v>10611807</v>
      </c>
      <c r="U25" s="111">
        <f t="shared" si="3"/>
        <v>10194521.648</v>
      </c>
      <c r="V25" s="111">
        <f t="shared" si="3"/>
        <v>10035067.125</v>
      </c>
      <c r="W25" s="111">
        <f t="shared" si="3"/>
        <v>9953515.1019999981</v>
      </c>
      <c r="X25" s="111">
        <f t="shared" si="3"/>
        <v>9803933.0789999999</v>
      </c>
      <c r="Y25" s="111">
        <f t="shared" si="3"/>
        <v>9644351.0559999999</v>
      </c>
      <c r="Z25" s="111">
        <f t="shared" si="3"/>
        <v>9484769.032999998</v>
      </c>
      <c r="AA25" s="111">
        <f t="shared" si="3"/>
        <v>9325187.0099999979</v>
      </c>
      <c r="AB25" s="111">
        <f t="shared" si="3"/>
        <v>9165604.9869999997</v>
      </c>
      <c r="AC25" s="111">
        <f t="shared" si="3"/>
        <v>9006022.9639999997</v>
      </c>
      <c r="AD25" s="111">
        <f t="shared" si="3"/>
        <v>9314182.0859999992</v>
      </c>
      <c r="AE25" s="111">
        <f t="shared" si="3"/>
        <v>9154161.2080000006</v>
      </c>
      <c r="AF25" s="111">
        <f t="shared" si="3"/>
        <v>8994140</v>
      </c>
      <c r="AG25" s="111">
        <f t="shared" si="3"/>
        <v>8958350.2400000002</v>
      </c>
      <c r="AH25" s="111">
        <f t="shared" si="3"/>
        <v>8911948.4000000004</v>
      </c>
      <c r="AI25" s="111">
        <f t="shared" si="3"/>
        <v>8943576.5600000005</v>
      </c>
      <c r="AJ25" s="111">
        <f t="shared" si="3"/>
        <v>8907174.7199999988</v>
      </c>
      <c r="AK25" s="111">
        <f t="shared" si="3"/>
        <v>8860772.879999999</v>
      </c>
      <c r="AL25" s="111">
        <f t="shared" si="3"/>
        <v>8814371.0399999991</v>
      </c>
    </row>
    <row r="26" spans="2:38" ht="15" x14ac:dyDescent="0.25">
      <c r="B26" s="109"/>
      <c r="C26" s="111"/>
      <c r="D26" s="111"/>
      <c r="E26" s="111"/>
      <c r="F26" s="111"/>
      <c r="G26" s="111"/>
      <c r="H26" s="111" t="s">
        <v>61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2:38" ht="15" x14ac:dyDescent="0.25">
      <c r="B27" s="109" t="s">
        <v>60</v>
      </c>
      <c r="C27" s="111">
        <f t="shared" ref="C27:AL27" si="4">C17+C25</f>
        <v>47262816.928000003</v>
      </c>
      <c r="D27" s="111">
        <f t="shared" si="4"/>
        <v>47517280.550000012</v>
      </c>
      <c r="E27" s="111">
        <f t="shared" si="4"/>
        <v>42705907.172000006</v>
      </c>
      <c r="F27" s="111">
        <f t="shared" si="4"/>
        <v>47531416.794000007</v>
      </c>
      <c r="G27" s="111">
        <f t="shared" si="4"/>
        <v>46763893</v>
      </c>
      <c r="H27" s="111">
        <f t="shared" si="4"/>
        <v>45253115</v>
      </c>
      <c r="I27" s="111">
        <f t="shared" si="4"/>
        <v>45659745</v>
      </c>
      <c r="J27" s="111">
        <f t="shared" si="4"/>
        <v>46951712.622000001</v>
      </c>
      <c r="K27" s="111">
        <f t="shared" si="4"/>
        <v>45303858.244000003</v>
      </c>
      <c r="L27" s="111">
        <f t="shared" si="4"/>
        <v>44983439</v>
      </c>
      <c r="M27" s="111">
        <f t="shared" si="4"/>
        <v>44884189</v>
      </c>
      <c r="N27" s="111">
        <f t="shared" si="4"/>
        <v>44528640</v>
      </c>
      <c r="O27" s="111">
        <f t="shared" si="4"/>
        <v>44184435</v>
      </c>
      <c r="P27" s="111">
        <f t="shared" si="4"/>
        <v>43526868</v>
      </c>
      <c r="Q27" s="111">
        <f t="shared" si="4"/>
        <v>42783465</v>
      </c>
      <c r="R27" s="111">
        <f t="shared" si="4"/>
        <v>42136161</v>
      </c>
      <c r="S27" s="111">
        <f t="shared" si="4"/>
        <v>43178255</v>
      </c>
      <c r="T27" s="111">
        <f t="shared" si="4"/>
        <v>42316818</v>
      </c>
      <c r="U27" s="111">
        <f t="shared" si="4"/>
        <v>41454888.692047402</v>
      </c>
      <c r="V27" s="111">
        <f t="shared" si="4"/>
        <v>41242289.514611647</v>
      </c>
      <c r="W27" s="111">
        <f t="shared" si="4"/>
        <v>41539660.073852956</v>
      </c>
      <c r="X27" s="111">
        <f t="shared" si="4"/>
        <v>40968072.126754656</v>
      </c>
      <c r="Y27" s="111">
        <f t="shared" si="4"/>
        <v>40770648.922634102</v>
      </c>
      <c r="Z27" s="111">
        <f t="shared" si="4"/>
        <v>40274574.491880454</v>
      </c>
      <c r="AA27" s="111">
        <f t="shared" si="4"/>
        <v>39634306.498101719</v>
      </c>
      <c r="AB27" s="111">
        <f t="shared" si="4"/>
        <v>39009779.124107942</v>
      </c>
      <c r="AC27" s="111">
        <f t="shared" si="4"/>
        <v>38394603.803755626</v>
      </c>
      <c r="AD27" s="111">
        <f t="shared" si="4"/>
        <v>38285615.065525949</v>
      </c>
      <c r="AE27" s="111">
        <f t="shared" si="4"/>
        <v>37746438.913346857</v>
      </c>
      <c r="AF27" s="111">
        <f t="shared" si="4"/>
        <v>37172847.040833384</v>
      </c>
      <c r="AG27" s="111">
        <f t="shared" si="4"/>
        <v>37097107.452277593</v>
      </c>
      <c r="AH27" s="111">
        <f t="shared" si="4"/>
        <v>37010755.783721767</v>
      </c>
      <c r="AI27" s="111">
        <f t="shared" si="4"/>
        <v>37002434.115165949</v>
      </c>
      <c r="AJ27" s="111">
        <f t="shared" si="4"/>
        <v>36888651.640842319</v>
      </c>
      <c r="AK27" s="111">
        <f t="shared" si="4"/>
        <v>36764869.166518688</v>
      </c>
      <c r="AL27" s="111">
        <f t="shared" si="4"/>
        <v>36641086.692195036</v>
      </c>
    </row>
    <row r="28" spans="2:38" ht="15" x14ac:dyDescent="0.25">
      <c r="B28" s="109" t="s">
        <v>59</v>
      </c>
      <c r="C28" s="111">
        <f t="shared" ref="C28:AL28" si="5">C27*0.214</f>
        <v>10114242.822592</v>
      </c>
      <c r="D28" s="111">
        <f t="shared" si="5"/>
        <v>10168698.037700003</v>
      </c>
      <c r="E28" s="111">
        <f t="shared" si="5"/>
        <v>9139064.1348080002</v>
      </c>
      <c r="F28" s="111">
        <f t="shared" si="5"/>
        <v>10171723.193916</v>
      </c>
      <c r="G28" s="111">
        <f t="shared" si="5"/>
        <v>10007473.102</v>
      </c>
      <c r="H28" s="111">
        <f t="shared" si="5"/>
        <v>9684166.6099999994</v>
      </c>
      <c r="I28" s="111">
        <f t="shared" si="5"/>
        <v>9771185.4299999997</v>
      </c>
      <c r="J28" s="111">
        <f t="shared" si="5"/>
        <v>10047666.501108</v>
      </c>
      <c r="K28" s="111">
        <f t="shared" si="5"/>
        <v>9695025.6642160006</v>
      </c>
      <c r="L28" s="111">
        <f t="shared" si="5"/>
        <v>9626455.9460000005</v>
      </c>
      <c r="M28" s="111">
        <f t="shared" si="5"/>
        <v>9605216.4460000005</v>
      </c>
      <c r="N28" s="111">
        <f t="shared" si="5"/>
        <v>9529128.959999999</v>
      </c>
      <c r="O28" s="111">
        <f t="shared" si="5"/>
        <v>9455469.0899999999</v>
      </c>
      <c r="P28" s="111">
        <f t="shared" si="5"/>
        <v>9314749.7520000003</v>
      </c>
      <c r="Q28" s="111">
        <f t="shared" si="5"/>
        <v>9155661.5099999998</v>
      </c>
      <c r="R28" s="111">
        <f t="shared" si="5"/>
        <v>9017138.4539999999</v>
      </c>
      <c r="S28" s="111">
        <f t="shared" si="5"/>
        <v>9240146.5700000003</v>
      </c>
      <c r="T28" s="111">
        <f t="shared" si="5"/>
        <v>9055799.0519999992</v>
      </c>
      <c r="U28" s="111">
        <f t="shared" si="5"/>
        <v>8871346.1800981443</v>
      </c>
      <c r="V28" s="111">
        <f t="shared" si="5"/>
        <v>8825849.9561268929</v>
      </c>
      <c r="W28" s="111">
        <f t="shared" si="5"/>
        <v>8889487.2558045331</v>
      </c>
      <c r="X28" s="111">
        <f t="shared" si="5"/>
        <v>8767167.4351254962</v>
      </c>
      <c r="Y28" s="111">
        <f t="shared" si="5"/>
        <v>8724918.8694436979</v>
      </c>
      <c r="Z28" s="111">
        <f t="shared" si="5"/>
        <v>8618758.9412624165</v>
      </c>
      <c r="AA28" s="111">
        <f t="shared" si="5"/>
        <v>8481741.5905937683</v>
      </c>
      <c r="AB28" s="111">
        <f t="shared" si="5"/>
        <v>8348092.7325590998</v>
      </c>
      <c r="AC28" s="111">
        <f t="shared" si="5"/>
        <v>8216445.2140037036</v>
      </c>
      <c r="AD28" s="111">
        <f t="shared" si="5"/>
        <v>8193121.6240225527</v>
      </c>
      <c r="AE28" s="111">
        <f t="shared" si="5"/>
        <v>8077737.9274562271</v>
      </c>
      <c r="AF28" s="111">
        <f t="shared" si="5"/>
        <v>7954989.266738344</v>
      </c>
      <c r="AG28" s="111">
        <f t="shared" si="5"/>
        <v>7938780.9947874052</v>
      </c>
      <c r="AH28" s="111">
        <f t="shared" si="5"/>
        <v>7920301.7377164578</v>
      </c>
      <c r="AI28" s="111">
        <f t="shared" si="5"/>
        <v>7918520.9006455131</v>
      </c>
      <c r="AJ28" s="111">
        <f t="shared" si="5"/>
        <v>7894171.4511402557</v>
      </c>
      <c r="AK28" s="111">
        <f t="shared" si="5"/>
        <v>7867682.0016349992</v>
      </c>
      <c r="AL28" s="111">
        <f t="shared" si="5"/>
        <v>7841192.5521297371</v>
      </c>
    </row>
    <row r="29" spans="2:38" ht="15" x14ac:dyDescent="0.25">
      <c r="B29" s="109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2:38" ht="15" x14ac:dyDescent="0.25">
      <c r="B30" s="109" t="s">
        <v>57</v>
      </c>
      <c r="C30" s="112">
        <f>'DPU 8.10 b_Trap Actuals'!D29</f>
        <v>-5155069.21</v>
      </c>
      <c r="D30" s="112">
        <f>'DPU 8.10 b_Trap Actuals'!E29</f>
        <v>-5171977.4000000004</v>
      </c>
      <c r="E30" s="112">
        <f>'DPU 8.10 b_Trap Actuals'!F29</f>
        <v>-5189462.03</v>
      </c>
      <c r="F30" s="112">
        <f>'DPU 8.10 b_Trap Actuals'!G29</f>
        <v>-5212654.49</v>
      </c>
      <c r="G30" s="112">
        <f>'DPU 8.10 b_Trap Actuals'!H29</f>
        <v>-5237394.8900000006</v>
      </c>
      <c r="H30" s="112">
        <f>'DPU 8.10 b_Trap Actuals'!I29</f>
        <v>-5258747.7300000004</v>
      </c>
      <c r="I30" s="112">
        <f>'DPU 8.10 b_Trap Actuals'!J29</f>
        <v>-5273528.57</v>
      </c>
      <c r="J30" s="112">
        <f>'DPU 8.10 b_Trap Actuals'!K29</f>
        <v>-5296902.09</v>
      </c>
      <c r="K30" s="112">
        <f>'DPU 8.10 b_Trap Actuals'!L29</f>
        <v>-5313262.72</v>
      </c>
      <c r="L30" s="112">
        <f>'DPU 8.10 b_Trap Actuals'!M29</f>
        <v>-5331202.33</v>
      </c>
      <c r="M30" s="112">
        <f>'DPU 8.10 b_Trap Actuals'!N29</f>
        <v>-5349127.32</v>
      </c>
      <c r="N30" s="112">
        <f>'DPU 8.10 b_Trap Actuals'!O29</f>
        <v>-5365711.2200000007</v>
      </c>
      <c r="O30" s="112">
        <f>'DPU 8.10 b_Trap Actuals'!P29</f>
        <v>-5382097.6900000004</v>
      </c>
      <c r="P30" s="112">
        <f>'DPU 8.10 b_Trap Actuals'!Q29</f>
        <v>-5401585.7200000007</v>
      </c>
      <c r="Q30" s="112">
        <f>'DPU 8.10 b_Trap Actuals'!R29</f>
        <v>-5415723.290000001</v>
      </c>
      <c r="R30" s="112">
        <f>'DPU 8.10 b_Trap Actuals'!S29</f>
        <v>-5436146.370000001</v>
      </c>
      <c r="S30" s="112">
        <f>'DPU 8.10 b_Trap Actuals'!T29</f>
        <v>-5448478.6100000013</v>
      </c>
      <c r="T30" s="112">
        <f>'DPU 8.10 b_Trap Actuals'!U29</f>
        <v>-5466806.7200000016</v>
      </c>
      <c r="U30" s="111">
        <v>-5484235.8580302633</v>
      </c>
      <c r="V30" s="111">
        <v>-5499709.2100334605</v>
      </c>
      <c r="W30" s="111">
        <v>-5517245.6698477231</v>
      </c>
      <c r="X30" s="111">
        <v>-5535813.6922515593</v>
      </c>
      <c r="Y30" s="111">
        <v>-5552318.5894762482</v>
      </c>
      <c r="Z30" s="189">
        <v>-5569855</v>
      </c>
      <c r="AA30" s="111">
        <v>-5589935.0319503471</v>
      </c>
      <c r="AB30" s="111">
        <v>-5607783.9014790356</v>
      </c>
      <c r="AC30" s="111">
        <v>-5626748.3275732975</v>
      </c>
      <c r="AD30" s="111">
        <v>-5646828.3102331338</v>
      </c>
      <c r="AE30" s="111">
        <v>-5663561.6291163303</v>
      </c>
      <c r="AF30" s="111">
        <v>-5683641.6117761666</v>
      </c>
      <c r="AG30" s="111">
        <v>-5703361.5528110024</v>
      </c>
      <c r="AH30" s="111">
        <v>-5723081.4938458381</v>
      </c>
      <c r="AI30" s="111">
        <v>-5742801.4348806739</v>
      </c>
      <c r="AJ30" s="111">
        <v>-5763326.2702597724</v>
      </c>
      <c r="AK30" s="111">
        <v>-5783851.105638871</v>
      </c>
      <c r="AL30" s="111">
        <v>-5804375.9410179695</v>
      </c>
    </row>
    <row r="31" spans="2:38" ht="15" x14ac:dyDescent="0.25">
      <c r="B31" s="10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</row>
    <row r="32" spans="2:38" ht="15.75" thickBot="1" x14ac:dyDescent="0.3">
      <c r="B32" s="107" t="s">
        <v>39</v>
      </c>
      <c r="C32" s="106">
        <f t="shared" ref="C32:AL32" si="6">C28+C30</f>
        <v>4959173.6125919996</v>
      </c>
      <c r="D32" s="106">
        <f t="shared" si="6"/>
        <v>4996720.6377000026</v>
      </c>
      <c r="E32" s="106">
        <f t="shared" si="6"/>
        <v>3949602.1048079999</v>
      </c>
      <c r="F32" s="106">
        <f t="shared" si="6"/>
        <v>4959068.7039160002</v>
      </c>
      <c r="G32" s="106">
        <f t="shared" si="6"/>
        <v>4770078.2119999994</v>
      </c>
      <c r="H32" s="106">
        <f t="shared" si="6"/>
        <v>4425418.879999999</v>
      </c>
      <c r="I32" s="106">
        <f t="shared" si="6"/>
        <v>4497656.8599999994</v>
      </c>
      <c r="J32" s="106">
        <f t="shared" si="6"/>
        <v>4750764.4111080002</v>
      </c>
      <c r="K32" s="106">
        <f t="shared" si="6"/>
        <v>4381762.9442160008</v>
      </c>
      <c r="L32" s="106">
        <f t="shared" si="6"/>
        <v>4295253.6160000004</v>
      </c>
      <c r="M32" s="106">
        <f t="shared" si="6"/>
        <v>4256089.1260000002</v>
      </c>
      <c r="N32" s="106">
        <f t="shared" si="6"/>
        <v>4163417.7399999984</v>
      </c>
      <c r="O32" s="106">
        <f t="shared" si="6"/>
        <v>4073371.3999999994</v>
      </c>
      <c r="P32" s="106">
        <f t="shared" si="6"/>
        <v>3913164.0319999997</v>
      </c>
      <c r="Q32" s="106">
        <f t="shared" si="6"/>
        <v>3739938.2199999988</v>
      </c>
      <c r="R32" s="106">
        <f t="shared" si="6"/>
        <v>3580992.0839999989</v>
      </c>
      <c r="S32" s="106">
        <f t="shared" si="6"/>
        <v>3791667.959999999</v>
      </c>
      <c r="T32" s="106">
        <f t="shared" si="6"/>
        <v>3588992.3319999976</v>
      </c>
      <c r="U32" s="106">
        <f t="shared" si="6"/>
        <v>3387110.322067881</v>
      </c>
      <c r="V32" s="106">
        <f t="shared" si="6"/>
        <v>3326140.7460934324</v>
      </c>
      <c r="W32" s="106">
        <f t="shared" si="6"/>
        <v>3372241.58595681</v>
      </c>
      <c r="X32" s="106">
        <f t="shared" si="6"/>
        <v>3231353.7428739369</v>
      </c>
      <c r="Y32" s="106">
        <f t="shared" si="6"/>
        <v>3172600.2799674496</v>
      </c>
      <c r="Z32" s="106">
        <f t="shared" si="6"/>
        <v>3048903.9412624165</v>
      </c>
      <c r="AA32" s="106">
        <f t="shared" si="6"/>
        <v>2891806.5586434212</v>
      </c>
      <c r="AB32" s="106">
        <f t="shared" si="6"/>
        <v>2740308.8310800642</v>
      </c>
      <c r="AC32" s="106">
        <f t="shared" si="6"/>
        <v>2589696.886430406</v>
      </c>
      <c r="AD32" s="106">
        <f t="shared" si="6"/>
        <v>2546293.3137894189</v>
      </c>
      <c r="AE32" s="106">
        <f t="shared" si="6"/>
        <v>2414176.2983398968</v>
      </c>
      <c r="AF32" s="106">
        <f t="shared" si="6"/>
        <v>2271347.6549621774</v>
      </c>
      <c r="AG32" s="106">
        <f t="shared" si="6"/>
        <v>2235419.4419764029</v>
      </c>
      <c r="AH32" s="106">
        <f t="shared" si="6"/>
        <v>2197220.2438706197</v>
      </c>
      <c r="AI32" s="106">
        <f t="shared" si="6"/>
        <v>2175719.4657648392</v>
      </c>
      <c r="AJ32" s="106">
        <f t="shared" si="6"/>
        <v>2130845.1808804832</v>
      </c>
      <c r="AK32" s="106">
        <f t="shared" si="6"/>
        <v>2083830.8959961282</v>
      </c>
      <c r="AL32" s="106">
        <f t="shared" si="6"/>
        <v>2036816.6111117676</v>
      </c>
    </row>
    <row r="33" spans="2:38" ht="13.5" thickTop="1" x14ac:dyDescent="0.2"/>
    <row r="34" spans="2:38" x14ac:dyDescent="0.2">
      <c r="V34" s="104" t="s">
        <v>99</v>
      </c>
      <c r="W34" s="132" t="s">
        <v>99</v>
      </c>
      <c r="X34" s="132" t="s">
        <v>99</v>
      </c>
      <c r="Y34" s="132" t="s">
        <v>99</v>
      </c>
      <c r="Z34" s="132" t="s">
        <v>99</v>
      </c>
      <c r="AA34" s="132" t="s">
        <v>99</v>
      </c>
      <c r="AB34" s="132" t="s">
        <v>99</v>
      </c>
      <c r="AC34" s="132" t="s">
        <v>99</v>
      </c>
      <c r="AD34" s="132" t="s">
        <v>99</v>
      </c>
      <c r="AE34" s="132" t="s">
        <v>99</v>
      </c>
      <c r="AF34" s="132" t="s">
        <v>99</v>
      </c>
      <c r="AG34" s="132" t="s">
        <v>99</v>
      </c>
      <c r="AH34" s="132" t="s">
        <v>99</v>
      </c>
      <c r="AI34" s="132" t="s">
        <v>99</v>
      </c>
      <c r="AJ34" s="132" t="s">
        <v>99</v>
      </c>
      <c r="AK34" s="132" t="s">
        <v>99</v>
      </c>
      <c r="AL34" s="132" t="s">
        <v>99</v>
      </c>
    </row>
    <row r="35" spans="2:38" x14ac:dyDescent="0.2">
      <c r="U35" s="104" t="s">
        <v>99</v>
      </c>
      <c r="V35" s="104" t="s">
        <v>98</v>
      </c>
      <c r="W35" s="132" t="s">
        <v>98</v>
      </c>
      <c r="X35" s="132" t="s">
        <v>98</v>
      </c>
      <c r="Y35" s="132" t="s">
        <v>98</v>
      </c>
      <c r="Z35" s="132" t="s">
        <v>98</v>
      </c>
      <c r="AA35" s="132" t="s">
        <v>98</v>
      </c>
      <c r="AB35" s="132" t="s">
        <v>98</v>
      </c>
      <c r="AC35" s="132" t="s">
        <v>98</v>
      </c>
      <c r="AD35" s="132" t="s">
        <v>98</v>
      </c>
      <c r="AE35" s="132" t="s">
        <v>98</v>
      </c>
      <c r="AF35" s="132" t="s">
        <v>98</v>
      </c>
      <c r="AG35" s="132" t="s">
        <v>98</v>
      </c>
      <c r="AH35" s="132" t="s">
        <v>98</v>
      </c>
      <c r="AI35" s="132" t="s">
        <v>98</v>
      </c>
      <c r="AJ35" s="132" t="s">
        <v>98</v>
      </c>
      <c r="AK35" s="132" t="s">
        <v>98</v>
      </c>
      <c r="AL35" s="132" t="s">
        <v>98</v>
      </c>
    </row>
    <row r="36" spans="2:38" x14ac:dyDescent="0.2">
      <c r="H36" s="110"/>
      <c r="S36" s="132"/>
      <c r="T36" s="132"/>
      <c r="U36" s="132" t="s">
        <v>97</v>
      </c>
      <c r="V36" s="132" t="s">
        <v>97</v>
      </c>
      <c r="W36" s="132" t="s">
        <v>97</v>
      </c>
      <c r="X36" s="132" t="s">
        <v>97</v>
      </c>
      <c r="Y36" s="132" t="s">
        <v>97</v>
      </c>
      <c r="Z36" s="132" t="s">
        <v>97</v>
      </c>
      <c r="AA36" s="132" t="s">
        <v>97</v>
      </c>
      <c r="AB36" s="132" t="s">
        <v>97</v>
      </c>
      <c r="AC36" s="132" t="s">
        <v>97</v>
      </c>
      <c r="AD36" s="132" t="s">
        <v>97</v>
      </c>
      <c r="AE36" s="132" t="s">
        <v>97</v>
      </c>
      <c r="AF36" s="132" t="s">
        <v>97</v>
      </c>
      <c r="AG36" s="132" t="s">
        <v>97</v>
      </c>
      <c r="AH36" s="132" t="s">
        <v>97</v>
      </c>
      <c r="AI36" s="132" t="s">
        <v>97</v>
      </c>
      <c r="AJ36" s="132" t="s">
        <v>97</v>
      </c>
      <c r="AK36" s="132" t="s">
        <v>97</v>
      </c>
      <c r="AL36" s="132" t="s">
        <v>97</v>
      </c>
    </row>
    <row r="37" spans="2:38" ht="15" x14ac:dyDescent="0.25">
      <c r="B37" s="115" t="s">
        <v>73</v>
      </c>
      <c r="S37" s="132"/>
      <c r="T37" s="132"/>
      <c r="U37" s="132" t="s">
        <v>96</v>
      </c>
      <c r="V37" s="132" t="s">
        <v>96</v>
      </c>
      <c r="W37" s="132" t="s">
        <v>96</v>
      </c>
      <c r="X37" s="132" t="s">
        <v>96</v>
      </c>
      <c r="Y37" s="132" t="s">
        <v>96</v>
      </c>
      <c r="Z37" s="132" t="s">
        <v>96</v>
      </c>
      <c r="AA37" s="132" t="s">
        <v>96</v>
      </c>
      <c r="AB37" s="132" t="s">
        <v>96</v>
      </c>
      <c r="AC37" s="132" t="s">
        <v>96</v>
      </c>
      <c r="AD37" s="132" t="s">
        <v>96</v>
      </c>
      <c r="AE37" s="132" t="s">
        <v>96</v>
      </c>
      <c r="AF37" s="132" t="s">
        <v>96</v>
      </c>
      <c r="AG37" s="132" t="s">
        <v>96</v>
      </c>
      <c r="AH37" s="132" t="s">
        <v>96</v>
      </c>
      <c r="AI37" s="132" t="s">
        <v>96</v>
      </c>
      <c r="AJ37" s="132" t="s">
        <v>96</v>
      </c>
      <c r="AK37" s="132" t="s">
        <v>96</v>
      </c>
      <c r="AL37" s="132" t="s">
        <v>96</v>
      </c>
    </row>
    <row r="38" spans="2:38" ht="15" x14ac:dyDescent="0.25">
      <c r="B38" s="109" t="s">
        <v>72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88">
        <f>'DPU 8.10 a_Trap Forec&amp;Actuals'!U12-'DPU 8.10 a_Trap Forec&amp;Actuals'!T12</f>
        <v>0</v>
      </c>
      <c r="V38" s="188">
        <f t="shared" ref="V38:AL38" si="7">V12-U12</f>
        <v>0</v>
      </c>
      <c r="W38" s="188">
        <f t="shared" si="7"/>
        <v>0</v>
      </c>
      <c r="X38" s="188">
        <f t="shared" si="7"/>
        <v>0</v>
      </c>
      <c r="Y38" s="188">
        <f t="shared" si="7"/>
        <v>0</v>
      </c>
      <c r="Z38" s="188">
        <f t="shared" si="7"/>
        <v>0</v>
      </c>
      <c r="AA38" s="188">
        <f t="shared" si="7"/>
        <v>0</v>
      </c>
      <c r="AB38" s="188">
        <f t="shared" si="7"/>
        <v>0</v>
      </c>
      <c r="AC38" s="188">
        <f t="shared" si="7"/>
        <v>0</v>
      </c>
      <c r="AD38" s="188">
        <f t="shared" si="7"/>
        <v>0</v>
      </c>
      <c r="AE38" s="188">
        <f t="shared" si="7"/>
        <v>0</v>
      </c>
      <c r="AF38" s="188">
        <f t="shared" si="7"/>
        <v>0</v>
      </c>
      <c r="AG38" s="188">
        <f t="shared" si="7"/>
        <v>0</v>
      </c>
      <c r="AH38" s="188">
        <f t="shared" si="7"/>
        <v>0</v>
      </c>
      <c r="AI38" s="188">
        <f t="shared" si="7"/>
        <v>0</v>
      </c>
      <c r="AJ38" s="188">
        <f t="shared" si="7"/>
        <v>0</v>
      </c>
      <c r="AK38" s="188">
        <f t="shared" si="7"/>
        <v>0</v>
      </c>
      <c r="AL38" s="188">
        <f t="shared" si="7"/>
        <v>0</v>
      </c>
    </row>
    <row r="39" spans="2:38" ht="15" x14ac:dyDescent="0.25">
      <c r="B39" s="109" t="s">
        <v>71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88">
        <f>'DPU 8.10 a_Trap Forec&amp;Actuals'!U13-'DPU 8.10 a_Trap Forec&amp;Actuals'!T13</f>
        <v>0</v>
      </c>
      <c r="V39" s="188">
        <f t="shared" ref="V39:AL39" si="8">V13-U13</f>
        <v>0</v>
      </c>
      <c r="W39" s="188">
        <f t="shared" si="8"/>
        <v>0</v>
      </c>
      <c r="X39" s="188">
        <f t="shared" si="8"/>
        <v>0</v>
      </c>
      <c r="Y39" s="188">
        <f t="shared" si="8"/>
        <v>0</v>
      </c>
      <c r="Z39" s="188">
        <f t="shared" si="8"/>
        <v>0</v>
      </c>
      <c r="AA39" s="188">
        <f t="shared" si="8"/>
        <v>0</v>
      </c>
      <c r="AB39" s="188">
        <f t="shared" si="8"/>
        <v>0</v>
      </c>
      <c r="AC39" s="188">
        <f t="shared" si="8"/>
        <v>0</v>
      </c>
      <c r="AD39" s="188">
        <f t="shared" si="8"/>
        <v>0</v>
      </c>
      <c r="AE39" s="188">
        <f t="shared" si="8"/>
        <v>0</v>
      </c>
      <c r="AF39" s="188">
        <f t="shared" si="8"/>
        <v>0</v>
      </c>
      <c r="AG39" s="188">
        <f t="shared" si="8"/>
        <v>0</v>
      </c>
      <c r="AH39" s="188">
        <f t="shared" si="8"/>
        <v>0</v>
      </c>
      <c r="AI39" s="188">
        <f t="shared" si="8"/>
        <v>0</v>
      </c>
      <c r="AJ39" s="188">
        <f t="shared" si="8"/>
        <v>0</v>
      </c>
      <c r="AK39" s="188">
        <f t="shared" si="8"/>
        <v>0</v>
      </c>
      <c r="AL39" s="188">
        <f t="shared" si="8"/>
        <v>0</v>
      </c>
    </row>
    <row r="40" spans="2:38" ht="15" x14ac:dyDescent="0.25">
      <c r="B40" s="109" t="s">
        <v>70</v>
      </c>
      <c r="C40" s="122"/>
      <c r="D40" s="122"/>
      <c r="E40" s="122"/>
      <c r="F40" s="122"/>
      <c r="G40" s="122"/>
      <c r="H40" s="122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22"/>
      <c r="T40" s="122"/>
      <c r="U40" s="188">
        <f>'DPU 8.10 a_Trap Forec&amp;Actuals'!U14-'DPU 8.10 a_Trap Forec&amp;Actuals'!T14</f>
        <v>436383.33333332837</v>
      </c>
      <c r="V40" s="188">
        <f t="shared" ref="V40:AL40" si="9">V14-U14</f>
        <v>456083.33333332837</v>
      </c>
      <c r="W40" s="188">
        <f t="shared" si="9"/>
        <v>945583.33333332837</v>
      </c>
      <c r="X40" s="188">
        <f t="shared" si="9"/>
        <v>123916.66666667163</v>
      </c>
      <c r="Y40" s="188">
        <f t="shared" si="9"/>
        <v>428916.66666667163</v>
      </c>
      <c r="Z40" s="188">
        <f t="shared" si="9"/>
        <v>158916.66666667163</v>
      </c>
      <c r="AA40" s="188">
        <f t="shared" si="9"/>
        <v>25583.333333328366</v>
      </c>
      <c r="AB40" s="188">
        <f t="shared" si="9"/>
        <v>25583.333333328366</v>
      </c>
      <c r="AC40" s="188">
        <f t="shared" si="9"/>
        <v>25583.333333328366</v>
      </c>
      <c r="AD40" s="188">
        <f t="shared" si="9"/>
        <v>25583.333333328366</v>
      </c>
      <c r="AE40" s="188">
        <f t="shared" si="9"/>
        <v>25583.333333328366</v>
      </c>
      <c r="AF40" s="188">
        <f t="shared" si="9"/>
        <v>25583.333333328366</v>
      </c>
      <c r="AG40" s="188">
        <f t="shared" si="9"/>
        <v>432283.33333332837</v>
      </c>
      <c r="AH40" s="188">
        <f t="shared" si="9"/>
        <v>432283.33333332837</v>
      </c>
      <c r="AI40" s="188">
        <f t="shared" si="9"/>
        <v>432283.33333332837</v>
      </c>
      <c r="AJ40" s="188">
        <f t="shared" si="9"/>
        <v>377583.33333332837</v>
      </c>
      <c r="AK40" s="188">
        <f t="shared" si="9"/>
        <v>377583.33333332837</v>
      </c>
      <c r="AL40" s="188">
        <f t="shared" si="9"/>
        <v>377583.33333332837</v>
      </c>
    </row>
    <row r="41" spans="2:38" ht="15" x14ac:dyDescent="0.25">
      <c r="B41" s="115" t="s">
        <v>69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22"/>
      <c r="T41" s="122"/>
      <c r="U41" s="111">
        <f t="shared" ref="U41:AL41" si="10">U38+U39+U40</f>
        <v>436383.33333332837</v>
      </c>
      <c r="V41" s="111">
        <f t="shared" si="10"/>
        <v>456083.33333332837</v>
      </c>
      <c r="W41" s="111">
        <f t="shared" si="10"/>
        <v>945583.33333332837</v>
      </c>
      <c r="X41" s="111">
        <f t="shared" si="10"/>
        <v>123916.66666667163</v>
      </c>
      <c r="Y41" s="111">
        <f t="shared" si="10"/>
        <v>428916.66666667163</v>
      </c>
      <c r="Z41" s="111">
        <f t="shared" si="10"/>
        <v>158916.66666667163</v>
      </c>
      <c r="AA41" s="111">
        <f t="shared" si="10"/>
        <v>25583.333333328366</v>
      </c>
      <c r="AB41" s="111">
        <f t="shared" si="10"/>
        <v>25583.333333328366</v>
      </c>
      <c r="AC41" s="111">
        <f t="shared" si="10"/>
        <v>25583.333333328366</v>
      </c>
      <c r="AD41" s="111">
        <f t="shared" si="10"/>
        <v>25583.333333328366</v>
      </c>
      <c r="AE41" s="111">
        <f t="shared" si="10"/>
        <v>25583.333333328366</v>
      </c>
      <c r="AF41" s="111">
        <f t="shared" si="10"/>
        <v>25583.333333328366</v>
      </c>
      <c r="AG41" s="111">
        <f t="shared" si="10"/>
        <v>432283.33333332837</v>
      </c>
      <c r="AH41" s="111">
        <f t="shared" si="10"/>
        <v>432283.33333332837</v>
      </c>
      <c r="AI41" s="111">
        <f t="shared" si="10"/>
        <v>432283.33333332837</v>
      </c>
      <c r="AJ41" s="111">
        <f t="shared" si="10"/>
        <v>377583.33333332837</v>
      </c>
      <c r="AK41" s="111">
        <f t="shared" si="10"/>
        <v>377583.33333332837</v>
      </c>
      <c r="AL41" s="111">
        <f t="shared" si="10"/>
        <v>377583.33333332837</v>
      </c>
    </row>
    <row r="42" spans="2:38" ht="15" x14ac:dyDescent="0.25">
      <c r="B42" s="115" t="s">
        <v>2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22"/>
      <c r="T42" s="122"/>
      <c r="U42" s="188">
        <f>'DPU 8.10 a_Trap Forec&amp;Actuals'!U16-'DPU 8.10 a_Trap Forec&amp;Actuals'!T16</f>
        <v>-527985.41294869781</v>
      </c>
      <c r="V42" s="188">
        <f t="shared" ref="V42:AL42" si="11">V16-U16</f>
        <v>-509227.98776908219</v>
      </c>
      <c r="W42" s="188">
        <f t="shared" si="11"/>
        <v>-566660.7510920316</v>
      </c>
      <c r="X42" s="188">
        <f t="shared" si="11"/>
        <v>-545922.59076495469</v>
      </c>
      <c r="Y42" s="188">
        <f t="shared" si="11"/>
        <v>-466757.84778721631</v>
      </c>
      <c r="Z42" s="188">
        <f t="shared" si="11"/>
        <v>-495409.07442033291</v>
      </c>
      <c r="AA42" s="188">
        <f t="shared" si="11"/>
        <v>-506269.30411204696</v>
      </c>
      <c r="AB42" s="188">
        <f t="shared" si="11"/>
        <v>-490528.68432712555</v>
      </c>
      <c r="AC42" s="188">
        <f t="shared" si="11"/>
        <v>-481176.63068565726</v>
      </c>
      <c r="AD42" s="188">
        <f t="shared" si="11"/>
        <v>-442731.19356298447</v>
      </c>
      <c r="AE42" s="188">
        <f t="shared" si="11"/>
        <v>-404738.60751241446</v>
      </c>
      <c r="AF42" s="188">
        <f t="shared" si="11"/>
        <v>-439153.99784681201</v>
      </c>
      <c r="AG42" s="188">
        <f t="shared" si="11"/>
        <v>-472233.16188913584</v>
      </c>
      <c r="AH42" s="188">
        <f t="shared" si="11"/>
        <v>-472233.16188913584</v>
      </c>
      <c r="AI42" s="188">
        <f t="shared" si="11"/>
        <v>-472233.16188913584</v>
      </c>
      <c r="AJ42" s="188">
        <f t="shared" si="11"/>
        <v>-454963.96765697002</v>
      </c>
      <c r="AK42" s="188">
        <f t="shared" si="11"/>
        <v>-454963.96765697002</v>
      </c>
      <c r="AL42" s="188">
        <f t="shared" si="11"/>
        <v>-454963.96765697002</v>
      </c>
    </row>
    <row r="43" spans="2:38" ht="15" x14ac:dyDescent="0.25">
      <c r="B43" s="115" t="s">
        <v>69</v>
      </c>
      <c r="C43" s="121">
        <f t="shared" ref="C43:AL43" si="12">C41+C42</f>
        <v>0</v>
      </c>
      <c r="D43" s="121">
        <f t="shared" si="12"/>
        <v>0</v>
      </c>
      <c r="E43" s="121">
        <f t="shared" si="12"/>
        <v>0</v>
      </c>
      <c r="F43" s="121">
        <f t="shared" si="12"/>
        <v>0</v>
      </c>
      <c r="G43" s="121">
        <f t="shared" si="12"/>
        <v>0</v>
      </c>
      <c r="H43" s="121">
        <f t="shared" si="12"/>
        <v>0</v>
      </c>
      <c r="I43" s="121">
        <f t="shared" si="12"/>
        <v>0</v>
      </c>
      <c r="J43" s="121">
        <f t="shared" si="12"/>
        <v>0</v>
      </c>
      <c r="K43" s="121">
        <f t="shared" si="12"/>
        <v>0</v>
      </c>
      <c r="L43" s="121">
        <f t="shared" si="12"/>
        <v>0</v>
      </c>
      <c r="M43" s="121">
        <f t="shared" si="12"/>
        <v>0</v>
      </c>
      <c r="N43" s="121">
        <f t="shared" si="12"/>
        <v>0</v>
      </c>
      <c r="O43" s="121">
        <f t="shared" si="12"/>
        <v>0</v>
      </c>
      <c r="P43" s="121">
        <f t="shared" si="12"/>
        <v>0</v>
      </c>
      <c r="Q43" s="121">
        <f t="shared" si="12"/>
        <v>0</v>
      </c>
      <c r="R43" s="121">
        <f t="shared" si="12"/>
        <v>0</v>
      </c>
      <c r="S43" s="121">
        <f t="shared" si="12"/>
        <v>0</v>
      </c>
      <c r="T43" s="121">
        <f t="shared" si="12"/>
        <v>0</v>
      </c>
      <c r="U43" s="121">
        <f t="shared" si="12"/>
        <v>-91602.079615369439</v>
      </c>
      <c r="V43" s="121">
        <f t="shared" si="12"/>
        <v>-53144.654435753822</v>
      </c>
      <c r="W43" s="121">
        <f t="shared" si="12"/>
        <v>378922.58224129677</v>
      </c>
      <c r="X43" s="121">
        <f t="shared" si="12"/>
        <v>-422005.92409828305</v>
      </c>
      <c r="Y43" s="121">
        <f t="shared" si="12"/>
        <v>-37841.181120544672</v>
      </c>
      <c r="Z43" s="121">
        <f t="shared" si="12"/>
        <v>-336492.40775366127</v>
      </c>
      <c r="AA43" s="121">
        <f t="shared" si="12"/>
        <v>-480685.97077871859</v>
      </c>
      <c r="AB43" s="121">
        <f t="shared" si="12"/>
        <v>-464945.35099379718</v>
      </c>
      <c r="AC43" s="121">
        <f t="shared" si="12"/>
        <v>-455593.2973523289</v>
      </c>
      <c r="AD43" s="121">
        <f t="shared" si="12"/>
        <v>-417147.8602296561</v>
      </c>
      <c r="AE43" s="121">
        <f t="shared" si="12"/>
        <v>-379155.27417908609</v>
      </c>
      <c r="AF43" s="121">
        <f t="shared" si="12"/>
        <v>-413570.66451348364</v>
      </c>
      <c r="AG43" s="121">
        <f t="shared" si="12"/>
        <v>-39949.828555807471</v>
      </c>
      <c r="AH43" s="121">
        <f t="shared" si="12"/>
        <v>-39949.828555807471</v>
      </c>
      <c r="AI43" s="121">
        <f t="shared" si="12"/>
        <v>-39949.828555807471</v>
      </c>
      <c r="AJ43" s="121">
        <f t="shared" si="12"/>
        <v>-77380.634323641658</v>
      </c>
      <c r="AK43" s="121">
        <f t="shared" si="12"/>
        <v>-77380.634323641658</v>
      </c>
      <c r="AL43" s="121">
        <f t="shared" si="12"/>
        <v>-77380.634323641658</v>
      </c>
    </row>
    <row r="44" spans="2:38" ht="15" x14ac:dyDescent="0.25">
      <c r="B44" s="10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</row>
    <row r="45" spans="2:38" ht="15" x14ac:dyDescent="0.25">
      <c r="B45" s="109" t="s">
        <v>68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2:38" ht="15" x14ac:dyDescent="0.25">
      <c r="B46" s="119" t="s">
        <v>67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22"/>
      <c r="T46" s="122"/>
      <c r="U46" s="188">
        <f>'DPU 8.10 a_Trap Forec&amp;Actuals'!U20-'DPU 8.10 a_Trap Forec&amp;Actuals'!T20</f>
        <v>0</v>
      </c>
      <c r="V46" s="188">
        <f t="shared" ref="V46:AL46" si="13">V20-U20</f>
        <v>0</v>
      </c>
      <c r="W46" s="188">
        <f t="shared" si="13"/>
        <v>0</v>
      </c>
      <c r="X46" s="188">
        <f t="shared" si="13"/>
        <v>0</v>
      </c>
      <c r="Y46" s="188">
        <f t="shared" si="13"/>
        <v>0</v>
      </c>
      <c r="Z46" s="188">
        <f t="shared" si="13"/>
        <v>0</v>
      </c>
      <c r="AA46" s="188">
        <f t="shared" si="13"/>
        <v>0</v>
      </c>
      <c r="AB46" s="188">
        <f t="shared" si="13"/>
        <v>0</v>
      </c>
      <c r="AC46" s="188">
        <f t="shared" si="13"/>
        <v>0</v>
      </c>
      <c r="AD46" s="188">
        <f t="shared" si="13"/>
        <v>0</v>
      </c>
      <c r="AE46" s="188">
        <f t="shared" si="13"/>
        <v>0</v>
      </c>
      <c r="AF46" s="188">
        <f t="shared" si="13"/>
        <v>0</v>
      </c>
      <c r="AG46" s="188">
        <f t="shared" si="13"/>
        <v>0</v>
      </c>
      <c r="AH46" s="188">
        <f t="shared" si="13"/>
        <v>0</v>
      </c>
      <c r="AI46" s="188">
        <f t="shared" si="13"/>
        <v>0</v>
      </c>
      <c r="AJ46" s="188">
        <f t="shared" si="13"/>
        <v>0</v>
      </c>
      <c r="AK46" s="188">
        <f t="shared" si="13"/>
        <v>0</v>
      </c>
      <c r="AL46" s="188">
        <f t="shared" si="13"/>
        <v>0</v>
      </c>
    </row>
    <row r="47" spans="2:38" ht="15" x14ac:dyDescent="0.25">
      <c r="B47" s="118" t="s">
        <v>66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22"/>
      <c r="T47" s="122"/>
      <c r="U47" s="188">
        <f>'DPU 8.10 a_Trap Forec&amp;Actuals'!U21-'DPU 8.10 a_Trap Forec&amp;Actuals'!T21</f>
        <v>-35414.145000000019</v>
      </c>
      <c r="V47" s="188">
        <f t="shared" ref="V47:AL47" si="14">V21-U21</f>
        <v>-45818.145000000019</v>
      </c>
      <c r="W47" s="188">
        <f t="shared" si="14"/>
        <v>32084.354999999981</v>
      </c>
      <c r="X47" s="188">
        <f t="shared" si="14"/>
        <v>-45945.64499999996</v>
      </c>
      <c r="Y47" s="188">
        <f t="shared" si="14"/>
        <v>-45945.64499999999</v>
      </c>
      <c r="Z47" s="188">
        <f t="shared" si="14"/>
        <v>-45945.64499999999</v>
      </c>
      <c r="AA47" s="188">
        <f t="shared" si="14"/>
        <v>-45945.64499999999</v>
      </c>
      <c r="AB47" s="188">
        <f t="shared" si="14"/>
        <v>-45945.64499999999</v>
      </c>
      <c r="AC47" s="188">
        <f t="shared" si="14"/>
        <v>-45945.64499999996</v>
      </c>
      <c r="AD47" s="188">
        <f t="shared" si="14"/>
        <v>421795.5</v>
      </c>
      <c r="AE47" s="188">
        <f t="shared" si="14"/>
        <v>-46384.5</v>
      </c>
      <c r="AF47" s="188">
        <f t="shared" si="14"/>
        <v>-46384.5</v>
      </c>
      <c r="AG47" s="188">
        <f t="shared" si="14"/>
        <v>-35789.760000000009</v>
      </c>
      <c r="AH47" s="188">
        <f t="shared" si="14"/>
        <v>-46401.839999999967</v>
      </c>
      <c r="AI47" s="188">
        <f t="shared" si="14"/>
        <v>31628.159999999974</v>
      </c>
      <c r="AJ47" s="188">
        <f t="shared" si="14"/>
        <v>-46401.840000000026</v>
      </c>
      <c r="AK47" s="188">
        <f t="shared" si="14"/>
        <v>-46401.839999999967</v>
      </c>
      <c r="AL47" s="188">
        <f t="shared" si="14"/>
        <v>-46401.84</v>
      </c>
    </row>
    <row r="48" spans="2:38" ht="15" x14ac:dyDescent="0.25">
      <c r="B48" s="115" t="s">
        <v>65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22"/>
      <c r="T48" s="122"/>
      <c r="U48" s="188">
        <f>'DPU 8.10 a_Trap Forec&amp;Actuals'!U22-'DPU 8.10 a_Trap Forec&amp;Actuals'!T22</f>
        <v>0</v>
      </c>
      <c r="V48" s="188">
        <f t="shared" ref="V48:AL48" si="15">V22-U22</f>
        <v>0</v>
      </c>
      <c r="W48" s="188">
        <f t="shared" si="15"/>
        <v>0</v>
      </c>
      <c r="X48" s="188">
        <f t="shared" si="15"/>
        <v>0</v>
      </c>
      <c r="Y48" s="188">
        <f t="shared" si="15"/>
        <v>0</v>
      </c>
      <c r="Z48" s="188">
        <f t="shared" si="15"/>
        <v>0</v>
      </c>
      <c r="AA48" s="188">
        <f t="shared" si="15"/>
        <v>0</v>
      </c>
      <c r="AB48" s="188">
        <f t="shared" si="15"/>
        <v>0</v>
      </c>
      <c r="AC48" s="188">
        <f t="shared" si="15"/>
        <v>0</v>
      </c>
      <c r="AD48" s="188">
        <f t="shared" si="15"/>
        <v>0</v>
      </c>
      <c r="AE48" s="188">
        <f t="shared" si="15"/>
        <v>0</v>
      </c>
      <c r="AF48" s="188">
        <f t="shared" si="15"/>
        <v>0</v>
      </c>
      <c r="AG48" s="188">
        <f t="shared" si="15"/>
        <v>0</v>
      </c>
      <c r="AH48" s="188">
        <f t="shared" si="15"/>
        <v>0</v>
      </c>
      <c r="AI48" s="188">
        <f t="shared" si="15"/>
        <v>0</v>
      </c>
      <c r="AJ48" s="188">
        <f t="shared" si="15"/>
        <v>0</v>
      </c>
      <c r="AK48" s="188">
        <f t="shared" si="15"/>
        <v>0</v>
      </c>
      <c r="AL48" s="188">
        <f t="shared" si="15"/>
        <v>0</v>
      </c>
    </row>
    <row r="49" spans="2:38" ht="15" x14ac:dyDescent="0.25">
      <c r="B49" s="115" t="s">
        <v>64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22"/>
      <c r="T49" s="122"/>
      <c r="U49" s="188">
        <f>'DPU 8.10 a_Trap Forec&amp;Actuals'!U23-'DPU 8.10 a_Trap Forec&amp;Actuals'!T23</f>
        <v>-113636.37800000003</v>
      </c>
      <c r="V49" s="188">
        <f t="shared" ref="V49:AL49" si="16">V23-U23</f>
        <v>-113636.37800000003</v>
      </c>
      <c r="W49" s="188">
        <f t="shared" si="16"/>
        <v>-113636.37800000003</v>
      </c>
      <c r="X49" s="188">
        <f t="shared" si="16"/>
        <v>-113636.37800000003</v>
      </c>
      <c r="Y49" s="188">
        <f t="shared" si="16"/>
        <v>-113636.37800000003</v>
      </c>
      <c r="Z49" s="188">
        <f t="shared" si="16"/>
        <v>-113636.37800000003</v>
      </c>
      <c r="AA49" s="188">
        <f t="shared" si="16"/>
        <v>-113636.37800000003</v>
      </c>
      <c r="AB49" s="188">
        <f t="shared" si="16"/>
        <v>-113636.37800000003</v>
      </c>
      <c r="AC49" s="188">
        <f t="shared" si="16"/>
        <v>-113636.37800000003</v>
      </c>
      <c r="AD49" s="188">
        <f t="shared" si="16"/>
        <v>-113636.378</v>
      </c>
      <c r="AE49" s="188">
        <f t="shared" si="16"/>
        <v>-113636.378</v>
      </c>
      <c r="AF49" s="188">
        <f t="shared" si="16"/>
        <v>-113636.70799999969</v>
      </c>
      <c r="AG49" s="188">
        <f t="shared" si="16"/>
        <v>0</v>
      </c>
      <c r="AH49" s="188">
        <f t="shared" si="16"/>
        <v>0</v>
      </c>
      <c r="AI49" s="188">
        <f t="shared" si="16"/>
        <v>0</v>
      </c>
      <c r="AJ49" s="188">
        <f t="shared" si="16"/>
        <v>0</v>
      </c>
      <c r="AK49" s="188">
        <f t="shared" si="16"/>
        <v>0</v>
      </c>
      <c r="AL49" s="188">
        <f t="shared" si="16"/>
        <v>0</v>
      </c>
    </row>
    <row r="50" spans="2:38" ht="15" x14ac:dyDescent="0.25">
      <c r="B50" s="115" t="s">
        <v>63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87"/>
      <c r="T50" s="187"/>
      <c r="U50" s="186">
        <f>'DPU 8.10 a_Trap Forec&amp;Actuals'!U24-'DPU 8.10 a_Trap Forec&amp;Actuals'!T24</f>
        <v>0</v>
      </c>
      <c r="V50" s="186">
        <f t="shared" ref="V50:AL50" si="17">V24-U24</f>
        <v>0</v>
      </c>
      <c r="W50" s="186">
        <f t="shared" si="17"/>
        <v>0</v>
      </c>
      <c r="X50" s="186">
        <f t="shared" si="17"/>
        <v>10000</v>
      </c>
      <c r="Y50" s="186">
        <f t="shared" si="17"/>
        <v>0</v>
      </c>
      <c r="Z50" s="186">
        <f t="shared" si="17"/>
        <v>0</v>
      </c>
      <c r="AA50" s="186">
        <f t="shared" si="17"/>
        <v>0</v>
      </c>
      <c r="AB50" s="186">
        <f t="shared" si="17"/>
        <v>0</v>
      </c>
      <c r="AC50" s="186">
        <f t="shared" si="17"/>
        <v>0</v>
      </c>
      <c r="AD50" s="186">
        <f t="shared" si="17"/>
        <v>0</v>
      </c>
      <c r="AE50" s="186">
        <f t="shared" si="17"/>
        <v>0</v>
      </c>
      <c r="AF50" s="186">
        <f t="shared" si="17"/>
        <v>0</v>
      </c>
      <c r="AG50" s="186">
        <f t="shared" si="17"/>
        <v>0</v>
      </c>
      <c r="AH50" s="186">
        <f t="shared" si="17"/>
        <v>0</v>
      </c>
      <c r="AI50" s="186">
        <f t="shared" si="17"/>
        <v>0</v>
      </c>
      <c r="AJ50" s="186">
        <f t="shared" si="17"/>
        <v>10000</v>
      </c>
      <c r="AK50" s="186">
        <f t="shared" si="17"/>
        <v>0</v>
      </c>
      <c r="AL50" s="186">
        <f t="shared" si="17"/>
        <v>0</v>
      </c>
    </row>
    <row r="51" spans="2:38" ht="15" x14ac:dyDescent="0.25">
      <c r="B51" s="109" t="s">
        <v>62</v>
      </c>
      <c r="C51" s="111">
        <f t="shared" ref="C51:AL51" si="18">SUM(C46:C50)</f>
        <v>0</v>
      </c>
      <c r="D51" s="111">
        <f t="shared" si="18"/>
        <v>0</v>
      </c>
      <c r="E51" s="111">
        <f t="shared" si="18"/>
        <v>0</v>
      </c>
      <c r="F51" s="111">
        <f t="shared" si="18"/>
        <v>0</v>
      </c>
      <c r="G51" s="111">
        <f t="shared" si="18"/>
        <v>0</v>
      </c>
      <c r="H51" s="111">
        <f t="shared" si="18"/>
        <v>0</v>
      </c>
      <c r="I51" s="111">
        <f t="shared" si="18"/>
        <v>0</v>
      </c>
      <c r="J51" s="111">
        <f t="shared" si="18"/>
        <v>0</v>
      </c>
      <c r="K51" s="111">
        <f t="shared" si="18"/>
        <v>0</v>
      </c>
      <c r="L51" s="111">
        <f t="shared" si="18"/>
        <v>0</v>
      </c>
      <c r="M51" s="111">
        <f t="shared" si="18"/>
        <v>0</v>
      </c>
      <c r="N51" s="111">
        <f t="shared" si="18"/>
        <v>0</v>
      </c>
      <c r="O51" s="111">
        <f t="shared" si="18"/>
        <v>0</v>
      </c>
      <c r="P51" s="111">
        <f t="shared" si="18"/>
        <v>0</v>
      </c>
      <c r="Q51" s="111">
        <f t="shared" si="18"/>
        <v>0</v>
      </c>
      <c r="R51" s="111">
        <f t="shared" si="18"/>
        <v>0</v>
      </c>
      <c r="S51" s="111">
        <f t="shared" si="18"/>
        <v>0</v>
      </c>
      <c r="T51" s="111">
        <f t="shared" si="18"/>
        <v>0</v>
      </c>
      <c r="U51" s="111">
        <f t="shared" si="18"/>
        <v>-149050.52300000004</v>
      </c>
      <c r="V51" s="111">
        <f t="shared" si="18"/>
        <v>-159454.52300000004</v>
      </c>
      <c r="W51" s="111">
        <f t="shared" si="18"/>
        <v>-81552.023000000045</v>
      </c>
      <c r="X51" s="111">
        <f t="shared" si="18"/>
        <v>-149582.02299999999</v>
      </c>
      <c r="Y51" s="111">
        <f t="shared" si="18"/>
        <v>-159582.02300000002</v>
      </c>
      <c r="Z51" s="111">
        <f t="shared" si="18"/>
        <v>-159582.02300000002</v>
      </c>
      <c r="AA51" s="111">
        <f t="shared" si="18"/>
        <v>-159582.02300000002</v>
      </c>
      <c r="AB51" s="111">
        <f t="shared" si="18"/>
        <v>-159582.02300000002</v>
      </c>
      <c r="AC51" s="111">
        <f t="shared" si="18"/>
        <v>-159582.02299999999</v>
      </c>
      <c r="AD51" s="111">
        <f t="shared" si="18"/>
        <v>308159.12199999997</v>
      </c>
      <c r="AE51" s="111">
        <f t="shared" si="18"/>
        <v>-160020.878</v>
      </c>
      <c r="AF51" s="111">
        <f t="shared" si="18"/>
        <v>-160021.20799999969</v>
      </c>
      <c r="AG51" s="111">
        <f t="shared" si="18"/>
        <v>-35789.760000000009</v>
      </c>
      <c r="AH51" s="111">
        <f t="shared" si="18"/>
        <v>-46401.839999999967</v>
      </c>
      <c r="AI51" s="111">
        <f t="shared" si="18"/>
        <v>31628.159999999974</v>
      </c>
      <c r="AJ51" s="111">
        <f t="shared" si="18"/>
        <v>-36401.840000000026</v>
      </c>
      <c r="AK51" s="111">
        <f t="shared" si="18"/>
        <v>-46401.839999999967</v>
      </c>
      <c r="AL51" s="111">
        <f t="shared" si="18"/>
        <v>-46401.84</v>
      </c>
    </row>
    <row r="52" spans="2:38" ht="15" x14ac:dyDescent="0.25">
      <c r="B52" s="109"/>
      <c r="C52" s="111"/>
      <c r="D52" s="111"/>
      <c r="E52" s="111"/>
      <c r="F52" s="111"/>
      <c r="G52" s="111"/>
      <c r="H52" s="111" t="s">
        <v>61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2:38" ht="15" x14ac:dyDescent="0.25">
      <c r="B53" s="109" t="s">
        <v>60</v>
      </c>
      <c r="C53" s="111">
        <f t="shared" ref="C53:AL53" si="19">C43+C51</f>
        <v>0</v>
      </c>
      <c r="D53" s="111">
        <f t="shared" si="19"/>
        <v>0</v>
      </c>
      <c r="E53" s="111">
        <f t="shared" si="19"/>
        <v>0</v>
      </c>
      <c r="F53" s="111">
        <f t="shared" si="19"/>
        <v>0</v>
      </c>
      <c r="G53" s="111">
        <f t="shared" si="19"/>
        <v>0</v>
      </c>
      <c r="H53" s="111">
        <f t="shared" si="19"/>
        <v>0</v>
      </c>
      <c r="I53" s="111">
        <f t="shared" si="19"/>
        <v>0</v>
      </c>
      <c r="J53" s="111">
        <f t="shared" si="19"/>
        <v>0</v>
      </c>
      <c r="K53" s="111">
        <f t="shared" si="19"/>
        <v>0</v>
      </c>
      <c r="L53" s="111">
        <f t="shared" si="19"/>
        <v>0</v>
      </c>
      <c r="M53" s="111">
        <f t="shared" si="19"/>
        <v>0</v>
      </c>
      <c r="N53" s="111">
        <f t="shared" si="19"/>
        <v>0</v>
      </c>
      <c r="O53" s="111">
        <f t="shared" si="19"/>
        <v>0</v>
      </c>
      <c r="P53" s="111">
        <f t="shared" si="19"/>
        <v>0</v>
      </c>
      <c r="Q53" s="111">
        <f t="shared" si="19"/>
        <v>0</v>
      </c>
      <c r="R53" s="111">
        <f t="shared" si="19"/>
        <v>0</v>
      </c>
      <c r="S53" s="111">
        <f t="shared" si="19"/>
        <v>0</v>
      </c>
      <c r="T53" s="111">
        <f t="shared" si="19"/>
        <v>0</v>
      </c>
      <c r="U53" s="111">
        <f t="shared" si="19"/>
        <v>-240652.60261536948</v>
      </c>
      <c r="V53" s="111">
        <f t="shared" si="19"/>
        <v>-212599.17743575387</v>
      </c>
      <c r="W53" s="111">
        <f t="shared" si="19"/>
        <v>297370.55924129672</v>
      </c>
      <c r="X53" s="111">
        <f t="shared" si="19"/>
        <v>-571587.9470982831</v>
      </c>
      <c r="Y53" s="111">
        <f t="shared" si="19"/>
        <v>-197423.20412054469</v>
      </c>
      <c r="Z53" s="111">
        <f t="shared" si="19"/>
        <v>-496074.43075366132</v>
      </c>
      <c r="AA53" s="111">
        <f t="shared" si="19"/>
        <v>-640267.99377871864</v>
      </c>
      <c r="AB53" s="111">
        <f t="shared" si="19"/>
        <v>-624527.37399379723</v>
      </c>
      <c r="AC53" s="111">
        <f t="shared" si="19"/>
        <v>-615175.32035232894</v>
      </c>
      <c r="AD53" s="111">
        <f t="shared" si="19"/>
        <v>-108988.73822965613</v>
      </c>
      <c r="AE53" s="111">
        <f t="shared" si="19"/>
        <v>-539176.15217908612</v>
      </c>
      <c r="AF53" s="111">
        <f t="shared" si="19"/>
        <v>-573591.87251348328</v>
      </c>
      <c r="AG53" s="111">
        <f t="shared" si="19"/>
        <v>-75739.588555807481</v>
      </c>
      <c r="AH53" s="111">
        <f t="shared" si="19"/>
        <v>-86351.668555807439</v>
      </c>
      <c r="AI53" s="111">
        <f t="shared" si="19"/>
        <v>-8321.6685558074969</v>
      </c>
      <c r="AJ53" s="111">
        <f t="shared" si="19"/>
        <v>-113782.47432364168</v>
      </c>
      <c r="AK53" s="111">
        <f t="shared" si="19"/>
        <v>-123782.47432364163</v>
      </c>
      <c r="AL53" s="111">
        <f t="shared" si="19"/>
        <v>-123782.47432364165</v>
      </c>
    </row>
    <row r="54" spans="2:38" ht="15" x14ac:dyDescent="0.25">
      <c r="B54" s="109" t="s">
        <v>59</v>
      </c>
      <c r="C54" s="111">
        <f t="shared" ref="C54:AL54" si="20">C53*0.214</f>
        <v>0</v>
      </c>
      <c r="D54" s="111">
        <f t="shared" si="20"/>
        <v>0</v>
      </c>
      <c r="E54" s="111">
        <f t="shared" si="20"/>
        <v>0</v>
      </c>
      <c r="F54" s="111">
        <f t="shared" si="20"/>
        <v>0</v>
      </c>
      <c r="G54" s="111">
        <f t="shared" si="20"/>
        <v>0</v>
      </c>
      <c r="H54" s="111">
        <f t="shared" si="20"/>
        <v>0</v>
      </c>
      <c r="I54" s="111">
        <f t="shared" si="20"/>
        <v>0</v>
      </c>
      <c r="J54" s="111">
        <f t="shared" si="20"/>
        <v>0</v>
      </c>
      <c r="K54" s="111">
        <f t="shared" si="20"/>
        <v>0</v>
      </c>
      <c r="L54" s="111">
        <f t="shared" si="20"/>
        <v>0</v>
      </c>
      <c r="M54" s="111">
        <f t="shared" si="20"/>
        <v>0</v>
      </c>
      <c r="N54" s="111">
        <f t="shared" si="20"/>
        <v>0</v>
      </c>
      <c r="O54" s="111">
        <f t="shared" si="20"/>
        <v>0</v>
      </c>
      <c r="P54" s="111">
        <f t="shared" si="20"/>
        <v>0</v>
      </c>
      <c r="Q54" s="111">
        <f t="shared" si="20"/>
        <v>0</v>
      </c>
      <c r="R54" s="111">
        <f t="shared" si="20"/>
        <v>0</v>
      </c>
      <c r="S54" s="111">
        <f t="shared" si="20"/>
        <v>0</v>
      </c>
      <c r="T54" s="111">
        <f t="shared" si="20"/>
        <v>0</v>
      </c>
      <c r="U54" s="111">
        <f t="shared" si="20"/>
        <v>-51499.656959689069</v>
      </c>
      <c r="V54" s="111">
        <f t="shared" si="20"/>
        <v>-45496.223971251326</v>
      </c>
      <c r="W54" s="111">
        <f t="shared" si="20"/>
        <v>63637.2996776375</v>
      </c>
      <c r="X54" s="111">
        <f t="shared" si="20"/>
        <v>-122319.82067903258</v>
      </c>
      <c r="Y54" s="111">
        <f t="shared" si="20"/>
        <v>-42248.565681796565</v>
      </c>
      <c r="Z54" s="111">
        <f t="shared" si="20"/>
        <v>-106159.92818128353</v>
      </c>
      <c r="AA54" s="111">
        <f t="shared" si="20"/>
        <v>-137017.35066864578</v>
      </c>
      <c r="AB54" s="111">
        <f t="shared" si="20"/>
        <v>-133648.85803467259</v>
      </c>
      <c r="AC54" s="111">
        <f t="shared" si="20"/>
        <v>-131647.51855539839</v>
      </c>
      <c r="AD54" s="111">
        <f t="shared" si="20"/>
        <v>-23323.589981146411</v>
      </c>
      <c r="AE54" s="111">
        <f t="shared" si="20"/>
        <v>-115383.69656632442</v>
      </c>
      <c r="AF54" s="111">
        <f t="shared" si="20"/>
        <v>-122748.66071788542</v>
      </c>
      <c r="AG54" s="111">
        <f t="shared" si="20"/>
        <v>-16208.271950942801</v>
      </c>
      <c r="AH54" s="111">
        <f t="shared" si="20"/>
        <v>-18479.257070942793</v>
      </c>
      <c r="AI54" s="111">
        <f t="shared" si="20"/>
        <v>-1780.8370709428043</v>
      </c>
      <c r="AJ54" s="111">
        <f t="shared" si="20"/>
        <v>-24349.449505259319</v>
      </c>
      <c r="AK54" s="111">
        <f t="shared" si="20"/>
        <v>-26489.449505259308</v>
      </c>
      <c r="AL54" s="111">
        <f t="shared" si="20"/>
        <v>-26489.449505259312</v>
      </c>
    </row>
    <row r="55" spans="2:38" ht="15" x14ac:dyDescent="0.25">
      <c r="B55" s="109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2:38" ht="15" x14ac:dyDescent="0.25">
      <c r="B56" s="109" t="s">
        <v>57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>
        <f>'SRM3-8.2.2'!H10-'SRM3-8.2.2'!G10</f>
        <v>-14780.839999999851</v>
      </c>
      <c r="V56" s="111">
        <f t="shared" ref="V56:AL56" si="21">V30-U30</f>
        <v>-15473.352003197186</v>
      </c>
      <c r="W56" s="111">
        <f t="shared" si="21"/>
        <v>-17536.459814262576</v>
      </c>
      <c r="X56" s="111">
        <f t="shared" si="21"/>
        <v>-18568.02240383625</v>
      </c>
      <c r="Y56" s="111">
        <f t="shared" si="21"/>
        <v>-16504.897224688902</v>
      </c>
      <c r="Z56" s="111">
        <f t="shared" si="21"/>
        <v>-17536.410523751751</v>
      </c>
      <c r="AA56" s="111">
        <f t="shared" si="21"/>
        <v>-20080.031950347126</v>
      </c>
      <c r="AB56" s="111">
        <f t="shared" si="21"/>
        <v>-17848.86952868849</v>
      </c>
      <c r="AC56" s="111">
        <f t="shared" si="21"/>
        <v>-18964.426094261929</v>
      </c>
      <c r="AD56" s="111">
        <f t="shared" si="21"/>
        <v>-20079.9826598363</v>
      </c>
      <c r="AE56" s="111">
        <f t="shared" si="21"/>
        <v>-16733.318883196451</v>
      </c>
      <c r="AF56" s="111">
        <f t="shared" si="21"/>
        <v>-20079.9826598363</v>
      </c>
      <c r="AG56" s="111">
        <f t="shared" si="21"/>
        <v>-19719.941034835763</v>
      </c>
      <c r="AH56" s="111">
        <f t="shared" si="21"/>
        <v>-19719.941034835763</v>
      </c>
      <c r="AI56" s="111">
        <f t="shared" si="21"/>
        <v>-19719.941034835763</v>
      </c>
      <c r="AJ56" s="111">
        <f t="shared" si="21"/>
        <v>-20524.835379098542</v>
      </c>
      <c r="AK56" s="111">
        <f t="shared" si="21"/>
        <v>-20524.835379098542</v>
      </c>
      <c r="AL56" s="111">
        <f t="shared" si="21"/>
        <v>-20524.835379098542</v>
      </c>
    </row>
    <row r="57" spans="2:38" ht="15" x14ac:dyDescent="0.25">
      <c r="B57" s="105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2:38" ht="15.75" thickBot="1" x14ac:dyDescent="0.3">
      <c r="B58" s="105"/>
      <c r="C58" s="106">
        <f t="shared" ref="C58:AL58" si="22">C54+C56</f>
        <v>0</v>
      </c>
      <c r="D58" s="106">
        <f t="shared" si="22"/>
        <v>0</v>
      </c>
      <c r="E58" s="106">
        <f t="shared" si="22"/>
        <v>0</v>
      </c>
      <c r="F58" s="106">
        <f t="shared" si="22"/>
        <v>0</v>
      </c>
      <c r="G58" s="106">
        <f t="shared" si="22"/>
        <v>0</v>
      </c>
      <c r="H58" s="106">
        <f t="shared" si="22"/>
        <v>0</v>
      </c>
      <c r="I58" s="106">
        <f t="shared" si="22"/>
        <v>0</v>
      </c>
      <c r="J58" s="106">
        <f t="shared" si="22"/>
        <v>0</v>
      </c>
      <c r="K58" s="106">
        <f t="shared" si="22"/>
        <v>0</v>
      </c>
      <c r="L58" s="106">
        <f t="shared" si="22"/>
        <v>0</v>
      </c>
      <c r="M58" s="106">
        <f t="shared" si="22"/>
        <v>0</v>
      </c>
      <c r="N58" s="106">
        <f t="shared" si="22"/>
        <v>0</v>
      </c>
      <c r="O58" s="106">
        <f t="shared" si="22"/>
        <v>0</v>
      </c>
      <c r="P58" s="106">
        <f t="shared" si="22"/>
        <v>0</v>
      </c>
      <c r="Q58" s="106">
        <f t="shared" si="22"/>
        <v>0</v>
      </c>
      <c r="R58" s="106">
        <f t="shared" si="22"/>
        <v>0</v>
      </c>
      <c r="S58" s="106">
        <f t="shared" si="22"/>
        <v>0</v>
      </c>
      <c r="T58" s="106">
        <f t="shared" si="22"/>
        <v>0</v>
      </c>
      <c r="U58" s="106">
        <f t="shared" si="22"/>
        <v>-66280.496959688928</v>
      </c>
      <c r="V58" s="106">
        <f t="shared" si="22"/>
        <v>-60969.575974448511</v>
      </c>
      <c r="W58" s="106">
        <f t="shared" si="22"/>
        <v>46100.839863374924</v>
      </c>
      <c r="X58" s="106">
        <f t="shared" si="22"/>
        <v>-140887.84308286884</v>
      </c>
      <c r="Y58" s="106">
        <f t="shared" si="22"/>
        <v>-58753.462906485467</v>
      </c>
      <c r="Z58" s="106">
        <f t="shared" si="22"/>
        <v>-123696.33870503528</v>
      </c>
      <c r="AA58" s="106">
        <f t="shared" si="22"/>
        <v>-157097.38261899291</v>
      </c>
      <c r="AB58" s="106">
        <f t="shared" si="22"/>
        <v>-151497.72756336108</v>
      </c>
      <c r="AC58" s="106">
        <f t="shared" si="22"/>
        <v>-150611.94464966032</v>
      </c>
      <c r="AD58" s="106">
        <f t="shared" si="22"/>
        <v>-43403.572640982711</v>
      </c>
      <c r="AE58" s="106">
        <f t="shared" si="22"/>
        <v>-132117.01544952087</v>
      </c>
      <c r="AF58" s="106">
        <f t="shared" si="22"/>
        <v>-142828.64337772172</v>
      </c>
      <c r="AG58" s="106">
        <f t="shared" si="22"/>
        <v>-35928.212985778562</v>
      </c>
      <c r="AH58" s="106">
        <f t="shared" si="22"/>
        <v>-38199.19810577856</v>
      </c>
      <c r="AI58" s="106">
        <f t="shared" si="22"/>
        <v>-21500.778105778569</v>
      </c>
      <c r="AJ58" s="106">
        <f t="shared" si="22"/>
        <v>-44874.284884357861</v>
      </c>
      <c r="AK58" s="106">
        <f t="shared" si="22"/>
        <v>-47014.284884357854</v>
      </c>
      <c r="AL58" s="106">
        <f t="shared" si="22"/>
        <v>-47014.284884357854</v>
      </c>
    </row>
    <row r="59" spans="2:38" ht="15.75" thickTop="1" x14ac:dyDescent="0.25">
      <c r="B59" s="105"/>
    </row>
    <row r="60" spans="2:38" ht="15.75" x14ac:dyDescent="0.25">
      <c r="B60" s="180"/>
    </row>
    <row r="61" spans="2:38" x14ac:dyDescent="0.2">
      <c r="B61" s="179"/>
    </row>
    <row r="62" spans="2:38" ht="15.75" x14ac:dyDescent="0.25">
      <c r="B62" s="180"/>
    </row>
    <row r="63" spans="2:38" x14ac:dyDescent="0.2">
      <c r="B63" s="179"/>
    </row>
    <row r="64" spans="2:38" ht="15" x14ac:dyDescent="0.25">
      <c r="B64" s="178"/>
    </row>
    <row r="65" spans="2:2" ht="15" x14ac:dyDescent="0.25">
      <c r="B65" s="105"/>
    </row>
    <row r="66" spans="2:2" ht="15" x14ac:dyDescent="0.25">
      <c r="B66" s="105"/>
    </row>
    <row r="67" spans="2:2" ht="15" x14ac:dyDescent="0.25">
      <c r="B67" s="105"/>
    </row>
    <row r="68" spans="2:2" ht="15" x14ac:dyDescent="0.25">
      <c r="B68" s="105"/>
    </row>
    <row r="69" spans="2:2" ht="15" x14ac:dyDescent="0.25">
      <c r="B69" s="105"/>
    </row>
    <row r="70" spans="2:2" ht="15" x14ac:dyDescent="0.25">
      <c r="B70" s="105"/>
    </row>
    <row r="71" spans="2:2" ht="15" x14ac:dyDescent="0.25">
      <c r="B71" s="105"/>
    </row>
    <row r="72" spans="2:2" ht="15" x14ac:dyDescent="0.25">
      <c r="B72" s="105"/>
    </row>
  </sheetData>
  <pageMargins left="0.75" right="0.75" top="1" bottom="1" header="0.5" footer="0.5"/>
  <pageSetup scale="35" orientation="landscape" r:id="rId1"/>
  <headerFooter alignWithMargins="0">
    <oddHeader>&amp;LUT 13-035-184
DPU 8.10&amp;R&amp;"Times New Roman,Bold"Attachment DPU 8.10-1</oddHead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X62"/>
  <sheetViews>
    <sheetView view="pageBreakPreview" zoomScale="85" zoomScaleNormal="70" zoomScaleSheetLayoutView="85" workbookViewId="0">
      <pane xSplit="1" ySplit="9" topLeftCell="B10" activePane="bottomRight" state="frozen"/>
      <selection activeCell="V33" sqref="V33"/>
      <selection pane="topRight" activeCell="V33" sqref="V33"/>
      <selection pane="bottomLeft" activeCell="V33" sqref="V33"/>
      <selection pane="bottomRight" activeCell="W6" sqref="W6"/>
    </sheetView>
  </sheetViews>
  <sheetFormatPr defaultRowHeight="15" x14ac:dyDescent="0.25"/>
  <cols>
    <col min="1" max="1" width="37.85546875" customWidth="1"/>
    <col min="2" max="20" width="10.7109375" customWidth="1"/>
    <col min="21" max="38" width="12.28515625" customWidth="1"/>
    <col min="40" max="40" width="12.28515625" bestFit="1" customWidth="1"/>
    <col min="41" max="41" width="14.140625" customWidth="1"/>
    <col min="42" max="42" width="10.42578125" bestFit="1" customWidth="1"/>
  </cols>
  <sheetData>
    <row r="1" spans="1:50" x14ac:dyDescent="0.25">
      <c r="R1" s="195" t="s">
        <v>113</v>
      </c>
      <c r="AG1" s="195" t="s">
        <v>114</v>
      </c>
      <c r="AX1" s="195" t="s">
        <v>115</v>
      </c>
    </row>
    <row r="2" spans="1:50" x14ac:dyDescent="0.25">
      <c r="R2" s="196" t="s">
        <v>107</v>
      </c>
      <c r="AG2" s="196" t="s">
        <v>107</v>
      </c>
      <c r="AX2" s="196" t="s">
        <v>107</v>
      </c>
    </row>
    <row r="3" spans="1:50" x14ac:dyDescent="0.25">
      <c r="R3" s="196" t="s">
        <v>106</v>
      </c>
      <c r="AG3" s="196" t="s">
        <v>106</v>
      </c>
      <c r="AX3" s="196" t="s">
        <v>106</v>
      </c>
    </row>
    <row r="4" spans="1:50" ht="18.75" x14ac:dyDescent="0.3">
      <c r="A4" s="6" t="s">
        <v>116</v>
      </c>
    </row>
    <row r="5" spans="1:50" ht="15.75" x14ac:dyDescent="0.25">
      <c r="A5" s="7" t="s">
        <v>13</v>
      </c>
      <c r="W5" t="s">
        <v>123</v>
      </c>
    </row>
    <row r="6" spans="1:50" x14ac:dyDescent="0.25">
      <c r="A6" s="13"/>
    </row>
    <row r="7" spans="1:50" ht="30" x14ac:dyDescent="0.25">
      <c r="B7" s="194" t="s">
        <v>112</v>
      </c>
      <c r="C7" s="194" t="s">
        <v>112</v>
      </c>
      <c r="D7" s="194" t="s">
        <v>112</v>
      </c>
      <c r="E7" s="194" t="s">
        <v>112</v>
      </c>
      <c r="F7" s="194" t="s">
        <v>112</v>
      </c>
      <c r="G7" s="194" t="s">
        <v>112</v>
      </c>
      <c r="H7" s="194" t="s">
        <v>112</v>
      </c>
      <c r="I7" s="194" t="s">
        <v>112</v>
      </c>
      <c r="J7" s="194" t="s">
        <v>112</v>
      </c>
      <c r="K7" s="194" t="s">
        <v>112</v>
      </c>
      <c r="L7" s="194" t="s">
        <v>112</v>
      </c>
      <c r="M7" s="194" t="s">
        <v>112</v>
      </c>
      <c r="N7" s="194" t="s">
        <v>112</v>
      </c>
      <c r="O7" s="194" t="s">
        <v>112</v>
      </c>
      <c r="P7" s="194" t="s">
        <v>112</v>
      </c>
      <c r="Q7" s="194" t="s">
        <v>112</v>
      </c>
      <c r="R7" s="194" t="s">
        <v>112</v>
      </c>
      <c r="S7" s="194" t="s">
        <v>112</v>
      </c>
      <c r="T7" s="194" t="s">
        <v>112</v>
      </c>
      <c r="U7" s="194" t="s">
        <v>111</v>
      </c>
      <c r="V7" s="194" t="s">
        <v>111</v>
      </c>
      <c r="W7" s="194" t="s">
        <v>111</v>
      </c>
      <c r="X7" s="194" t="s">
        <v>51</v>
      </c>
      <c r="Y7" s="194" t="s">
        <v>51</v>
      </c>
      <c r="Z7" s="194" t="s">
        <v>51</v>
      </c>
      <c r="AA7" s="194" t="s">
        <v>51</v>
      </c>
      <c r="AB7" s="194" t="s">
        <v>51</v>
      </c>
      <c r="AC7" s="194" t="s">
        <v>51</v>
      </c>
      <c r="AD7" s="194" t="s">
        <v>51</v>
      </c>
      <c r="AE7" s="194" t="s">
        <v>51</v>
      </c>
      <c r="AF7" s="194" t="s">
        <v>51</v>
      </c>
      <c r="AG7" s="194" t="s">
        <v>51</v>
      </c>
      <c r="AH7" s="194" t="s">
        <v>51</v>
      </c>
      <c r="AI7" s="194" t="s">
        <v>51</v>
      </c>
      <c r="AJ7" s="194" t="s">
        <v>51</v>
      </c>
      <c r="AK7" s="194" t="s">
        <v>51</v>
      </c>
      <c r="AL7" s="194" t="s">
        <v>51</v>
      </c>
      <c r="AN7" s="55"/>
      <c r="AO7" s="55"/>
    </row>
    <row r="8" spans="1:50" x14ac:dyDescent="0.25">
      <c r="A8" s="8"/>
      <c r="B8" s="9" t="s">
        <v>12</v>
      </c>
      <c r="C8" s="9" t="s">
        <v>12</v>
      </c>
      <c r="D8" s="9" t="s">
        <v>12</v>
      </c>
      <c r="E8" s="9" t="s">
        <v>12</v>
      </c>
      <c r="F8" s="9" t="s">
        <v>12</v>
      </c>
      <c r="G8" s="9" t="s">
        <v>12</v>
      </c>
      <c r="H8" s="9" t="s">
        <v>12</v>
      </c>
      <c r="I8" s="9" t="s">
        <v>12</v>
      </c>
      <c r="J8" s="9" t="s">
        <v>12</v>
      </c>
      <c r="K8" s="9" t="s">
        <v>12</v>
      </c>
      <c r="L8" s="9" t="s">
        <v>12</v>
      </c>
      <c r="M8" s="9" t="s">
        <v>12</v>
      </c>
      <c r="N8" s="9" t="s">
        <v>12</v>
      </c>
      <c r="O8" s="9" t="s">
        <v>12</v>
      </c>
      <c r="P8" s="9" t="s">
        <v>12</v>
      </c>
      <c r="Q8" s="9" t="s">
        <v>12</v>
      </c>
      <c r="R8" s="9" t="s">
        <v>12</v>
      </c>
      <c r="S8" s="9" t="s">
        <v>12</v>
      </c>
      <c r="T8" s="9" t="s">
        <v>12</v>
      </c>
      <c r="U8" s="9" t="s">
        <v>12</v>
      </c>
      <c r="V8" s="9" t="s">
        <v>12</v>
      </c>
      <c r="W8" s="9" t="s">
        <v>12</v>
      </c>
      <c r="X8" s="9" t="s">
        <v>11</v>
      </c>
      <c r="Y8" s="9" t="s">
        <v>11</v>
      </c>
      <c r="Z8" s="9" t="s">
        <v>11</v>
      </c>
      <c r="AA8" s="9" t="s">
        <v>11</v>
      </c>
      <c r="AB8" s="9" t="s">
        <v>11</v>
      </c>
      <c r="AC8" s="9" t="s">
        <v>11</v>
      </c>
      <c r="AD8" s="9" t="s">
        <v>11</v>
      </c>
      <c r="AE8" s="9" t="s">
        <v>11</v>
      </c>
      <c r="AF8" s="9" t="s">
        <v>11</v>
      </c>
      <c r="AG8" s="9" t="s">
        <v>11</v>
      </c>
      <c r="AH8" s="9" t="s">
        <v>11</v>
      </c>
      <c r="AI8" s="9" t="s">
        <v>11</v>
      </c>
      <c r="AJ8" s="9" t="s">
        <v>11</v>
      </c>
      <c r="AK8" s="9" t="s">
        <v>11</v>
      </c>
      <c r="AL8" s="9" t="s">
        <v>11</v>
      </c>
      <c r="AN8" s="56" t="s">
        <v>51</v>
      </c>
      <c r="AO8" s="57" t="s">
        <v>52</v>
      </c>
    </row>
    <row r="9" spans="1:50" x14ac:dyDescent="0.25">
      <c r="A9" s="10" t="s">
        <v>0</v>
      </c>
      <c r="B9" s="14">
        <v>41061</v>
      </c>
      <c r="C9" s="14">
        <v>41091</v>
      </c>
      <c r="D9" s="14">
        <v>41122</v>
      </c>
      <c r="E9" s="14">
        <v>41153</v>
      </c>
      <c r="F9" s="14">
        <v>41183</v>
      </c>
      <c r="G9" s="14">
        <v>41214</v>
      </c>
      <c r="H9" s="14">
        <v>41244</v>
      </c>
      <c r="I9" s="14">
        <v>41275</v>
      </c>
      <c r="J9" s="14">
        <v>41306</v>
      </c>
      <c r="K9" s="14">
        <v>41334</v>
      </c>
      <c r="L9" s="14">
        <v>41365</v>
      </c>
      <c r="M9" s="14">
        <v>41395</v>
      </c>
      <c r="N9" s="14">
        <v>41426</v>
      </c>
      <c r="O9" s="14">
        <v>41456</v>
      </c>
      <c r="P9" s="14">
        <v>41487</v>
      </c>
      <c r="Q9" s="14">
        <v>41518</v>
      </c>
      <c r="R9" s="14">
        <v>41548</v>
      </c>
      <c r="S9" s="14">
        <v>41579</v>
      </c>
      <c r="T9" s="14">
        <v>41609</v>
      </c>
      <c r="U9" s="14">
        <v>41640</v>
      </c>
      <c r="V9" s="14">
        <v>41671</v>
      </c>
      <c r="W9" s="14">
        <v>41699</v>
      </c>
      <c r="X9" s="14">
        <v>41730</v>
      </c>
      <c r="Y9" s="14">
        <v>41760</v>
      </c>
      <c r="Z9" s="14">
        <v>41791</v>
      </c>
      <c r="AA9" s="14">
        <v>41821</v>
      </c>
      <c r="AB9" s="14">
        <v>41852</v>
      </c>
      <c r="AC9" s="14">
        <v>41883</v>
      </c>
      <c r="AD9" s="14">
        <v>41913</v>
      </c>
      <c r="AE9" s="14">
        <v>41944</v>
      </c>
      <c r="AF9" s="14">
        <v>41974</v>
      </c>
      <c r="AG9" s="14">
        <v>42005</v>
      </c>
      <c r="AH9" s="14">
        <v>42036</v>
      </c>
      <c r="AI9" s="14">
        <v>42064</v>
      </c>
      <c r="AJ9" s="14">
        <v>42095</v>
      </c>
      <c r="AK9" s="14">
        <v>42125</v>
      </c>
      <c r="AL9" s="14">
        <v>42156</v>
      </c>
      <c r="AN9" s="57" t="s">
        <v>50</v>
      </c>
      <c r="AO9" s="57" t="s">
        <v>50</v>
      </c>
      <c r="AP9" s="63" t="s">
        <v>53</v>
      </c>
    </row>
    <row r="10" spans="1:50" x14ac:dyDescent="0.25">
      <c r="A10" s="1" t="s">
        <v>1</v>
      </c>
      <c r="B10" s="4">
        <v>444618.16275000002</v>
      </c>
      <c r="C10" s="4">
        <v>447680.65515000001</v>
      </c>
      <c r="D10" s="4">
        <v>448445.41136999999</v>
      </c>
      <c r="E10" s="4">
        <v>451365.70786000008</v>
      </c>
      <c r="F10" s="4">
        <v>452251.54505000007</v>
      </c>
      <c r="G10" s="4">
        <v>454334.91715000005</v>
      </c>
      <c r="H10" s="4">
        <v>455659.07292000006</v>
      </c>
      <c r="I10" s="4">
        <v>456429.80483000004</v>
      </c>
      <c r="J10" s="4">
        <v>456454.53391999996</v>
      </c>
      <c r="K10" s="4">
        <v>457928.41422999999</v>
      </c>
      <c r="L10" s="4">
        <v>460494.39510999992</v>
      </c>
      <c r="M10" s="4">
        <v>458670.85801999999</v>
      </c>
      <c r="N10" s="4">
        <v>460757.01159999997</v>
      </c>
      <c r="O10" s="4">
        <v>461128.71878999996</v>
      </c>
      <c r="P10" s="4">
        <v>461207.80593999993</v>
      </c>
      <c r="Q10" s="4">
        <v>457981.59015999991</v>
      </c>
      <c r="R10" s="4">
        <v>456993.32592999988</v>
      </c>
      <c r="S10" s="4">
        <v>456511.38794999989</v>
      </c>
      <c r="T10" s="4">
        <v>461035.44249999989</v>
      </c>
      <c r="U10" s="4">
        <v>464817.63631999987</v>
      </c>
      <c r="V10" s="45">
        <v>465685.26451999991</v>
      </c>
      <c r="W10" s="45">
        <v>464700.0443699999</v>
      </c>
      <c r="X10" s="45">
        <f>W10+'DPU DR 8.11 a'!X19</f>
        <v>465137.0443699999</v>
      </c>
      <c r="Y10" s="45">
        <f>X10+'DPU DR 8.11 a'!Y19</f>
        <v>465720.0443699999</v>
      </c>
      <c r="Z10" s="45">
        <f>Y10+'DPU DR 8.11 a'!Z19</f>
        <v>466820.0443699999</v>
      </c>
      <c r="AA10" s="45">
        <f>Z10+'DPU DR 8.11 a'!AA19</f>
        <v>472317.0443699999</v>
      </c>
      <c r="AB10" s="45">
        <f>AA10+'DPU DR 8.11 a'!AB19</f>
        <v>477687.0443699999</v>
      </c>
      <c r="AC10" s="45">
        <f>AB10+'DPU DR 8.11 a'!AC19</f>
        <v>479614.0443699999</v>
      </c>
      <c r="AD10" s="45">
        <f>AC10+'DPU DR 8.11 a'!AD19</f>
        <v>483442.0443699999</v>
      </c>
      <c r="AE10" s="45">
        <f>AD10+'DPU DR 8.11 a'!AE19</f>
        <v>489631.0443699999</v>
      </c>
      <c r="AF10" s="45">
        <f>AE10+'DPU DR 8.11 a'!AF19</f>
        <v>490458.0443699999</v>
      </c>
      <c r="AG10" s="45">
        <f>AF10+'DPU DR 8.11 a'!AG19</f>
        <v>491418.0443699999</v>
      </c>
      <c r="AH10" s="45">
        <f>AG10+'DPU DR 8.11 a'!AH19</f>
        <v>491961.0443699999</v>
      </c>
      <c r="AI10" s="45">
        <f>AH10+'DPU DR 8.11 a'!AI19</f>
        <v>492623.0443699999</v>
      </c>
      <c r="AJ10" s="45">
        <f>AI10+'DPU DR 8.11 a'!AJ19</f>
        <v>493635.0443699999</v>
      </c>
      <c r="AK10" s="45">
        <f>AJ10+'DPU DR 8.11 a'!AK19</f>
        <v>494237.0443699999</v>
      </c>
      <c r="AL10" s="45">
        <f>AK10+'DPU DR 8.11 a'!AL19</f>
        <v>496508.0443699999</v>
      </c>
      <c r="AN10" s="54">
        <f>AVERAGE(Z10:AL10)</f>
        <v>486180.89052384614</v>
      </c>
    </row>
    <row r="11" spans="1:50" x14ac:dyDescent="0.25">
      <c r="A11" s="1" t="s">
        <v>2</v>
      </c>
      <c r="B11" s="4">
        <v>-229887.48419559846</v>
      </c>
      <c r="C11" s="4">
        <v>-232576.79646559845</v>
      </c>
      <c r="D11" s="4">
        <v>-233764.81759559846</v>
      </c>
      <c r="E11" s="4">
        <v>-236359.92669559846</v>
      </c>
      <c r="F11" s="4">
        <v>-238649.66852559848</v>
      </c>
      <c r="G11" s="4">
        <v>-241323.61181559844</v>
      </c>
      <c r="H11" s="4">
        <v>-243515.28271559847</v>
      </c>
      <c r="I11" s="4">
        <v>-246168.02423559845</v>
      </c>
      <c r="J11" s="4">
        <v>-248735.42795559845</v>
      </c>
      <c r="K11" s="4">
        <v>-251183.12424559845</v>
      </c>
      <c r="L11" s="4">
        <v>-253752.67079559842</v>
      </c>
      <c r="M11" s="4">
        <v>-255215.30036559841</v>
      </c>
      <c r="N11" s="4">
        <v>-257498.84140559842</v>
      </c>
      <c r="O11" s="4">
        <v>-260047.61527559842</v>
      </c>
      <c r="P11" s="4">
        <v>-262598.36775559839</v>
      </c>
      <c r="Q11" s="4">
        <v>-256537.60678559839</v>
      </c>
      <c r="R11" s="4">
        <v>-257984.49145559839</v>
      </c>
      <c r="S11" s="4">
        <v>-259156.14182559837</v>
      </c>
      <c r="T11" s="4">
        <v>-260404.00560559839</v>
      </c>
      <c r="U11" s="4">
        <v>-262766.5321555984</v>
      </c>
      <c r="V11" s="45">
        <v>-265189.9728355984</v>
      </c>
      <c r="W11" s="45">
        <v>-265293.55981559836</v>
      </c>
      <c r="X11" s="45">
        <f>W11+'DPU DR 8.11 a'!X20</f>
        <v>-267763.20751456008</v>
      </c>
      <c r="Y11" s="45">
        <f>X11+'DPU DR 8.11 a'!Y20</f>
        <v>-270222.97345723596</v>
      </c>
      <c r="Z11" s="45">
        <f>Y11+'DPU DR 8.11 a'!Z20</f>
        <v>-272520.44689381664</v>
      </c>
      <c r="AA11" s="45">
        <f>Z11+'DPU DR 8.11 a'!AA20</f>
        <v>-274871.40182066144</v>
      </c>
      <c r="AB11" s="45">
        <f>AA11+'DPU DR 8.11 a'!AB20</f>
        <v>-277389.16787778097</v>
      </c>
      <c r="AC11" s="45">
        <f>AB11+'DPU DR 8.11 a'!AC20</f>
        <v>-280324.16589426738</v>
      </c>
      <c r="AD11" s="45">
        <f>AC11+'DPU DR 8.11 a'!AD20</f>
        <v>-283235.03802922973</v>
      </c>
      <c r="AE11" s="45">
        <f>AD11+'DPU DR 8.11 a'!AE20</f>
        <v>-286192.23986068543</v>
      </c>
      <c r="AF11" s="45">
        <f>AE11+'DPU DR 8.11 a'!AF20</f>
        <v>-289194.28311086714</v>
      </c>
      <c r="AG11" s="45">
        <f>AF11+'DPU DR 8.11 a'!AG20</f>
        <v>-291959.59730852389</v>
      </c>
      <c r="AH11" s="45">
        <f>AG11+'DPU DR 8.11 a'!AH20</f>
        <v>-294944.28971812525</v>
      </c>
      <c r="AI11" s="45">
        <f>AH11+'DPU DR 8.11 a'!AI20</f>
        <v>-297737.62650869566</v>
      </c>
      <c r="AJ11" s="45">
        <f>AI11+'DPU DR 8.11 a'!AJ20</f>
        <v>-300559.67419298075</v>
      </c>
      <c r="AK11" s="45">
        <f>AJ11+'DPU DR 8.11 a'!AK20</f>
        <v>-303383.96423666028</v>
      </c>
      <c r="AL11" s="45">
        <f>AK11+'DPU DR 8.11 a'!AL20</f>
        <v>-306356.48285545851</v>
      </c>
      <c r="AN11" s="54">
        <f>AVERAGE(Z11:AL11)</f>
        <v>-289128.33679290407</v>
      </c>
    </row>
    <row r="12" spans="1:50" x14ac:dyDescent="0.25">
      <c r="A12" s="2" t="s">
        <v>3</v>
      </c>
      <c r="B12" s="5">
        <f>+B10+B11</f>
        <v>214730.67855440156</v>
      </c>
      <c r="C12" s="5">
        <f>+C10+C11</f>
        <v>215103.85868440155</v>
      </c>
      <c r="D12" s="5">
        <f t="shared" ref="D12:T12" si="0">+D10+D11</f>
        <v>214680.59377440152</v>
      </c>
      <c r="E12" s="5">
        <f t="shared" si="0"/>
        <v>215005.78116440162</v>
      </c>
      <c r="F12" s="5">
        <f t="shared" si="0"/>
        <v>213601.8765244016</v>
      </c>
      <c r="G12" s="5">
        <f t="shared" si="0"/>
        <v>213011.30533440161</v>
      </c>
      <c r="H12" s="5">
        <f t="shared" si="0"/>
        <v>212143.79020440159</v>
      </c>
      <c r="I12" s="5">
        <f t="shared" si="0"/>
        <v>210261.78059440159</v>
      </c>
      <c r="J12" s="5">
        <f t="shared" si="0"/>
        <v>207719.1059644015</v>
      </c>
      <c r="K12" s="5">
        <f t="shared" si="0"/>
        <v>206745.28998440155</v>
      </c>
      <c r="L12" s="5">
        <f t="shared" si="0"/>
        <v>206741.72431440151</v>
      </c>
      <c r="M12" s="5">
        <f t="shared" si="0"/>
        <v>203455.55765440158</v>
      </c>
      <c r="N12" s="5">
        <f t="shared" si="0"/>
        <v>203258.17019440155</v>
      </c>
      <c r="O12" s="5">
        <f t="shared" si="0"/>
        <v>201081.10351440153</v>
      </c>
      <c r="P12" s="5">
        <f t="shared" si="0"/>
        <v>198609.43818440154</v>
      </c>
      <c r="Q12" s="5">
        <f t="shared" si="0"/>
        <v>201443.98337440152</v>
      </c>
      <c r="R12" s="5">
        <f t="shared" si="0"/>
        <v>199008.83447440149</v>
      </c>
      <c r="S12" s="5">
        <f t="shared" si="0"/>
        <v>197355.24612440151</v>
      </c>
      <c r="T12" s="5">
        <f t="shared" si="0"/>
        <v>200631.4368944015</v>
      </c>
      <c r="U12" s="5">
        <f t="shared" ref="U12:V12" si="1">+U10+U11</f>
        <v>202051.10416440148</v>
      </c>
      <c r="V12" s="5">
        <f t="shared" si="1"/>
        <v>200495.29168440151</v>
      </c>
      <c r="W12" s="5">
        <f t="shared" ref="W12:AG12" si="2">+W10+W11</f>
        <v>199406.48455440154</v>
      </c>
      <c r="X12" s="5">
        <f t="shared" si="2"/>
        <v>197373.83685543982</v>
      </c>
      <c r="Y12" s="5">
        <f t="shared" si="2"/>
        <v>195497.07091276394</v>
      </c>
      <c r="Z12" s="5">
        <f t="shared" si="2"/>
        <v>194299.59747618326</v>
      </c>
      <c r="AA12" s="5">
        <f t="shared" si="2"/>
        <v>197445.64254933846</v>
      </c>
      <c r="AB12" s="5">
        <f t="shared" si="2"/>
        <v>200297.87649221893</v>
      </c>
      <c r="AC12" s="5">
        <f t="shared" si="2"/>
        <v>199289.87847573252</v>
      </c>
      <c r="AD12" s="5">
        <f t="shared" si="2"/>
        <v>200207.00634077017</v>
      </c>
      <c r="AE12" s="5">
        <f t="shared" si="2"/>
        <v>203438.80450931448</v>
      </c>
      <c r="AF12" s="5">
        <f t="shared" si="2"/>
        <v>201263.76125913276</v>
      </c>
      <c r="AG12" s="5">
        <f t="shared" si="2"/>
        <v>199458.44706147601</v>
      </c>
      <c r="AH12" s="5">
        <f t="shared" ref="AH12:AN12" si="3">+AH10+AH11</f>
        <v>197016.75465187465</v>
      </c>
      <c r="AI12" s="5">
        <f t="shared" si="3"/>
        <v>194885.41786130425</v>
      </c>
      <c r="AJ12" s="5">
        <f t="shared" si="3"/>
        <v>193075.37017701915</v>
      </c>
      <c r="AK12" s="5">
        <f t="shared" si="3"/>
        <v>190853.08013333962</v>
      </c>
      <c r="AL12" s="5">
        <f t="shared" si="3"/>
        <v>190151.56151454139</v>
      </c>
      <c r="AN12" s="5">
        <f t="shared" si="3"/>
        <v>197052.55373094208</v>
      </c>
    </row>
    <row r="13" spans="1:50" x14ac:dyDescent="0.25">
      <c r="A13" s="1" t="s">
        <v>4</v>
      </c>
      <c r="B13" s="4">
        <v>14942.45117</v>
      </c>
      <c r="C13" s="4">
        <v>15375.908830000002</v>
      </c>
      <c r="D13" s="4">
        <v>14928.33381</v>
      </c>
      <c r="E13" s="4">
        <v>15180.18125</v>
      </c>
      <c r="F13" s="4">
        <v>15325.54694</v>
      </c>
      <c r="G13" s="4">
        <v>16058.68973</v>
      </c>
      <c r="H13" s="4">
        <v>15802.561890000001</v>
      </c>
      <c r="I13" s="4">
        <v>15737.77555</v>
      </c>
      <c r="J13" s="4">
        <v>16352.61507</v>
      </c>
      <c r="K13" s="4">
        <v>16987.368880000002</v>
      </c>
      <c r="L13" s="4">
        <v>16966.417949999999</v>
      </c>
      <c r="M13" s="4">
        <v>15905.576280000001</v>
      </c>
      <c r="N13" s="4">
        <v>17234.27765</v>
      </c>
      <c r="O13" s="4">
        <v>17026.075790000003</v>
      </c>
      <c r="P13" s="4">
        <v>18230.346340000004</v>
      </c>
      <c r="Q13" s="4">
        <v>17911.545139999998</v>
      </c>
      <c r="R13" s="4">
        <v>18918.532579999999</v>
      </c>
      <c r="S13" s="4">
        <v>18944.151010000001</v>
      </c>
      <c r="T13" s="4">
        <v>18107.332309999998</v>
      </c>
      <c r="U13" s="4">
        <v>17998.796430000002</v>
      </c>
      <c r="V13" s="45">
        <v>18111.38263</v>
      </c>
      <c r="W13" s="45">
        <v>17980.460939999997</v>
      </c>
      <c r="X13" s="45">
        <f>W13+'DPU DR 8.11 a'!X22</f>
        <v>17933.333996065867</v>
      </c>
      <c r="Y13" s="45">
        <f>X13+'DPU DR 8.11 a'!Y22</f>
        <v>17886.207052131733</v>
      </c>
      <c r="Z13" s="45">
        <f>Y13+'DPU DR 8.11 a'!Z22</f>
        <v>17839.080108197599</v>
      </c>
      <c r="AA13" s="45">
        <f>Z13+'DPU DR 8.11 a'!AA22</f>
        <v>17791.953164263468</v>
      </c>
      <c r="AB13" s="45">
        <f>AA13+'DPU DR 8.11 a'!AB22</f>
        <v>17744.826220329334</v>
      </c>
      <c r="AC13" s="45">
        <f>AB13+'DPU DR 8.11 a'!AC22</f>
        <v>17697.6992763952</v>
      </c>
      <c r="AD13" s="45">
        <f>AC13+'DPU DR 8.11 a'!AD22</f>
        <v>17650.572332461066</v>
      </c>
      <c r="AE13" s="45">
        <f>AD13+'DPU DR 8.11 a'!AE22</f>
        <v>17603.445388526932</v>
      </c>
      <c r="AF13" s="45">
        <f>AE13+'DPU DR 8.11 a'!AF22</f>
        <v>17556.318444592798</v>
      </c>
      <c r="AG13" s="45">
        <f>AF13+'DPU DR 8.11 a'!AG22</f>
        <v>17584.992846227779</v>
      </c>
      <c r="AH13" s="45">
        <f>AG13+'DPU DR 8.11 a'!AH22</f>
        <v>17613.667247862759</v>
      </c>
      <c r="AI13" s="45">
        <f>AH13+'DPU DR 8.11 a'!AI22</f>
        <v>17642.341649497739</v>
      </c>
      <c r="AJ13" s="45">
        <f>AI13+'DPU DR 8.11 a'!AJ22</f>
        <v>17671.016051132719</v>
      </c>
      <c r="AK13" s="45">
        <f>AJ13+'DPU DR 8.11 a'!AK22</f>
        <v>17699.6904527677</v>
      </c>
      <c r="AL13" s="45">
        <f>AK13+'DPU DR 8.11 a'!AL22</f>
        <v>17728.36485440268</v>
      </c>
      <c r="AN13" s="54">
        <f>AVERAGE(Z13:AL13)</f>
        <v>17678.7667720506</v>
      </c>
    </row>
    <row r="14" spans="1:50" x14ac:dyDescent="0.25">
      <c r="A14" s="3" t="s">
        <v>5</v>
      </c>
      <c r="B14" s="4">
        <v>56179.529299999995</v>
      </c>
      <c r="C14" s="4">
        <v>53413.031589999999</v>
      </c>
      <c r="D14" s="4">
        <v>52303.720359999999</v>
      </c>
      <c r="E14" s="4">
        <v>51284.983240000001</v>
      </c>
      <c r="F14" s="4">
        <v>46554.222069999996</v>
      </c>
      <c r="G14" s="4">
        <v>44844.762600000002</v>
      </c>
      <c r="H14" s="4">
        <v>43518.051060000005</v>
      </c>
      <c r="I14" s="4">
        <v>43200.069980000007</v>
      </c>
      <c r="J14" s="4">
        <v>42520.329919999996</v>
      </c>
      <c r="K14" s="4">
        <v>43695.043470000004</v>
      </c>
      <c r="L14" s="4">
        <v>45152.134090000007</v>
      </c>
      <c r="M14" s="4">
        <v>43540.283349999998</v>
      </c>
      <c r="N14" s="4">
        <v>40959.336219999997</v>
      </c>
      <c r="O14" s="4">
        <v>43109.794489999993</v>
      </c>
      <c r="P14" s="4">
        <v>47849.330840000002</v>
      </c>
      <c r="Q14" s="4">
        <v>49912.934680000006</v>
      </c>
      <c r="R14" s="4">
        <v>47806.189259999999</v>
      </c>
      <c r="S14" s="4">
        <v>44070.495419999999</v>
      </c>
      <c r="T14" s="4">
        <v>41992.909619999991</v>
      </c>
      <c r="U14" s="4">
        <v>41380.796470000001</v>
      </c>
      <c r="V14" s="45">
        <v>50685.245429999988</v>
      </c>
      <c r="W14" s="45">
        <v>54594.261920000004</v>
      </c>
      <c r="X14" s="45">
        <f>W14+'DPU DR 8.11 a'!X23</f>
        <v>56621.568479662019</v>
      </c>
      <c r="Y14" s="45">
        <f>X14+'DPU DR 8.11 a'!Y23</f>
        <v>57226.005997170621</v>
      </c>
      <c r="Z14" s="45">
        <f>Y14+'DPU DR 8.11 a'!Z23</f>
        <v>55609.98064926896</v>
      </c>
      <c r="AA14" s="45">
        <f>Z14+'DPU DR 8.11 a'!AA23</f>
        <v>45580.261559394552</v>
      </c>
      <c r="AB14" s="45">
        <f>AA14+'DPU DR 8.11 a'!AB23</f>
        <v>49956.069194695046</v>
      </c>
      <c r="AC14" s="45">
        <f>AB14+'DPU DR 8.11 a'!AC23</f>
        <v>45926.196381849135</v>
      </c>
      <c r="AD14" s="45">
        <f>AC14+'DPU DR 8.11 a'!AD23</f>
        <v>41544.553998409334</v>
      </c>
      <c r="AE14" s="45">
        <f>AD14+'DPU DR 8.11 a'!AE23</f>
        <v>41944.008890361838</v>
      </c>
      <c r="AF14" s="45">
        <f>AE14+'DPU DR 8.11 a'!AF23</f>
        <v>44547.667190373933</v>
      </c>
      <c r="AG14" s="45">
        <f>AF14+'DPU DR 8.11 a'!AG23</f>
        <v>41791.573615312343</v>
      </c>
      <c r="AH14" s="45">
        <f>AG14+'DPU DR 8.11 a'!AH23</f>
        <v>38705.276511223099</v>
      </c>
      <c r="AI14" s="45">
        <f>AH14+'DPU DR 8.11 a'!AI23</f>
        <v>37952.227663656726</v>
      </c>
      <c r="AJ14" s="45">
        <f>AI14+'DPU DR 8.11 a'!AJ23</f>
        <v>36729.747277762188</v>
      </c>
      <c r="AK14" s="45">
        <f>AJ14+'DPU DR 8.11 a'!AK23</f>
        <v>33965.934292125952</v>
      </c>
      <c r="AL14" s="45">
        <f>AK14+'DPU DR 8.11 a'!AL23</f>
        <v>29767.758198453554</v>
      </c>
      <c r="AN14" s="54">
        <f>AVERAGE(Z14:AL14)</f>
        <v>41847.78887868359</v>
      </c>
    </row>
    <row r="15" spans="1:50" x14ac:dyDescent="0.25">
      <c r="A15" s="3" t="s">
        <v>6</v>
      </c>
      <c r="B15" s="4">
        <v>1242.519923665998</v>
      </c>
      <c r="C15" s="4">
        <v>803.32394012002635</v>
      </c>
      <c r="D15" s="4">
        <v>741.32932012002641</v>
      </c>
      <c r="E15" s="4">
        <v>800.21932461672736</v>
      </c>
      <c r="F15" s="4">
        <v>1962.5909091388839</v>
      </c>
      <c r="G15" s="4">
        <v>1354.7997091388841</v>
      </c>
      <c r="H15" s="4">
        <v>1076.485519138884</v>
      </c>
      <c r="I15" s="4">
        <v>742.93867913888391</v>
      </c>
      <c r="J15" s="4">
        <v>649.55837913888399</v>
      </c>
      <c r="K15" s="4">
        <v>384.66749451206704</v>
      </c>
      <c r="L15" s="4">
        <v>496.72624999999999</v>
      </c>
      <c r="M15" s="4">
        <v>1507.0616</v>
      </c>
      <c r="N15" s="4">
        <v>1592.3718900000001</v>
      </c>
      <c r="O15" s="4">
        <v>1472.94812</v>
      </c>
      <c r="P15" s="4">
        <v>1347.2335399999999</v>
      </c>
      <c r="Q15" s="4">
        <v>1041.4936299999999</v>
      </c>
      <c r="R15" s="4">
        <v>853.51009999999985</v>
      </c>
      <c r="S15" s="4">
        <v>823.8373499999999</v>
      </c>
      <c r="T15" s="4">
        <v>656.56512369533743</v>
      </c>
      <c r="U15" s="4">
        <v>1829.8241784900229</v>
      </c>
      <c r="V15" s="45">
        <v>1632.6005984900228</v>
      </c>
      <c r="W15" s="45">
        <v>1432.2249984900227</v>
      </c>
      <c r="X15" s="45">
        <f>W15+'DPU DR 8.11 a'!X24</f>
        <v>1100.4242438790047</v>
      </c>
      <c r="Y15" s="45">
        <f>X15+'DPU DR 8.11 a'!Y24</f>
        <v>688.15577056456186</v>
      </c>
      <c r="Z15" s="45">
        <f>Y15+'DPU DR 8.11 a'!Z24</f>
        <v>3342.3782908666585</v>
      </c>
      <c r="AA15" s="45">
        <f>Z15+'DPU DR 8.11 a'!AA24</f>
        <v>3342.3782908666585</v>
      </c>
      <c r="AB15" s="45">
        <f>AA15+'DPU DR 8.11 a'!AB24</f>
        <v>3295.1319731932185</v>
      </c>
      <c r="AC15" s="45">
        <f>AB15+'DPU DR 8.11 a'!AC24</f>
        <v>2534.2218367859396</v>
      </c>
      <c r="AD15" s="45">
        <f>AC15+'DPU DR 8.11 a'!AD24</f>
        <v>1894.9651794488636</v>
      </c>
      <c r="AE15" s="45">
        <f>AD15+'DPU DR 8.11 a'!AE24</f>
        <v>1260.2024539434965</v>
      </c>
      <c r="AF15" s="45">
        <f>AE15+'DPU DR 8.11 a'!AF24</f>
        <v>973.75694727846394</v>
      </c>
      <c r="AG15" s="45">
        <f>AF15+'DPU DR 8.11 a'!AG24</f>
        <v>3097.9526382019153</v>
      </c>
      <c r="AH15" s="45">
        <f>AG15+'DPU DR 8.11 a'!AH24</f>
        <v>2340.8017353936798</v>
      </c>
      <c r="AI15" s="45">
        <f>AH15+'DPU DR 8.11 a'!AI24</f>
        <v>1929.4190057260482</v>
      </c>
      <c r="AJ15" s="45">
        <f>AI15+'DPU DR 8.11 a'!AJ24</f>
        <v>1493.830562628224</v>
      </c>
      <c r="AK15" s="45">
        <f>AJ15+'DPU DR 8.11 a'!AK24</f>
        <v>1092.1959842195542</v>
      </c>
      <c r="AL15" s="45">
        <f>AK15+'DPU DR 8.11 a'!AL24</f>
        <v>599.93167877010558</v>
      </c>
      <c r="AN15" s="54">
        <f>AVERAGE(Z15:AL15)</f>
        <v>2092.0897367171406</v>
      </c>
    </row>
    <row r="16" spans="1:50" x14ac:dyDescent="0.25">
      <c r="A16" s="1" t="s">
        <v>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5">
        <v>0</v>
      </c>
      <c r="W16" s="45">
        <v>0</v>
      </c>
      <c r="X16" s="45">
        <f>W16+'DPU DR 8.11 a'!X25</f>
        <v>0</v>
      </c>
      <c r="Y16" s="45">
        <f>X16+'DPU DR 8.11 a'!Y25</f>
        <v>0</v>
      </c>
      <c r="Z16" s="45">
        <f>Y16+'DPU DR 8.11 a'!Z25</f>
        <v>0</v>
      </c>
      <c r="AA16" s="45">
        <f>Z16+'DPU DR 8.11 a'!AA25</f>
        <v>0</v>
      </c>
      <c r="AB16" s="45">
        <f>AA16+'DPU DR 8.11 a'!AB25</f>
        <v>0</v>
      </c>
      <c r="AC16" s="45">
        <f>AB16+'DPU DR 8.11 a'!AC25</f>
        <v>0</v>
      </c>
      <c r="AD16" s="45">
        <f>AC16+'DPU DR 8.11 a'!AD25</f>
        <v>0</v>
      </c>
      <c r="AE16" s="45">
        <f>AD16+'DPU DR 8.11 a'!AE25</f>
        <v>0</v>
      </c>
      <c r="AF16" s="45">
        <f>AE16+'DPU DR 8.11 a'!AF25</f>
        <v>0</v>
      </c>
      <c r="AG16" s="45">
        <f>AF16+'DPU DR 8.11 a'!AG25</f>
        <v>0</v>
      </c>
      <c r="AH16" s="45">
        <f>AG16+'DPU DR 8.11 a'!AH25</f>
        <v>0</v>
      </c>
      <c r="AI16" s="45">
        <f>AH16+'DPU DR 8.11 a'!AI25</f>
        <v>0</v>
      </c>
      <c r="AJ16" s="45">
        <f>AI16+'DPU DR 8.11 a'!AJ25</f>
        <v>0</v>
      </c>
      <c r="AK16" s="45">
        <f>AJ16+'DPU DR 8.11 a'!AK25</f>
        <v>0</v>
      </c>
      <c r="AL16" s="45">
        <f>AK16+'DPU DR 8.11 a'!AL25</f>
        <v>0</v>
      </c>
      <c r="AN16" s="54">
        <f>AVERAGE(Z16:AL16)</f>
        <v>0</v>
      </c>
    </row>
    <row r="17" spans="1:42" x14ac:dyDescent="0.25">
      <c r="A17" s="3" t="s">
        <v>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5">
        <v>0</v>
      </c>
      <c r="W17" s="45">
        <v>0</v>
      </c>
      <c r="X17" s="45">
        <f>W17+'DPU DR 8.11 a'!X26</f>
        <v>0</v>
      </c>
      <c r="Y17" s="45">
        <f>X17+'DPU DR 8.11 a'!Y26</f>
        <v>0</v>
      </c>
      <c r="Z17" s="45">
        <f>Y17+'DPU DR 8.11 a'!Z26</f>
        <v>0</v>
      </c>
      <c r="AA17" s="45">
        <f>Z17+'DPU DR 8.11 a'!AA26</f>
        <v>0</v>
      </c>
      <c r="AB17" s="45">
        <f>AA17+'DPU DR 8.11 a'!AB26</f>
        <v>0</v>
      </c>
      <c r="AC17" s="45">
        <f>AB17+'DPU DR 8.11 a'!AC26</f>
        <v>0</v>
      </c>
      <c r="AD17" s="45">
        <f>AC17+'DPU DR 8.11 a'!AD26</f>
        <v>0</v>
      </c>
      <c r="AE17" s="45">
        <f>AD17+'DPU DR 8.11 a'!AE26</f>
        <v>0</v>
      </c>
      <c r="AF17" s="45">
        <f>AE17+'DPU DR 8.11 a'!AF26</f>
        <v>0</v>
      </c>
      <c r="AG17" s="45">
        <f>AF17+'DPU DR 8.11 a'!AG26</f>
        <v>0</v>
      </c>
      <c r="AH17" s="45">
        <f>AG17+'DPU DR 8.11 a'!AH26</f>
        <v>0</v>
      </c>
      <c r="AI17" s="45">
        <f>AH17+'DPU DR 8.11 a'!AI26</f>
        <v>0</v>
      </c>
      <c r="AJ17" s="45">
        <f>AI17+'DPU DR 8.11 a'!AJ26</f>
        <v>0</v>
      </c>
      <c r="AK17" s="45">
        <f>AJ17+'DPU DR 8.11 a'!AK26</f>
        <v>0</v>
      </c>
      <c r="AL17" s="45">
        <f>AK17+'DPU DR 8.11 a'!AL26</f>
        <v>0</v>
      </c>
      <c r="AN17" s="54">
        <f>AVERAGE(Z17:AL17)</f>
        <v>0</v>
      </c>
    </row>
    <row r="18" spans="1:42" x14ac:dyDescent="0.25">
      <c r="A18" s="11" t="s">
        <v>9</v>
      </c>
      <c r="B18" s="12">
        <f>SUM(B12:B17)</f>
        <v>287095.17894806759</v>
      </c>
      <c r="C18" s="12">
        <f>SUM(C12:C17)</f>
        <v>284696.12304452161</v>
      </c>
      <c r="D18" s="12">
        <f t="shared" ref="D18:T18" si="4">SUM(D12:D17)</f>
        <v>282653.97726452159</v>
      </c>
      <c r="E18" s="12">
        <f t="shared" si="4"/>
        <v>282271.16497901833</v>
      </c>
      <c r="F18" s="12">
        <f t="shared" si="4"/>
        <v>277444.23644354049</v>
      </c>
      <c r="G18" s="12">
        <f t="shared" si="4"/>
        <v>275269.55737354048</v>
      </c>
      <c r="H18" s="12">
        <f t="shared" si="4"/>
        <v>272540.8886735405</v>
      </c>
      <c r="I18" s="12">
        <f t="shared" si="4"/>
        <v>269942.56480354047</v>
      </c>
      <c r="J18" s="12">
        <f t="shared" si="4"/>
        <v>267241.60933354037</v>
      </c>
      <c r="K18" s="12">
        <f t="shared" si="4"/>
        <v>267812.36982891359</v>
      </c>
      <c r="L18" s="12">
        <f t="shared" si="4"/>
        <v>269357.0026044015</v>
      </c>
      <c r="M18" s="12">
        <f t="shared" si="4"/>
        <v>264408.47888440161</v>
      </c>
      <c r="N18" s="12">
        <f t="shared" si="4"/>
        <v>263044.15595440153</v>
      </c>
      <c r="O18" s="12">
        <f t="shared" si="4"/>
        <v>262689.92191440152</v>
      </c>
      <c r="P18" s="12">
        <f t="shared" si="4"/>
        <v>266036.34890440153</v>
      </c>
      <c r="Q18" s="12">
        <f t="shared" si="4"/>
        <v>270309.95682440151</v>
      </c>
      <c r="R18" s="12">
        <f t="shared" si="4"/>
        <v>266587.06641440152</v>
      </c>
      <c r="S18" s="12">
        <f t="shared" si="4"/>
        <v>261193.72990440149</v>
      </c>
      <c r="T18" s="12">
        <f t="shared" si="4"/>
        <v>261388.24394809682</v>
      </c>
      <c r="U18" s="12">
        <f t="shared" ref="U18:V18" si="5">SUM(U12:U17)</f>
        <v>263260.5212428915</v>
      </c>
      <c r="V18" s="12">
        <f t="shared" si="5"/>
        <v>270924.52034289157</v>
      </c>
      <c r="W18" s="12">
        <f t="shared" ref="W18:AG18" si="6">SUM(W12:W17)</f>
        <v>273413.43241289153</v>
      </c>
      <c r="X18" s="12">
        <f t="shared" si="6"/>
        <v>273029.1635750467</v>
      </c>
      <c r="Y18" s="12">
        <f t="shared" si="6"/>
        <v>271297.43973263085</v>
      </c>
      <c r="Z18" s="12">
        <f t="shared" si="6"/>
        <v>271091.03652451653</v>
      </c>
      <c r="AA18" s="12">
        <f t="shared" si="6"/>
        <v>264160.23556386313</v>
      </c>
      <c r="AB18" s="12">
        <f t="shared" si="6"/>
        <v>271293.9038804365</v>
      </c>
      <c r="AC18" s="12">
        <f t="shared" si="6"/>
        <v>265447.9959707628</v>
      </c>
      <c r="AD18" s="12">
        <f t="shared" si="6"/>
        <v>261297.09785108943</v>
      </c>
      <c r="AE18" s="12">
        <f t="shared" si="6"/>
        <v>264246.46124214673</v>
      </c>
      <c r="AF18" s="12">
        <f t="shared" si="6"/>
        <v>264341.50384137797</v>
      </c>
      <c r="AG18" s="12">
        <f t="shared" si="6"/>
        <v>261932.96616121804</v>
      </c>
      <c r="AH18" s="12">
        <f t="shared" ref="AH18:AL18" si="7">SUM(AH12:AH17)</f>
        <v>255676.50014635417</v>
      </c>
      <c r="AI18" s="12">
        <f t="shared" si="7"/>
        <v>252409.40618018477</v>
      </c>
      <c r="AJ18" s="12">
        <f t="shared" si="7"/>
        <v>248969.96406854229</v>
      </c>
      <c r="AK18" s="12">
        <f t="shared" si="7"/>
        <v>243610.90086245284</v>
      </c>
      <c r="AL18" s="12">
        <f t="shared" si="7"/>
        <v>238247.61624616772</v>
      </c>
      <c r="AN18" s="12">
        <f t="shared" ref="AN18" si="8">SUM(AN12:AN17)</f>
        <v>258671.19911839339</v>
      </c>
    </row>
    <row r="19" spans="1:42" x14ac:dyDescent="0.25">
      <c r="A19" s="11" t="s">
        <v>10</v>
      </c>
      <c r="B19" s="12">
        <f>+B18*0.666666667</f>
        <v>191396.7860610768</v>
      </c>
      <c r="C19" s="12">
        <f>+C18*0.666666667</f>
        <v>189797.4154579131</v>
      </c>
      <c r="D19" s="12">
        <f t="shared" ref="D19:T19" si="9">+D18*0.666666667</f>
        <v>188435.98493723237</v>
      </c>
      <c r="E19" s="12">
        <f t="shared" si="9"/>
        <v>188180.77674676926</v>
      </c>
      <c r="F19" s="12">
        <f t="shared" si="9"/>
        <v>184962.82438817507</v>
      </c>
      <c r="G19" s="12">
        <f t="shared" si="9"/>
        <v>183513.0383407835</v>
      </c>
      <c r="H19" s="12">
        <f t="shared" si="9"/>
        <v>181693.92587320728</v>
      </c>
      <c r="I19" s="12">
        <f t="shared" si="9"/>
        <v>179961.70995900783</v>
      </c>
      <c r="J19" s="12">
        <f t="shared" si="9"/>
        <v>178161.07297810746</v>
      </c>
      <c r="K19" s="12">
        <f t="shared" si="9"/>
        <v>178541.57997521319</v>
      </c>
      <c r="L19" s="12">
        <f t="shared" si="9"/>
        <v>179571.33515938665</v>
      </c>
      <c r="M19" s="12">
        <f t="shared" si="9"/>
        <v>176272.31934440389</v>
      </c>
      <c r="N19" s="12">
        <f t="shared" si="9"/>
        <v>175362.77072394907</v>
      </c>
      <c r="O19" s="12">
        <f t="shared" si="9"/>
        <v>175126.61469716433</v>
      </c>
      <c r="P19" s="12">
        <f t="shared" si="9"/>
        <v>177357.56602494646</v>
      </c>
      <c r="Q19" s="12">
        <f t="shared" si="9"/>
        <v>180206.63797303766</v>
      </c>
      <c r="R19" s="12">
        <f t="shared" si="9"/>
        <v>177724.7110317967</v>
      </c>
      <c r="S19" s="12">
        <f t="shared" si="9"/>
        <v>174129.15335666557</v>
      </c>
      <c r="T19" s="12">
        <f t="shared" si="9"/>
        <v>174258.82938586062</v>
      </c>
      <c r="U19" s="12">
        <f t="shared" ref="U19:V19" si="10">+U18*0.666666667</f>
        <v>175507.01424968117</v>
      </c>
      <c r="V19" s="12">
        <f t="shared" si="10"/>
        <v>180616.34698556922</v>
      </c>
      <c r="W19" s="12">
        <f t="shared" ref="W19:AG19" si="11">+W18*0.666666667</f>
        <v>182275.62169973218</v>
      </c>
      <c r="X19" s="12">
        <f t="shared" si="11"/>
        <v>182019.44247437417</v>
      </c>
      <c r="Y19" s="12">
        <f t="shared" si="11"/>
        <v>180864.95991218637</v>
      </c>
      <c r="Z19" s="12">
        <f t="shared" si="11"/>
        <v>180727.35777337471</v>
      </c>
      <c r="AA19" s="12">
        <f t="shared" si="11"/>
        <v>176106.82379729548</v>
      </c>
      <c r="AB19" s="12">
        <f t="shared" si="11"/>
        <v>180862.60267738896</v>
      </c>
      <c r="AC19" s="12">
        <f t="shared" si="11"/>
        <v>176965.33073565786</v>
      </c>
      <c r="AD19" s="12">
        <f t="shared" si="11"/>
        <v>174198.06532115865</v>
      </c>
      <c r="AE19" s="12">
        <f t="shared" si="11"/>
        <v>176164.30758284664</v>
      </c>
      <c r="AF19" s="12">
        <f t="shared" si="11"/>
        <v>176227.66931569914</v>
      </c>
      <c r="AG19" s="12">
        <f t="shared" si="11"/>
        <v>174621.97752812301</v>
      </c>
      <c r="AH19" s="12">
        <f t="shared" ref="AH19:AL19" si="12">+AH18*0.666666667</f>
        <v>170451.00018279493</v>
      </c>
      <c r="AI19" s="12">
        <f t="shared" si="12"/>
        <v>168272.93753759298</v>
      </c>
      <c r="AJ19" s="12">
        <f t="shared" si="12"/>
        <v>165979.97612868485</v>
      </c>
      <c r="AK19" s="12">
        <f t="shared" si="12"/>
        <v>162407.26732283886</v>
      </c>
      <c r="AL19" s="12">
        <f t="shared" si="12"/>
        <v>158831.74424352768</v>
      </c>
      <c r="AN19" s="12">
        <f t="shared" ref="AN19" si="13">+AN18*0.666666667</f>
        <v>172447.46616515264</v>
      </c>
      <c r="AO19" s="62">
        <f>'Page 8.3.1'!P34</f>
        <v>171858.15430442136</v>
      </c>
      <c r="AP19" s="62">
        <f>AN19-AO19</f>
        <v>589.31186073127901</v>
      </c>
    </row>
    <row r="20" spans="1:42" x14ac:dyDescent="0.25">
      <c r="A20" s="58" t="s">
        <v>11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>
        <f>'DPU DR 8.11 a'!R16</f>
        <v>177292.80161730724</v>
      </c>
      <c r="S20" s="60">
        <f>'DPU DR 8.11 a'!S16</f>
        <v>178750.92065897724</v>
      </c>
      <c r="T20" s="60">
        <f>'DPU DR 8.11 a'!T16</f>
        <v>181759.28856008366</v>
      </c>
      <c r="U20" s="60">
        <f>'DPU DR 8.11 a'!U16</f>
        <v>179005.6287979332</v>
      </c>
      <c r="V20" s="60">
        <f>'DPU DR 8.11 a'!V16</f>
        <v>179619.92769351517</v>
      </c>
      <c r="W20" s="60">
        <f>'DPU DR 8.11 a'!W16</f>
        <v>181686.30992492998</v>
      </c>
      <c r="X20" s="60">
        <f>'DPU DR 8.11 a'!X16</f>
        <v>181430.13069957198</v>
      </c>
      <c r="Y20" s="60">
        <f>'DPU DR 8.11 a'!Y16</f>
        <v>180275.64813738418</v>
      </c>
      <c r="Z20" s="60">
        <f>'DPU DR 8.11 a'!Z16</f>
        <v>180138.04599857246</v>
      </c>
      <c r="AA20" s="60">
        <f>'DPU DR 8.11 a'!AA16</f>
        <v>175517.51202249332</v>
      </c>
      <c r="AB20" s="60">
        <f>'DPU DR 8.11 a'!AB16</f>
        <v>180273.2909025868</v>
      </c>
      <c r="AC20" s="60">
        <f>'DPU DR 8.11 a'!AC16</f>
        <v>176376.01896085567</v>
      </c>
      <c r="AD20" s="60">
        <f>'DPU DR 8.11 a'!AD16</f>
        <v>173608.75354635646</v>
      </c>
      <c r="AE20" s="60">
        <f>'DPU DR 8.11 a'!AE16</f>
        <v>175574.99580804448</v>
      </c>
      <c r="AF20" s="60">
        <f>'DPU DR 8.11 a'!AF16</f>
        <v>175638.35754089695</v>
      </c>
      <c r="AG20" s="60">
        <f>'DPU DR 8.11 a'!AG16</f>
        <v>174032.66575332082</v>
      </c>
      <c r="AH20" s="60">
        <f>'DPU DR 8.11 a'!AH16</f>
        <v>169861.68840799277</v>
      </c>
      <c r="AI20" s="60">
        <f>'DPU DR 8.11 a'!AI16</f>
        <v>167683.62576279076</v>
      </c>
      <c r="AJ20" s="60">
        <f>'DPU DR 8.11 a'!AJ16</f>
        <v>165390.66435388263</v>
      </c>
      <c r="AK20" s="60">
        <f>'DPU DR 8.11 a'!AK16</f>
        <v>161817.95554803664</v>
      </c>
      <c r="AL20" s="60">
        <f>'DPU DR 8.11 a'!AL16</f>
        <v>158242.43246872551</v>
      </c>
      <c r="AM20" s="59"/>
      <c r="AN20" s="59"/>
      <c r="AO20" s="61">
        <f>AVERAGE(Z20:AL20)</f>
        <v>171858.15439035039</v>
      </c>
    </row>
    <row r="21" spans="1:42" x14ac:dyDescent="0.25">
      <c r="A21" s="40" t="s">
        <v>53</v>
      </c>
      <c r="R21" s="45">
        <f>R19-R20</f>
        <v>431.90941448946251</v>
      </c>
      <c r="S21" s="45">
        <f t="shared" ref="S21:AL21" si="14">S19-S20</f>
        <v>-4621.7673023116658</v>
      </c>
      <c r="T21" s="45">
        <f t="shared" si="14"/>
        <v>-7500.4591742230405</v>
      </c>
      <c r="U21" s="45">
        <f t="shared" si="14"/>
        <v>-3498.6145482520224</v>
      </c>
      <c r="V21" s="45">
        <f t="shared" si="14"/>
        <v>996.41929205405177</v>
      </c>
      <c r="W21" s="45">
        <f t="shared" si="14"/>
        <v>589.31177480219048</v>
      </c>
      <c r="X21" s="45">
        <f t="shared" si="14"/>
        <v>589.31177480219048</v>
      </c>
      <c r="Y21" s="45">
        <f t="shared" si="14"/>
        <v>589.31177480219048</v>
      </c>
      <c r="Z21" s="45">
        <f t="shared" si="14"/>
        <v>589.31177480224869</v>
      </c>
      <c r="AA21" s="45">
        <f t="shared" si="14"/>
        <v>589.31177480216138</v>
      </c>
      <c r="AB21" s="45">
        <f t="shared" si="14"/>
        <v>589.31177480216138</v>
      </c>
      <c r="AC21" s="45">
        <f t="shared" si="14"/>
        <v>589.31177480219048</v>
      </c>
      <c r="AD21" s="45">
        <f t="shared" si="14"/>
        <v>589.31177480219048</v>
      </c>
      <c r="AE21" s="45">
        <f t="shared" si="14"/>
        <v>589.31177480216138</v>
      </c>
      <c r="AF21" s="45">
        <f t="shared" si="14"/>
        <v>589.31177480219048</v>
      </c>
      <c r="AG21" s="45">
        <f t="shared" si="14"/>
        <v>589.31177480219048</v>
      </c>
      <c r="AH21" s="45">
        <f t="shared" si="14"/>
        <v>589.31177480216138</v>
      </c>
      <c r="AI21" s="45">
        <f t="shared" si="14"/>
        <v>589.31177480221959</v>
      </c>
      <c r="AJ21" s="45">
        <f t="shared" si="14"/>
        <v>589.31177480221959</v>
      </c>
      <c r="AK21" s="45">
        <f t="shared" si="14"/>
        <v>589.31177480221959</v>
      </c>
      <c r="AL21" s="45">
        <f t="shared" si="14"/>
        <v>589.31177480216138</v>
      </c>
    </row>
    <row r="62" spans="2:2" x14ac:dyDescent="0.25">
      <c r="B62" s="217"/>
    </row>
  </sheetData>
  <pageMargins left="0.25" right="0.25" top="0.75" bottom="0.75" header="0.3" footer="0.3"/>
  <pageSetup scale="60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O62"/>
  <sheetViews>
    <sheetView view="pageBreakPreview" zoomScale="55" zoomScaleNormal="81" zoomScaleSheetLayoutView="55" workbookViewId="0">
      <pane xSplit="1" ySplit="9" topLeftCell="B10" activePane="bottomRight" state="frozen"/>
      <selection activeCell="K55" sqref="K55"/>
      <selection pane="topRight" activeCell="K55" sqref="K55"/>
      <selection pane="bottomLeft" activeCell="K55" sqref="K55"/>
      <selection pane="bottomRight" activeCell="K55" sqref="K55"/>
    </sheetView>
  </sheetViews>
  <sheetFormatPr defaultColWidth="10.28515625" defaultRowHeight="12.75" x14ac:dyDescent="0.2"/>
  <cols>
    <col min="1" max="1" width="56.140625" style="113" customWidth="1"/>
    <col min="2" max="16" width="13.28515625" style="113" customWidth="1"/>
    <col min="17" max="24" width="14.140625" style="113" customWidth="1"/>
    <col min="25" max="37" width="15.28515625" style="113" customWidth="1"/>
    <col min="38" max="38" width="4.85546875" style="113" customWidth="1"/>
    <col min="39" max="39" width="15" style="113" bestFit="1" customWidth="1"/>
    <col min="40" max="40" width="14.140625" style="113" bestFit="1" customWidth="1"/>
    <col min="41" max="41" width="11.140625" style="113" bestFit="1" customWidth="1"/>
    <col min="42" max="16384" width="10.28515625" style="113"/>
  </cols>
  <sheetData>
    <row r="1" spans="1:41" s="201" customFormat="1" ht="15.75" x14ac:dyDescent="0.25">
      <c r="O1" s="215" t="s">
        <v>118</v>
      </c>
      <c r="AA1" s="215" t="s">
        <v>119</v>
      </c>
      <c r="AL1" s="214"/>
      <c r="AM1" s="214"/>
      <c r="AN1" s="215" t="s">
        <v>120</v>
      </c>
      <c r="AO1" s="214"/>
    </row>
    <row r="2" spans="1:41" s="201" customFormat="1" ht="15.75" x14ac:dyDescent="0.25">
      <c r="A2" s="212"/>
      <c r="O2" s="213" t="s">
        <v>107</v>
      </c>
      <c r="AA2" s="213" t="s">
        <v>107</v>
      </c>
      <c r="AL2" s="214"/>
      <c r="AM2" s="214"/>
      <c r="AN2" s="213" t="s">
        <v>107</v>
      </c>
      <c r="AO2" s="214"/>
    </row>
    <row r="3" spans="1:41" s="201" customFormat="1" ht="15.75" x14ac:dyDescent="0.25">
      <c r="A3" s="7" t="s">
        <v>116</v>
      </c>
      <c r="O3" s="213" t="s">
        <v>106</v>
      </c>
      <c r="AA3" s="213" t="s">
        <v>106</v>
      </c>
      <c r="AL3" s="214"/>
      <c r="AM3" s="214"/>
      <c r="AN3" s="213" t="s">
        <v>106</v>
      </c>
      <c r="AO3" s="214"/>
    </row>
    <row r="4" spans="1:41" ht="20.25" customHeight="1" x14ac:dyDescent="0.25">
      <c r="A4" s="212" t="s">
        <v>78</v>
      </c>
      <c r="W4" s="224" t="s">
        <v>117</v>
      </c>
      <c r="X4" s="224"/>
      <c r="Y4" s="224"/>
      <c r="Z4" s="224"/>
      <c r="AA4" s="224"/>
      <c r="AL4" s="197"/>
      <c r="AM4" s="197"/>
      <c r="AN4" s="197"/>
      <c r="AO4" s="197"/>
    </row>
    <row r="5" spans="1:41" x14ac:dyDescent="0.2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W5" s="224"/>
      <c r="X5" s="224"/>
      <c r="Y5" s="224"/>
      <c r="Z5" s="224"/>
      <c r="AA5" s="224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7"/>
      <c r="AM5" s="197"/>
      <c r="AN5" s="197"/>
      <c r="AO5" s="197"/>
    </row>
    <row r="6" spans="1:41" ht="25.5" x14ac:dyDescent="0.2">
      <c r="B6" s="199" t="s">
        <v>77</v>
      </c>
      <c r="C6" s="199" t="s">
        <v>77</v>
      </c>
      <c r="D6" s="199" t="s">
        <v>77</v>
      </c>
      <c r="E6" s="199" t="s">
        <v>77</v>
      </c>
      <c r="F6" s="199" t="s">
        <v>77</v>
      </c>
      <c r="G6" s="199" t="s">
        <v>77</v>
      </c>
      <c r="H6" s="199" t="s">
        <v>77</v>
      </c>
      <c r="I6" s="199" t="s">
        <v>77</v>
      </c>
      <c r="J6" s="199" t="s">
        <v>77</v>
      </c>
      <c r="K6" s="199" t="s">
        <v>77</v>
      </c>
      <c r="L6" s="199" t="s">
        <v>77</v>
      </c>
      <c r="M6" s="199" t="s">
        <v>77</v>
      </c>
      <c r="N6" s="199" t="s">
        <v>77</v>
      </c>
      <c r="O6" s="199" t="s">
        <v>77</v>
      </c>
      <c r="P6" s="199" t="s">
        <v>77</v>
      </c>
      <c r="Q6" s="199" t="s">
        <v>77</v>
      </c>
      <c r="R6" s="199" t="s">
        <v>77</v>
      </c>
      <c r="S6" s="199" t="s">
        <v>77</v>
      </c>
      <c r="T6" s="200" t="s">
        <v>109</v>
      </c>
      <c r="U6" s="200" t="s">
        <v>109</v>
      </c>
      <c r="V6" s="200" t="s">
        <v>109</v>
      </c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7"/>
      <c r="AM6" s="197"/>
      <c r="AN6" s="197"/>
      <c r="AO6" s="197"/>
    </row>
    <row r="7" spans="1:41" ht="15.75" x14ac:dyDescent="0.25">
      <c r="A7" s="201"/>
      <c r="S7" s="202"/>
      <c r="T7" s="199" t="s">
        <v>76</v>
      </c>
      <c r="U7" s="199" t="s">
        <v>76</v>
      </c>
      <c r="V7" s="199" t="s">
        <v>76</v>
      </c>
      <c r="W7" s="199" t="s">
        <v>76</v>
      </c>
      <c r="X7" s="199" t="s">
        <v>76</v>
      </c>
      <c r="Y7" s="199" t="s">
        <v>76</v>
      </c>
      <c r="Z7" s="199" t="s">
        <v>76</v>
      </c>
      <c r="AA7" s="199" t="s">
        <v>76</v>
      </c>
      <c r="AB7" s="199" t="s">
        <v>76</v>
      </c>
      <c r="AC7" s="199" t="s">
        <v>76</v>
      </c>
      <c r="AD7" s="199" t="s">
        <v>76</v>
      </c>
      <c r="AE7" s="199" t="s">
        <v>76</v>
      </c>
      <c r="AF7" s="199" t="s">
        <v>76</v>
      </c>
      <c r="AG7" s="199" t="s">
        <v>76</v>
      </c>
      <c r="AH7" s="199" t="s">
        <v>76</v>
      </c>
      <c r="AI7" s="199" t="s">
        <v>76</v>
      </c>
      <c r="AJ7" s="199" t="s">
        <v>76</v>
      </c>
      <c r="AK7" s="199" t="s">
        <v>76</v>
      </c>
      <c r="AL7" s="197"/>
      <c r="AM7" s="203" t="s">
        <v>51</v>
      </c>
      <c r="AN7" s="203" t="s">
        <v>52</v>
      </c>
      <c r="AO7" s="197"/>
    </row>
    <row r="8" spans="1:41" ht="28.5" x14ac:dyDescent="0.2">
      <c r="A8" s="131" t="s">
        <v>75</v>
      </c>
      <c r="B8" s="129">
        <v>41091</v>
      </c>
      <c r="C8" s="129">
        <v>41122</v>
      </c>
      <c r="D8" s="129">
        <v>41153</v>
      </c>
      <c r="E8" s="129">
        <v>41183</v>
      </c>
      <c r="F8" s="129">
        <v>41214</v>
      </c>
      <c r="G8" s="129">
        <v>41244</v>
      </c>
      <c r="H8" s="129">
        <v>41275</v>
      </c>
      <c r="I8" s="129">
        <v>41306</v>
      </c>
      <c r="J8" s="129">
        <v>41334</v>
      </c>
      <c r="K8" s="129">
        <v>41365</v>
      </c>
      <c r="L8" s="129">
        <v>41395</v>
      </c>
      <c r="M8" s="129">
        <v>41426</v>
      </c>
      <c r="N8" s="129">
        <v>41456</v>
      </c>
      <c r="O8" s="129">
        <v>41487</v>
      </c>
      <c r="P8" s="129">
        <v>41518</v>
      </c>
      <c r="Q8" s="129">
        <v>41548</v>
      </c>
      <c r="R8" s="129">
        <v>41579</v>
      </c>
      <c r="S8" s="129">
        <v>41609</v>
      </c>
      <c r="T8" s="129">
        <v>41640</v>
      </c>
      <c r="U8" s="129">
        <v>41671</v>
      </c>
      <c r="V8" s="129">
        <v>41699</v>
      </c>
      <c r="W8" s="129">
        <v>41730</v>
      </c>
      <c r="X8" s="129">
        <v>41760</v>
      </c>
      <c r="Y8" s="129">
        <v>41791</v>
      </c>
      <c r="Z8" s="129">
        <v>41821</v>
      </c>
      <c r="AA8" s="129">
        <v>41852</v>
      </c>
      <c r="AB8" s="129">
        <v>41883</v>
      </c>
      <c r="AC8" s="129">
        <v>41913</v>
      </c>
      <c r="AD8" s="129">
        <v>41944</v>
      </c>
      <c r="AE8" s="129">
        <v>41974</v>
      </c>
      <c r="AF8" s="129">
        <v>42005</v>
      </c>
      <c r="AG8" s="129">
        <v>42036</v>
      </c>
      <c r="AH8" s="129">
        <v>42064</v>
      </c>
      <c r="AI8" s="129">
        <v>42095</v>
      </c>
      <c r="AJ8" s="129">
        <v>42125</v>
      </c>
      <c r="AK8" s="129">
        <v>42156</v>
      </c>
      <c r="AL8" s="128"/>
      <c r="AM8" s="128" t="s">
        <v>50</v>
      </c>
      <c r="AN8" s="128" t="s">
        <v>74</v>
      </c>
      <c r="AO8" s="128"/>
    </row>
    <row r="9" spans="1:41" ht="14.25" x14ac:dyDescent="0.2">
      <c r="A9" s="127"/>
      <c r="B9" s="125" t="s">
        <v>12</v>
      </c>
      <c r="C9" s="125" t="s">
        <v>12</v>
      </c>
      <c r="D9" s="125" t="s">
        <v>12</v>
      </c>
      <c r="E9" s="125" t="s">
        <v>12</v>
      </c>
      <c r="F9" s="125" t="s">
        <v>12</v>
      </c>
      <c r="G9" s="125" t="s">
        <v>12</v>
      </c>
      <c r="H9" s="125" t="s">
        <v>12</v>
      </c>
      <c r="I9" s="125" t="s">
        <v>12</v>
      </c>
      <c r="J9" s="125" t="s">
        <v>12</v>
      </c>
      <c r="K9" s="125" t="s">
        <v>12</v>
      </c>
      <c r="L9" s="125" t="s">
        <v>12</v>
      </c>
      <c r="M9" s="125" t="s">
        <v>12</v>
      </c>
      <c r="N9" s="125" t="s">
        <v>12</v>
      </c>
      <c r="O9" s="125" t="s">
        <v>12</v>
      </c>
      <c r="P9" s="125" t="s">
        <v>12</v>
      </c>
      <c r="Q9" s="125" t="s">
        <v>12</v>
      </c>
      <c r="R9" s="125" t="s">
        <v>12</v>
      </c>
      <c r="S9" s="125" t="s">
        <v>12</v>
      </c>
      <c r="T9" s="125" t="s">
        <v>12</v>
      </c>
      <c r="U9" s="125" t="s">
        <v>12</v>
      </c>
      <c r="V9" s="125" t="s">
        <v>12</v>
      </c>
      <c r="W9" s="125" t="s">
        <v>11</v>
      </c>
      <c r="X9" s="125" t="s">
        <v>11</v>
      </c>
      <c r="Y9" s="125" t="s">
        <v>11</v>
      </c>
      <c r="Z9" s="125" t="s">
        <v>11</v>
      </c>
      <c r="AA9" s="125" t="s">
        <v>11</v>
      </c>
      <c r="AB9" s="125" t="s">
        <v>11</v>
      </c>
      <c r="AC9" s="125" t="s">
        <v>11</v>
      </c>
      <c r="AD9" s="125" t="s">
        <v>11</v>
      </c>
      <c r="AE9" s="125" t="s">
        <v>11</v>
      </c>
      <c r="AF9" s="125" t="s">
        <v>11</v>
      </c>
      <c r="AG9" s="125" t="s">
        <v>11</v>
      </c>
      <c r="AH9" s="125" t="s">
        <v>11</v>
      </c>
      <c r="AI9" s="125" t="s">
        <v>11</v>
      </c>
      <c r="AJ9" s="125" t="s">
        <v>11</v>
      </c>
      <c r="AK9" s="125" t="s">
        <v>11</v>
      </c>
      <c r="AL9" s="197"/>
      <c r="AM9" s="197"/>
      <c r="AN9" s="197"/>
      <c r="AO9" s="197"/>
    </row>
    <row r="10" spans="1:41" ht="15" x14ac:dyDescent="0.25">
      <c r="A10" s="119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AL10" s="197"/>
      <c r="AM10" s="197"/>
      <c r="AN10" s="197"/>
      <c r="AO10" s="197"/>
    </row>
    <row r="11" spans="1:41" ht="15" x14ac:dyDescent="0.25">
      <c r="A11" s="115" t="s">
        <v>73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AL11" s="197"/>
      <c r="AM11" s="197"/>
      <c r="AN11" s="197"/>
      <c r="AO11" s="197"/>
    </row>
    <row r="12" spans="1:41" ht="15" x14ac:dyDescent="0.25">
      <c r="A12" s="115" t="s">
        <v>72</v>
      </c>
      <c r="B12" s="122">
        <f>'DPU 8.10 b_Trap Actuals'!D11</f>
        <v>11240186</v>
      </c>
      <c r="C12" s="122">
        <f>'DPU 8.10 b_Trap Actuals'!E11</f>
        <v>11240186</v>
      </c>
      <c r="D12" s="122">
        <f>'DPU 8.10 b_Trap Actuals'!F11</f>
        <v>11240186</v>
      </c>
      <c r="E12" s="122">
        <f>'DPU 8.10 b_Trap Actuals'!G11</f>
        <v>11240186</v>
      </c>
      <c r="F12" s="122">
        <f>'DPU 8.10 b_Trap Actuals'!H11</f>
        <v>11240186</v>
      </c>
      <c r="G12" s="122">
        <f>'DPU 8.10 b_Trap Actuals'!I11</f>
        <v>11240186</v>
      </c>
      <c r="H12" s="122">
        <f>'DPU 8.10 b_Trap Actuals'!J11</f>
        <v>11240186</v>
      </c>
      <c r="I12" s="122">
        <f>'DPU 8.10 b_Trap Actuals'!K11</f>
        <v>11240186</v>
      </c>
      <c r="J12" s="122">
        <f>'DPU 8.10 b_Trap Actuals'!L11</f>
        <v>11240186</v>
      </c>
      <c r="K12" s="122">
        <f>'DPU 8.10 b_Trap Actuals'!M11</f>
        <v>11240186</v>
      </c>
      <c r="L12" s="122">
        <f>'DPU 8.10 b_Trap Actuals'!N11</f>
        <v>11240186</v>
      </c>
      <c r="M12" s="122">
        <f>'DPU 8.10 b_Trap Actuals'!O11</f>
        <v>11240186</v>
      </c>
      <c r="N12" s="122">
        <f>'DPU 8.10 b_Trap Actuals'!P11</f>
        <v>11240186</v>
      </c>
      <c r="O12" s="122">
        <f>'DPU 8.10 b_Trap Actuals'!Q11</f>
        <v>11240186</v>
      </c>
      <c r="P12" s="122">
        <f>'DPU 8.10 b_Trap Actuals'!R11</f>
        <v>11240186</v>
      </c>
      <c r="Q12" s="122">
        <f>'DPU 8.10 b_Trap Actuals'!S11</f>
        <v>11240186</v>
      </c>
      <c r="R12" s="122">
        <f>'DPU 8.10 b_Trap Actuals'!T11</f>
        <v>11240186</v>
      </c>
      <c r="S12" s="122">
        <f>'DPU 8.10 b_Trap Actuals'!U11</f>
        <v>11240186</v>
      </c>
      <c r="T12" s="122">
        <v>11240186</v>
      </c>
      <c r="U12" s="122">
        <v>18350717</v>
      </c>
      <c r="V12" s="122">
        <v>18350717</v>
      </c>
      <c r="W12" s="122">
        <f>V12+'Monthly Change'!X38</f>
        <v>18350717</v>
      </c>
      <c r="X12" s="122">
        <f>W12+'Monthly Change'!Y38</f>
        <v>18350717</v>
      </c>
      <c r="Y12" s="122">
        <f>X12+'Monthly Change'!Z38</f>
        <v>18350717</v>
      </c>
      <c r="Z12" s="122">
        <f>Y12+'Monthly Change'!AA38</f>
        <v>18350717</v>
      </c>
      <c r="AA12" s="122">
        <f>Z12+'Monthly Change'!AB38</f>
        <v>18350717</v>
      </c>
      <c r="AB12" s="122">
        <f>AA12+'Monthly Change'!AC38</f>
        <v>18350717</v>
      </c>
      <c r="AC12" s="122">
        <f>AB12+'Monthly Change'!AD38</f>
        <v>18350717</v>
      </c>
      <c r="AD12" s="122">
        <f>AC12+'Monthly Change'!AE38</f>
        <v>18350717</v>
      </c>
      <c r="AE12" s="122">
        <f>AD12+'Monthly Change'!AF38</f>
        <v>18350717</v>
      </c>
      <c r="AF12" s="122">
        <f>AE12+'Monthly Change'!AG38</f>
        <v>18350717</v>
      </c>
      <c r="AG12" s="122">
        <f>AF12+'Monthly Change'!AH38</f>
        <v>18350717</v>
      </c>
      <c r="AH12" s="122">
        <f>AG12+'Monthly Change'!AI38</f>
        <v>18350717</v>
      </c>
      <c r="AI12" s="122">
        <f>AH12+'Monthly Change'!AJ38</f>
        <v>18350717</v>
      </c>
      <c r="AJ12" s="122">
        <f>AI12+'Monthly Change'!AK38</f>
        <v>18350717</v>
      </c>
      <c r="AK12" s="122">
        <f>AJ12+'Monthly Change'!AL38</f>
        <v>18350717</v>
      </c>
      <c r="AM12" s="202">
        <f>AVERAGE(Y12:AK12)</f>
        <v>18350717</v>
      </c>
      <c r="AN12" s="204">
        <f>AVERAGE('SRM3-8.2.1'!B36:N36)*1000</f>
        <v>11240185.999999998</v>
      </c>
    </row>
    <row r="13" spans="1:41" ht="15" x14ac:dyDescent="0.25">
      <c r="A13" s="115" t="s">
        <v>71</v>
      </c>
      <c r="B13" s="122">
        <f>'DPU 8.10 b_Trap Actuals'!D12</f>
        <v>2834815</v>
      </c>
      <c r="C13" s="122">
        <f>'DPU 8.10 b_Trap Actuals'!E12</f>
        <v>2834815</v>
      </c>
      <c r="D13" s="122">
        <f>'DPU 8.10 b_Trap Actuals'!F12</f>
        <v>2834815</v>
      </c>
      <c r="E13" s="122">
        <f>'DPU 8.10 b_Trap Actuals'!G12</f>
        <v>2834815</v>
      </c>
      <c r="F13" s="122">
        <f>'DPU 8.10 b_Trap Actuals'!H12</f>
        <v>2834815</v>
      </c>
      <c r="G13" s="122">
        <f>'DPU 8.10 b_Trap Actuals'!I12</f>
        <v>2834815</v>
      </c>
      <c r="H13" s="122">
        <f>'DPU 8.10 b_Trap Actuals'!J12</f>
        <v>2834815</v>
      </c>
      <c r="I13" s="122">
        <f>'DPU 8.10 b_Trap Actuals'!K12</f>
        <v>2834815</v>
      </c>
      <c r="J13" s="122">
        <f>'DPU 8.10 b_Trap Actuals'!L12</f>
        <v>2834815</v>
      </c>
      <c r="K13" s="122">
        <f>'DPU 8.10 b_Trap Actuals'!M12</f>
        <v>2834815</v>
      </c>
      <c r="L13" s="122">
        <f>'DPU 8.10 b_Trap Actuals'!N12</f>
        <v>2834815</v>
      </c>
      <c r="M13" s="122">
        <f>'DPU 8.10 b_Trap Actuals'!O12</f>
        <v>2834815</v>
      </c>
      <c r="N13" s="122">
        <f>'DPU 8.10 b_Trap Actuals'!P12</f>
        <v>2834815</v>
      </c>
      <c r="O13" s="122">
        <f>'DPU 8.10 b_Trap Actuals'!Q12</f>
        <v>2834815</v>
      </c>
      <c r="P13" s="122">
        <f>'DPU 8.10 b_Trap Actuals'!R12</f>
        <v>2834815</v>
      </c>
      <c r="Q13" s="122">
        <f>'DPU 8.10 b_Trap Actuals'!S12</f>
        <v>2834815</v>
      </c>
      <c r="R13" s="122">
        <f>'DPU 8.10 b_Trap Actuals'!T12</f>
        <v>2834815</v>
      </c>
      <c r="S13" s="122">
        <f>'DPU 8.10 b_Trap Actuals'!U12</f>
        <v>2834815</v>
      </c>
      <c r="T13" s="122">
        <v>2834815</v>
      </c>
      <c r="U13" s="122">
        <v>2834815</v>
      </c>
      <c r="V13" s="122">
        <v>2834815</v>
      </c>
      <c r="W13" s="122">
        <f>V13+'Monthly Change'!X39</f>
        <v>2834815</v>
      </c>
      <c r="X13" s="122">
        <f>W13+'Monthly Change'!Y39</f>
        <v>2834815</v>
      </c>
      <c r="Y13" s="122">
        <f>X13+'Monthly Change'!Z39</f>
        <v>2834815</v>
      </c>
      <c r="Z13" s="122">
        <f>Y13+'Monthly Change'!AA39</f>
        <v>2834815</v>
      </c>
      <c r="AA13" s="122">
        <f>Z13+'Monthly Change'!AB39</f>
        <v>2834815</v>
      </c>
      <c r="AB13" s="122">
        <f>AA13+'Monthly Change'!AC39</f>
        <v>2834815</v>
      </c>
      <c r="AC13" s="122">
        <f>AB13+'Monthly Change'!AD39</f>
        <v>2834815</v>
      </c>
      <c r="AD13" s="122">
        <f>AC13+'Monthly Change'!AE39</f>
        <v>2834815</v>
      </c>
      <c r="AE13" s="122">
        <f>AD13+'Monthly Change'!AF39</f>
        <v>2834815</v>
      </c>
      <c r="AF13" s="122">
        <f>AE13+'Monthly Change'!AG39</f>
        <v>2834815</v>
      </c>
      <c r="AG13" s="122">
        <f>AF13+'Monthly Change'!AH39</f>
        <v>2834815</v>
      </c>
      <c r="AH13" s="122">
        <f>AG13+'Monthly Change'!AI39</f>
        <v>2834815</v>
      </c>
      <c r="AI13" s="122">
        <f>AH13+'Monthly Change'!AJ39</f>
        <v>2834815</v>
      </c>
      <c r="AJ13" s="122">
        <f>AI13+'Monthly Change'!AK39</f>
        <v>2834815</v>
      </c>
      <c r="AK13" s="122">
        <f>AJ13+'Monthly Change'!AL39</f>
        <v>2834815</v>
      </c>
      <c r="AM13" s="202">
        <f>AVERAGE(Y13:AK13)</f>
        <v>2834815</v>
      </c>
      <c r="AN13" s="204">
        <f>AVERAGE('SRM3-8.2.1'!B37:N37)*1000</f>
        <v>2834814.9999999995</v>
      </c>
    </row>
    <row r="14" spans="1:41" ht="15" x14ac:dyDescent="0.25">
      <c r="A14" s="115" t="s">
        <v>70</v>
      </c>
      <c r="B14" s="122">
        <f>'DPU 8.10 b_Trap Actuals'!D13</f>
        <v>119892449</v>
      </c>
      <c r="C14" s="122">
        <f>'DPU 8.10 b_Trap Actuals'!E13</f>
        <v>120499510</v>
      </c>
      <c r="D14" s="122">
        <f>'DPU 8.10 b_Trap Actuals'!F13</f>
        <v>116048808</v>
      </c>
      <c r="E14" s="122">
        <f>'DPU 8.10 b_Trap Actuals'!G13</f>
        <v>116833756</v>
      </c>
      <c r="F14" s="122">
        <f>'DPU 8.10 b_Trap Actuals'!H13</f>
        <v>116882955</v>
      </c>
      <c r="G14" s="122">
        <f>'DPU 8.10 b_Trap Actuals'!I13</f>
        <v>116039653</v>
      </c>
      <c r="H14" s="122">
        <f>'DPU 8.10 b_Trap Actuals'!J13</f>
        <v>116156401</v>
      </c>
      <c r="I14" s="122">
        <f>'DPU 8.10 b_Trap Actuals'!K13</f>
        <v>116307227</v>
      </c>
      <c r="J14" s="122">
        <f>'DPU 8.10 b_Trap Actuals'!L13</f>
        <v>116375776</v>
      </c>
      <c r="K14" s="122">
        <f>'DPU 8.10 b_Trap Actuals'!M13</f>
        <v>116513293</v>
      </c>
      <c r="L14" s="122">
        <f>'DPU 8.10 b_Trap Actuals'!N13</f>
        <v>116672425</v>
      </c>
      <c r="M14" s="122">
        <f>'DPU 8.10 b_Trap Actuals'!O13</f>
        <v>116712880</v>
      </c>
      <c r="N14" s="122">
        <f>'DPU 8.10 b_Trap Actuals'!P13</f>
        <v>116716475</v>
      </c>
      <c r="O14" s="122">
        <f>'DPU 8.10 b_Trap Actuals'!Q13</f>
        <v>116753808</v>
      </c>
      <c r="P14" s="122">
        <f>'DPU 8.10 b_Trap Actuals'!R13</f>
        <v>116706627</v>
      </c>
      <c r="Q14" s="122">
        <f>'DPU 8.10 b_Trap Actuals'!S13</f>
        <v>116784858</v>
      </c>
      <c r="R14" s="122">
        <f>'DPU 8.10 b_Trap Actuals'!T13</f>
        <v>118141732</v>
      </c>
      <c r="S14" s="122">
        <f>'DPU 8.10 b_Trap Actuals'!U13</f>
        <v>118194288</v>
      </c>
      <c r="T14" s="122">
        <v>118782564</v>
      </c>
      <c r="U14" s="122">
        <v>118655581</v>
      </c>
      <c r="V14" s="122">
        <v>118714787</v>
      </c>
      <c r="W14" s="122">
        <f>V14+'Monthly Change'!X40</f>
        <v>118838703.66666667</v>
      </c>
      <c r="X14" s="122">
        <f>W14+'Monthly Change'!Y40</f>
        <v>119267620.33333334</v>
      </c>
      <c r="Y14" s="122">
        <f>X14+'Monthly Change'!Z40</f>
        <v>119426537.00000001</v>
      </c>
      <c r="Z14" s="122">
        <f>Y14+'Monthly Change'!AA40</f>
        <v>119452120.33333334</v>
      </c>
      <c r="AA14" s="122">
        <f>Z14+'Monthly Change'!AB40</f>
        <v>119477703.66666667</v>
      </c>
      <c r="AB14" s="122">
        <f>AA14+'Monthly Change'!AC40</f>
        <v>119503287</v>
      </c>
      <c r="AC14" s="122">
        <f>AB14+'Monthly Change'!AD40</f>
        <v>119528870.33333333</v>
      </c>
      <c r="AD14" s="122">
        <f>AC14+'Monthly Change'!AE40</f>
        <v>119554453.66666666</v>
      </c>
      <c r="AE14" s="122">
        <f>AD14+'Monthly Change'!AF40</f>
        <v>119580036.99999999</v>
      </c>
      <c r="AF14" s="122">
        <f>AE14+'Monthly Change'!AG40</f>
        <v>120012320.33333331</v>
      </c>
      <c r="AG14" s="122">
        <f>AF14+'Monthly Change'!AH40</f>
        <v>120444603.66666664</v>
      </c>
      <c r="AH14" s="122">
        <f>AG14+'Monthly Change'!AI40</f>
        <v>120876886.99999997</v>
      </c>
      <c r="AI14" s="122">
        <f>AH14+'Monthly Change'!AJ40</f>
        <v>121254470.3333333</v>
      </c>
      <c r="AJ14" s="122">
        <f>AI14+'Monthly Change'!AK40</f>
        <v>121632053.66666663</v>
      </c>
      <c r="AK14" s="122">
        <f>AJ14+'Monthly Change'!AL40</f>
        <v>122009636.99999996</v>
      </c>
      <c r="AM14" s="202">
        <f>AVERAGE(Y14:AK14)</f>
        <v>120211767.76923077</v>
      </c>
      <c r="AN14" s="204">
        <f>AVERAGE('SRM3-8.2.1'!B38:N38)*1000</f>
        <v>121670480.76923074</v>
      </c>
    </row>
    <row r="15" spans="1:41" ht="15" x14ac:dyDescent="0.25">
      <c r="A15" s="115" t="s">
        <v>69</v>
      </c>
      <c r="B15" s="111">
        <f t="shared" ref="B15:AK15" si="0">B12+B13+B14</f>
        <v>133967450</v>
      </c>
      <c r="C15" s="111">
        <f t="shared" si="0"/>
        <v>134574511</v>
      </c>
      <c r="D15" s="111">
        <f t="shared" si="0"/>
        <v>130123809</v>
      </c>
      <c r="E15" s="111">
        <f t="shared" si="0"/>
        <v>130908757</v>
      </c>
      <c r="F15" s="111">
        <f t="shared" si="0"/>
        <v>130957956</v>
      </c>
      <c r="G15" s="111">
        <f t="shared" si="0"/>
        <v>130114654</v>
      </c>
      <c r="H15" s="111">
        <f t="shared" si="0"/>
        <v>130231402</v>
      </c>
      <c r="I15" s="111">
        <f t="shared" si="0"/>
        <v>130382228</v>
      </c>
      <c r="J15" s="111">
        <f t="shared" si="0"/>
        <v>130450777</v>
      </c>
      <c r="K15" s="111">
        <f t="shared" si="0"/>
        <v>130588294</v>
      </c>
      <c r="L15" s="111">
        <f t="shared" si="0"/>
        <v>130747426</v>
      </c>
      <c r="M15" s="111">
        <f t="shared" si="0"/>
        <v>130787881</v>
      </c>
      <c r="N15" s="111">
        <f t="shared" si="0"/>
        <v>130791476</v>
      </c>
      <c r="O15" s="111">
        <f t="shared" si="0"/>
        <v>130828809</v>
      </c>
      <c r="P15" s="111">
        <f t="shared" si="0"/>
        <v>130781628</v>
      </c>
      <c r="Q15" s="111">
        <f t="shared" si="0"/>
        <v>130859859</v>
      </c>
      <c r="R15" s="111">
        <f t="shared" si="0"/>
        <v>132216733</v>
      </c>
      <c r="S15" s="111">
        <f t="shared" si="0"/>
        <v>132269289</v>
      </c>
      <c r="T15" s="111">
        <f t="shared" si="0"/>
        <v>132857565</v>
      </c>
      <c r="U15" s="111">
        <f t="shared" si="0"/>
        <v>139841113</v>
      </c>
      <c r="V15" s="111">
        <f t="shared" si="0"/>
        <v>139900319</v>
      </c>
      <c r="W15" s="111">
        <f t="shared" si="0"/>
        <v>140024235.66666669</v>
      </c>
      <c r="X15" s="111">
        <f t="shared" si="0"/>
        <v>140453152.33333334</v>
      </c>
      <c r="Y15" s="111">
        <f t="shared" si="0"/>
        <v>140612069</v>
      </c>
      <c r="Z15" s="111">
        <f t="shared" si="0"/>
        <v>140637652.33333334</v>
      </c>
      <c r="AA15" s="111">
        <f t="shared" si="0"/>
        <v>140663235.66666669</v>
      </c>
      <c r="AB15" s="111">
        <f t="shared" si="0"/>
        <v>140688819</v>
      </c>
      <c r="AC15" s="111">
        <f t="shared" si="0"/>
        <v>140714402.33333331</v>
      </c>
      <c r="AD15" s="111">
        <f t="shared" si="0"/>
        <v>140739985.66666666</v>
      </c>
      <c r="AE15" s="111">
        <f t="shared" si="0"/>
        <v>140765569</v>
      </c>
      <c r="AF15" s="111">
        <f t="shared" si="0"/>
        <v>141197852.33333331</v>
      </c>
      <c r="AG15" s="111">
        <f t="shared" si="0"/>
        <v>141630135.66666663</v>
      </c>
      <c r="AH15" s="111">
        <f t="shared" si="0"/>
        <v>142062418.99999997</v>
      </c>
      <c r="AI15" s="111">
        <f t="shared" si="0"/>
        <v>142440002.33333331</v>
      </c>
      <c r="AJ15" s="111">
        <f t="shared" si="0"/>
        <v>142817585.66666663</v>
      </c>
      <c r="AK15" s="111">
        <f t="shared" si="0"/>
        <v>143195168.99999994</v>
      </c>
      <c r="AM15" s="111">
        <f>AM12+AM13+AM14</f>
        <v>141397299.76923078</v>
      </c>
      <c r="AN15" s="204">
        <f>AVERAGE('SRM3-8.2.1'!B39:N39)*1000</f>
        <v>135745481.76923075</v>
      </c>
    </row>
    <row r="16" spans="1:41" ht="15" x14ac:dyDescent="0.25">
      <c r="A16" s="115" t="s">
        <v>2</v>
      </c>
      <c r="B16" s="116">
        <f>'DPU 8.10 b_Trap Actuals'!C15</f>
        <v>-97389648</v>
      </c>
      <c r="C16" s="116">
        <f>'DPU 8.10 b_Trap Actuals'!D15</f>
        <v>-97816420</v>
      </c>
      <c r="D16" s="116">
        <f>'DPU 8.10 b_Trap Actuals'!E15</f>
        <v>-98265741</v>
      </c>
      <c r="E16" s="116">
        <f>'DPU 8.10 b_Trap Actuals'!F15</f>
        <v>-94409771</v>
      </c>
      <c r="F16" s="116">
        <f>'DPU 8.10 b_Trap Actuals'!G15</f>
        <v>-95018728</v>
      </c>
      <c r="G16" s="116">
        <f>'DPU 8.10 b_Trap Actuals'!H15</f>
        <v>-95611624</v>
      </c>
      <c r="H16" s="116">
        <f>'DPU 8.10 b_Trap Actuals'!I15</f>
        <v>-94948967</v>
      </c>
      <c r="I16" s="116">
        <f>'DPU 8.10 b_Trap Actuals'!J15</f>
        <v>-95501565</v>
      </c>
      <c r="J16" s="116">
        <f>'DPU 8.10 b_Trap Actuals'!K15</f>
        <v>-96020063</v>
      </c>
      <c r="K16" s="116">
        <f>'DPU 8.10 b_Trap Actuals'!L15</f>
        <v>-96447326</v>
      </c>
      <c r="L16" s="116">
        <f>'DPU 8.10 b_Trap Actuals'!M15</f>
        <v>-97009382</v>
      </c>
      <c r="M16" s="116">
        <f>'DPU 8.10 b_Trap Actuals'!N15</f>
        <v>-97550283</v>
      </c>
      <c r="N16" s="116">
        <f>'DPU 8.10 b_Trap Actuals'!O15</f>
        <v>-98080842</v>
      </c>
      <c r="O16" s="116">
        <f>'DPU 8.10 b_Trap Actuals'!P15</f>
        <v>-98578743</v>
      </c>
      <c r="P16" s="116">
        <f>'DPU 8.10 b_Trap Actuals'!Q15</f>
        <v>-99078122</v>
      </c>
      <c r="Q16" s="116">
        <f>'DPU 8.10 b_Trap Actuals'!R15</f>
        <v>-99514861</v>
      </c>
      <c r="R16" s="116">
        <f>'DPU 8.10 b_Trap Actuals'!S15</f>
        <v>-100070281</v>
      </c>
      <c r="S16" s="116">
        <f>'DPU 8.10 b_Trap Actuals'!T15</f>
        <v>-100564278</v>
      </c>
      <c r="T16" s="122">
        <v>-101638279</v>
      </c>
      <c r="U16" s="122">
        <v>-102002095</v>
      </c>
      <c r="V16" s="122">
        <v>-102567875</v>
      </c>
      <c r="W16" s="122">
        <f>V16+'Monthly Change'!X42</f>
        <v>-103113797.59076495</v>
      </c>
      <c r="X16" s="122">
        <f>W16+'Monthly Change'!Y42</f>
        <v>-103580555.43855217</v>
      </c>
      <c r="Y16" s="122">
        <f>X16+'Monthly Change'!Z42</f>
        <v>-104075964.5129725</v>
      </c>
      <c r="Z16" s="122">
        <f>Y16+'Monthly Change'!AA42</f>
        <v>-104582233.81708455</v>
      </c>
      <c r="AA16" s="122">
        <f>Z16+'Monthly Change'!AB42</f>
        <v>-105072762.50141168</v>
      </c>
      <c r="AB16" s="122">
        <f>AA16+'Monthly Change'!AC42</f>
        <v>-105553939.13209733</v>
      </c>
      <c r="AC16" s="122">
        <f>AB16+'Monthly Change'!AD42</f>
        <v>-105996670.32566032</v>
      </c>
      <c r="AD16" s="122">
        <f>AC16+'Monthly Change'!AE42</f>
        <v>-106401408.93317273</v>
      </c>
      <c r="AE16" s="122">
        <f>AD16+'Monthly Change'!AF42</f>
        <v>-106840562.93101954</v>
      </c>
      <c r="AF16" s="122">
        <f>AE16+'Monthly Change'!AG42</f>
        <v>-107312796.09290868</v>
      </c>
      <c r="AG16" s="122">
        <f>AF16+'Monthly Change'!AH42</f>
        <v>-107785029.25479782</v>
      </c>
      <c r="AH16" s="122">
        <f>AG16+'Monthly Change'!AI42</f>
        <v>-108257262.41668695</v>
      </c>
      <c r="AI16" s="122">
        <f>AH16+'Monthly Change'!AJ42</f>
        <v>-108712226.38434392</v>
      </c>
      <c r="AJ16" s="122">
        <f>AI16+'Monthly Change'!AK42</f>
        <v>-109167190.35200089</v>
      </c>
      <c r="AK16" s="122">
        <f>AJ16+'Monthly Change'!AL42</f>
        <v>-109622154.31965786</v>
      </c>
      <c r="AM16" s="202">
        <f>AVERAGE(Y16:AK16)</f>
        <v>-106875400.07490882</v>
      </c>
      <c r="AN16" s="204">
        <f>AVERAGE('SRM3-8.2.1'!B40:N40)*1000</f>
        <v>-106969881.10305588</v>
      </c>
    </row>
    <row r="17" spans="1:41" ht="15" x14ac:dyDescent="0.25">
      <c r="A17" s="115" t="s">
        <v>69</v>
      </c>
      <c r="B17" s="121">
        <f t="shared" ref="B17:AK17" si="1">B15+B16</f>
        <v>36577802</v>
      </c>
      <c r="C17" s="121">
        <f t="shared" si="1"/>
        <v>36758091</v>
      </c>
      <c r="D17" s="121">
        <f t="shared" si="1"/>
        <v>31858068</v>
      </c>
      <c r="E17" s="121">
        <f t="shared" si="1"/>
        <v>36498986</v>
      </c>
      <c r="F17" s="121">
        <f t="shared" si="1"/>
        <v>35939228</v>
      </c>
      <c r="G17" s="121">
        <f t="shared" si="1"/>
        <v>34503030</v>
      </c>
      <c r="H17" s="121">
        <f t="shared" si="1"/>
        <v>35282435</v>
      </c>
      <c r="I17" s="121">
        <f t="shared" si="1"/>
        <v>34880663</v>
      </c>
      <c r="J17" s="121">
        <f t="shared" si="1"/>
        <v>34430714</v>
      </c>
      <c r="K17" s="121">
        <f t="shared" si="1"/>
        <v>34140968</v>
      </c>
      <c r="L17" s="121">
        <f t="shared" si="1"/>
        <v>33738044</v>
      </c>
      <c r="M17" s="121">
        <f t="shared" si="1"/>
        <v>33237598</v>
      </c>
      <c r="N17" s="121">
        <f t="shared" si="1"/>
        <v>32710634</v>
      </c>
      <c r="O17" s="121">
        <f t="shared" si="1"/>
        <v>32250066</v>
      </c>
      <c r="P17" s="121">
        <f t="shared" si="1"/>
        <v>31703506</v>
      </c>
      <c r="Q17" s="121">
        <f t="shared" si="1"/>
        <v>31344998</v>
      </c>
      <c r="R17" s="121">
        <f t="shared" si="1"/>
        <v>32146452</v>
      </c>
      <c r="S17" s="121">
        <f t="shared" si="1"/>
        <v>31705011</v>
      </c>
      <c r="T17" s="121">
        <f t="shared" si="1"/>
        <v>31219286</v>
      </c>
      <c r="U17" s="121">
        <f t="shared" si="1"/>
        <v>37839018</v>
      </c>
      <c r="V17" s="121">
        <f t="shared" si="1"/>
        <v>37332444</v>
      </c>
      <c r="W17" s="121">
        <f t="shared" si="1"/>
        <v>36910438.075901732</v>
      </c>
      <c r="X17" s="121">
        <f t="shared" si="1"/>
        <v>36872596.894781172</v>
      </c>
      <c r="Y17" s="121">
        <f t="shared" si="1"/>
        <v>36536104.487027496</v>
      </c>
      <c r="Z17" s="121">
        <f t="shared" si="1"/>
        <v>36055418.516248792</v>
      </c>
      <c r="AA17" s="121">
        <f t="shared" si="1"/>
        <v>35590473.16525501</v>
      </c>
      <c r="AB17" s="121">
        <f t="shared" si="1"/>
        <v>35134879.867902666</v>
      </c>
      <c r="AC17" s="121">
        <f t="shared" si="1"/>
        <v>34717732.007672995</v>
      </c>
      <c r="AD17" s="121">
        <f t="shared" si="1"/>
        <v>34338576.733493924</v>
      </c>
      <c r="AE17" s="121">
        <f t="shared" si="1"/>
        <v>33925006.068980455</v>
      </c>
      <c r="AF17" s="121">
        <f t="shared" si="1"/>
        <v>33885056.240424633</v>
      </c>
      <c r="AG17" s="121">
        <f t="shared" si="1"/>
        <v>33845106.411868811</v>
      </c>
      <c r="AH17" s="121">
        <f t="shared" si="1"/>
        <v>33805156.583313018</v>
      </c>
      <c r="AI17" s="121">
        <f t="shared" si="1"/>
        <v>33727775.948989391</v>
      </c>
      <c r="AJ17" s="121">
        <f t="shared" si="1"/>
        <v>33650395.314665735</v>
      </c>
      <c r="AK17" s="121">
        <f t="shared" si="1"/>
        <v>33573014.680342078</v>
      </c>
      <c r="AM17" s="205">
        <f>AVERAGE(Y17:AK17)</f>
        <v>34521899.694321923</v>
      </c>
      <c r="AN17" s="206">
        <f>AVERAGE('SRM3-8.2.1'!B41:N41)*1000</f>
        <v>28775600.666174866</v>
      </c>
    </row>
    <row r="18" spans="1:41" ht="15" x14ac:dyDescent="0.2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N18" s="204"/>
    </row>
    <row r="19" spans="1:41" ht="15" x14ac:dyDescent="0.25">
      <c r="A19" s="115" t="s">
        <v>68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41" ht="15" x14ac:dyDescent="0.25">
      <c r="A20" s="119" t="s">
        <v>67</v>
      </c>
      <c r="B20" s="116">
        <f>'DPU 8.10 b_Trap Actuals'!C19</f>
        <v>6638394</v>
      </c>
      <c r="C20" s="116">
        <f>'DPU 8.10 b_Trap Actuals'!D19</f>
        <v>6873796</v>
      </c>
      <c r="D20" s="116">
        <f>'DPU 8.10 b_Trap Actuals'!E19</f>
        <v>7087095</v>
      </c>
      <c r="E20" s="116">
        <f>'DPU 8.10 b_Trap Actuals'!F19</f>
        <v>7442786</v>
      </c>
      <c r="F20" s="116">
        <f>'DPU 8.10 b_Trap Actuals'!G19</f>
        <v>6944046</v>
      </c>
      <c r="G20" s="116">
        <f>'DPU 8.10 b_Trap Actuals'!H19</f>
        <v>6940867</v>
      </c>
      <c r="H20" s="116">
        <f>'DPU 8.10 b_Trap Actuals'!I19</f>
        <v>6690855</v>
      </c>
      <c r="I20" s="116">
        <f>'DPU 8.10 b_Trap Actuals'!J19</f>
        <v>8521179</v>
      </c>
      <c r="J20" s="116">
        <f>'DPU 8.10 b_Trap Actuals'!K19</f>
        <v>7440223</v>
      </c>
      <c r="K20" s="116">
        <f>'DPU 8.10 b_Trap Actuals'!L19</f>
        <v>7474021</v>
      </c>
      <c r="L20" s="116">
        <f>'DPU 8.10 b_Trap Actuals'!M19</f>
        <v>7913018</v>
      </c>
      <c r="M20" s="116">
        <f>'DPU 8.10 b_Trap Actuals'!N19</f>
        <v>8175358</v>
      </c>
      <c r="N20" s="116">
        <f>'DPU 8.10 b_Trap Actuals'!O19</f>
        <v>8457816</v>
      </c>
      <c r="O20" s="116">
        <f>'DPU 8.10 b_Trap Actuals'!P19</f>
        <v>8408414</v>
      </c>
      <c r="P20" s="116">
        <f>'DPU 8.10 b_Trap Actuals'!Q19</f>
        <v>8297513</v>
      </c>
      <c r="Q20" s="116">
        <f>'DPU 8.10 b_Trap Actuals'!R19</f>
        <v>8169091</v>
      </c>
      <c r="R20" s="116">
        <f>'DPU 8.10 b_Trap Actuals'!S19</f>
        <v>8163259</v>
      </c>
      <c r="S20" s="116">
        <f>'DPU 8.10 b_Trap Actuals'!T19</f>
        <v>8010798</v>
      </c>
      <c r="T20" s="116">
        <v>8050629</v>
      </c>
      <c r="U20" s="116">
        <v>8695286</v>
      </c>
      <c r="V20" s="116">
        <v>8505235</v>
      </c>
      <c r="W20" s="116">
        <f>V20+'Monthly Change'!X46</f>
        <v>8505235</v>
      </c>
      <c r="X20" s="116">
        <f>W20+'Monthly Change'!Y46</f>
        <v>8505235</v>
      </c>
      <c r="Y20" s="116">
        <f>X20+'Monthly Change'!Z46</f>
        <v>8505235</v>
      </c>
      <c r="Z20" s="116">
        <f>Y20+'Monthly Change'!AA46</f>
        <v>8505235</v>
      </c>
      <c r="AA20" s="116">
        <f>Z20+'Monthly Change'!AB46</f>
        <v>8505235</v>
      </c>
      <c r="AB20" s="116">
        <f>AA20+'Monthly Change'!AC46</f>
        <v>8505235</v>
      </c>
      <c r="AC20" s="116">
        <f>AB20+'Monthly Change'!AD46</f>
        <v>8505235</v>
      </c>
      <c r="AD20" s="116">
        <f>AC20+'Monthly Change'!AE46</f>
        <v>8505235</v>
      </c>
      <c r="AE20" s="116">
        <f>AD20+'Monthly Change'!AF46</f>
        <v>8505235</v>
      </c>
      <c r="AF20" s="116">
        <f>AE20+'Monthly Change'!AG46</f>
        <v>8505235</v>
      </c>
      <c r="AG20" s="116">
        <f>AF20+'Monthly Change'!AH46</f>
        <v>8505235</v>
      </c>
      <c r="AH20" s="116">
        <f>AG20+'Monthly Change'!AI46</f>
        <v>8505235</v>
      </c>
      <c r="AI20" s="116">
        <f>AH20+'Monthly Change'!AJ46</f>
        <v>8505235</v>
      </c>
      <c r="AJ20" s="116">
        <f>AI20+'Monthly Change'!AK46</f>
        <v>8505235</v>
      </c>
      <c r="AK20" s="116">
        <f>AJ20+'Monthly Change'!AL46</f>
        <v>8505235</v>
      </c>
      <c r="AM20" s="202">
        <f>AVERAGE(Y20:AK20)</f>
        <v>8505235</v>
      </c>
      <c r="AN20" s="204">
        <f>AVERAGE('SRM3-8.2.1'!B44:N44)*1000</f>
        <v>8100000</v>
      </c>
    </row>
    <row r="21" spans="1:41" ht="15" x14ac:dyDescent="0.25">
      <c r="A21" s="118" t="s">
        <v>66</v>
      </c>
      <c r="B21" s="116">
        <f>'DPU 8.10 b_Trap Actuals'!C20</f>
        <v>127530</v>
      </c>
      <c r="C21" s="116">
        <f>'DPU 8.10 b_Trap Actuals'!D20</f>
        <v>79939</v>
      </c>
      <c r="D21" s="116">
        <f>'DPU 8.10 b_Trap Actuals'!E20</f>
        <v>68926</v>
      </c>
      <c r="E21" s="116">
        <f>'DPU 8.10 b_Trap Actuals'!F20</f>
        <v>11463</v>
      </c>
      <c r="F21" s="116">
        <f>'DPU 8.10 b_Trap Actuals'!G20</f>
        <v>416073</v>
      </c>
      <c r="G21" s="116">
        <f>'DPU 8.10 b_Trap Actuals'!H20</f>
        <v>458309</v>
      </c>
      <c r="H21" s="116">
        <f>'DPU 8.10 b_Trap Actuals'!I20</f>
        <v>449182</v>
      </c>
      <c r="I21" s="116">
        <f>'DPU 8.10 b_Trap Actuals'!J20</f>
        <v>426234</v>
      </c>
      <c r="J21" s="116">
        <f>'DPU 8.10 b_Trap Actuals'!K20</f>
        <v>422921</v>
      </c>
      <c r="K21" s="116">
        <f>'DPU 8.10 b_Trap Actuals'!L20</f>
        <v>472086</v>
      </c>
      <c r="L21" s="116">
        <f>'DPU 8.10 b_Trap Actuals'!M20</f>
        <v>440399</v>
      </c>
      <c r="M21" s="116">
        <f>'DPU 8.10 b_Trap Actuals'!N20</f>
        <v>436593</v>
      </c>
      <c r="N21" s="116">
        <f>'DPU 8.10 b_Trap Actuals'!O20</f>
        <v>450530</v>
      </c>
      <c r="O21" s="116">
        <f>'DPU 8.10 b_Trap Actuals'!P20</f>
        <v>416569</v>
      </c>
      <c r="P21" s="116">
        <f>'DPU 8.10 b_Trap Actuals'!Q20</f>
        <v>444264</v>
      </c>
      <c r="Q21" s="116">
        <f>'DPU 8.10 b_Trap Actuals'!R20</f>
        <v>397526</v>
      </c>
      <c r="R21" s="116">
        <f>'DPU 8.10 b_Trap Actuals'!S20</f>
        <v>757634</v>
      </c>
      <c r="S21" s="116">
        <f>'DPU 8.10 b_Trap Actuals'!T20</f>
        <v>603736</v>
      </c>
      <c r="T21" s="116">
        <v>508164</v>
      </c>
      <c r="U21" s="116">
        <v>461478</v>
      </c>
      <c r="V21" s="116">
        <v>428341</v>
      </c>
      <c r="W21" s="116">
        <f>V21+'Monthly Change'!X47</f>
        <v>382395.35500000004</v>
      </c>
      <c r="X21" s="116">
        <f>W21+'Monthly Change'!Y47</f>
        <v>336449.71000000008</v>
      </c>
      <c r="Y21" s="116">
        <f>X21+'Monthly Change'!Z47</f>
        <v>290504.06500000006</v>
      </c>
      <c r="Z21" s="116">
        <f>Y21+'Monthly Change'!AA47</f>
        <v>244558.42000000007</v>
      </c>
      <c r="AA21" s="116">
        <f>Z21+'Monthly Change'!AB47</f>
        <v>198612.77500000008</v>
      </c>
      <c r="AB21" s="116">
        <f>AA21+'Monthly Change'!AC47</f>
        <v>152667.13000000012</v>
      </c>
      <c r="AC21" s="116">
        <f>AB21+'Monthly Change'!AD47</f>
        <v>574462.63000000012</v>
      </c>
      <c r="AD21" s="116">
        <f>AC21+'Monthly Change'!AE47</f>
        <v>528078.13000000012</v>
      </c>
      <c r="AE21" s="116">
        <f>AD21+'Monthly Change'!AF47</f>
        <v>481693.63000000012</v>
      </c>
      <c r="AF21" s="116">
        <f>AE21+'Monthly Change'!AG47</f>
        <v>445903.87000000011</v>
      </c>
      <c r="AG21" s="116">
        <f>AF21+'Monthly Change'!AH47</f>
        <v>399502.03000000014</v>
      </c>
      <c r="AH21" s="116">
        <f>AG21+'Monthly Change'!AI47</f>
        <v>431130.19000000012</v>
      </c>
      <c r="AI21" s="116">
        <f>AH21+'Monthly Change'!AJ47</f>
        <v>384728.35000000009</v>
      </c>
      <c r="AJ21" s="116">
        <f>AI21+'Monthly Change'!AK47</f>
        <v>338326.51000000013</v>
      </c>
      <c r="AK21" s="116">
        <f>AJ21+'Monthly Change'!AL47</f>
        <v>291924.67000000016</v>
      </c>
      <c r="AM21" s="202">
        <f>AVERAGE(Y21:AK21)</f>
        <v>366314.8000000001</v>
      </c>
      <c r="AN21" s="204">
        <f>AVERAGE('SRM3-8.2.1'!B45:N45)*1000</f>
        <v>248761.16999999995</v>
      </c>
    </row>
    <row r="22" spans="1:41" ht="15" x14ac:dyDescent="0.25">
      <c r="A22" s="115" t="s">
        <v>65</v>
      </c>
      <c r="B22" s="116">
        <f>'DPU 8.10 b_Trap Actuals'!C21</f>
        <v>500000</v>
      </c>
      <c r="C22" s="116">
        <f>'DPU 8.10 b_Trap Actuals'!D21</f>
        <v>500000</v>
      </c>
      <c r="D22" s="116">
        <f>'DPU 8.10 b_Trap Actuals'!E21</f>
        <v>500000</v>
      </c>
      <c r="E22" s="116">
        <f>'DPU 8.10 b_Trap Actuals'!F21</f>
        <v>500000</v>
      </c>
      <c r="F22" s="116">
        <f>'DPU 8.10 b_Trap Actuals'!G21</f>
        <v>500000</v>
      </c>
      <c r="G22" s="116">
        <f>'DPU 8.10 b_Trap Actuals'!H21</f>
        <v>500000</v>
      </c>
      <c r="H22" s="116">
        <f>'DPU 8.10 b_Trap Actuals'!I21</f>
        <v>500000</v>
      </c>
      <c r="I22" s="116">
        <f>'DPU 8.10 b_Trap Actuals'!J21</f>
        <v>500000</v>
      </c>
      <c r="J22" s="116">
        <f>'DPU 8.10 b_Trap Actuals'!K21</f>
        <v>500000</v>
      </c>
      <c r="K22" s="116">
        <f>'DPU 8.10 b_Trap Actuals'!L21</f>
        <v>500000</v>
      </c>
      <c r="L22" s="116">
        <f>'DPU 8.10 b_Trap Actuals'!M21</f>
        <v>500000</v>
      </c>
      <c r="M22" s="116">
        <f>'DPU 8.10 b_Trap Actuals'!N21</f>
        <v>500000</v>
      </c>
      <c r="N22" s="116">
        <f>'DPU 8.10 b_Trap Actuals'!O21</f>
        <v>500000</v>
      </c>
      <c r="O22" s="116">
        <f>'DPU 8.10 b_Trap Actuals'!P21</f>
        <v>500000</v>
      </c>
      <c r="P22" s="116">
        <f>'DPU 8.10 b_Trap Actuals'!Q21</f>
        <v>500000</v>
      </c>
      <c r="Q22" s="116">
        <f>'DPU 8.10 b_Trap Actuals'!R21</f>
        <v>500000</v>
      </c>
      <c r="R22" s="116">
        <f>'DPU 8.10 b_Trap Actuals'!S21</f>
        <v>500000</v>
      </c>
      <c r="S22" s="116">
        <f>'DPU 8.10 b_Trap Actuals'!T21</f>
        <v>500000</v>
      </c>
      <c r="T22" s="116">
        <v>500000</v>
      </c>
      <c r="U22" s="116">
        <v>500000</v>
      </c>
      <c r="V22" s="116">
        <v>500000</v>
      </c>
      <c r="W22" s="116">
        <f>V22+'Monthly Change'!X48</f>
        <v>500000</v>
      </c>
      <c r="X22" s="116">
        <f>W22+'Monthly Change'!Y48</f>
        <v>500000</v>
      </c>
      <c r="Y22" s="116">
        <f>X22+'Monthly Change'!Z48</f>
        <v>500000</v>
      </c>
      <c r="Z22" s="116">
        <f>Y22+'Monthly Change'!AA48</f>
        <v>500000</v>
      </c>
      <c r="AA22" s="116">
        <f>Z22+'Monthly Change'!AB48</f>
        <v>500000</v>
      </c>
      <c r="AB22" s="116">
        <f>AA22+'Monthly Change'!AC48</f>
        <v>500000</v>
      </c>
      <c r="AC22" s="116">
        <f>AB22+'Monthly Change'!AD48</f>
        <v>500000</v>
      </c>
      <c r="AD22" s="116">
        <f>AC22+'Monthly Change'!AE48</f>
        <v>500000</v>
      </c>
      <c r="AE22" s="116">
        <f>AD22+'Monthly Change'!AF48</f>
        <v>500000</v>
      </c>
      <c r="AF22" s="116">
        <f>AE22+'Monthly Change'!AG48</f>
        <v>500000</v>
      </c>
      <c r="AG22" s="116">
        <f>AF22+'Monthly Change'!AH48</f>
        <v>500000</v>
      </c>
      <c r="AH22" s="116">
        <f>AG22+'Monthly Change'!AI48</f>
        <v>500000</v>
      </c>
      <c r="AI22" s="116">
        <f>AH22+'Monthly Change'!AJ48</f>
        <v>500000</v>
      </c>
      <c r="AJ22" s="116">
        <f>AI22+'Monthly Change'!AK48</f>
        <v>500000</v>
      </c>
      <c r="AK22" s="116">
        <f>AJ22+'Monthly Change'!AL48</f>
        <v>500000</v>
      </c>
      <c r="AM22" s="202">
        <f>AVERAGE(Y22:AK22)</f>
        <v>500000</v>
      </c>
      <c r="AN22" s="204">
        <f>AVERAGE('SRM3-8.2.1'!B46:N46)*1000</f>
        <v>500000</v>
      </c>
    </row>
    <row r="23" spans="1:41" ht="15" x14ac:dyDescent="0.25">
      <c r="A23" s="115" t="s">
        <v>64</v>
      </c>
      <c r="B23" s="116">
        <f>'DPU 8.10 b_Trap Actuals'!C22</f>
        <v>3409090.9280000073</v>
      </c>
      <c r="C23" s="116">
        <f>'DPU 8.10 b_Trap Actuals'!D22</f>
        <v>3295454.5500000073</v>
      </c>
      <c r="D23" s="116">
        <f>'DPU 8.10 b_Trap Actuals'!E22</f>
        <v>3181818.1720000072</v>
      </c>
      <c r="E23" s="116">
        <f>'DPU 8.10 b_Trap Actuals'!F22</f>
        <v>3068181.7940000072</v>
      </c>
      <c r="F23" s="116">
        <f>'DPU 8.10 b_Trap Actuals'!G22</f>
        <v>2954546</v>
      </c>
      <c r="G23" s="116">
        <f>'DPU 8.10 b_Trap Actuals'!H22</f>
        <v>2840909</v>
      </c>
      <c r="H23" s="116">
        <f>'DPU 8.10 b_Trap Actuals'!I22</f>
        <v>2727273</v>
      </c>
      <c r="I23" s="116">
        <f>'DPU 8.10 b_Trap Actuals'!J22</f>
        <v>2613636.622</v>
      </c>
      <c r="J23" s="116">
        <f>'DPU 8.10 b_Trap Actuals'!K22</f>
        <v>2500000.2439999999</v>
      </c>
      <c r="K23" s="116">
        <f>'DPU 8.10 b_Trap Actuals'!L22</f>
        <v>2386364</v>
      </c>
      <c r="L23" s="116">
        <f>'DPU 8.10 b_Trap Actuals'!M22</f>
        <v>2272728</v>
      </c>
      <c r="M23" s="116">
        <f>'DPU 8.10 b_Trap Actuals'!N22</f>
        <v>2159091</v>
      </c>
      <c r="N23" s="116">
        <f>'DPU 8.10 b_Trap Actuals'!O22</f>
        <v>2045455</v>
      </c>
      <c r="O23" s="116">
        <f>'DPU 8.10 b_Trap Actuals'!P22</f>
        <v>1931819</v>
      </c>
      <c r="P23" s="116">
        <f>'DPU 8.10 b_Trap Actuals'!Q22</f>
        <v>1818182</v>
      </c>
      <c r="Q23" s="116">
        <f>'DPU 8.10 b_Trap Actuals'!R22</f>
        <v>1704546</v>
      </c>
      <c r="R23" s="116">
        <f>'DPU 8.10 b_Trap Actuals'!S22</f>
        <v>1590910</v>
      </c>
      <c r="S23" s="116">
        <f>'DPU 8.10 b_Trap Actuals'!T22</f>
        <v>1477273</v>
      </c>
      <c r="T23" s="116">
        <v>1250000</v>
      </c>
      <c r="U23" s="116">
        <v>1136364</v>
      </c>
      <c r="V23" s="116">
        <v>1022728</v>
      </c>
      <c r="W23" s="116">
        <f>V23+'Monthly Change'!X49</f>
        <v>909091.62199999997</v>
      </c>
      <c r="X23" s="116">
        <f>W23+'Monthly Change'!Y49</f>
        <v>795455.24399999995</v>
      </c>
      <c r="Y23" s="116">
        <f>X23+'Monthly Change'!Z49</f>
        <v>681818.86599999992</v>
      </c>
      <c r="Z23" s="116">
        <f>Y23+'Monthly Change'!AA49</f>
        <v>568182.4879999999</v>
      </c>
      <c r="AA23" s="116">
        <f>Z23+'Monthly Change'!AB49</f>
        <v>454546.10999999987</v>
      </c>
      <c r="AB23" s="116">
        <f>AA23+'Monthly Change'!AC49</f>
        <v>340909.73199999984</v>
      </c>
      <c r="AC23" s="116">
        <f>AB23+'Monthly Change'!AD49</f>
        <v>227273.35399999985</v>
      </c>
      <c r="AD23" s="116">
        <f>AC23+'Monthly Change'!AE49</f>
        <v>113636.97599999985</v>
      </c>
      <c r="AE23" s="116">
        <f>AD23+'Monthly Change'!AF49</f>
        <v>0.26800000015646219</v>
      </c>
      <c r="AF23" s="116">
        <f>AE23+'Monthly Change'!AG49</f>
        <v>0.26800000015646219</v>
      </c>
      <c r="AG23" s="116">
        <f>AF23+'Monthly Change'!AH49</f>
        <v>0.26800000015646219</v>
      </c>
      <c r="AH23" s="116">
        <f>AG23+'Monthly Change'!AI49</f>
        <v>0.26800000015646219</v>
      </c>
      <c r="AI23" s="116">
        <f>AH23+'Monthly Change'!AJ49</f>
        <v>0.26800000015646219</v>
      </c>
      <c r="AJ23" s="116">
        <f>AI23+'Monthly Change'!AK49</f>
        <v>0.26800000015646219</v>
      </c>
      <c r="AK23" s="116">
        <f>AJ23+'Monthly Change'!AL49</f>
        <v>0.26800000015646219</v>
      </c>
      <c r="AM23" s="202">
        <f>AVERAGE(Y23:AK23)</f>
        <v>183566.87707692309</v>
      </c>
      <c r="AN23" s="204">
        <f>AVERAGE('SRM3-8.2.1'!B47:N47)*1000</f>
        <v>183566.60907692293</v>
      </c>
    </row>
    <row r="24" spans="1:41" ht="15" x14ac:dyDescent="0.25">
      <c r="A24" s="115" t="s">
        <v>63</v>
      </c>
      <c r="B24" s="114">
        <f>'DPU 8.10 b_Trap Actuals'!C23</f>
        <v>10000</v>
      </c>
      <c r="C24" s="114">
        <f>'DPU 8.10 b_Trap Actuals'!D23</f>
        <v>10000</v>
      </c>
      <c r="D24" s="114">
        <f>'DPU 8.10 b_Trap Actuals'!E23</f>
        <v>10000</v>
      </c>
      <c r="E24" s="114">
        <f>'DPU 8.10 b_Trap Actuals'!F23</f>
        <v>10000</v>
      </c>
      <c r="F24" s="114">
        <f>'DPU 8.10 b_Trap Actuals'!G23</f>
        <v>10000</v>
      </c>
      <c r="G24" s="114">
        <f>'DPU 8.10 b_Trap Actuals'!H23</f>
        <v>10000</v>
      </c>
      <c r="H24" s="114">
        <f>'DPU 8.10 b_Trap Actuals'!I23</f>
        <v>10000</v>
      </c>
      <c r="I24" s="114">
        <f>'DPU 8.10 b_Trap Actuals'!J23</f>
        <v>10000</v>
      </c>
      <c r="J24" s="114">
        <f>'DPU 8.10 b_Trap Actuals'!K23</f>
        <v>10000</v>
      </c>
      <c r="K24" s="114">
        <f>'DPU 8.10 b_Trap Actuals'!L23</f>
        <v>10000</v>
      </c>
      <c r="L24" s="114">
        <f>'DPU 8.10 b_Trap Actuals'!M23</f>
        <v>20000</v>
      </c>
      <c r="M24" s="114">
        <f>'DPU 8.10 b_Trap Actuals'!N23</f>
        <v>20000</v>
      </c>
      <c r="N24" s="114">
        <f>'DPU 8.10 b_Trap Actuals'!O23</f>
        <v>20000</v>
      </c>
      <c r="O24" s="114">
        <f>'DPU 8.10 b_Trap Actuals'!P23</f>
        <v>20000</v>
      </c>
      <c r="P24" s="114">
        <f>'DPU 8.10 b_Trap Actuals'!Q23</f>
        <v>20000</v>
      </c>
      <c r="Q24" s="114">
        <f>'DPU 8.10 b_Trap Actuals'!R23</f>
        <v>20000</v>
      </c>
      <c r="R24" s="114">
        <f>'DPU 8.10 b_Trap Actuals'!S23</f>
        <v>20000</v>
      </c>
      <c r="S24" s="114">
        <f>'DPU 8.10 b_Trap Actuals'!T23</f>
        <v>20000</v>
      </c>
      <c r="T24" s="114">
        <v>20000</v>
      </c>
      <c r="U24" s="114">
        <v>20000</v>
      </c>
      <c r="V24" s="114">
        <v>20000</v>
      </c>
      <c r="W24" s="114">
        <f>V24+'Monthly Change'!X50</f>
        <v>30000</v>
      </c>
      <c r="X24" s="114">
        <f>W24+'Monthly Change'!Y50</f>
        <v>30000</v>
      </c>
      <c r="Y24" s="114">
        <f>X24+'Monthly Change'!Z50</f>
        <v>30000</v>
      </c>
      <c r="Z24" s="114">
        <f>Y24+'Monthly Change'!AA50</f>
        <v>30000</v>
      </c>
      <c r="AA24" s="114">
        <f>Z24+'Monthly Change'!AB50</f>
        <v>30000</v>
      </c>
      <c r="AB24" s="114">
        <f>AA24+'Monthly Change'!AC50</f>
        <v>30000</v>
      </c>
      <c r="AC24" s="114">
        <f>AB24+'Monthly Change'!AD50</f>
        <v>30000</v>
      </c>
      <c r="AD24" s="114">
        <f>AC24+'Monthly Change'!AE50</f>
        <v>30000</v>
      </c>
      <c r="AE24" s="114">
        <f>AD24+'Monthly Change'!AF50</f>
        <v>30000</v>
      </c>
      <c r="AF24" s="114">
        <f>AE24+'Monthly Change'!AG50</f>
        <v>30000</v>
      </c>
      <c r="AG24" s="114">
        <f>AF24+'Monthly Change'!AH50</f>
        <v>30000</v>
      </c>
      <c r="AH24" s="114">
        <f>AG24+'Monthly Change'!AI50</f>
        <v>30000</v>
      </c>
      <c r="AI24" s="114">
        <f>AH24+'Monthly Change'!AJ50</f>
        <v>40000</v>
      </c>
      <c r="AJ24" s="114">
        <f>AI24+'Monthly Change'!AK50</f>
        <v>40000</v>
      </c>
      <c r="AK24" s="114">
        <f>AJ24+'Monthly Change'!AL50</f>
        <v>40000</v>
      </c>
      <c r="AM24" s="207">
        <f>AVERAGE(Y24:AK24)</f>
        <v>32307.692307692309</v>
      </c>
      <c r="AN24" s="208">
        <f>AVERAGE('SRM3-8.2.1'!B48:N48)*1000</f>
        <v>32307.692307692305</v>
      </c>
    </row>
    <row r="25" spans="1:41" ht="15" x14ac:dyDescent="0.25">
      <c r="A25" s="115" t="s">
        <v>62</v>
      </c>
      <c r="B25" s="111">
        <f t="shared" ref="B25:AK25" si="2">SUM(B20:B24)</f>
        <v>10685014.928000007</v>
      </c>
      <c r="C25" s="111">
        <f t="shared" si="2"/>
        <v>10759189.550000008</v>
      </c>
      <c r="D25" s="111">
        <f t="shared" si="2"/>
        <v>10847839.172000008</v>
      </c>
      <c r="E25" s="111">
        <f t="shared" si="2"/>
        <v>11032430.794000007</v>
      </c>
      <c r="F25" s="111">
        <f t="shared" si="2"/>
        <v>10824665</v>
      </c>
      <c r="G25" s="111">
        <f t="shared" si="2"/>
        <v>10750085</v>
      </c>
      <c r="H25" s="111">
        <f t="shared" si="2"/>
        <v>10377310</v>
      </c>
      <c r="I25" s="111">
        <f t="shared" si="2"/>
        <v>12071049.622</v>
      </c>
      <c r="J25" s="111">
        <f t="shared" si="2"/>
        <v>10873144.243999999</v>
      </c>
      <c r="K25" s="111">
        <f t="shared" si="2"/>
        <v>10842471</v>
      </c>
      <c r="L25" s="111">
        <f t="shared" si="2"/>
        <v>11146145</v>
      </c>
      <c r="M25" s="111">
        <f t="shared" si="2"/>
        <v>11291042</v>
      </c>
      <c r="N25" s="111">
        <f t="shared" si="2"/>
        <v>11473801</v>
      </c>
      <c r="O25" s="111">
        <f t="shared" si="2"/>
        <v>11276802</v>
      </c>
      <c r="P25" s="111">
        <f t="shared" si="2"/>
        <v>11079959</v>
      </c>
      <c r="Q25" s="111">
        <f t="shared" si="2"/>
        <v>10791163</v>
      </c>
      <c r="R25" s="111">
        <f t="shared" si="2"/>
        <v>11031803</v>
      </c>
      <c r="S25" s="111">
        <f t="shared" si="2"/>
        <v>10611807</v>
      </c>
      <c r="T25" s="111">
        <f t="shared" si="2"/>
        <v>10328793</v>
      </c>
      <c r="U25" s="111">
        <f t="shared" si="2"/>
        <v>10813128</v>
      </c>
      <c r="V25" s="111">
        <f t="shared" si="2"/>
        <v>10476304</v>
      </c>
      <c r="W25" s="111">
        <f t="shared" si="2"/>
        <v>10326721.977</v>
      </c>
      <c r="X25" s="111">
        <f t="shared" si="2"/>
        <v>10167139.954</v>
      </c>
      <c r="Y25" s="111">
        <f t="shared" si="2"/>
        <v>10007557.931</v>
      </c>
      <c r="Z25" s="111">
        <f t="shared" si="2"/>
        <v>9847975.9079999998</v>
      </c>
      <c r="AA25" s="111">
        <f t="shared" si="2"/>
        <v>9688393.8849999998</v>
      </c>
      <c r="AB25" s="111">
        <f t="shared" si="2"/>
        <v>9528811.8619999997</v>
      </c>
      <c r="AC25" s="111">
        <f t="shared" si="2"/>
        <v>9836970.9840000011</v>
      </c>
      <c r="AD25" s="111">
        <f t="shared" si="2"/>
        <v>9676950.1060000006</v>
      </c>
      <c r="AE25" s="111">
        <f t="shared" si="2"/>
        <v>9516928.8980000019</v>
      </c>
      <c r="AF25" s="111">
        <f t="shared" si="2"/>
        <v>9481139.1380000003</v>
      </c>
      <c r="AG25" s="111">
        <f t="shared" si="2"/>
        <v>9434737.2980000004</v>
      </c>
      <c r="AH25" s="111">
        <f t="shared" si="2"/>
        <v>9466365.4580000006</v>
      </c>
      <c r="AI25" s="111">
        <f t="shared" si="2"/>
        <v>9429963.6180000007</v>
      </c>
      <c r="AJ25" s="111">
        <f t="shared" si="2"/>
        <v>9383561.7780000009</v>
      </c>
      <c r="AK25" s="111">
        <f t="shared" si="2"/>
        <v>9337159.938000001</v>
      </c>
      <c r="AM25" s="111">
        <f>SUM(AM20:AM24)</f>
        <v>9587424.3693846166</v>
      </c>
      <c r="AN25" s="111">
        <f>SUM(AN20:AN24)</f>
        <v>9064635.4713846147</v>
      </c>
    </row>
    <row r="26" spans="1:41" ht="15" x14ac:dyDescent="0.25">
      <c r="A26" s="115"/>
      <c r="B26" s="111"/>
      <c r="C26" s="111"/>
      <c r="D26" s="111"/>
      <c r="E26" s="111"/>
      <c r="F26" s="111"/>
      <c r="G26" s="111" t="s">
        <v>61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</row>
    <row r="27" spans="1:41" ht="15" x14ac:dyDescent="0.25">
      <c r="A27" s="115" t="s">
        <v>60</v>
      </c>
      <c r="B27" s="111">
        <f t="shared" ref="B27:AK27" si="3">B17+B25</f>
        <v>47262816.928000003</v>
      </c>
      <c r="C27" s="111">
        <f t="shared" si="3"/>
        <v>47517280.550000012</v>
      </c>
      <c r="D27" s="111">
        <f t="shared" si="3"/>
        <v>42705907.172000006</v>
      </c>
      <c r="E27" s="111">
        <f t="shared" si="3"/>
        <v>47531416.794000007</v>
      </c>
      <c r="F27" s="111">
        <f t="shared" si="3"/>
        <v>46763893</v>
      </c>
      <c r="G27" s="111">
        <f t="shared" si="3"/>
        <v>45253115</v>
      </c>
      <c r="H27" s="111">
        <f t="shared" si="3"/>
        <v>45659745</v>
      </c>
      <c r="I27" s="111">
        <f t="shared" si="3"/>
        <v>46951712.622000001</v>
      </c>
      <c r="J27" s="111">
        <f t="shared" si="3"/>
        <v>45303858.244000003</v>
      </c>
      <c r="K27" s="111">
        <f t="shared" si="3"/>
        <v>44983439</v>
      </c>
      <c r="L27" s="111">
        <f t="shared" si="3"/>
        <v>44884189</v>
      </c>
      <c r="M27" s="111">
        <f t="shared" si="3"/>
        <v>44528640</v>
      </c>
      <c r="N27" s="111">
        <f t="shared" si="3"/>
        <v>44184435</v>
      </c>
      <c r="O27" s="111">
        <f t="shared" si="3"/>
        <v>43526868</v>
      </c>
      <c r="P27" s="111">
        <f t="shared" si="3"/>
        <v>42783465</v>
      </c>
      <c r="Q27" s="111">
        <f t="shared" si="3"/>
        <v>42136161</v>
      </c>
      <c r="R27" s="111">
        <f t="shared" si="3"/>
        <v>43178255</v>
      </c>
      <c r="S27" s="111">
        <f t="shared" si="3"/>
        <v>42316818</v>
      </c>
      <c r="T27" s="111">
        <f t="shared" si="3"/>
        <v>41548079</v>
      </c>
      <c r="U27" s="111">
        <f t="shared" si="3"/>
        <v>48652146</v>
      </c>
      <c r="V27" s="111">
        <f t="shared" si="3"/>
        <v>47808748</v>
      </c>
      <c r="W27" s="111">
        <f t="shared" si="3"/>
        <v>47237160.05290173</v>
      </c>
      <c r="X27" s="111">
        <f t="shared" si="3"/>
        <v>47039736.848781168</v>
      </c>
      <c r="Y27" s="111">
        <f t="shared" si="3"/>
        <v>46543662.418027498</v>
      </c>
      <c r="Z27" s="111">
        <f t="shared" si="3"/>
        <v>45903394.424248792</v>
      </c>
      <c r="AA27" s="111">
        <f t="shared" si="3"/>
        <v>45278867.050255008</v>
      </c>
      <c r="AB27" s="111">
        <f t="shared" si="3"/>
        <v>44663691.72990267</v>
      </c>
      <c r="AC27" s="111">
        <f t="shared" si="3"/>
        <v>44554702.991672993</v>
      </c>
      <c r="AD27" s="111">
        <f t="shared" si="3"/>
        <v>44015526.839493923</v>
      </c>
      <c r="AE27" s="111">
        <f t="shared" si="3"/>
        <v>43441934.966980457</v>
      </c>
      <c r="AF27" s="111">
        <f t="shared" si="3"/>
        <v>43366195.37842463</v>
      </c>
      <c r="AG27" s="111">
        <f t="shared" si="3"/>
        <v>43279843.709868811</v>
      </c>
      <c r="AH27" s="111">
        <f t="shared" si="3"/>
        <v>43271522.041313022</v>
      </c>
      <c r="AI27" s="111">
        <f t="shared" si="3"/>
        <v>43157739.566989392</v>
      </c>
      <c r="AJ27" s="111">
        <f t="shared" si="3"/>
        <v>43033957.092665732</v>
      </c>
      <c r="AK27" s="111">
        <f t="shared" si="3"/>
        <v>42910174.618342079</v>
      </c>
      <c r="AM27" s="111">
        <f>AM17+AM25</f>
        <v>44109324.06370654</v>
      </c>
      <c r="AN27" s="111">
        <f>AN17+AN25</f>
        <v>37840236.137559481</v>
      </c>
    </row>
    <row r="28" spans="1:41" ht="15" x14ac:dyDescent="0.25">
      <c r="A28" s="115" t="s">
        <v>59</v>
      </c>
      <c r="B28" s="111">
        <f t="shared" ref="B28:AK28" si="4">B27*0.214</f>
        <v>10114242.822592</v>
      </c>
      <c r="C28" s="111">
        <f t="shared" si="4"/>
        <v>10168698.037700003</v>
      </c>
      <c r="D28" s="111">
        <f t="shared" si="4"/>
        <v>9139064.1348080002</v>
      </c>
      <c r="E28" s="111">
        <f t="shared" si="4"/>
        <v>10171723.193916</v>
      </c>
      <c r="F28" s="111">
        <f t="shared" si="4"/>
        <v>10007473.102</v>
      </c>
      <c r="G28" s="111">
        <f t="shared" si="4"/>
        <v>9684166.6099999994</v>
      </c>
      <c r="H28" s="111">
        <f t="shared" si="4"/>
        <v>9771185.4299999997</v>
      </c>
      <c r="I28" s="111">
        <f t="shared" si="4"/>
        <v>10047666.501108</v>
      </c>
      <c r="J28" s="111">
        <f t="shared" si="4"/>
        <v>9695025.6642160006</v>
      </c>
      <c r="K28" s="111">
        <f t="shared" si="4"/>
        <v>9626455.9460000005</v>
      </c>
      <c r="L28" s="111">
        <f t="shared" si="4"/>
        <v>9605216.4460000005</v>
      </c>
      <c r="M28" s="111">
        <f t="shared" si="4"/>
        <v>9529128.959999999</v>
      </c>
      <c r="N28" s="111">
        <f t="shared" si="4"/>
        <v>9455469.0899999999</v>
      </c>
      <c r="O28" s="111">
        <f t="shared" si="4"/>
        <v>9314749.7520000003</v>
      </c>
      <c r="P28" s="111">
        <f t="shared" si="4"/>
        <v>9155661.5099999998</v>
      </c>
      <c r="Q28" s="111">
        <f t="shared" si="4"/>
        <v>9017138.4539999999</v>
      </c>
      <c r="R28" s="111">
        <f t="shared" si="4"/>
        <v>9240146.5700000003</v>
      </c>
      <c r="S28" s="111">
        <f t="shared" si="4"/>
        <v>9055799.0519999992</v>
      </c>
      <c r="T28" s="111">
        <f t="shared" si="4"/>
        <v>8891288.9059999995</v>
      </c>
      <c r="U28" s="111">
        <f t="shared" si="4"/>
        <v>10411559.243999999</v>
      </c>
      <c r="V28" s="111">
        <f t="shared" si="4"/>
        <v>10231072.072000001</v>
      </c>
      <c r="W28" s="111">
        <f t="shared" si="4"/>
        <v>10108752.251320969</v>
      </c>
      <c r="X28" s="111">
        <f t="shared" si="4"/>
        <v>10066503.685639169</v>
      </c>
      <c r="Y28" s="111">
        <f t="shared" si="4"/>
        <v>9960343.757457884</v>
      </c>
      <c r="Z28" s="111">
        <f t="shared" si="4"/>
        <v>9823326.4067892414</v>
      </c>
      <c r="AA28" s="111">
        <f t="shared" si="4"/>
        <v>9689677.548754571</v>
      </c>
      <c r="AB28" s="111">
        <f t="shared" si="4"/>
        <v>9558030.030199172</v>
      </c>
      <c r="AC28" s="111">
        <f t="shared" si="4"/>
        <v>9534706.4402180202</v>
      </c>
      <c r="AD28" s="111">
        <f t="shared" si="4"/>
        <v>9419322.7436516993</v>
      </c>
      <c r="AE28" s="111">
        <f t="shared" si="4"/>
        <v>9296574.0829338171</v>
      </c>
      <c r="AF28" s="111">
        <f t="shared" si="4"/>
        <v>9280365.8109828699</v>
      </c>
      <c r="AG28" s="111">
        <f t="shared" si="4"/>
        <v>9261886.5539119262</v>
      </c>
      <c r="AH28" s="111">
        <f t="shared" si="4"/>
        <v>9260105.7168409862</v>
      </c>
      <c r="AI28" s="111">
        <f t="shared" si="4"/>
        <v>9235756.2673357297</v>
      </c>
      <c r="AJ28" s="111">
        <f t="shared" si="4"/>
        <v>9209266.8178304657</v>
      </c>
      <c r="AK28" s="111">
        <f t="shared" si="4"/>
        <v>9182777.3683252055</v>
      </c>
      <c r="AM28" s="111">
        <f>AM27*0.214</f>
        <v>9439395.3496332001</v>
      </c>
      <c r="AN28" s="111">
        <f>AN27*0.214</f>
        <v>8097810.5334377289</v>
      </c>
    </row>
    <row r="29" spans="1:41" ht="15" x14ac:dyDescent="0.25">
      <c r="A29" s="11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</row>
    <row r="30" spans="1:41" ht="15" x14ac:dyDescent="0.25">
      <c r="A30" s="115" t="s">
        <v>57</v>
      </c>
      <c r="B30" s="111">
        <f>'DPU 8.10 b_Trap Actuals'!D29</f>
        <v>-5155069.21</v>
      </c>
      <c r="C30" s="111">
        <f>'DPU 8.10 b_Trap Actuals'!E29</f>
        <v>-5171977.4000000004</v>
      </c>
      <c r="D30" s="111">
        <f>'DPU 8.10 b_Trap Actuals'!F29</f>
        <v>-5189462.03</v>
      </c>
      <c r="E30" s="111">
        <f>'DPU 8.10 b_Trap Actuals'!G29</f>
        <v>-5212654.49</v>
      </c>
      <c r="F30" s="111">
        <f>'DPU 8.10 b_Trap Actuals'!H29</f>
        <v>-5237394.8900000006</v>
      </c>
      <c r="G30" s="111">
        <f>'DPU 8.10 b_Trap Actuals'!I29</f>
        <v>-5258747.7300000004</v>
      </c>
      <c r="H30" s="111">
        <f>'DPU 8.10 b_Trap Actuals'!J29</f>
        <v>-5273528.57</v>
      </c>
      <c r="I30" s="111">
        <f>'DPU 8.10 b_Trap Actuals'!K29</f>
        <v>-5296902.09</v>
      </c>
      <c r="J30" s="111">
        <f>'DPU 8.10 b_Trap Actuals'!L29</f>
        <v>-5313262.72</v>
      </c>
      <c r="K30" s="111">
        <f>'DPU 8.10 b_Trap Actuals'!M29</f>
        <v>-5331202.33</v>
      </c>
      <c r="L30" s="111">
        <f>'DPU 8.10 b_Trap Actuals'!N29</f>
        <v>-5349127.32</v>
      </c>
      <c r="M30" s="111">
        <f>'DPU 8.10 b_Trap Actuals'!O29</f>
        <v>-5365711.2200000007</v>
      </c>
      <c r="N30" s="111">
        <f>'DPU 8.10 b_Trap Actuals'!P29</f>
        <v>-5382097.6900000004</v>
      </c>
      <c r="O30" s="111">
        <f>'DPU 8.10 b_Trap Actuals'!Q29</f>
        <v>-5401585.7200000007</v>
      </c>
      <c r="P30" s="111">
        <f>'DPU 8.10 b_Trap Actuals'!R29</f>
        <v>-5415723.290000001</v>
      </c>
      <c r="Q30" s="111">
        <f>'DPU 8.10 b_Trap Actuals'!S29</f>
        <v>-5436146.370000001</v>
      </c>
      <c r="R30" s="111">
        <f>'DPU 8.10 b_Trap Actuals'!T29</f>
        <v>-5448478.6100000013</v>
      </c>
      <c r="S30" s="111">
        <f>'DPU 8.10 b_Trap Actuals'!U29</f>
        <v>-5466806.7200000016</v>
      </c>
      <c r="T30" s="111">
        <v>-5484177.9700000016</v>
      </c>
      <c r="U30" s="111">
        <v>-5494705.1400000015</v>
      </c>
      <c r="V30" s="111">
        <v>-5511204.370000002</v>
      </c>
      <c r="W30" s="111">
        <f>V30+'Monthly Change'!X56</f>
        <v>-5529772.3924038382</v>
      </c>
      <c r="X30" s="111">
        <f>W30+'Monthly Change'!Y56</f>
        <v>-5546277.2896285271</v>
      </c>
      <c r="Y30" s="111">
        <f>X30+'Monthly Change'!Z56</f>
        <v>-5563813.7001522789</v>
      </c>
      <c r="Z30" s="111">
        <f>Y30+'Monthly Change'!AA56</f>
        <v>-5583893.732102626</v>
      </c>
      <c r="AA30" s="111">
        <f>Z30+'Monthly Change'!AB56</f>
        <v>-5601742.6016313145</v>
      </c>
      <c r="AB30" s="111">
        <f>AA30+'Monthly Change'!AC56</f>
        <v>-5620707.0277255764</v>
      </c>
      <c r="AC30" s="111">
        <f>AB30+'Monthly Change'!AD56</f>
        <v>-5640787.0103854127</v>
      </c>
      <c r="AD30" s="111">
        <f>AC30+'Monthly Change'!AE56</f>
        <v>-5657520.3292686092</v>
      </c>
      <c r="AE30" s="111">
        <f>AD30+'Monthly Change'!AF56</f>
        <v>-5677600.3119284455</v>
      </c>
      <c r="AF30" s="111">
        <f>AE30+'Monthly Change'!AG56</f>
        <v>-5697320.2529632812</v>
      </c>
      <c r="AG30" s="111">
        <f>AF30+'Monthly Change'!AH56</f>
        <v>-5717040.193998117</v>
      </c>
      <c r="AH30" s="111">
        <f>AG30+'Monthly Change'!AI56</f>
        <v>-5736760.1350329528</v>
      </c>
      <c r="AI30" s="111">
        <f>AH30+'Monthly Change'!AJ56</f>
        <v>-5757284.9704120513</v>
      </c>
      <c r="AJ30" s="111">
        <f>AI30+'Monthly Change'!AK56</f>
        <v>-5777809.8057911498</v>
      </c>
      <c r="AK30" s="111">
        <f>AJ30+'Monthly Change'!AL56</f>
        <v>-5798334.6411702484</v>
      </c>
      <c r="AM30" s="202">
        <f>AVERAGE(Y30:AK30)</f>
        <v>-5679278.0548124667</v>
      </c>
      <c r="AN30" s="204">
        <f>'SRM3-8.2.2'!O16</f>
        <v>-5694941.3842152031</v>
      </c>
    </row>
    <row r="31" spans="1:41" ht="15" x14ac:dyDescent="0.25">
      <c r="A31" s="115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1:41" ht="15.75" thickBot="1" x14ac:dyDescent="0.3">
      <c r="A32" s="209" t="s">
        <v>39</v>
      </c>
      <c r="B32" s="106">
        <f t="shared" ref="B32:AK32" si="5">B28+B30</f>
        <v>4959173.6125919996</v>
      </c>
      <c r="C32" s="106">
        <f t="shared" si="5"/>
        <v>4996720.6377000026</v>
      </c>
      <c r="D32" s="106">
        <f t="shared" si="5"/>
        <v>3949602.1048079999</v>
      </c>
      <c r="E32" s="106">
        <f t="shared" si="5"/>
        <v>4959068.7039160002</v>
      </c>
      <c r="F32" s="106">
        <f t="shared" si="5"/>
        <v>4770078.2119999994</v>
      </c>
      <c r="G32" s="106">
        <f t="shared" si="5"/>
        <v>4425418.879999999</v>
      </c>
      <c r="H32" s="106">
        <f t="shared" si="5"/>
        <v>4497656.8599999994</v>
      </c>
      <c r="I32" s="106">
        <f t="shared" si="5"/>
        <v>4750764.4111080002</v>
      </c>
      <c r="J32" s="106">
        <f t="shared" si="5"/>
        <v>4381762.9442160008</v>
      </c>
      <c r="K32" s="106">
        <f t="shared" si="5"/>
        <v>4295253.6160000004</v>
      </c>
      <c r="L32" s="106">
        <f t="shared" si="5"/>
        <v>4256089.1260000002</v>
      </c>
      <c r="M32" s="106">
        <f t="shared" si="5"/>
        <v>4163417.7399999984</v>
      </c>
      <c r="N32" s="106">
        <f t="shared" si="5"/>
        <v>4073371.3999999994</v>
      </c>
      <c r="O32" s="106">
        <f t="shared" si="5"/>
        <v>3913164.0319999997</v>
      </c>
      <c r="P32" s="106">
        <f t="shared" si="5"/>
        <v>3739938.2199999988</v>
      </c>
      <c r="Q32" s="106">
        <f t="shared" si="5"/>
        <v>3580992.0839999989</v>
      </c>
      <c r="R32" s="106">
        <f t="shared" si="5"/>
        <v>3791667.959999999</v>
      </c>
      <c r="S32" s="106">
        <f t="shared" si="5"/>
        <v>3588992.3319999976</v>
      </c>
      <c r="T32" s="106">
        <f t="shared" si="5"/>
        <v>3407110.9359999979</v>
      </c>
      <c r="U32" s="106">
        <f t="shared" si="5"/>
        <v>4916854.1039999975</v>
      </c>
      <c r="V32" s="106">
        <f t="shared" si="5"/>
        <v>4719867.7019999987</v>
      </c>
      <c r="W32" s="106">
        <f t="shared" si="5"/>
        <v>4578979.8589171311</v>
      </c>
      <c r="X32" s="106">
        <f t="shared" si="5"/>
        <v>4520226.3960106419</v>
      </c>
      <c r="Y32" s="106">
        <f t="shared" si="5"/>
        <v>4396530.0573056052</v>
      </c>
      <c r="Z32" s="106">
        <f t="shared" si="5"/>
        <v>4239432.6746866154</v>
      </c>
      <c r="AA32" s="106">
        <f t="shared" si="5"/>
        <v>4087934.9471232565</v>
      </c>
      <c r="AB32" s="106">
        <f t="shared" si="5"/>
        <v>3937323.0024735956</v>
      </c>
      <c r="AC32" s="106">
        <f t="shared" si="5"/>
        <v>3893919.4298326075</v>
      </c>
      <c r="AD32" s="106">
        <f t="shared" si="5"/>
        <v>3761802.4143830901</v>
      </c>
      <c r="AE32" s="106">
        <f t="shared" si="5"/>
        <v>3618973.7710053716</v>
      </c>
      <c r="AF32" s="106">
        <f t="shared" si="5"/>
        <v>3583045.5580195887</v>
      </c>
      <c r="AG32" s="106">
        <f t="shared" si="5"/>
        <v>3544846.3599138092</v>
      </c>
      <c r="AH32" s="106">
        <f t="shared" si="5"/>
        <v>3523345.5818080334</v>
      </c>
      <c r="AI32" s="106">
        <f t="shared" si="5"/>
        <v>3478471.2969236784</v>
      </c>
      <c r="AJ32" s="106">
        <f t="shared" si="5"/>
        <v>3431457.0120393159</v>
      </c>
      <c r="AK32" s="106">
        <f t="shared" si="5"/>
        <v>3384442.7271549571</v>
      </c>
      <c r="AM32" s="106">
        <f>AM28+AM30</f>
        <v>3760117.2948207334</v>
      </c>
      <c r="AN32" s="106">
        <f>AN28+AN30</f>
        <v>2402869.1492225258</v>
      </c>
      <c r="AO32" s="210">
        <f>AN28+AN30</f>
        <v>2402869.1492225258</v>
      </c>
    </row>
    <row r="33" spans="1:21" ht="13.5" thickTop="1" x14ac:dyDescent="0.2"/>
    <row r="34" spans="1:21" ht="15" x14ac:dyDescent="0.25">
      <c r="A34" s="211"/>
      <c r="U34" s="115" t="s">
        <v>110</v>
      </c>
    </row>
    <row r="35" spans="1:21" ht="15" x14ac:dyDescent="0.25">
      <c r="A35" s="211"/>
    </row>
    <row r="36" spans="1:21" ht="15" x14ac:dyDescent="0.25">
      <c r="A36" s="211"/>
    </row>
    <row r="37" spans="1:21" ht="15" x14ac:dyDescent="0.25">
      <c r="A37" s="211"/>
    </row>
    <row r="38" spans="1:21" ht="15" x14ac:dyDescent="0.25">
      <c r="A38" s="211"/>
    </row>
    <row r="62" spans="2:2" x14ac:dyDescent="0.2">
      <c r="B62" s="216"/>
    </row>
  </sheetData>
  <mergeCells count="1">
    <mergeCell ref="W4:AA5"/>
  </mergeCells>
  <pageMargins left="0.75" right="0.75" top="1" bottom="1" header="0.5" footer="0.5"/>
  <pageSetup scale="49" orientation="landscape" r:id="rId1"/>
  <headerFooter alignWithMargins="0"/>
  <colBreaks count="1" manualBreakCount="1">
    <brk id="27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zoomScale="85" zoomScaleNormal="65" zoomScaleSheetLayoutView="85" workbookViewId="0">
      <selection activeCell="G29" sqref="G29"/>
    </sheetView>
  </sheetViews>
  <sheetFormatPr defaultColWidth="10" defaultRowHeight="12.75" x14ac:dyDescent="0.2"/>
  <cols>
    <col min="1" max="1" width="34.140625" style="16" bestFit="1" customWidth="1"/>
    <col min="2" max="2" width="13.140625" style="16" customWidth="1"/>
    <col min="3" max="14" width="11.140625" style="16" customWidth="1"/>
    <col min="15" max="15" width="2.7109375" style="16" customWidth="1"/>
    <col min="16" max="16" width="21" style="16" customWidth="1"/>
    <col min="17" max="17" width="11.140625" style="16" customWidth="1"/>
    <col min="18" max="18" width="7.140625" style="16" bestFit="1" customWidth="1"/>
    <col min="19" max="26" width="11.140625" style="16" customWidth="1"/>
    <col min="27" max="16384" width="10" style="16"/>
  </cols>
  <sheetData>
    <row r="1" spans="1:27" x14ac:dyDescent="0.2">
      <c r="A1" s="18" t="s">
        <v>16</v>
      </c>
      <c r="AA1" s="19">
        <v>0.66666666666666596</v>
      </c>
    </row>
    <row r="2" spans="1:27" x14ac:dyDescent="0.2">
      <c r="A2" s="18" t="s">
        <v>17</v>
      </c>
    </row>
    <row r="3" spans="1:27" x14ac:dyDescent="0.2">
      <c r="A3" s="18" t="s">
        <v>13</v>
      </c>
    </row>
    <row r="4" spans="1:27" x14ac:dyDescent="0.2">
      <c r="A4" s="18" t="s">
        <v>29</v>
      </c>
    </row>
    <row r="5" spans="1:27" x14ac:dyDescent="0.2">
      <c r="A5" s="18"/>
    </row>
    <row r="6" spans="1:27" x14ac:dyDescent="0.2">
      <c r="A6" s="18"/>
    </row>
    <row r="7" spans="1:27" x14ac:dyDescent="0.2">
      <c r="A7" s="18"/>
    </row>
    <row r="8" spans="1:27" x14ac:dyDescent="0.2">
      <c r="A8" s="18"/>
    </row>
    <row r="9" spans="1:27" s="22" customFormat="1" ht="18" customHeight="1" thickBot="1" x14ac:dyDescent="0.3">
      <c r="A9" s="20" t="s">
        <v>30</v>
      </c>
      <c r="B9" s="21" t="s">
        <v>12</v>
      </c>
      <c r="C9" s="21" t="s">
        <v>12</v>
      </c>
      <c r="D9" s="21" t="s">
        <v>12</v>
      </c>
      <c r="E9" s="21" t="s">
        <v>12</v>
      </c>
      <c r="F9" s="21" t="s">
        <v>12</v>
      </c>
      <c r="G9" s="21" t="s">
        <v>12</v>
      </c>
      <c r="H9" s="21" t="s">
        <v>12</v>
      </c>
      <c r="I9" s="21" t="s">
        <v>12</v>
      </c>
      <c r="J9" s="21" t="s">
        <v>12</v>
      </c>
      <c r="K9" s="21" t="s">
        <v>12</v>
      </c>
      <c r="L9" s="21" t="s">
        <v>12</v>
      </c>
      <c r="M9" s="21" t="s">
        <v>12</v>
      </c>
      <c r="N9" s="21" t="s">
        <v>12</v>
      </c>
    </row>
    <row r="10" spans="1:27" ht="18.75" customHeight="1" thickBot="1" x14ac:dyDescent="0.25">
      <c r="A10" s="23" t="s">
        <v>31</v>
      </c>
      <c r="B10" s="24">
        <v>41061</v>
      </c>
      <c r="C10" s="24">
        <v>41091</v>
      </c>
      <c r="D10" s="24">
        <v>41122</v>
      </c>
      <c r="E10" s="24">
        <v>41153</v>
      </c>
      <c r="F10" s="24">
        <v>41183</v>
      </c>
      <c r="G10" s="24">
        <v>41214</v>
      </c>
      <c r="H10" s="24">
        <v>41244</v>
      </c>
      <c r="I10" s="24">
        <v>41275</v>
      </c>
      <c r="J10" s="24">
        <v>41306</v>
      </c>
      <c r="K10" s="24">
        <v>41334</v>
      </c>
      <c r="L10" s="24">
        <v>41365</v>
      </c>
      <c r="M10" s="24">
        <v>41395</v>
      </c>
      <c r="N10" s="24">
        <v>41426</v>
      </c>
      <c r="AA10" s="25">
        <v>41821</v>
      </c>
    </row>
    <row r="11" spans="1:27" ht="24.6" customHeight="1" x14ac:dyDescent="0.2">
      <c r="A11" s="26" t="s">
        <v>32</v>
      </c>
      <c r="B11" s="27">
        <v>444618.16275000002</v>
      </c>
      <c r="C11" s="27">
        <v>447680.65515000001</v>
      </c>
      <c r="D11" s="27">
        <v>448445.41136999999</v>
      </c>
      <c r="E11" s="27">
        <v>451365.70786000008</v>
      </c>
      <c r="F11" s="27">
        <v>452251.54505000007</v>
      </c>
      <c r="G11" s="27">
        <v>454334.91715000005</v>
      </c>
      <c r="H11" s="27">
        <v>455659.07292000006</v>
      </c>
      <c r="I11" s="27">
        <v>456429.80483000004</v>
      </c>
      <c r="J11" s="27">
        <v>456454.53391999996</v>
      </c>
      <c r="K11" s="27">
        <v>457928.41422999999</v>
      </c>
      <c r="L11" s="27">
        <v>460494.39510999992</v>
      </c>
      <c r="M11" s="27">
        <v>458670.85801999999</v>
      </c>
      <c r="N11" s="27">
        <v>460757.01159999997</v>
      </c>
      <c r="AA11" s="27" t="e">
        <f>#REF!</f>
        <v>#REF!</v>
      </c>
    </row>
    <row r="12" spans="1:27" ht="24.6" customHeight="1" x14ac:dyDescent="0.2">
      <c r="A12" s="26" t="s">
        <v>33</v>
      </c>
      <c r="B12" s="27">
        <v>14942.45117</v>
      </c>
      <c r="C12" s="27">
        <v>15375.908830000002</v>
      </c>
      <c r="D12" s="27">
        <v>14928.33381</v>
      </c>
      <c r="E12" s="27">
        <v>15180.18125</v>
      </c>
      <c r="F12" s="27">
        <v>15325.54694</v>
      </c>
      <c r="G12" s="27">
        <v>16058.68973</v>
      </c>
      <c r="H12" s="27">
        <v>15802.561890000001</v>
      </c>
      <c r="I12" s="27">
        <v>15737.77555</v>
      </c>
      <c r="J12" s="27">
        <v>16352.61507</v>
      </c>
      <c r="K12" s="27">
        <v>16987.368880000002</v>
      </c>
      <c r="L12" s="27">
        <v>16966.417949999999</v>
      </c>
      <c r="M12" s="27">
        <v>15905.576280000001</v>
      </c>
      <c r="N12" s="27">
        <v>17234.27765</v>
      </c>
      <c r="AA12" s="27" t="e">
        <f>#REF!</f>
        <v>#REF!</v>
      </c>
    </row>
    <row r="13" spans="1:27" ht="24.6" customHeight="1" x14ac:dyDescent="0.2">
      <c r="A13" s="26" t="s">
        <v>34</v>
      </c>
      <c r="B13" s="27">
        <v>56179.529299999995</v>
      </c>
      <c r="C13" s="27">
        <v>53413.031589999999</v>
      </c>
      <c r="D13" s="27">
        <v>52303.720359999999</v>
      </c>
      <c r="E13" s="27">
        <v>51284.983240000001</v>
      </c>
      <c r="F13" s="27">
        <v>46554.222069999996</v>
      </c>
      <c r="G13" s="27">
        <v>44844.762600000002</v>
      </c>
      <c r="H13" s="27">
        <v>43518.051060000005</v>
      </c>
      <c r="I13" s="27">
        <v>43200.069980000007</v>
      </c>
      <c r="J13" s="27">
        <v>42520.329919999996</v>
      </c>
      <c r="K13" s="27">
        <v>43695.043470000004</v>
      </c>
      <c r="L13" s="27">
        <v>45152.134090000007</v>
      </c>
      <c r="M13" s="27">
        <v>43540.283349999998</v>
      </c>
      <c r="N13" s="27">
        <v>40959.336219999997</v>
      </c>
      <c r="AA13" s="27" t="e">
        <f>#REF!</f>
        <v>#REF!</v>
      </c>
    </row>
    <row r="14" spans="1:27" ht="24.6" customHeight="1" x14ac:dyDescent="0.2">
      <c r="A14" s="26" t="s">
        <v>35</v>
      </c>
      <c r="B14" s="27">
        <v>1242.519923665998</v>
      </c>
      <c r="C14" s="27">
        <v>803.32394012002635</v>
      </c>
      <c r="D14" s="27">
        <v>741.32932012002641</v>
      </c>
      <c r="E14" s="27">
        <v>800.21932461672736</v>
      </c>
      <c r="F14" s="27">
        <v>1962.5909091388839</v>
      </c>
      <c r="G14" s="27">
        <v>1354.7997091388841</v>
      </c>
      <c r="H14" s="27">
        <v>1076.485519138884</v>
      </c>
      <c r="I14" s="27">
        <v>742.93867913888391</v>
      </c>
      <c r="J14" s="27">
        <v>649.55837913888399</v>
      </c>
      <c r="K14" s="27">
        <v>384.66749451206704</v>
      </c>
      <c r="L14" s="27">
        <v>496.72624999999999</v>
      </c>
      <c r="M14" s="27">
        <v>1507.0616</v>
      </c>
      <c r="N14" s="27">
        <v>1592.3718900000001</v>
      </c>
      <c r="AA14" s="27" t="e">
        <f>#REF!</f>
        <v>#REF!</v>
      </c>
    </row>
    <row r="15" spans="1:27" ht="24.6" customHeight="1" x14ac:dyDescent="0.2">
      <c r="A15" s="26" t="s">
        <v>36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AA15" s="27" t="e">
        <f>#REF!</f>
        <v>#REF!</v>
      </c>
    </row>
    <row r="16" spans="1:27" ht="24.6" customHeight="1" x14ac:dyDescent="0.2">
      <c r="A16" s="26" t="s">
        <v>37</v>
      </c>
      <c r="B16" s="27">
        <v>-229887.48419559846</v>
      </c>
      <c r="C16" s="27">
        <v>-232576.79646559845</v>
      </c>
      <c r="D16" s="27">
        <v>-233764.81759559846</v>
      </c>
      <c r="E16" s="27">
        <v>-236359.92669559846</v>
      </c>
      <c r="F16" s="27">
        <v>-238649.66852559848</v>
      </c>
      <c r="G16" s="27">
        <v>-241323.61181559844</v>
      </c>
      <c r="H16" s="27">
        <v>-243515.28271559847</v>
      </c>
      <c r="I16" s="27">
        <v>-246168.02423559845</v>
      </c>
      <c r="J16" s="27">
        <v>-248735.42795559845</v>
      </c>
      <c r="K16" s="27">
        <v>-251183.12424559845</v>
      </c>
      <c r="L16" s="27">
        <v>-253752.67079559842</v>
      </c>
      <c r="M16" s="27">
        <v>-255215.30036559841</v>
      </c>
      <c r="N16" s="27">
        <v>-257498.84140559842</v>
      </c>
      <c r="AA16" s="27" t="e">
        <f>#REF!</f>
        <v>#REF!</v>
      </c>
    </row>
    <row r="17" spans="1:28" ht="24.6" customHeight="1" x14ac:dyDescent="0.2">
      <c r="A17" s="26" t="s">
        <v>38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AA17" s="27" t="e">
        <f>#REF!</f>
        <v>#REF!</v>
      </c>
    </row>
    <row r="18" spans="1:28" ht="24.6" customHeight="1" x14ac:dyDescent="0.2">
      <c r="A18" s="28" t="s">
        <v>39</v>
      </c>
      <c r="B18" s="29">
        <f>SUM(B11:B17)</f>
        <v>287095.17894806759</v>
      </c>
      <c r="C18" s="29">
        <f t="shared" ref="C18:N18" si="0">SUM(C11:C17)</f>
        <v>284696.12304452161</v>
      </c>
      <c r="D18" s="29">
        <f t="shared" si="0"/>
        <v>282653.97726452153</v>
      </c>
      <c r="E18" s="29">
        <f t="shared" si="0"/>
        <v>282271.16497901833</v>
      </c>
      <c r="F18" s="29">
        <f t="shared" si="0"/>
        <v>277444.23644354055</v>
      </c>
      <c r="G18" s="29">
        <f t="shared" si="0"/>
        <v>275269.55737354048</v>
      </c>
      <c r="H18" s="29">
        <f t="shared" si="0"/>
        <v>272540.8886735405</v>
      </c>
      <c r="I18" s="29">
        <f t="shared" si="0"/>
        <v>269942.56480354053</v>
      </c>
      <c r="J18" s="29">
        <f t="shared" si="0"/>
        <v>267241.60933354037</v>
      </c>
      <c r="K18" s="29">
        <f t="shared" si="0"/>
        <v>267812.36982891359</v>
      </c>
      <c r="L18" s="29">
        <f t="shared" si="0"/>
        <v>269357.0026044015</v>
      </c>
      <c r="M18" s="29">
        <f t="shared" si="0"/>
        <v>264408.47888440156</v>
      </c>
      <c r="N18" s="29">
        <f t="shared" si="0"/>
        <v>263044.15595440159</v>
      </c>
      <c r="P18" s="225" t="s">
        <v>40</v>
      </c>
    </row>
    <row r="19" spans="1:28" ht="15.75" customHeight="1" x14ac:dyDescent="0.2">
      <c r="A19" s="3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226"/>
    </row>
    <row r="20" spans="1:28" ht="18" customHeight="1" x14ac:dyDescent="0.2">
      <c r="A20" s="31" t="s">
        <v>41</v>
      </c>
      <c r="B20" s="32">
        <f>B18*(2/3)</f>
        <v>191396.7859653784</v>
      </c>
      <c r="C20" s="32">
        <f t="shared" ref="C20:N20" si="1">C18*(2/3)</f>
        <v>189797.41536301438</v>
      </c>
      <c r="D20" s="32">
        <f t="shared" si="1"/>
        <v>188435.98484301433</v>
      </c>
      <c r="E20" s="32">
        <f t="shared" si="1"/>
        <v>188180.77665267888</v>
      </c>
      <c r="F20" s="32">
        <f t="shared" si="1"/>
        <v>184962.82429569369</v>
      </c>
      <c r="G20" s="32">
        <f t="shared" si="1"/>
        <v>183513.03824902698</v>
      </c>
      <c r="H20" s="32">
        <f t="shared" si="1"/>
        <v>181693.92578236031</v>
      </c>
      <c r="I20" s="32">
        <f t="shared" si="1"/>
        <v>179961.70986902702</v>
      </c>
      <c r="J20" s="32">
        <f t="shared" si="1"/>
        <v>178161.07288902689</v>
      </c>
      <c r="K20" s="32">
        <f t="shared" si="1"/>
        <v>178541.5798859424</v>
      </c>
      <c r="L20" s="32">
        <f t="shared" si="1"/>
        <v>179571.33506960099</v>
      </c>
      <c r="M20" s="32">
        <f t="shared" si="1"/>
        <v>176272.31925626768</v>
      </c>
      <c r="N20" s="32">
        <f t="shared" si="1"/>
        <v>175362.77063626773</v>
      </c>
      <c r="P20" s="33">
        <f>+AVERAGE(B20:N20)</f>
        <v>182757.81067363845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x14ac:dyDescent="0.2">
      <c r="P21" s="35" t="s">
        <v>42</v>
      </c>
    </row>
    <row r="22" spans="1:28" x14ac:dyDescent="0.2">
      <c r="A22" s="36"/>
    </row>
    <row r="23" spans="1:28" s="22" customFormat="1" ht="18.75" customHeight="1" x14ac:dyDescent="0.25">
      <c r="A23" s="20" t="s">
        <v>30</v>
      </c>
      <c r="B23" s="37" t="s">
        <v>43</v>
      </c>
      <c r="C23" s="37" t="s">
        <v>43</v>
      </c>
      <c r="D23" s="37" t="s">
        <v>43</v>
      </c>
      <c r="E23" s="37" t="s">
        <v>43</v>
      </c>
      <c r="F23" s="37" t="s">
        <v>43</v>
      </c>
      <c r="G23" s="37" t="s">
        <v>43</v>
      </c>
      <c r="H23" s="37" t="s">
        <v>43</v>
      </c>
      <c r="I23" s="37" t="s">
        <v>43</v>
      </c>
      <c r="J23" s="37" t="s">
        <v>43</v>
      </c>
      <c r="K23" s="37" t="s">
        <v>43</v>
      </c>
      <c r="L23" s="37" t="s">
        <v>43</v>
      </c>
      <c r="M23" s="37" t="s">
        <v>43</v>
      </c>
      <c r="N23" s="37" t="s">
        <v>43</v>
      </c>
    </row>
    <row r="24" spans="1:28" s="22" customFormat="1" ht="18.75" customHeight="1" x14ac:dyDescent="0.25">
      <c r="A24" s="23" t="s">
        <v>31</v>
      </c>
      <c r="B24" s="38">
        <v>41791</v>
      </c>
      <c r="C24" s="38">
        <v>41821</v>
      </c>
      <c r="D24" s="38">
        <v>41852</v>
      </c>
      <c r="E24" s="38">
        <v>41883</v>
      </c>
      <c r="F24" s="38">
        <v>41913</v>
      </c>
      <c r="G24" s="38">
        <v>41944</v>
      </c>
      <c r="H24" s="38">
        <v>41974</v>
      </c>
      <c r="I24" s="38">
        <v>42005</v>
      </c>
      <c r="J24" s="38">
        <v>42036</v>
      </c>
      <c r="K24" s="38">
        <v>42064</v>
      </c>
      <c r="L24" s="38">
        <v>42095</v>
      </c>
      <c r="M24" s="38">
        <v>42125</v>
      </c>
      <c r="N24" s="38">
        <v>42156</v>
      </c>
    </row>
    <row r="25" spans="1:28" ht="24.6" customHeight="1" x14ac:dyDescent="0.2">
      <c r="A25" s="26" t="s">
        <v>32</v>
      </c>
      <c r="B25" s="27">
        <v>480456.06415999989</v>
      </c>
      <c r="C25" s="27">
        <v>485953.06415999989</v>
      </c>
      <c r="D25" s="27">
        <v>491323.06415999989</v>
      </c>
      <c r="E25" s="27">
        <v>493250.06415999989</v>
      </c>
      <c r="F25" s="27">
        <v>497078.06415999989</v>
      </c>
      <c r="G25" s="27">
        <v>503267.06415999989</v>
      </c>
      <c r="H25" s="27">
        <v>504094.06415999989</v>
      </c>
      <c r="I25" s="27">
        <v>505054.06415999989</v>
      </c>
      <c r="J25" s="27">
        <v>505597.06415999989</v>
      </c>
      <c r="K25" s="27">
        <v>506259.06415999989</v>
      </c>
      <c r="L25" s="27">
        <v>507271.06415999989</v>
      </c>
      <c r="M25" s="27">
        <v>507873.06415999989</v>
      </c>
      <c r="N25" s="27">
        <v>510144.06415999989</v>
      </c>
      <c r="P25" s="34"/>
    </row>
    <row r="26" spans="1:28" ht="24.6" customHeight="1" x14ac:dyDescent="0.2">
      <c r="A26" s="26" t="s">
        <v>33</v>
      </c>
      <c r="B26" s="27">
        <v>17487.402644592799</v>
      </c>
      <c r="C26" s="27">
        <v>17440.275700658669</v>
      </c>
      <c r="D26" s="27">
        <v>17393.148756724535</v>
      </c>
      <c r="E26" s="27">
        <v>17346.021812790401</v>
      </c>
      <c r="F26" s="27">
        <v>17298.894868856267</v>
      </c>
      <c r="G26" s="27">
        <v>17251.767924922133</v>
      </c>
      <c r="H26" s="27">
        <v>17204.640980987999</v>
      </c>
      <c r="I26" s="27">
        <v>17233.315382622979</v>
      </c>
      <c r="J26" s="27">
        <v>17261.989784257959</v>
      </c>
      <c r="K26" s="27">
        <v>17290.66418589294</v>
      </c>
      <c r="L26" s="27">
        <v>17319.33858752792</v>
      </c>
      <c r="M26" s="27">
        <v>17348.0129891629</v>
      </c>
      <c r="N26" s="27">
        <v>17376.687390797881</v>
      </c>
    </row>
    <row r="27" spans="1:28" ht="24.6" customHeight="1" x14ac:dyDescent="0.2">
      <c r="A27" s="26" t="s">
        <v>34</v>
      </c>
      <c r="B27" s="27">
        <v>49806.623567943134</v>
      </c>
      <c r="C27" s="27">
        <v>39776.904478068725</v>
      </c>
      <c r="D27" s="27">
        <v>44152.71211336922</v>
      </c>
      <c r="E27" s="27">
        <v>40122.839300523308</v>
      </c>
      <c r="F27" s="27">
        <v>35741.196917083507</v>
      </c>
      <c r="G27" s="27">
        <v>36140.651809036011</v>
      </c>
      <c r="H27" s="27">
        <v>38744.310109048107</v>
      </c>
      <c r="I27" s="27">
        <v>35988.216533986517</v>
      </c>
      <c r="J27" s="27">
        <v>32901.919429897272</v>
      </c>
      <c r="K27" s="27">
        <v>32148.870582330899</v>
      </c>
      <c r="L27" s="27">
        <v>30926.390196436358</v>
      </c>
      <c r="M27" s="27">
        <v>28162.577210800126</v>
      </c>
      <c r="N27" s="27">
        <v>23964.401117127727</v>
      </c>
    </row>
    <row r="28" spans="1:28" ht="24.6" customHeight="1" x14ac:dyDescent="0.2">
      <c r="A28" s="26" t="s">
        <v>35</v>
      </c>
      <c r="B28" s="27">
        <v>2763.9310244107119</v>
      </c>
      <c r="C28" s="27">
        <v>2763.9310244107123</v>
      </c>
      <c r="D28" s="27">
        <v>2716.6847067372723</v>
      </c>
      <c r="E28" s="27">
        <v>1955.7745703299936</v>
      </c>
      <c r="F28" s="27">
        <v>1316.5179129929177</v>
      </c>
      <c r="G28" s="27">
        <v>681.75518748755042</v>
      </c>
      <c r="H28" s="27">
        <v>395.30968082251786</v>
      </c>
      <c r="I28" s="27">
        <v>2519.5053717459691</v>
      </c>
      <c r="J28" s="27">
        <v>1762.3544689377336</v>
      </c>
      <c r="K28" s="27">
        <v>1350.971739270102</v>
      </c>
      <c r="L28" s="27">
        <v>915.38329617227782</v>
      </c>
      <c r="M28" s="27">
        <v>513.74871776360806</v>
      </c>
      <c r="N28" s="27">
        <v>21.484412314159389</v>
      </c>
    </row>
    <row r="29" spans="1:28" ht="24.6" customHeight="1" x14ac:dyDescent="0.2">
      <c r="A29" s="26" t="s">
        <v>36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1:28" ht="24.6" customHeight="1" x14ac:dyDescent="0.2">
      <c r="A30" s="26" t="s">
        <v>37</v>
      </c>
      <c r="B30" s="27">
        <v>-280306.95253419137</v>
      </c>
      <c r="C30" s="27">
        <v>-282657.90746103617</v>
      </c>
      <c r="D30" s="27">
        <v>-285175.6735181557</v>
      </c>
      <c r="E30" s="27">
        <v>-288110.67153464211</v>
      </c>
      <c r="F30" s="27">
        <v>-291021.54366960446</v>
      </c>
      <c r="G30" s="27">
        <v>-293978.74550106016</v>
      </c>
      <c r="H30" s="27">
        <v>-296980.78875124187</v>
      </c>
      <c r="I30" s="27">
        <v>-299746.10294889862</v>
      </c>
      <c r="J30" s="27">
        <v>-302730.79535849998</v>
      </c>
      <c r="K30" s="27">
        <v>-305524.13214907038</v>
      </c>
      <c r="L30" s="27">
        <v>-308346.17983335548</v>
      </c>
      <c r="M30" s="27">
        <v>-311170.46987703501</v>
      </c>
      <c r="N30" s="27">
        <v>-314142.98849583324</v>
      </c>
    </row>
    <row r="31" spans="1:28" ht="24.6" customHeight="1" x14ac:dyDescent="0.2">
      <c r="A31" s="26" t="s">
        <v>38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28" ht="24.6" customHeight="1" x14ac:dyDescent="0.2">
      <c r="A32" s="28" t="s">
        <v>39</v>
      </c>
      <c r="B32" s="29">
        <f>SUM(B25:B31)</f>
        <v>270207.06886275526</v>
      </c>
      <c r="C32" s="29">
        <f t="shared" ref="C32:N32" si="2">SUM(C25:C31)</f>
        <v>263276.26790210191</v>
      </c>
      <c r="D32" s="29">
        <f t="shared" si="2"/>
        <v>270409.93621867523</v>
      </c>
      <c r="E32" s="29">
        <f t="shared" si="2"/>
        <v>264564.02830900159</v>
      </c>
      <c r="F32" s="29">
        <f t="shared" si="2"/>
        <v>260413.13018932811</v>
      </c>
      <c r="G32" s="29">
        <f t="shared" si="2"/>
        <v>263362.49358038546</v>
      </c>
      <c r="H32" s="29">
        <f t="shared" si="2"/>
        <v>263457.5361796167</v>
      </c>
      <c r="I32" s="29">
        <f t="shared" si="2"/>
        <v>261048.99849945685</v>
      </c>
      <c r="J32" s="29">
        <f t="shared" si="2"/>
        <v>254792.53248459287</v>
      </c>
      <c r="K32" s="29">
        <f t="shared" si="2"/>
        <v>251525.43851842347</v>
      </c>
      <c r="L32" s="29">
        <f t="shared" si="2"/>
        <v>248085.99640678091</v>
      </c>
      <c r="M32" s="29">
        <f t="shared" si="2"/>
        <v>242726.93320069148</v>
      </c>
      <c r="N32" s="29">
        <f t="shared" si="2"/>
        <v>237363.64858440636</v>
      </c>
      <c r="P32" s="227" t="s">
        <v>44</v>
      </c>
    </row>
    <row r="33" spans="1:29" ht="15.75" customHeight="1" x14ac:dyDescent="0.2">
      <c r="A33" s="3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P33" s="228"/>
    </row>
    <row r="34" spans="1:29" ht="18" customHeight="1" x14ac:dyDescent="0.2">
      <c r="A34" s="31" t="s">
        <v>41</v>
      </c>
      <c r="B34" s="32">
        <f>B32*(2/3)</f>
        <v>180138.0459085035</v>
      </c>
      <c r="C34" s="32">
        <f t="shared" ref="C34:N34" si="3">C32*(2/3)</f>
        <v>175517.51193473459</v>
      </c>
      <c r="D34" s="32">
        <f t="shared" si="3"/>
        <v>180273.29081245014</v>
      </c>
      <c r="E34" s="32">
        <f t="shared" si="3"/>
        <v>176376.01887266772</v>
      </c>
      <c r="F34" s="32">
        <f t="shared" si="3"/>
        <v>173608.75345955207</v>
      </c>
      <c r="G34" s="32">
        <f t="shared" si="3"/>
        <v>175574.99572025696</v>
      </c>
      <c r="H34" s="32">
        <f t="shared" si="3"/>
        <v>175638.3574530778</v>
      </c>
      <c r="I34" s="32">
        <f t="shared" si="3"/>
        <v>174032.66566630456</v>
      </c>
      <c r="J34" s="32">
        <f t="shared" si="3"/>
        <v>169861.68832306191</v>
      </c>
      <c r="K34" s="32">
        <f t="shared" si="3"/>
        <v>167683.62567894897</v>
      </c>
      <c r="L34" s="32">
        <f t="shared" si="3"/>
        <v>165390.66427118727</v>
      </c>
      <c r="M34" s="32">
        <f t="shared" si="3"/>
        <v>161817.95546712764</v>
      </c>
      <c r="N34" s="32">
        <f t="shared" si="3"/>
        <v>158242.43238960422</v>
      </c>
      <c r="P34" s="39">
        <f>+AVERAGE(B34:N34)</f>
        <v>171858.15430442136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x14ac:dyDescent="0.2">
      <c r="P35" s="35" t="s">
        <v>42</v>
      </c>
    </row>
    <row r="37" spans="1:29" ht="18" customHeight="1" x14ac:dyDescent="0.2"/>
    <row r="38" spans="1:29" ht="18" customHeight="1" x14ac:dyDescent="0.2"/>
  </sheetData>
  <mergeCells count="2">
    <mergeCell ref="P18:P19"/>
    <mergeCell ref="P32:P33"/>
  </mergeCells>
  <printOptions horizontalCentered="1"/>
  <pageMargins left="0.75" right="0.5" top="1" bottom="0.75" header="0.5" footer="0.3"/>
  <pageSetup scale="60" orientation="landscape" r:id="rId1"/>
  <headerFooter alignWithMargins="0">
    <oddFooter xml:space="preserve">&amp;C&amp;"Arial,Regular"
&amp;10Page 8.3.1&amp;12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36" sqref="G36"/>
    </sheetView>
  </sheetViews>
  <sheetFormatPr defaultRowHeight="15" x14ac:dyDescent="0.25"/>
  <cols>
    <col min="1" max="1" width="37.85546875" customWidth="1"/>
    <col min="2" max="25" width="10.7109375" customWidth="1"/>
    <col min="26" max="38" width="9.7109375" bestFit="1" customWidth="1"/>
    <col min="39" max="96" width="9.140625" style="50"/>
  </cols>
  <sheetData>
    <row r="1" spans="1:96" ht="18.75" x14ac:dyDescent="0.3">
      <c r="A1" s="6" t="s">
        <v>14</v>
      </c>
    </row>
    <row r="2" spans="1:96" ht="15.75" x14ac:dyDescent="0.25">
      <c r="A2" s="7" t="s">
        <v>13</v>
      </c>
    </row>
    <row r="3" spans="1:96" x14ac:dyDescent="0.25">
      <c r="A3" s="13" t="s">
        <v>15</v>
      </c>
      <c r="Z3" s="53" t="s">
        <v>48</v>
      </c>
      <c r="AA3" s="53" t="s">
        <v>48</v>
      </c>
      <c r="AB3" s="53" t="s">
        <v>48</v>
      </c>
      <c r="AC3" s="53" t="s">
        <v>48</v>
      </c>
      <c r="AD3" s="53" t="s">
        <v>48</v>
      </c>
      <c r="AE3" s="53" t="s">
        <v>48</v>
      </c>
      <c r="AF3" s="53" t="s">
        <v>48</v>
      </c>
      <c r="AG3" s="53" t="s">
        <v>48</v>
      </c>
      <c r="AH3" s="53" t="s">
        <v>48</v>
      </c>
      <c r="AI3" s="53" t="s">
        <v>48</v>
      </c>
      <c r="AJ3" s="53" t="s">
        <v>48</v>
      </c>
      <c r="AK3" s="53" t="s">
        <v>48</v>
      </c>
      <c r="AL3" s="53" t="s">
        <v>48</v>
      </c>
    </row>
    <row r="4" spans="1:96" x14ac:dyDescent="0.25">
      <c r="B4" t="s">
        <v>47</v>
      </c>
      <c r="C4" t="s">
        <v>47</v>
      </c>
      <c r="D4" t="s">
        <v>47</v>
      </c>
      <c r="E4" t="s">
        <v>47</v>
      </c>
      <c r="F4" t="s">
        <v>47</v>
      </c>
      <c r="G4" t="s">
        <v>47</v>
      </c>
      <c r="H4" t="s">
        <v>47</v>
      </c>
      <c r="I4" t="s">
        <v>47</v>
      </c>
      <c r="J4" t="s">
        <v>47</v>
      </c>
      <c r="K4" t="s">
        <v>47</v>
      </c>
      <c r="L4" t="s">
        <v>47</v>
      </c>
      <c r="M4" t="s">
        <v>47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 t="s">
        <v>47</v>
      </c>
      <c r="U4" t="s">
        <v>47</v>
      </c>
      <c r="V4" t="s">
        <v>47</v>
      </c>
      <c r="W4" t="s">
        <v>47</v>
      </c>
      <c r="X4" t="s">
        <v>47</v>
      </c>
      <c r="Y4" t="s">
        <v>47</v>
      </c>
      <c r="Z4" s="53" t="s">
        <v>27</v>
      </c>
      <c r="AA4" s="53" t="s">
        <v>27</v>
      </c>
      <c r="AB4" s="53" t="s">
        <v>27</v>
      </c>
      <c r="AC4" s="53" t="s">
        <v>27</v>
      </c>
      <c r="AD4" s="53" t="s">
        <v>27</v>
      </c>
      <c r="AE4" s="53" t="s">
        <v>27</v>
      </c>
      <c r="AF4" s="53" t="s">
        <v>27</v>
      </c>
      <c r="AG4" s="53" t="s">
        <v>27</v>
      </c>
      <c r="AH4" s="53" t="s">
        <v>27</v>
      </c>
      <c r="AI4" s="53" t="s">
        <v>27</v>
      </c>
      <c r="AJ4" s="53" t="s">
        <v>27</v>
      </c>
      <c r="AK4" s="53" t="s">
        <v>27</v>
      </c>
      <c r="AL4" s="53" t="s">
        <v>27</v>
      </c>
    </row>
    <row r="5" spans="1:96" x14ac:dyDescent="0.25">
      <c r="A5" s="8"/>
      <c r="B5" s="9" t="s">
        <v>12</v>
      </c>
      <c r="C5" s="9" t="s">
        <v>12</v>
      </c>
      <c r="D5" s="9" t="s">
        <v>12</v>
      </c>
      <c r="E5" s="9" t="s">
        <v>12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9" t="s">
        <v>12</v>
      </c>
      <c r="R5" s="15" t="s">
        <v>11</v>
      </c>
      <c r="S5" s="15" t="s">
        <v>11</v>
      </c>
      <c r="T5" s="15" t="s">
        <v>11</v>
      </c>
      <c r="U5" s="15" t="s">
        <v>11</v>
      </c>
      <c r="V5" s="15" t="s">
        <v>11</v>
      </c>
      <c r="W5" s="15" t="s">
        <v>11</v>
      </c>
      <c r="X5" s="15" t="s">
        <v>11</v>
      </c>
      <c r="Y5" s="15" t="s">
        <v>11</v>
      </c>
      <c r="Z5" s="15" t="s">
        <v>11</v>
      </c>
      <c r="AA5" s="15" t="s">
        <v>11</v>
      </c>
      <c r="AB5" s="15" t="s">
        <v>11</v>
      </c>
      <c r="AC5" s="15" t="s">
        <v>11</v>
      </c>
      <c r="AD5" s="15" t="s">
        <v>11</v>
      </c>
      <c r="AE5" s="15" t="s">
        <v>11</v>
      </c>
      <c r="AF5" s="15" t="s">
        <v>11</v>
      </c>
      <c r="AG5" s="15" t="s">
        <v>11</v>
      </c>
      <c r="AH5" s="15" t="s">
        <v>11</v>
      </c>
      <c r="AI5" s="15" t="s">
        <v>11</v>
      </c>
      <c r="AJ5" s="15" t="s">
        <v>11</v>
      </c>
      <c r="AK5" s="15" t="s">
        <v>11</v>
      </c>
      <c r="AL5" s="46" t="s">
        <v>11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</row>
    <row r="6" spans="1:96" x14ac:dyDescent="0.25">
      <c r="A6" s="10" t="s">
        <v>0</v>
      </c>
      <c r="B6" s="14">
        <v>41061</v>
      </c>
      <c r="C6" s="14">
        <v>41091</v>
      </c>
      <c r="D6" s="14">
        <v>41122</v>
      </c>
      <c r="E6" s="14">
        <v>41153</v>
      </c>
      <c r="F6" s="14">
        <v>41183</v>
      </c>
      <c r="G6" s="14">
        <v>41214</v>
      </c>
      <c r="H6" s="14">
        <v>41244</v>
      </c>
      <c r="I6" s="14">
        <v>41275</v>
      </c>
      <c r="J6" s="14">
        <v>41306</v>
      </c>
      <c r="K6" s="14">
        <v>41334</v>
      </c>
      <c r="L6" s="14">
        <v>41365</v>
      </c>
      <c r="M6" s="14">
        <v>41395</v>
      </c>
      <c r="N6" s="14">
        <v>41426</v>
      </c>
      <c r="O6" s="14">
        <v>41456</v>
      </c>
      <c r="P6" s="14">
        <v>41487</v>
      </c>
      <c r="Q6" s="14">
        <v>41518</v>
      </c>
      <c r="R6" s="14">
        <v>41548</v>
      </c>
      <c r="S6" s="14">
        <v>41579</v>
      </c>
      <c r="T6" s="14">
        <v>41609</v>
      </c>
      <c r="U6" s="14">
        <v>41640</v>
      </c>
      <c r="V6" s="14">
        <v>41671</v>
      </c>
      <c r="W6" s="14">
        <v>41699</v>
      </c>
      <c r="X6" s="14">
        <v>41730</v>
      </c>
      <c r="Y6" s="14">
        <v>41760</v>
      </c>
      <c r="Z6" s="14">
        <v>41791</v>
      </c>
      <c r="AA6" s="14">
        <v>41821</v>
      </c>
      <c r="AB6" s="14">
        <v>41852</v>
      </c>
      <c r="AC6" s="14">
        <v>41883</v>
      </c>
      <c r="AD6" s="14">
        <v>41913</v>
      </c>
      <c r="AE6" s="14">
        <v>41944</v>
      </c>
      <c r="AF6" s="14">
        <v>41974</v>
      </c>
      <c r="AG6" s="14">
        <v>42005</v>
      </c>
      <c r="AH6" s="14">
        <v>42036</v>
      </c>
      <c r="AI6" s="14">
        <v>42064</v>
      </c>
      <c r="AJ6" s="14">
        <v>42095</v>
      </c>
      <c r="AK6" s="14">
        <v>42125</v>
      </c>
      <c r="AL6" s="47">
        <v>42156</v>
      </c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</row>
    <row r="7" spans="1:96" x14ac:dyDescent="0.25">
      <c r="A7" s="1" t="s">
        <v>1</v>
      </c>
      <c r="B7" s="4">
        <v>444618.16275000002</v>
      </c>
      <c r="C7" s="4">
        <v>447680.65515000001</v>
      </c>
      <c r="D7" s="4">
        <v>448445.41136999999</v>
      </c>
      <c r="E7" s="4">
        <v>451365.70786000008</v>
      </c>
      <c r="F7" s="4">
        <v>452251.54505000007</v>
      </c>
      <c r="G7" s="4">
        <v>454334.91715000005</v>
      </c>
      <c r="H7" s="4">
        <v>455659.07292000006</v>
      </c>
      <c r="I7" s="4">
        <v>456429.80483000004</v>
      </c>
      <c r="J7" s="4">
        <v>456454.53391999996</v>
      </c>
      <c r="K7" s="4">
        <v>457928.41422999999</v>
      </c>
      <c r="L7" s="4">
        <v>460494.39510999992</v>
      </c>
      <c r="M7" s="4">
        <v>458670.85801999999</v>
      </c>
      <c r="N7" s="4">
        <v>460757.01159999997</v>
      </c>
      <c r="O7" s="4">
        <v>461128.71878999996</v>
      </c>
      <c r="P7" s="4">
        <v>461207.80593999993</v>
      </c>
      <c r="Q7" s="4">
        <v>457981.59015999991</v>
      </c>
      <c r="R7" s="4">
        <v>459197.5471599999</v>
      </c>
      <c r="S7" s="4">
        <v>465697.61615999992</v>
      </c>
      <c r="T7" s="4">
        <v>475380.06415999989</v>
      </c>
      <c r="U7" s="4">
        <v>477272.06415999989</v>
      </c>
      <c r="V7" s="4">
        <v>477809.06415999989</v>
      </c>
      <c r="W7" s="4">
        <v>478336.06415999989</v>
      </c>
      <c r="X7" s="4">
        <v>478773.06415999989</v>
      </c>
      <c r="Y7" s="4">
        <v>479356.06415999989</v>
      </c>
      <c r="Z7" s="45">
        <f>'Page 8.3.1'!B25</f>
        <v>480456.06415999989</v>
      </c>
      <c r="AA7" s="45">
        <f>'Page 8.3.1'!C25</f>
        <v>485953.06415999989</v>
      </c>
      <c r="AB7" s="45">
        <f>'Page 8.3.1'!D25</f>
        <v>491323.06415999989</v>
      </c>
      <c r="AC7" s="45">
        <f>'Page 8.3.1'!E25</f>
        <v>493250.06415999989</v>
      </c>
      <c r="AD7" s="45">
        <f>'Page 8.3.1'!F25</f>
        <v>497078.06415999989</v>
      </c>
      <c r="AE7" s="45">
        <f>'Page 8.3.1'!G25</f>
        <v>503267.06415999989</v>
      </c>
      <c r="AF7" s="45">
        <f>'Page 8.3.1'!H25</f>
        <v>504094.06415999989</v>
      </c>
      <c r="AG7" s="45">
        <f>'Page 8.3.1'!I25</f>
        <v>505054.06415999989</v>
      </c>
      <c r="AH7" s="45">
        <f>'Page 8.3.1'!J25</f>
        <v>505597.06415999989</v>
      </c>
      <c r="AI7" s="45">
        <f>'Page 8.3.1'!K25</f>
        <v>506259.06415999989</v>
      </c>
      <c r="AJ7" s="45">
        <f>'Page 8.3.1'!L25</f>
        <v>507271.06415999989</v>
      </c>
      <c r="AK7" s="45">
        <f>'Page 8.3.1'!M25</f>
        <v>507873.06415999989</v>
      </c>
      <c r="AL7" s="45">
        <f>'Page 8.3.1'!N25</f>
        <v>510144.06415999989</v>
      </c>
    </row>
    <row r="8" spans="1:96" x14ac:dyDescent="0.25">
      <c r="A8" s="1" t="s">
        <v>2</v>
      </c>
      <c r="B8" s="4">
        <v>-229887.48419559846</v>
      </c>
      <c r="C8" s="4">
        <v>-232576.79646559845</v>
      </c>
      <c r="D8" s="4">
        <v>-233764.81759559846</v>
      </c>
      <c r="E8" s="4">
        <v>-236359.92669559846</v>
      </c>
      <c r="F8" s="4">
        <v>-238649.66852559848</v>
      </c>
      <c r="G8" s="4">
        <v>-241323.61181559844</v>
      </c>
      <c r="H8" s="4">
        <v>-243515.28271559847</v>
      </c>
      <c r="I8" s="4">
        <v>-246168.02423559845</v>
      </c>
      <c r="J8" s="4">
        <v>-248735.42795559845</v>
      </c>
      <c r="K8" s="4">
        <v>-251183.12424559845</v>
      </c>
      <c r="L8" s="4">
        <v>-253752.67079559842</v>
      </c>
      <c r="M8" s="4">
        <v>-255215.30036559841</v>
      </c>
      <c r="N8" s="4">
        <v>-257498.84140559842</v>
      </c>
      <c r="O8" s="4">
        <v>-260047.61527559842</v>
      </c>
      <c r="P8" s="4">
        <v>-262598.36775559839</v>
      </c>
      <c r="Q8" s="4">
        <v>-256537.60678559839</v>
      </c>
      <c r="R8" s="4">
        <v>-259176.88938152581</v>
      </c>
      <c r="S8" s="4">
        <v>-262189.29053081223</v>
      </c>
      <c r="T8" s="4">
        <v>-264797.3001614263</v>
      </c>
      <c r="U8" s="4">
        <v>-267677.33509038191</v>
      </c>
      <c r="V8" s="4">
        <v>-270497.80053300352</v>
      </c>
      <c r="W8" s="4">
        <v>-273080.06545597309</v>
      </c>
      <c r="X8" s="4">
        <v>-275549.71315493481</v>
      </c>
      <c r="Y8" s="4">
        <v>-278009.47909761069</v>
      </c>
      <c r="Z8" s="45">
        <f>'Page 8.3.1'!B30</f>
        <v>-280306.95253419137</v>
      </c>
      <c r="AA8" s="45">
        <f>'Page 8.3.1'!C30</f>
        <v>-282657.90746103617</v>
      </c>
      <c r="AB8" s="45">
        <f>'Page 8.3.1'!D30</f>
        <v>-285175.6735181557</v>
      </c>
      <c r="AC8" s="45">
        <f>'Page 8.3.1'!E30</f>
        <v>-288110.67153464211</v>
      </c>
      <c r="AD8" s="45">
        <f>'Page 8.3.1'!F30</f>
        <v>-291021.54366960446</v>
      </c>
      <c r="AE8" s="45">
        <f>'Page 8.3.1'!G30</f>
        <v>-293978.74550106016</v>
      </c>
      <c r="AF8" s="45">
        <f>'Page 8.3.1'!H30</f>
        <v>-296980.78875124187</v>
      </c>
      <c r="AG8" s="45">
        <f>'Page 8.3.1'!I30</f>
        <v>-299746.10294889862</v>
      </c>
      <c r="AH8" s="45">
        <f>'Page 8.3.1'!J30</f>
        <v>-302730.79535849998</v>
      </c>
      <c r="AI8" s="45">
        <f>'Page 8.3.1'!K30</f>
        <v>-305524.13214907038</v>
      </c>
      <c r="AJ8" s="45">
        <f>'Page 8.3.1'!L30</f>
        <v>-308346.17983335548</v>
      </c>
      <c r="AK8" s="45">
        <f>'Page 8.3.1'!M30</f>
        <v>-311170.46987703501</v>
      </c>
      <c r="AL8" s="45">
        <f>'Page 8.3.1'!N30</f>
        <v>-314142.98849583324</v>
      </c>
    </row>
    <row r="9" spans="1:96" x14ac:dyDescent="0.25">
      <c r="A9" s="2" t="s">
        <v>3</v>
      </c>
      <c r="B9" s="5">
        <f>+B7+B8</f>
        <v>214730.67855440156</v>
      </c>
      <c r="C9" s="5">
        <f>+C7+C8</f>
        <v>215103.85868440155</v>
      </c>
      <c r="D9" s="5">
        <f t="shared" ref="D9:AL9" si="0">+D7+D8</f>
        <v>214680.59377440152</v>
      </c>
      <c r="E9" s="5">
        <f t="shared" si="0"/>
        <v>215005.78116440162</v>
      </c>
      <c r="F9" s="5">
        <f t="shared" si="0"/>
        <v>213601.8765244016</v>
      </c>
      <c r="G9" s="5">
        <f t="shared" si="0"/>
        <v>213011.30533440161</v>
      </c>
      <c r="H9" s="5">
        <f t="shared" si="0"/>
        <v>212143.79020440159</v>
      </c>
      <c r="I9" s="5">
        <f t="shared" si="0"/>
        <v>210261.78059440159</v>
      </c>
      <c r="J9" s="5">
        <f t="shared" si="0"/>
        <v>207719.1059644015</v>
      </c>
      <c r="K9" s="5">
        <f t="shared" si="0"/>
        <v>206745.28998440155</v>
      </c>
      <c r="L9" s="5">
        <f t="shared" si="0"/>
        <v>206741.72431440151</v>
      </c>
      <c r="M9" s="5">
        <f t="shared" si="0"/>
        <v>203455.55765440158</v>
      </c>
      <c r="N9" s="5">
        <f t="shared" si="0"/>
        <v>203258.17019440155</v>
      </c>
      <c r="O9" s="5">
        <f t="shared" si="0"/>
        <v>201081.10351440153</v>
      </c>
      <c r="P9" s="5">
        <f t="shared" si="0"/>
        <v>198609.43818440154</v>
      </c>
      <c r="Q9" s="5">
        <f t="shared" si="0"/>
        <v>201443.98337440152</v>
      </c>
      <c r="R9" s="5">
        <f t="shared" si="0"/>
        <v>200020.65777847409</v>
      </c>
      <c r="S9" s="5">
        <f t="shared" si="0"/>
        <v>203508.32562918769</v>
      </c>
      <c r="T9" s="5">
        <f t="shared" si="0"/>
        <v>210582.76399857359</v>
      </c>
      <c r="U9" s="5">
        <f t="shared" si="0"/>
        <v>209594.72906961798</v>
      </c>
      <c r="V9" s="5">
        <f t="shared" si="0"/>
        <v>207311.26362699637</v>
      </c>
      <c r="W9" s="5">
        <f t="shared" si="0"/>
        <v>205255.9987040268</v>
      </c>
      <c r="X9" s="5">
        <f t="shared" si="0"/>
        <v>203223.35100506508</v>
      </c>
      <c r="Y9" s="5">
        <f t="shared" si="0"/>
        <v>201346.5850623892</v>
      </c>
      <c r="Z9" s="5">
        <f t="shared" si="0"/>
        <v>200149.11162580852</v>
      </c>
      <c r="AA9" s="5">
        <f t="shared" si="0"/>
        <v>203295.15669896372</v>
      </c>
      <c r="AB9" s="5">
        <f t="shared" si="0"/>
        <v>206147.39064184419</v>
      </c>
      <c r="AC9" s="5">
        <f t="shared" si="0"/>
        <v>205139.39262535778</v>
      </c>
      <c r="AD9" s="5">
        <f t="shared" si="0"/>
        <v>206056.52049039543</v>
      </c>
      <c r="AE9" s="5">
        <f t="shared" si="0"/>
        <v>209288.31865893974</v>
      </c>
      <c r="AF9" s="5">
        <f t="shared" si="0"/>
        <v>207113.27540875803</v>
      </c>
      <c r="AG9" s="5">
        <f t="shared" si="0"/>
        <v>205307.96121110127</v>
      </c>
      <c r="AH9" s="5">
        <f t="shared" si="0"/>
        <v>202866.26880149991</v>
      </c>
      <c r="AI9" s="5">
        <f t="shared" si="0"/>
        <v>200734.93201092951</v>
      </c>
      <c r="AJ9" s="5">
        <f t="shared" si="0"/>
        <v>198924.88432664442</v>
      </c>
      <c r="AK9" s="5">
        <f t="shared" si="0"/>
        <v>196702.59428296488</v>
      </c>
      <c r="AL9" s="5">
        <f t="shared" si="0"/>
        <v>196001.07566416665</v>
      </c>
    </row>
    <row r="10" spans="1:96" x14ac:dyDescent="0.25">
      <c r="A10" s="1" t="s">
        <v>4</v>
      </c>
      <c r="B10" s="4">
        <v>14942.45117</v>
      </c>
      <c r="C10" s="4">
        <v>15375.908830000002</v>
      </c>
      <c r="D10" s="4">
        <v>14928.33381</v>
      </c>
      <c r="E10" s="4">
        <v>15180.18125</v>
      </c>
      <c r="F10" s="4">
        <v>15325.54694</v>
      </c>
      <c r="G10" s="4">
        <v>16058.68973</v>
      </c>
      <c r="H10" s="4">
        <v>15802.561890000001</v>
      </c>
      <c r="I10" s="4">
        <v>15737.77555</v>
      </c>
      <c r="J10" s="4">
        <v>16352.61507</v>
      </c>
      <c r="K10" s="4">
        <v>16987.368880000002</v>
      </c>
      <c r="L10" s="4">
        <v>16966.417949999999</v>
      </c>
      <c r="M10" s="4">
        <v>15905.576280000001</v>
      </c>
      <c r="N10" s="4">
        <v>17234.27765</v>
      </c>
      <c r="O10" s="4">
        <v>17026.075790000003</v>
      </c>
      <c r="P10" s="4">
        <v>18230.346340000004</v>
      </c>
      <c r="Q10" s="4">
        <v>17911.545139999998</v>
      </c>
      <c r="R10" s="4">
        <v>17864.418196065864</v>
      </c>
      <c r="S10" s="4">
        <v>17817.291252131734</v>
      </c>
      <c r="T10" s="4">
        <v>17770.1643081976</v>
      </c>
      <c r="U10" s="4">
        <v>17723.037364263466</v>
      </c>
      <c r="V10" s="4">
        <v>17675.910420329332</v>
      </c>
      <c r="W10" s="4">
        <v>17628.783476395198</v>
      </c>
      <c r="X10" s="4">
        <v>17581.656532461067</v>
      </c>
      <c r="Y10" s="4">
        <v>17534.529588526933</v>
      </c>
      <c r="Z10" s="45">
        <f>'Page 8.3.1'!B26</f>
        <v>17487.402644592799</v>
      </c>
      <c r="AA10" s="45">
        <f>'Page 8.3.1'!C26</f>
        <v>17440.275700658669</v>
      </c>
      <c r="AB10" s="45">
        <f>'Page 8.3.1'!D26</f>
        <v>17393.148756724535</v>
      </c>
      <c r="AC10" s="45">
        <f>'Page 8.3.1'!E26</f>
        <v>17346.021812790401</v>
      </c>
      <c r="AD10" s="45">
        <f>'Page 8.3.1'!F26</f>
        <v>17298.894868856267</v>
      </c>
      <c r="AE10" s="45">
        <f>'Page 8.3.1'!G26</f>
        <v>17251.767924922133</v>
      </c>
      <c r="AF10" s="45">
        <f>'Page 8.3.1'!H26</f>
        <v>17204.640980987999</v>
      </c>
      <c r="AG10" s="45">
        <f>'Page 8.3.1'!I26</f>
        <v>17233.315382622979</v>
      </c>
      <c r="AH10" s="45">
        <f>'Page 8.3.1'!J26</f>
        <v>17261.989784257959</v>
      </c>
      <c r="AI10" s="45">
        <f>'Page 8.3.1'!K26</f>
        <v>17290.66418589294</v>
      </c>
      <c r="AJ10" s="45">
        <f>'Page 8.3.1'!L26</f>
        <v>17319.33858752792</v>
      </c>
      <c r="AK10" s="45">
        <f>'Page 8.3.1'!M26</f>
        <v>17348.0129891629</v>
      </c>
      <c r="AL10" s="45">
        <f>'Page 8.3.1'!N26</f>
        <v>17376.687390797881</v>
      </c>
    </row>
    <row r="11" spans="1:96" x14ac:dyDescent="0.25">
      <c r="A11" s="3" t="s">
        <v>5</v>
      </c>
      <c r="B11" s="4">
        <v>56179.529299999995</v>
      </c>
      <c r="C11" s="4">
        <v>53413.031589999999</v>
      </c>
      <c r="D11" s="4">
        <v>52303.720359999999</v>
      </c>
      <c r="E11" s="4">
        <v>51284.983240000001</v>
      </c>
      <c r="F11" s="4">
        <v>46554.222069999996</v>
      </c>
      <c r="G11" s="4">
        <v>44844.762600000002</v>
      </c>
      <c r="H11" s="4">
        <v>43518.051060000005</v>
      </c>
      <c r="I11" s="4">
        <v>43200.069980000007</v>
      </c>
      <c r="J11" s="4">
        <v>42520.329919999996</v>
      </c>
      <c r="K11" s="4">
        <v>43695.043470000004</v>
      </c>
      <c r="L11" s="4">
        <v>45152.134090000007</v>
      </c>
      <c r="M11" s="4">
        <v>43540.283349999998</v>
      </c>
      <c r="N11" s="4">
        <v>40959.336219999997</v>
      </c>
      <c r="O11" s="4">
        <v>43109.794489999993</v>
      </c>
      <c r="P11" s="4">
        <v>47849.330840000002</v>
      </c>
      <c r="Q11" s="4">
        <v>49912.934680000006</v>
      </c>
      <c r="R11" s="4">
        <v>47380.623470873528</v>
      </c>
      <c r="S11" s="4">
        <v>46492.667327084215</v>
      </c>
      <c r="T11" s="4">
        <v>41604.9166485448</v>
      </c>
      <c r="U11" s="4">
        <v>39250.503039576266</v>
      </c>
      <c r="V11" s="4">
        <v>43118.123921626902</v>
      </c>
      <c r="W11" s="4">
        <v>48790.904838674178</v>
      </c>
      <c r="X11" s="4">
        <v>50818.211398336192</v>
      </c>
      <c r="Y11" s="4">
        <v>51422.648915844795</v>
      </c>
      <c r="Z11" s="45">
        <f>'Page 8.3.1'!B27</f>
        <v>49806.623567943134</v>
      </c>
      <c r="AA11" s="45">
        <f>'Page 8.3.1'!C27</f>
        <v>39776.904478068725</v>
      </c>
      <c r="AB11" s="45">
        <f>'Page 8.3.1'!D27</f>
        <v>44152.71211336922</v>
      </c>
      <c r="AC11" s="45">
        <f>'Page 8.3.1'!E27</f>
        <v>40122.839300523308</v>
      </c>
      <c r="AD11" s="45">
        <f>'Page 8.3.1'!F27</f>
        <v>35741.196917083507</v>
      </c>
      <c r="AE11" s="45">
        <f>'Page 8.3.1'!G27</f>
        <v>36140.651809036011</v>
      </c>
      <c r="AF11" s="45">
        <f>'Page 8.3.1'!H27</f>
        <v>38744.310109048107</v>
      </c>
      <c r="AG11" s="45">
        <f>'Page 8.3.1'!I27</f>
        <v>35988.216533986517</v>
      </c>
      <c r="AH11" s="45">
        <f>'Page 8.3.1'!J27</f>
        <v>32901.919429897272</v>
      </c>
      <c r="AI11" s="45">
        <f>'Page 8.3.1'!K27</f>
        <v>32148.870582330899</v>
      </c>
      <c r="AJ11" s="45">
        <f>'Page 8.3.1'!L27</f>
        <v>30926.390196436358</v>
      </c>
      <c r="AK11" s="45">
        <f>'Page 8.3.1'!M27</f>
        <v>28162.577210800126</v>
      </c>
      <c r="AL11" s="45">
        <f>'Page 8.3.1'!N27</f>
        <v>23964.401117127727</v>
      </c>
    </row>
    <row r="12" spans="1:96" x14ac:dyDescent="0.25">
      <c r="A12" s="3" t="s">
        <v>6</v>
      </c>
      <c r="B12" s="4">
        <v>1242.519923665998</v>
      </c>
      <c r="C12" s="4">
        <v>803.32394012002635</v>
      </c>
      <c r="D12" s="4">
        <v>741.32932012002641</v>
      </c>
      <c r="E12" s="4">
        <v>800.21932461672736</v>
      </c>
      <c r="F12" s="4">
        <v>1962.5909091388839</v>
      </c>
      <c r="G12" s="4">
        <v>1354.7997091388841</v>
      </c>
      <c r="H12" s="4">
        <v>1076.485519138884</v>
      </c>
      <c r="I12" s="4">
        <v>742.93867913888391</v>
      </c>
      <c r="J12" s="4">
        <v>649.55837913888399</v>
      </c>
      <c r="K12" s="4">
        <v>384.66749451206704</v>
      </c>
      <c r="L12" s="4">
        <v>496.72624999999999</v>
      </c>
      <c r="M12" s="4">
        <v>1507.0616</v>
      </c>
      <c r="N12" s="4">
        <v>1592.3718900000001</v>
      </c>
      <c r="O12" s="4">
        <v>1472.94812</v>
      </c>
      <c r="P12" s="4">
        <v>1347.2335399999999</v>
      </c>
      <c r="Q12" s="4">
        <v>1041.4936299999999</v>
      </c>
      <c r="R12" s="4">
        <v>673.50284757778513</v>
      </c>
      <c r="S12" s="4">
        <v>308.09664599901532</v>
      </c>
      <c r="T12" s="4">
        <v>2681.087748490022</v>
      </c>
      <c r="U12" s="4">
        <v>1940.1735891878534</v>
      </c>
      <c r="V12" s="4">
        <v>1324.593436605169</v>
      </c>
      <c r="W12" s="4">
        <v>853.77773203407583</v>
      </c>
      <c r="X12" s="4">
        <v>521.97697742305797</v>
      </c>
      <c r="Y12" s="4">
        <v>109.7085041086151</v>
      </c>
      <c r="Z12" s="45">
        <f>'Page 8.3.1'!B28</f>
        <v>2763.9310244107119</v>
      </c>
      <c r="AA12" s="45">
        <f>'Page 8.3.1'!C28</f>
        <v>2763.9310244107123</v>
      </c>
      <c r="AB12" s="45">
        <f>'Page 8.3.1'!D28</f>
        <v>2716.6847067372723</v>
      </c>
      <c r="AC12" s="45">
        <f>'Page 8.3.1'!E28</f>
        <v>1955.7745703299936</v>
      </c>
      <c r="AD12" s="45">
        <f>'Page 8.3.1'!F28</f>
        <v>1316.5179129929177</v>
      </c>
      <c r="AE12" s="45">
        <f>'Page 8.3.1'!G28</f>
        <v>681.75518748755042</v>
      </c>
      <c r="AF12" s="45">
        <f>'Page 8.3.1'!H28</f>
        <v>395.30968082251786</v>
      </c>
      <c r="AG12" s="45">
        <f>'Page 8.3.1'!I28</f>
        <v>2519.5053717459691</v>
      </c>
      <c r="AH12" s="45">
        <f>'Page 8.3.1'!J28</f>
        <v>1762.3544689377336</v>
      </c>
      <c r="AI12" s="45">
        <f>'Page 8.3.1'!K28</f>
        <v>1350.971739270102</v>
      </c>
      <c r="AJ12" s="45">
        <f>'Page 8.3.1'!L28</f>
        <v>915.38329617227782</v>
      </c>
      <c r="AK12" s="45">
        <f>'Page 8.3.1'!M28</f>
        <v>513.74871776360806</v>
      </c>
      <c r="AL12" s="45">
        <f>'Page 8.3.1'!N28</f>
        <v>21.484412314159389</v>
      </c>
    </row>
    <row r="13" spans="1:96" x14ac:dyDescent="0.25">
      <c r="A13" s="1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5">
        <f>'Page 8.3.1'!B29</f>
        <v>0</v>
      </c>
      <c r="AA13" s="45">
        <f>'Page 8.3.1'!C29</f>
        <v>0</v>
      </c>
      <c r="AB13" s="45">
        <f>'Page 8.3.1'!D29</f>
        <v>0</v>
      </c>
      <c r="AC13" s="45">
        <f>'Page 8.3.1'!E29</f>
        <v>0</v>
      </c>
      <c r="AD13" s="45">
        <f>'Page 8.3.1'!F29</f>
        <v>0</v>
      </c>
      <c r="AE13" s="45">
        <f>'Page 8.3.1'!G29</f>
        <v>0</v>
      </c>
      <c r="AF13" s="45">
        <f>'Page 8.3.1'!H29</f>
        <v>0</v>
      </c>
      <c r="AG13" s="45">
        <f>'Page 8.3.1'!I29</f>
        <v>0</v>
      </c>
      <c r="AH13" s="45">
        <f>'Page 8.3.1'!J29</f>
        <v>0</v>
      </c>
      <c r="AI13" s="45">
        <f>'Page 8.3.1'!K29</f>
        <v>0</v>
      </c>
      <c r="AJ13" s="45">
        <f>'Page 8.3.1'!L29</f>
        <v>0</v>
      </c>
      <c r="AK13" s="45">
        <f>'Page 8.3.1'!M29</f>
        <v>0</v>
      </c>
      <c r="AL13" s="45">
        <f>'Page 8.3.1'!N29</f>
        <v>0</v>
      </c>
    </row>
    <row r="14" spans="1:96" x14ac:dyDescent="0.25">
      <c r="A14" s="3" t="s">
        <v>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5">
        <f>'Page 8.3.1'!B31</f>
        <v>0</v>
      </c>
      <c r="AA14" s="45">
        <f>'Page 8.3.1'!C31</f>
        <v>0</v>
      </c>
      <c r="AB14" s="45">
        <f>'Page 8.3.1'!D31</f>
        <v>0</v>
      </c>
      <c r="AC14" s="45">
        <f>'Page 8.3.1'!E31</f>
        <v>0</v>
      </c>
      <c r="AD14" s="45">
        <f>'Page 8.3.1'!F31</f>
        <v>0</v>
      </c>
      <c r="AE14" s="45">
        <f>'Page 8.3.1'!G31</f>
        <v>0</v>
      </c>
      <c r="AF14" s="45">
        <f>'Page 8.3.1'!H31</f>
        <v>0</v>
      </c>
      <c r="AG14" s="45">
        <f>'Page 8.3.1'!I31</f>
        <v>0</v>
      </c>
      <c r="AH14" s="45">
        <f>'Page 8.3.1'!J31</f>
        <v>0</v>
      </c>
      <c r="AI14" s="45">
        <f>'Page 8.3.1'!K31</f>
        <v>0</v>
      </c>
      <c r="AJ14" s="45">
        <f>'Page 8.3.1'!L31</f>
        <v>0</v>
      </c>
      <c r="AK14" s="45">
        <f>'Page 8.3.1'!M31</f>
        <v>0</v>
      </c>
      <c r="AL14" s="45">
        <f>'Page 8.3.1'!N31</f>
        <v>0</v>
      </c>
    </row>
    <row r="15" spans="1:96" x14ac:dyDescent="0.25">
      <c r="A15" s="11" t="s">
        <v>9</v>
      </c>
      <c r="B15" s="12">
        <f>SUM(B9:B14)</f>
        <v>287095.17894806759</v>
      </c>
      <c r="C15" s="12">
        <f>SUM(C9:C14)</f>
        <v>284696.12304452161</v>
      </c>
      <c r="D15" s="12">
        <f t="shared" ref="D15:Y15" si="1">SUM(D9:D14)</f>
        <v>282653.97726452159</v>
      </c>
      <c r="E15" s="12">
        <f t="shared" si="1"/>
        <v>282271.16497901833</v>
      </c>
      <c r="F15" s="12">
        <f t="shared" si="1"/>
        <v>277444.23644354049</v>
      </c>
      <c r="G15" s="12">
        <f t="shared" si="1"/>
        <v>275269.55737354048</v>
      </c>
      <c r="H15" s="12">
        <f t="shared" si="1"/>
        <v>272540.8886735405</v>
      </c>
      <c r="I15" s="12">
        <f t="shared" si="1"/>
        <v>269942.56480354047</v>
      </c>
      <c r="J15" s="12">
        <f t="shared" si="1"/>
        <v>267241.60933354037</v>
      </c>
      <c r="K15" s="12">
        <f t="shared" si="1"/>
        <v>267812.36982891359</v>
      </c>
      <c r="L15" s="12">
        <f t="shared" si="1"/>
        <v>269357.0026044015</v>
      </c>
      <c r="M15" s="12">
        <f t="shared" si="1"/>
        <v>264408.47888440161</v>
      </c>
      <c r="N15" s="12">
        <f t="shared" si="1"/>
        <v>263044.15595440153</v>
      </c>
      <c r="O15" s="12">
        <f t="shared" si="1"/>
        <v>262689.92191440152</v>
      </c>
      <c r="P15" s="12">
        <f t="shared" si="1"/>
        <v>266036.34890440153</v>
      </c>
      <c r="Q15" s="12">
        <f t="shared" si="1"/>
        <v>270309.95682440151</v>
      </c>
      <c r="R15" s="12">
        <f t="shared" si="1"/>
        <v>265939.20229299128</v>
      </c>
      <c r="S15" s="12">
        <f t="shared" si="1"/>
        <v>268126.38085440267</v>
      </c>
      <c r="T15" s="12">
        <f t="shared" si="1"/>
        <v>272638.93270380603</v>
      </c>
      <c r="U15" s="12">
        <f t="shared" si="1"/>
        <v>268508.44306264556</v>
      </c>
      <c r="V15" s="12">
        <f t="shared" si="1"/>
        <v>269429.89140555781</v>
      </c>
      <c r="W15" s="12">
        <f t="shared" si="1"/>
        <v>272529.46475113026</v>
      </c>
      <c r="X15" s="12">
        <f t="shared" si="1"/>
        <v>272145.19591328537</v>
      </c>
      <c r="Y15" s="12">
        <f t="shared" si="1"/>
        <v>270413.47207086952</v>
      </c>
      <c r="Z15" s="12">
        <f t="shared" ref="Z15:AL15" si="2">SUM(Z9:Z14)</f>
        <v>270207.06886275514</v>
      </c>
      <c r="AA15" s="12">
        <f t="shared" si="2"/>
        <v>263276.26790210186</v>
      </c>
      <c r="AB15" s="12">
        <f t="shared" si="2"/>
        <v>270409.93621867523</v>
      </c>
      <c r="AC15" s="12">
        <f t="shared" si="2"/>
        <v>264564.02830900147</v>
      </c>
      <c r="AD15" s="12">
        <f t="shared" si="2"/>
        <v>260413.13018932811</v>
      </c>
      <c r="AE15" s="12">
        <f t="shared" si="2"/>
        <v>263362.49358038546</v>
      </c>
      <c r="AF15" s="12">
        <f t="shared" si="2"/>
        <v>263457.53617961664</v>
      </c>
      <c r="AG15" s="12">
        <f t="shared" si="2"/>
        <v>261048.99849945673</v>
      </c>
      <c r="AH15" s="12">
        <f t="shared" si="2"/>
        <v>254792.53248459287</v>
      </c>
      <c r="AI15" s="12">
        <f t="shared" si="2"/>
        <v>251525.43851842344</v>
      </c>
      <c r="AJ15" s="12">
        <f t="shared" si="2"/>
        <v>248085.99640678096</v>
      </c>
      <c r="AK15" s="12">
        <f t="shared" si="2"/>
        <v>242726.93320069151</v>
      </c>
      <c r="AL15" s="12">
        <f t="shared" si="2"/>
        <v>237363.64858440644</v>
      </c>
    </row>
    <row r="16" spans="1:96" x14ac:dyDescent="0.25">
      <c r="A16" s="11" t="s">
        <v>10</v>
      </c>
      <c r="B16" s="12">
        <f>+B15*0.666666667</f>
        <v>191396.7860610768</v>
      </c>
      <c r="C16" s="12">
        <f>+C15*0.666666667</f>
        <v>189797.4154579131</v>
      </c>
      <c r="D16" s="12">
        <f t="shared" ref="D16:Y16" si="3">+D15*0.666666667</f>
        <v>188435.98493723237</v>
      </c>
      <c r="E16" s="12">
        <f t="shared" si="3"/>
        <v>188180.77674676926</v>
      </c>
      <c r="F16" s="12">
        <f t="shared" si="3"/>
        <v>184962.82438817507</v>
      </c>
      <c r="G16" s="12">
        <f t="shared" si="3"/>
        <v>183513.0383407835</v>
      </c>
      <c r="H16" s="12">
        <f t="shared" si="3"/>
        <v>181693.92587320728</v>
      </c>
      <c r="I16" s="12">
        <f t="shared" si="3"/>
        <v>179961.70995900783</v>
      </c>
      <c r="J16" s="12">
        <f t="shared" si="3"/>
        <v>178161.07297810746</v>
      </c>
      <c r="K16" s="12">
        <f t="shared" si="3"/>
        <v>178541.57997521319</v>
      </c>
      <c r="L16" s="12">
        <f t="shared" si="3"/>
        <v>179571.33515938665</v>
      </c>
      <c r="M16" s="12">
        <f t="shared" si="3"/>
        <v>176272.31934440389</v>
      </c>
      <c r="N16" s="12">
        <f t="shared" si="3"/>
        <v>175362.77072394907</v>
      </c>
      <c r="O16" s="12">
        <f t="shared" si="3"/>
        <v>175126.61469716433</v>
      </c>
      <c r="P16" s="12">
        <f t="shared" si="3"/>
        <v>177357.56602494646</v>
      </c>
      <c r="Q16" s="12">
        <f t="shared" si="3"/>
        <v>180206.63797303766</v>
      </c>
      <c r="R16" s="12">
        <f t="shared" si="3"/>
        <v>177292.80161730724</v>
      </c>
      <c r="S16" s="12">
        <f t="shared" si="3"/>
        <v>178750.92065897724</v>
      </c>
      <c r="T16" s="12">
        <f t="shared" si="3"/>
        <v>181759.28856008366</v>
      </c>
      <c r="U16" s="12">
        <f t="shared" si="3"/>
        <v>179005.6287979332</v>
      </c>
      <c r="V16" s="12">
        <f t="shared" si="3"/>
        <v>179619.92769351517</v>
      </c>
      <c r="W16" s="12">
        <f t="shared" si="3"/>
        <v>181686.30992492998</v>
      </c>
      <c r="X16" s="12">
        <f t="shared" si="3"/>
        <v>181430.13069957198</v>
      </c>
      <c r="Y16" s="12">
        <f t="shared" si="3"/>
        <v>180275.64813738418</v>
      </c>
      <c r="Z16" s="12">
        <f t="shared" ref="Z16:AL16" si="4">+Z15*0.666666667</f>
        <v>180138.04599857246</v>
      </c>
      <c r="AA16" s="12">
        <f t="shared" si="4"/>
        <v>175517.51202249332</v>
      </c>
      <c r="AB16" s="12">
        <f t="shared" si="4"/>
        <v>180273.2909025868</v>
      </c>
      <c r="AC16" s="12">
        <f t="shared" si="4"/>
        <v>176376.01896085567</v>
      </c>
      <c r="AD16" s="12">
        <f t="shared" si="4"/>
        <v>173608.75354635646</v>
      </c>
      <c r="AE16" s="12">
        <f t="shared" si="4"/>
        <v>175574.99580804448</v>
      </c>
      <c r="AF16" s="12">
        <f t="shared" si="4"/>
        <v>175638.35754089695</v>
      </c>
      <c r="AG16" s="12">
        <f t="shared" si="4"/>
        <v>174032.66575332082</v>
      </c>
      <c r="AH16" s="12">
        <f t="shared" si="4"/>
        <v>169861.68840799277</v>
      </c>
      <c r="AI16" s="12">
        <f t="shared" si="4"/>
        <v>167683.62576279076</v>
      </c>
      <c r="AJ16" s="12">
        <f t="shared" si="4"/>
        <v>165390.66435388263</v>
      </c>
      <c r="AK16" s="12">
        <f t="shared" si="4"/>
        <v>161817.95554803664</v>
      </c>
      <c r="AL16" s="12">
        <f t="shared" si="4"/>
        <v>158242.43246872551</v>
      </c>
    </row>
    <row r="18" spans="1:38" x14ac:dyDescent="0.25">
      <c r="A18" s="41" t="s">
        <v>46</v>
      </c>
      <c r="U18" t="s">
        <v>49</v>
      </c>
      <c r="V18" t="s">
        <v>49</v>
      </c>
      <c r="W18" t="s">
        <v>49</v>
      </c>
      <c r="X18" t="s">
        <v>49</v>
      </c>
      <c r="Y18" t="s">
        <v>49</v>
      </c>
      <c r="Z18" t="s">
        <v>49</v>
      </c>
      <c r="AA18" t="s">
        <v>49</v>
      </c>
      <c r="AB18" t="s">
        <v>49</v>
      </c>
      <c r="AC18" t="s">
        <v>49</v>
      </c>
      <c r="AD18" t="s">
        <v>49</v>
      </c>
      <c r="AE18" t="s">
        <v>49</v>
      </c>
      <c r="AF18" t="s">
        <v>49</v>
      </c>
      <c r="AG18" t="s">
        <v>49</v>
      </c>
      <c r="AH18" t="s">
        <v>49</v>
      </c>
      <c r="AI18" t="s">
        <v>49</v>
      </c>
      <c r="AJ18" t="s">
        <v>49</v>
      </c>
      <c r="AK18" t="s">
        <v>49</v>
      </c>
      <c r="AL18" t="s">
        <v>49</v>
      </c>
    </row>
    <row r="19" spans="1:38" x14ac:dyDescent="0.25">
      <c r="A19" s="1" t="s">
        <v>1</v>
      </c>
      <c r="B19" s="42"/>
      <c r="C19" s="42"/>
      <c r="D19" s="42"/>
      <c r="E19" s="42"/>
      <c r="F19" s="4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"/>
      <c r="S19" s="1"/>
      <c r="T19" s="1"/>
      <c r="U19" s="4">
        <f>U7-T7</f>
        <v>1892</v>
      </c>
      <c r="V19" s="4">
        <f t="shared" ref="V19:AL19" si="5">V7-U7</f>
        <v>537</v>
      </c>
      <c r="W19" s="4">
        <f t="shared" si="5"/>
        <v>527</v>
      </c>
      <c r="X19" s="4">
        <f t="shared" si="5"/>
        <v>437</v>
      </c>
      <c r="Y19" s="4">
        <f t="shared" si="5"/>
        <v>583</v>
      </c>
      <c r="Z19" s="4">
        <f t="shared" si="5"/>
        <v>1100</v>
      </c>
      <c r="AA19" s="4">
        <f t="shared" si="5"/>
        <v>5497</v>
      </c>
      <c r="AB19" s="4">
        <f t="shared" si="5"/>
        <v>5370</v>
      </c>
      <c r="AC19" s="4">
        <f t="shared" si="5"/>
        <v>1927</v>
      </c>
      <c r="AD19" s="4">
        <f t="shared" si="5"/>
        <v>3828</v>
      </c>
      <c r="AE19" s="4">
        <f t="shared" si="5"/>
        <v>6189</v>
      </c>
      <c r="AF19" s="4">
        <f t="shared" si="5"/>
        <v>827</v>
      </c>
      <c r="AG19" s="4">
        <f t="shared" si="5"/>
        <v>960</v>
      </c>
      <c r="AH19" s="4">
        <f t="shared" si="5"/>
        <v>543</v>
      </c>
      <c r="AI19" s="4">
        <f t="shared" si="5"/>
        <v>662</v>
      </c>
      <c r="AJ19" s="4">
        <f t="shared" si="5"/>
        <v>1012</v>
      </c>
      <c r="AK19" s="4">
        <f t="shared" si="5"/>
        <v>602</v>
      </c>
      <c r="AL19" s="4">
        <f t="shared" si="5"/>
        <v>2271</v>
      </c>
    </row>
    <row r="20" spans="1:38" x14ac:dyDescent="0.25">
      <c r="A20" s="1" t="s">
        <v>2</v>
      </c>
      <c r="B20" s="42"/>
      <c r="C20" s="42"/>
      <c r="D20" s="42"/>
      <c r="E20" s="42"/>
      <c r="F20" s="4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">
        <f>U8-T8</f>
        <v>-2880.0349289556034</v>
      </c>
      <c r="V20" s="4">
        <f t="shared" ref="V20:AL20" si="6">V8-U8</f>
        <v>-2820.4654426216148</v>
      </c>
      <c r="W20" s="4">
        <f t="shared" si="6"/>
        <v>-2582.2649229695671</v>
      </c>
      <c r="X20" s="4">
        <f t="shared" si="6"/>
        <v>-2469.6476989617222</v>
      </c>
      <c r="Y20" s="4">
        <f t="shared" si="6"/>
        <v>-2459.7659426758764</v>
      </c>
      <c r="Z20" s="4">
        <f t="shared" si="6"/>
        <v>-2297.4734365806798</v>
      </c>
      <c r="AA20" s="4">
        <f t="shared" si="6"/>
        <v>-2350.9549268448027</v>
      </c>
      <c r="AB20" s="4">
        <f t="shared" si="6"/>
        <v>-2517.7660571195302</v>
      </c>
      <c r="AC20" s="4">
        <f t="shared" si="6"/>
        <v>-2934.9980164864101</v>
      </c>
      <c r="AD20" s="4">
        <f t="shared" si="6"/>
        <v>-2910.872134962352</v>
      </c>
      <c r="AE20" s="4">
        <f t="shared" si="6"/>
        <v>-2957.2018314556917</v>
      </c>
      <c r="AF20" s="4">
        <f t="shared" si="6"/>
        <v>-3002.0432501817122</v>
      </c>
      <c r="AG20" s="4">
        <f t="shared" si="6"/>
        <v>-2765.3141976567567</v>
      </c>
      <c r="AH20" s="4">
        <f t="shared" si="6"/>
        <v>-2984.6924096013536</v>
      </c>
      <c r="AI20" s="4">
        <f t="shared" si="6"/>
        <v>-2793.3367905704072</v>
      </c>
      <c r="AJ20" s="4">
        <f t="shared" si="6"/>
        <v>-2822.0476842850912</v>
      </c>
      <c r="AK20" s="4">
        <f t="shared" si="6"/>
        <v>-2824.2900436795317</v>
      </c>
      <c r="AL20" s="4">
        <f t="shared" si="6"/>
        <v>-2972.5186187982326</v>
      </c>
    </row>
    <row r="21" spans="1:38" x14ac:dyDescent="0.25">
      <c r="A21" s="2" t="s">
        <v>3</v>
      </c>
      <c r="B21" s="43"/>
      <c r="C21" s="43"/>
      <c r="D21" s="43"/>
      <c r="E21" s="43"/>
      <c r="F21" s="4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">
        <f t="shared" ref="U21:AL21" si="7">+U19+U20</f>
        <v>-988.03492895560339</v>
      </c>
      <c r="V21" s="5">
        <f t="shared" si="7"/>
        <v>-2283.4654426216148</v>
      </c>
      <c r="W21" s="5">
        <f t="shared" si="7"/>
        <v>-2055.2649229695671</v>
      </c>
      <c r="X21" s="5">
        <f t="shared" si="7"/>
        <v>-2032.6476989617222</v>
      </c>
      <c r="Y21" s="5">
        <f t="shared" si="7"/>
        <v>-1876.7659426758764</v>
      </c>
      <c r="Z21" s="5">
        <f t="shared" si="7"/>
        <v>-1197.4734365806798</v>
      </c>
      <c r="AA21" s="5">
        <f t="shared" si="7"/>
        <v>3146.0450731551973</v>
      </c>
      <c r="AB21" s="5">
        <f t="shared" si="7"/>
        <v>2852.2339428804698</v>
      </c>
      <c r="AC21" s="5">
        <f t="shared" si="7"/>
        <v>-1007.9980164864101</v>
      </c>
      <c r="AD21" s="5">
        <f t="shared" si="7"/>
        <v>917.12786503764801</v>
      </c>
      <c r="AE21" s="5">
        <f t="shared" si="7"/>
        <v>3231.7981685443083</v>
      </c>
      <c r="AF21" s="5">
        <f t="shared" si="7"/>
        <v>-2175.0432501817122</v>
      </c>
      <c r="AG21" s="5">
        <f t="shared" si="7"/>
        <v>-1805.3141976567567</v>
      </c>
      <c r="AH21" s="5">
        <f t="shared" si="7"/>
        <v>-2441.6924096013536</v>
      </c>
      <c r="AI21" s="5">
        <f t="shared" si="7"/>
        <v>-2131.3367905704072</v>
      </c>
      <c r="AJ21" s="5">
        <f t="shared" si="7"/>
        <v>-1810.0476842850912</v>
      </c>
      <c r="AK21" s="5">
        <f t="shared" si="7"/>
        <v>-2222.2900436795317</v>
      </c>
      <c r="AL21" s="5">
        <f t="shared" si="7"/>
        <v>-701.51861879823264</v>
      </c>
    </row>
    <row r="22" spans="1:38" x14ac:dyDescent="0.25">
      <c r="A22" s="1" t="s">
        <v>4</v>
      </c>
      <c r="B22" s="42"/>
      <c r="C22" s="42"/>
      <c r="D22" s="42"/>
      <c r="E22" s="42"/>
      <c r="F22" s="4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">
        <f>U10-T10</f>
        <v>-47.126943934134033</v>
      </c>
      <c r="V22" s="4">
        <f t="shared" ref="V22:AL22" si="8">V10-U10</f>
        <v>-47.126943934134033</v>
      </c>
      <c r="W22" s="4">
        <f t="shared" si="8"/>
        <v>-47.126943934134033</v>
      </c>
      <c r="X22" s="4">
        <f t="shared" si="8"/>
        <v>-47.126943934130395</v>
      </c>
      <c r="Y22" s="4">
        <f t="shared" si="8"/>
        <v>-47.126943934134033</v>
      </c>
      <c r="Z22" s="4">
        <f t="shared" si="8"/>
        <v>-47.126943934134033</v>
      </c>
      <c r="AA22" s="4">
        <f t="shared" si="8"/>
        <v>-47.126943934130395</v>
      </c>
      <c r="AB22" s="4">
        <f t="shared" si="8"/>
        <v>-47.126943934134033</v>
      </c>
      <c r="AC22" s="4">
        <f t="shared" si="8"/>
        <v>-47.126943934134033</v>
      </c>
      <c r="AD22" s="4">
        <f t="shared" si="8"/>
        <v>-47.126943934134033</v>
      </c>
      <c r="AE22" s="4">
        <f t="shared" si="8"/>
        <v>-47.126943934134033</v>
      </c>
      <c r="AF22" s="4">
        <f t="shared" si="8"/>
        <v>-47.126943934134033</v>
      </c>
      <c r="AG22" s="4">
        <f t="shared" si="8"/>
        <v>28.674401634980313</v>
      </c>
      <c r="AH22" s="4">
        <f t="shared" si="8"/>
        <v>28.674401634980313</v>
      </c>
      <c r="AI22" s="4">
        <f t="shared" si="8"/>
        <v>28.674401634980313</v>
      </c>
      <c r="AJ22" s="4">
        <f t="shared" si="8"/>
        <v>28.674401634980313</v>
      </c>
      <c r="AK22" s="4">
        <f t="shared" si="8"/>
        <v>28.674401634980313</v>
      </c>
      <c r="AL22" s="4">
        <f t="shared" si="8"/>
        <v>28.674401634980313</v>
      </c>
    </row>
    <row r="23" spans="1:38" x14ac:dyDescent="0.25">
      <c r="A23" s="3" t="s">
        <v>5</v>
      </c>
      <c r="B23" s="42"/>
      <c r="C23" s="42"/>
      <c r="D23" s="42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">
        <f>U11-T11</f>
        <v>-2354.4136089685344</v>
      </c>
      <c r="V23" s="4">
        <f t="shared" ref="V23:AL23" si="9">V11-U11</f>
        <v>3867.6208820506363</v>
      </c>
      <c r="W23" s="4">
        <f t="shared" si="9"/>
        <v>5672.7809170472756</v>
      </c>
      <c r="X23" s="4">
        <f t="shared" si="9"/>
        <v>2027.3065596620145</v>
      </c>
      <c r="Y23" s="4">
        <f t="shared" si="9"/>
        <v>604.43751750860247</v>
      </c>
      <c r="Z23" s="4">
        <f t="shared" si="9"/>
        <v>-1616.025347901661</v>
      </c>
      <c r="AA23" s="4">
        <f t="shared" si="9"/>
        <v>-10029.719089874408</v>
      </c>
      <c r="AB23" s="4">
        <f t="shared" si="9"/>
        <v>4375.8076353004944</v>
      </c>
      <c r="AC23" s="4">
        <f t="shared" si="9"/>
        <v>-4029.8728128459115</v>
      </c>
      <c r="AD23" s="4">
        <f t="shared" si="9"/>
        <v>-4381.6423834398011</v>
      </c>
      <c r="AE23" s="4">
        <f t="shared" si="9"/>
        <v>399.45489195250411</v>
      </c>
      <c r="AF23" s="4">
        <f t="shared" si="9"/>
        <v>2603.6583000120954</v>
      </c>
      <c r="AG23" s="4">
        <f t="shared" si="9"/>
        <v>-2756.0935750615899</v>
      </c>
      <c r="AH23" s="4">
        <f t="shared" si="9"/>
        <v>-3086.2971040892444</v>
      </c>
      <c r="AI23" s="4">
        <f t="shared" si="9"/>
        <v>-753.0488475663733</v>
      </c>
      <c r="AJ23" s="4">
        <f t="shared" si="9"/>
        <v>-1222.4803858945415</v>
      </c>
      <c r="AK23" s="4">
        <f t="shared" si="9"/>
        <v>-2763.812985636232</v>
      </c>
      <c r="AL23" s="4">
        <f t="shared" si="9"/>
        <v>-4198.1760936723986</v>
      </c>
    </row>
    <row r="24" spans="1:38" x14ac:dyDescent="0.25">
      <c r="A24" s="3" t="s">
        <v>6</v>
      </c>
      <c r="B24" s="42"/>
      <c r="C24" s="42"/>
      <c r="D24" s="42"/>
      <c r="E24" s="42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">
        <f>U12-T12</f>
        <v>-740.91415930216863</v>
      </c>
      <c r="V24" s="4">
        <f t="shared" ref="V24:AL24" si="10">V12-U12</f>
        <v>-615.58015258268438</v>
      </c>
      <c r="W24" s="4">
        <f t="shared" si="10"/>
        <v>-470.81570457109319</v>
      </c>
      <c r="X24" s="4">
        <f t="shared" si="10"/>
        <v>-331.80075461101785</v>
      </c>
      <c r="Y24" s="4">
        <f t="shared" si="10"/>
        <v>-412.26847331444287</v>
      </c>
      <c r="Z24" s="4">
        <f t="shared" si="10"/>
        <v>2654.2225203020967</v>
      </c>
      <c r="AA24" s="4">
        <f t="shared" si="10"/>
        <v>0</v>
      </c>
      <c r="AB24" s="4">
        <f t="shared" si="10"/>
        <v>-47.246317673439989</v>
      </c>
      <c r="AC24" s="4">
        <f t="shared" si="10"/>
        <v>-760.91013640727874</v>
      </c>
      <c r="AD24" s="4">
        <f t="shared" si="10"/>
        <v>-639.25665733707592</v>
      </c>
      <c r="AE24" s="4">
        <f t="shared" si="10"/>
        <v>-634.76272550536726</v>
      </c>
      <c r="AF24" s="4">
        <f t="shared" si="10"/>
        <v>-286.44550666503255</v>
      </c>
      <c r="AG24" s="4">
        <f t="shared" si="10"/>
        <v>2124.1956909234514</v>
      </c>
      <c r="AH24" s="4">
        <f t="shared" si="10"/>
        <v>-757.15090280823551</v>
      </c>
      <c r="AI24" s="4">
        <f t="shared" si="10"/>
        <v>-411.38272966763157</v>
      </c>
      <c r="AJ24" s="4">
        <f t="shared" si="10"/>
        <v>-435.58844309782421</v>
      </c>
      <c r="AK24" s="4">
        <f t="shared" si="10"/>
        <v>-401.63457840866977</v>
      </c>
      <c r="AL24" s="4">
        <f t="shared" si="10"/>
        <v>-492.26430544944867</v>
      </c>
    </row>
    <row r="25" spans="1:38" x14ac:dyDescent="0.25">
      <c r="A25" s="1" t="s">
        <v>7</v>
      </c>
      <c r="B25" s="42"/>
      <c r="C25" s="42"/>
      <c r="D25" s="42"/>
      <c r="E25" s="42"/>
      <c r="F25" s="4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">
        <f>U13-T13</f>
        <v>0</v>
      </c>
      <c r="V25" s="4">
        <f t="shared" ref="V25:AL25" si="11">V13-U13</f>
        <v>0</v>
      </c>
      <c r="W25" s="4">
        <f t="shared" si="11"/>
        <v>0</v>
      </c>
      <c r="X25" s="4">
        <f t="shared" si="11"/>
        <v>0</v>
      </c>
      <c r="Y25" s="4">
        <f t="shared" si="11"/>
        <v>0</v>
      </c>
      <c r="Z25" s="4">
        <f t="shared" si="11"/>
        <v>0</v>
      </c>
      <c r="AA25" s="4">
        <f t="shared" si="11"/>
        <v>0</v>
      </c>
      <c r="AB25" s="4">
        <f t="shared" si="11"/>
        <v>0</v>
      </c>
      <c r="AC25" s="4">
        <f t="shared" si="11"/>
        <v>0</v>
      </c>
      <c r="AD25" s="4">
        <f t="shared" si="11"/>
        <v>0</v>
      </c>
      <c r="AE25" s="4">
        <f t="shared" si="11"/>
        <v>0</v>
      </c>
      <c r="AF25" s="4">
        <f t="shared" si="11"/>
        <v>0</v>
      </c>
      <c r="AG25" s="4">
        <f t="shared" si="11"/>
        <v>0</v>
      </c>
      <c r="AH25" s="4">
        <f t="shared" si="11"/>
        <v>0</v>
      </c>
      <c r="AI25" s="4">
        <f t="shared" si="11"/>
        <v>0</v>
      </c>
      <c r="AJ25" s="4">
        <f t="shared" si="11"/>
        <v>0</v>
      </c>
      <c r="AK25" s="4">
        <f t="shared" si="11"/>
        <v>0</v>
      </c>
      <c r="AL25" s="4">
        <f t="shared" si="11"/>
        <v>0</v>
      </c>
    </row>
    <row r="26" spans="1:38" x14ac:dyDescent="0.25">
      <c r="A26" s="3" t="s">
        <v>8</v>
      </c>
      <c r="B26" s="42"/>
      <c r="C26" s="42"/>
      <c r="D26" s="42"/>
      <c r="E26" s="42"/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">
        <f>U14-T14</f>
        <v>0</v>
      </c>
      <c r="V26" s="4">
        <f t="shared" ref="V26:AL26" si="12">V14-U14</f>
        <v>0</v>
      </c>
      <c r="W26" s="4">
        <f t="shared" si="12"/>
        <v>0</v>
      </c>
      <c r="X26" s="4">
        <f t="shared" si="12"/>
        <v>0</v>
      </c>
      <c r="Y26" s="4">
        <f t="shared" si="12"/>
        <v>0</v>
      </c>
      <c r="Z26" s="4">
        <f t="shared" si="12"/>
        <v>0</v>
      </c>
      <c r="AA26" s="4">
        <f t="shared" si="12"/>
        <v>0</v>
      </c>
      <c r="AB26" s="4">
        <f t="shared" si="12"/>
        <v>0</v>
      </c>
      <c r="AC26" s="4">
        <f t="shared" si="12"/>
        <v>0</v>
      </c>
      <c r="AD26" s="4">
        <f t="shared" si="12"/>
        <v>0</v>
      </c>
      <c r="AE26" s="4">
        <f t="shared" si="12"/>
        <v>0</v>
      </c>
      <c r="AF26" s="4">
        <f t="shared" si="12"/>
        <v>0</v>
      </c>
      <c r="AG26" s="4">
        <f t="shared" si="12"/>
        <v>0</v>
      </c>
      <c r="AH26" s="4">
        <f t="shared" si="12"/>
        <v>0</v>
      </c>
      <c r="AI26" s="4">
        <f t="shared" si="12"/>
        <v>0</v>
      </c>
      <c r="AJ26" s="4">
        <f t="shared" si="12"/>
        <v>0</v>
      </c>
      <c r="AK26" s="4">
        <f t="shared" si="12"/>
        <v>0</v>
      </c>
      <c r="AL26" s="4">
        <f t="shared" si="12"/>
        <v>0</v>
      </c>
    </row>
    <row r="27" spans="1:38" x14ac:dyDescent="0.25">
      <c r="A27" s="11" t="s">
        <v>9</v>
      </c>
      <c r="B27" s="44"/>
      <c r="C27" s="44"/>
      <c r="D27" s="44"/>
      <c r="E27" s="44"/>
      <c r="F27" s="44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2">
        <f t="shared" ref="U27:AL27" si="13">SUM(U21:U26)</f>
        <v>-4130.4896411604404</v>
      </c>
      <c r="V27" s="12">
        <f t="shared" si="13"/>
        <v>921.44834291220309</v>
      </c>
      <c r="W27" s="12">
        <f t="shared" si="13"/>
        <v>3099.5733455724812</v>
      </c>
      <c r="X27" s="12">
        <f t="shared" si="13"/>
        <v>-384.26883784485597</v>
      </c>
      <c r="Y27" s="12">
        <f t="shared" si="13"/>
        <v>-1731.7238424158509</v>
      </c>
      <c r="Z27" s="12">
        <f t="shared" si="13"/>
        <v>-206.40320811437823</v>
      </c>
      <c r="AA27" s="12">
        <f t="shared" si="13"/>
        <v>-6930.8009606533415</v>
      </c>
      <c r="AB27" s="12">
        <f t="shared" si="13"/>
        <v>7133.6683165733903</v>
      </c>
      <c r="AC27" s="12">
        <f t="shared" si="13"/>
        <v>-5845.9079096737341</v>
      </c>
      <c r="AD27" s="12">
        <f t="shared" si="13"/>
        <v>-4150.898119673363</v>
      </c>
      <c r="AE27" s="12">
        <f t="shared" si="13"/>
        <v>2949.3633910573112</v>
      </c>
      <c r="AF27" s="12">
        <f t="shared" si="13"/>
        <v>95.042599231216627</v>
      </c>
      <c r="AG27" s="12">
        <f t="shared" si="13"/>
        <v>-2408.537680159915</v>
      </c>
      <c r="AH27" s="12">
        <f t="shared" si="13"/>
        <v>-6256.4660148638532</v>
      </c>
      <c r="AI27" s="12">
        <f t="shared" si="13"/>
        <v>-3267.093966169432</v>
      </c>
      <c r="AJ27" s="12">
        <f t="shared" si="13"/>
        <v>-3439.4421116424764</v>
      </c>
      <c r="AK27" s="12">
        <f t="shared" si="13"/>
        <v>-5359.0632060894532</v>
      </c>
      <c r="AL27" s="12">
        <f t="shared" si="13"/>
        <v>-5363.2846162850992</v>
      </c>
    </row>
    <row r="28" spans="1:38" x14ac:dyDescent="0.25">
      <c r="A28" s="11" t="s">
        <v>10</v>
      </c>
      <c r="B28" s="44"/>
      <c r="C28" s="44"/>
      <c r="D28" s="44"/>
      <c r="E28" s="44"/>
      <c r="F28" s="44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2">
        <f t="shared" ref="U28:AL28" si="14">+U27*0.666666667</f>
        <v>-2753.659762150457</v>
      </c>
      <c r="V28" s="12">
        <f t="shared" si="14"/>
        <v>614.29889558195146</v>
      </c>
      <c r="W28" s="12">
        <f t="shared" si="14"/>
        <v>2066.3822314148451</v>
      </c>
      <c r="X28" s="12">
        <f t="shared" si="14"/>
        <v>-256.17922535799357</v>
      </c>
      <c r="Y28" s="12">
        <f t="shared" si="14"/>
        <v>-1154.4825621878085</v>
      </c>
      <c r="Z28" s="12">
        <f t="shared" si="14"/>
        <v>-137.6021388117199</v>
      </c>
      <c r="AA28" s="12">
        <f t="shared" si="14"/>
        <v>-4620.5339760791612</v>
      </c>
      <c r="AB28" s="12">
        <f t="shared" si="14"/>
        <v>4755.7788800934832</v>
      </c>
      <c r="AC28" s="12">
        <f t="shared" si="14"/>
        <v>-3897.2719417311255</v>
      </c>
      <c r="AD28" s="12">
        <f t="shared" si="14"/>
        <v>-2767.265414499208</v>
      </c>
      <c r="AE28" s="12">
        <f t="shared" si="14"/>
        <v>1966.2422616879953</v>
      </c>
      <c r="AF28" s="12">
        <f t="shared" si="14"/>
        <v>63.361732852491947</v>
      </c>
      <c r="AG28" s="12">
        <f t="shared" si="14"/>
        <v>-1605.6917875761226</v>
      </c>
      <c r="AH28" s="12">
        <f t="shared" si="14"/>
        <v>-4170.9773453280577</v>
      </c>
      <c r="AI28" s="12">
        <f t="shared" si="14"/>
        <v>-2178.062645201986</v>
      </c>
      <c r="AJ28" s="12">
        <f t="shared" si="14"/>
        <v>-2292.9614089081315</v>
      </c>
      <c r="AK28" s="12">
        <f t="shared" si="14"/>
        <v>-3572.7088058459899</v>
      </c>
      <c r="AL28" s="12">
        <f t="shared" si="14"/>
        <v>-3575.5230793111609</v>
      </c>
    </row>
    <row r="29" spans="1:38" x14ac:dyDescent="0.25"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38" x14ac:dyDescent="0.25"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38" x14ac:dyDescent="0.25"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38" x14ac:dyDescent="0.25">
      <c r="R32" s="48"/>
      <c r="S32" s="48"/>
      <c r="T32" s="48"/>
    </row>
  </sheetData>
  <pageMargins left="0.7" right="0.7" top="0.75" bottom="0.75" header="0.3" footer="0.3"/>
  <pageSetup scale="71" fitToWidth="2" orientation="landscape" r:id="rId1"/>
  <headerFooter>
    <oddHeader>&amp;LUT 13-035-184
DPU 8.11&amp;R&amp;"-,Bold"Attachment DPU 8.11-1</oddHeader>
    <oddFooter>&amp;L&amp;F&amp;CPage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>
      <selection activeCell="B31" sqref="B31"/>
    </sheetView>
  </sheetViews>
  <sheetFormatPr defaultRowHeight="15" x14ac:dyDescent="0.25"/>
  <cols>
    <col min="1" max="1" width="37.85546875" customWidth="1"/>
    <col min="2" max="20" width="10.7109375" customWidth="1"/>
  </cols>
  <sheetData>
    <row r="1" spans="1:20" ht="18.75" x14ac:dyDescent="0.3">
      <c r="A1" s="6" t="s">
        <v>14</v>
      </c>
    </row>
    <row r="2" spans="1:20" ht="15.75" x14ac:dyDescent="0.25">
      <c r="A2" s="7" t="s">
        <v>13</v>
      </c>
    </row>
    <row r="3" spans="1:20" x14ac:dyDescent="0.25">
      <c r="A3" s="13" t="s">
        <v>45</v>
      </c>
    </row>
    <row r="5" spans="1:20" x14ac:dyDescent="0.25">
      <c r="A5" s="8"/>
      <c r="B5" s="9" t="s">
        <v>12</v>
      </c>
      <c r="C5" s="9" t="s">
        <v>12</v>
      </c>
      <c r="D5" s="9" t="s">
        <v>12</v>
      </c>
      <c r="E5" s="9" t="s">
        <v>12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9" t="s">
        <v>12</v>
      </c>
      <c r="R5" s="9" t="s">
        <v>12</v>
      </c>
      <c r="S5" s="9" t="s">
        <v>12</v>
      </c>
      <c r="T5" s="9" t="s">
        <v>12</v>
      </c>
    </row>
    <row r="6" spans="1:20" x14ac:dyDescent="0.25">
      <c r="A6" s="10" t="s">
        <v>0</v>
      </c>
      <c r="B6" s="14">
        <v>41061</v>
      </c>
      <c r="C6" s="14">
        <v>41091</v>
      </c>
      <c r="D6" s="14">
        <v>41122</v>
      </c>
      <c r="E6" s="14">
        <v>41153</v>
      </c>
      <c r="F6" s="14">
        <v>41183</v>
      </c>
      <c r="G6" s="14">
        <v>41214</v>
      </c>
      <c r="H6" s="14">
        <v>41244</v>
      </c>
      <c r="I6" s="14">
        <v>41275</v>
      </c>
      <c r="J6" s="14">
        <v>41306</v>
      </c>
      <c r="K6" s="14">
        <v>41334</v>
      </c>
      <c r="L6" s="14">
        <v>41365</v>
      </c>
      <c r="M6" s="14">
        <v>41395</v>
      </c>
      <c r="N6" s="14">
        <v>41426</v>
      </c>
      <c r="O6" s="14">
        <v>41456</v>
      </c>
      <c r="P6" s="14">
        <v>41487</v>
      </c>
      <c r="Q6" s="14">
        <v>41518</v>
      </c>
      <c r="R6" s="14">
        <v>41548</v>
      </c>
      <c r="S6" s="14">
        <v>41579</v>
      </c>
      <c r="T6" s="14">
        <v>41609</v>
      </c>
    </row>
    <row r="7" spans="1:20" x14ac:dyDescent="0.25">
      <c r="A7" s="1" t="s">
        <v>1</v>
      </c>
      <c r="B7" s="4">
        <v>444618.16275000002</v>
      </c>
      <c r="C7" s="4">
        <v>447680.65515000001</v>
      </c>
      <c r="D7" s="4">
        <v>448445.41136999999</v>
      </c>
      <c r="E7" s="4">
        <v>451365.70786000008</v>
      </c>
      <c r="F7" s="4">
        <v>452251.54505000007</v>
      </c>
      <c r="G7" s="4">
        <v>454334.91715000005</v>
      </c>
      <c r="H7" s="4">
        <v>455659.07292000006</v>
      </c>
      <c r="I7" s="4">
        <v>456429.80483000004</v>
      </c>
      <c r="J7" s="4">
        <v>456454.53391999996</v>
      </c>
      <c r="K7" s="4">
        <v>457928.41422999999</v>
      </c>
      <c r="L7" s="4">
        <v>460494.39510999992</v>
      </c>
      <c r="M7" s="4">
        <v>458670.85801999999</v>
      </c>
      <c r="N7" s="4">
        <v>460757.01159999997</v>
      </c>
      <c r="O7" s="4">
        <v>461128.71878999996</v>
      </c>
      <c r="P7" s="4">
        <v>461207.80593999993</v>
      </c>
      <c r="Q7" s="4">
        <v>457981.59015999991</v>
      </c>
      <c r="R7" s="4">
        <v>456993.32592999988</v>
      </c>
      <c r="S7" s="4">
        <v>456511.38794999989</v>
      </c>
      <c r="T7" s="4">
        <v>461035.44249999989</v>
      </c>
    </row>
    <row r="8" spans="1:20" x14ac:dyDescent="0.25">
      <c r="A8" s="1" t="s">
        <v>2</v>
      </c>
      <c r="B8" s="4">
        <v>-229887.48419559846</v>
      </c>
      <c r="C8" s="4">
        <v>-232576.79646559845</v>
      </c>
      <c r="D8" s="4">
        <v>-233764.81759559846</v>
      </c>
      <c r="E8" s="4">
        <v>-236359.92669559846</v>
      </c>
      <c r="F8" s="4">
        <v>-238649.66852559848</v>
      </c>
      <c r="G8" s="4">
        <v>-241323.61181559844</v>
      </c>
      <c r="H8" s="4">
        <v>-243515.28271559847</v>
      </c>
      <c r="I8" s="4">
        <v>-246168.02423559845</v>
      </c>
      <c r="J8" s="4">
        <v>-248735.42795559845</v>
      </c>
      <c r="K8" s="4">
        <v>-251183.12424559845</v>
      </c>
      <c r="L8" s="4">
        <v>-253752.67079559842</v>
      </c>
      <c r="M8" s="4">
        <v>-255215.30036559841</v>
      </c>
      <c r="N8" s="4">
        <v>-257498.84140559842</v>
      </c>
      <c r="O8" s="4">
        <v>-260047.61527559842</v>
      </c>
      <c r="P8" s="4">
        <v>-262598.36775559839</v>
      </c>
      <c r="Q8" s="4">
        <v>-256537.60678559839</v>
      </c>
      <c r="R8" s="4">
        <v>-257984.49145559839</v>
      </c>
      <c r="S8" s="4">
        <v>-259156.14182559837</v>
      </c>
      <c r="T8" s="4">
        <v>-260404.00560559839</v>
      </c>
    </row>
    <row r="9" spans="1:20" x14ac:dyDescent="0.25">
      <c r="A9" s="2" t="s">
        <v>3</v>
      </c>
      <c r="B9" s="5">
        <f>+B7+B8</f>
        <v>214730.67855440156</v>
      </c>
      <c r="C9" s="5">
        <f>+C7+C8</f>
        <v>215103.85868440155</v>
      </c>
      <c r="D9" s="5">
        <f t="shared" ref="D9:T9" si="0">+D7+D8</f>
        <v>214680.59377440152</v>
      </c>
      <c r="E9" s="5">
        <f t="shared" si="0"/>
        <v>215005.78116440162</v>
      </c>
      <c r="F9" s="5">
        <f t="shared" si="0"/>
        <v>213601.8765244016</v>
      </c>
      <c r="G9" s="5">
        <f t="shared" si="0"/>
        <v>213011.30533440161</v>
      </c>
      <c r="H9" s="5">
        <f t="shared" si="0"/>
        <v>212143.79020440159</v>
      </c>
      <c r="I9" s="5">
        <f t="shared" si="0"/>
        <v>210261.78059440159</v>
      </c>
      <c r="J9" s="5">
        <f t="shared" si="0"/>
        <v>207719.1059644015</v>
      </c>
      <c r="K9" s="5">
        <f t="shared" si="0"/>
        <v>206745.28998440155</v>
      </c>
      <c r="L9" s="5">
        <f t="shared" si="0"/>
        <v>206741.72431440151</v>
      </c>
      <c r="M9" s="5">
        <f t="shared" si="0"/>
        <v>203455.55765440158</v>
      </c>
      <c r="N9" s="5">
        <f t="shared" si="0"/>
        <v>203258.17019440155</v>
      </c>
      <c r="O9" s="5">
        <f t="shared" si="0"/>
        <v>201081.10351440153</v>
      </c>
      <c r="P9" s="5">
        <f t="shared" si="0"/>
        <v>198609.43818440154</v>
      </c>
      <c r="Q9" s="5">
        <f t="shared" si="0"/>
        <v>201443.98337440152</v>
      </c>
      <c r="R9" s="5">
        <f t="shared" si="0"/>
        <v>199008.83447440149</v>
      </c>
      <c r="S9" s="5">
        <f t="shared" si="0"/>
        <v>197355.24612440151</v>
      </c>
      <c r="T9" s="5">
        <f t="shared" si="0"/>
        <v>200631.4368944015</v>
      </c>
    </row>
    <row r="10" spans="1:20" x14ac:dyDescent="0.25">
      <c r="A10" s="1" t="s">
        <v>4</v>
      </c>
      <c r="B10" s="4">
        <v>14942.45117</v>
      </c>
      <c r="C10" s="4">
        <v>15375.908830000002</v>
      </c>
      <c r="D10" s="4">
        <v>14928.33381</v>
      </c>
      <c r="E10" s="4">
        <v>15180.18125</v>
      </c>
      <c r="F10" s="4">
        <v>15325.54694</v>
      </c>
      <c r="G10" s="4">
        <v>16058.68973</v>
      </c>
      <c r="H10" s="4">
        <v>15802.561890000001</v>
      </c>
      <c r="I10" s="4">
        <v>15737.77555</v>
      </c>
      <c r="J10" s="4">
        <v>16352.61507</v>
      </c>
      <c r="K10" s="4">
        <v>16987.368880000002</v>
      </c>
      <c r="L10" s="4">
        <v>16966.417949999999</v>
      </c>
      <c r="M10" s="4">
        <v>15905.576280000001</v>
      </c>
      <c r="N10" s="4">
        <v>17234.27765</v>
      </c>
      <c r="O10" s="4">
        <v>17026.075790000003</v>
      </c>
      <c r="P10" s="4">
        <v>18230.346340000004</v>
      </c>
      <c r="Q10" s="4">
        <v>17911.545139999998</v>
      </c>
      <c r="R10" s="4">
        <v>18918.532579999999</v>
      </c>
      <c r="S10" s="4">
        <v>18944.151010000001</v>
      </c>
      <c r="T10" s="4">
        <v>18107.332309999998</v>
      </c>
    </row>
    <row r="11" spans="1:20" x14ac:dyDescent="0.25">
      <c r="A11" s="3" t="s">
        <v>5</v>
      </c>
      <c r="B11" s="4">
        <v>56179.529299999995</v>
      </c>
      <c r="C11" s="4">
        <v>53413.031589999999</v>
      </c>
      <c r="D11" s="4">
        <v>52303.720359999999</v>
      </c>
      <c r="E11" s="4">
        <v>51284.983240000001</v>
      </c>
      <c r="F11" s="4">
        <v>46554.222069999996</v>
      </c>
      <c r="G11" s="4">
        <v>44844.762600000002</v>
      </c>
      <c r="H11" s="4">
        <v>43518.051060000005</v>
      </c>
      <c r="I11" s="4">
        <v>43200.069980000007</v>
      </c>
      <c r="J11" s="4">
        <v>42520.329919999996</v>
      </c>
      <c r="K11" s="4">
        <v>43695.043470000004</v>
      </c>
      <c r="L11" s="4">
        <v>45152.134090000007</v>
      </c>
      <c r="M11" s="4">
        <v>43540.283349999998</v>
      </c>
      <c r="N11" s="4">
        <v>40959.336219999997</v>
      </c>
      <c r="O11" s="4">
        <v>43109.794489999993</v>
      </c>
      <c r="P11" s="4">
        <v>47849.330840000002</v>
      </c>
      <c r="Q11" s="4">
        <v>49912.934680000006</v>
      </c>
      <c r="R11" s="4">
        <v>47806.189259999999</v>
      </c>
      <c r="S11" s="4">
        <v>44070.495419999999</v>
      </c>
      <c r="T11" s="4">
        <v>41992.909619999991</v>
      </c>
    </row>
    <row r="12" spans="1:20" x14ac:dyDescent="0.25">
      <c r="A12" s="3" t="s">
        <v>6</v>
      </c>
      <c r="B12" s="4">
        <v>1242.519923665998</v>
      </c>
      <c r="C12" s="4">
        <v>803.32394012002635</v>
      </c>
      <c r="D12" s="4">
        <v>741.32932012002641</v>
      </c>
      <c r="E12" s="4">
        <v>800.21932461672736</v>
      </c>
      <c r="F12" s="4">
        <v>1962.5909091388839</v>
      </c>
      <c r="G12" s="4">
        <v>1354.7997091388841</v>
      </c>
      <c r="H12" s="4">
        <v>1076.485519138884</v>
      </c>
      <c r="I12" s="4">
        <v>742.93867913888391</v>
      </c>
      <c r="J12" s="4">
        <v>649.55837913888399</v>
      </c>
      <c r="K12" s="4">
        <v>384.66749451206704</v>
      </c>
      <c r="L12" s="4">
        <v>496.72624999999999</v>
      </c>
      <c r="M12" s="4">
        <v>1507.0616</v>
      </c>
      <c r="N12" s="4">
        <v>1592.3718900000001</v>
      </c>
      <c r="O12" s="4">
        <v>1472.94812</v>
      </c>
      <c r="P12" s="4">
        <v>1347.2335399999999</v>
      </c>
      <c r="Q12" s="4">
        <v>1041.4936299999999</v>
      </c>
      <c r="R12" s="4">
        <v>853.51009999999985</v>
      </c>
      <c r="S12" s="4">
        <v>823.8373499999999</v>
      </c>
      <c r="T12" s="4">
        <v>656.56512369533743</v>
      </c>
    </row>
    <row r="13" spans="1:20" x14ac:dyDescent="0.25">
      <c r="A13" s="1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</row>
    <row r="14" spans="1:20" x14ac:dyDescent="0.25">
      <c r="A14" s="3" t="s">
        <v>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x14ac:dyDescent="0.25">
      <c r="A15" s="11" t="s">
        <v>9</v>
      </c>
      <c r="B15" s="12">
        <f>SUM(B9:B14)</f>
        <v>287095.17894806759</v>
      </c>
      <c r="C15" s="12">
        <f>SUM(C9:C14)</f>
        <v>284696.12304452161</v>
      </c>
      <c r="D15" s="12">
        <f t="shared" ref="D15:T15" si="1">SUM(D9:D14)</f>
        <v>282653.97726452159</v>
      </c>
      <c r="E15" s="12">
        <f t="shared" si="1"/>
        <v>282271.16497901833</v>
      </c>
      <c r="F15" s="12">
        <f t="shared" si="1"/>
        <v>277444.23644354049</v>
      </c>
      <c r="G15" s="12">
        <f t="shared" si="1"/>
        <v>275269.55737354048</v>
      </c>
      <c r="H15" s="12">
        <f t="shared" si="1"/>
        <v>272540.8886735405</v>
      </c>
      <c r="I15" s="12">
        <f t="shared" si="1"/>
        <v>269942.56480354047</v>
      </c>
      <c r="J15" s="12">
        <f t="shared" si="1"/>
        <v>267241.60933354037</v>
      </c>
      <c r="K15" s="12">
        <f t="shared" si="1"/>
        <v>267812.36982891359</v>
      </c>
      <c r="L15" s="12">
        <f t="shared" si="1"/>
        <v>269357.0026044015</v>
      </c>
      <c r="M15" s="12">
        <f t="shared" si="1"/>
        <v>264408.47888440161</v>
      </c>
      <c r="N15" s="12">
        <f t="shared" si="1"/>
        <v>263044.15595440153</v>
      </c>
      <c r="O15" s="12">
        <f t="shared" si="1"/>
        <v>262689.92191440152</v>
      </c>
      <c r="P15" s="12">
        <f t="shared" si="1"/>
        <v>266036.34890440153</v>
      </c>
      <c r="Q15" s="12">
        <f t="shared" si="1"/>
        <v>270309.95682440151</v>
      </c>
      <c r="R15" s="12">
        <f t="shared" si="1"/>
        <v>266587.06641440152</v>
      </c>
      <c r="S15" s="12">
        <f t="shared" si="1"/>
        <v>261193.72990440149</v>
      </c>
      <c r="T15" s="12">
        <f t="shared" si="1"/>
        <v>261388.24394809682</v>
      </c>
    </row>
    <row r="16" spans="1:20" x14ac:dyDescent="0.25">
      <c r="A16" s="11" t="s">
        <v>10</v>
      </c>
      <c r="B16" s="12">
        <f>+B15*0.666666667</f>
        <v>191396.7860610768</v>
      </c>
      <c r="C16" s="12">
        <f>+C15*0.666666667</f>
        <v>189797.4154579131</v>
      </c>
      <c r="D16" s="12">
        <f t="shared" ref="D16:T16" si="2">+D15*0.666666667</f>
        <v>188435.98493723237</v>
      </c>
      <c r="E16" s="12">
        <f t="shared" si="2"/>
        <v>188180.77674676926</v>
      </c>
      <c r="F16" s="12">
        <f t="shared" si="2"/>
        <v>184962.82438817507</v>
      </c>
      <c r="G16" s="12">
        <f t="shared" si="2"/>
        <v>183513.0383407835</v>
      </c>
      <c r="H16" s="12">
        <f t="shared" si="2"/>
        <v>181693.92587320728</v>
      </c>
      <c r="I16" s="12">
        <f t="shared" si="2"/>
        <v>179961.70995900783</v>
      </c>
      <c r="J16" s="12">
        <f t="shared" si="2"/>
        <v>178161.07297810746</v>
      </c>
      <c r="K16" s="12">
        <f t="shared" si="2"/>
        <v>178541.57997521319</v>
      </c>
      <c r="L16" s="12">
        <f t="shared" si="2"/>
        <v>179571.33515938665</v>
      </c>
      <c r="M16" s="12">
        <f t="shared" si="2"/>
        <v>176272.31934440389</v>
      </c>
      <c r="N16" s="12">
        <f t="shared" si="2"/>
        <v>175362.77072394907</v>
      </c>
      <c r="O16" s="12">
        <f t="shared" si="2"/>
        <v>175126.61469716433</v>
      </c>
      <c r="P16" s="12">
        <f t="shared" si="2"/>
        <v>177357.56602494646</v>
      </c>
      <c r="Q16" s="12">
        <f t="shared" si="2"/>
        <v>180206.63797303766</v>
      </c>
      <c r="R16" s="12">
        <f t="shared" si="2"/>
        <v>177724.7110317967</v>
      </c>
      <c r="S16" s="12">
        <f t="shared" si="2"/>
        <v>174129.15335666557</v>
      </c>
      <c r="T16" s="12">
        <f t="shared" si="2"/>
        <v>174258.82938586062</v>
      </c>
    </row>
  </sheetData>
  <pageMargins left="0.7" right="0.7" top="0.75" bottom="0.75" header="0.3" footer="0.3"/>
  <pageSetup scale="75" fitToWidth="2" fitToHeight="2" orientation="landscape" r:id="rId1"/>
  <headerFooter>
    <oddHeader>&amp;LUT 13-035-184
DPU 8.11&amp;R&amp;"-,Bold"Attachment DPU 8.11-2</oddHeader>
    <oddFooter>&amp;L&amp;F&amp;CPage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CU72"/>
  <sheetViews>
    <sheetView view="pageBreakPreview" topLeftCell="A7" zoomScale="85" zoomScaleNormal="85" zoomScaleSheetLayoutView="85" workbookViewId="0">
      <selection activeCell="G42" sqref="G41:G42"/>
    </sheetView>
  </sheetViews>
  <sheetFormatPr defaultColWidth="10.28515625" defaultRowHeight="12.75" outlineLevelCol="1" x14ac:dyDescent="0.2"/>
  <cols>
    <col min="1" max="1" width="44.7109375" style="94" customWidth="1"/>
    <col min="2" max="14" width="13.28515625" style="94" customWidth="1"/>
    <col min="15" max="15" width="6.7109375" style="94" customWidth="1"/>
    <col min="16" max="49" width="13.28515625" style="94" customWidth="1"/>
    <col min="50" max="55" width="13.28515625" style="94" customWidth="1" outlineLevel="1"/>
    <col min="56" max="56" width="11.42578125" style="94" customWidth="1" collapsed="1"/>
    <col min="57" max="68" width="11.42578125" style="94" customWidth="1"/>
    <col min="69" max="71" width="13.28515625" style="94" customWidth="1" outlineLevel="1"/>
    <col min="72" max="79" width="14.140625" style="94" customWidth="1" outlineLevel="1"/>
    <col min="80" max="80" width="2.85546875" style="94" customWidth="1" outlineLevel="1"/>
    <col min="81" max="97" width="14.7109375" style="94" customWidth="1" outlineLevel="1"/>
    <col min="98" max="98" width="7.42578125" style="94" customWidth="1" outlineLevel="1"/>
    <col min="99" max="99" width="4.28515625" style="94" customWidth="1" collapsed="1"/>
    <col min="100" max="100" width="18" style="94" customWidth="1"/>
    <col min="101" max="101" width="10.28515625" style="94"/>
    <col min="102" max="102" width="7.140625" style="94" bestFit="1" customWidth="1"/>
    <col min="103" max="16384" width="10.28515625" style="94"/>
  </cols>
  <sheetData>
    <row r="1" spans="1:15" x14ac:dyDescent="0.2">
      <c r="A1" s="166" t="s">
        <v>16</v>
      </c>
    </row>
    <row r="2" spans="1:15" x14ac:dyDescent="0.2">
      <c r="A2" s="102" t="s">
        <v>17</v>
      </c>
      <c r="B2" s="94" t="s">
        <v>61</v>
      </c>
    </row>
    <row r="3" spans="1:15" x14ac:dyDescent="0.2">
      <c r="A3" s="102" t="s">
        <v>85</v>
      </c>
      <c r="B3" s="138"/>
      <c r="C3" s="138"/>
      <c r="D3" s="138"/>
      <c r="E3" s="138"/>
      <c r="F3" s="138"/>
      <c r="H3" s="138"/>
      <c r="I3" s="138"/>
    </row>
    <row r="4" spans="1:15" x14ac:dyDescent="0.2">
      <c r="A4" s="102" t="s">
        <v>29</v>
      </c>
      <c r="B4" s="152"/>
      <c r="C4" s="152"/>
      <c r="D4" s="152"/>
      <c r="E4" s="152"/>
      <c r="F4" s="152"/>
      <c r="G4" s="93"/>
      <c r="H4" s="152"/>
      <c r="I4" s="152"/>
      <c r="J4" s="93"/>
      <c r="K4" s="93"/>
      <c r="L4" s="93"/>
      <c r="M4" s="93"/>
      <c r="N4" s="93"/>
    </row>
    <row r="5" spans="1:15" x14ac:dyDescent="0.2">
      <c r="A5" s="102" t="s">
        <v>61</v>
      </c>
      <c r="B5" s="152"/>
      <c r="C5" s="152"/>
      <c r="D5" s="152"/>
      <c r="E5" s="152"/>
      <c r="F5" s="152"/>
      <c r="G5" s="93"/>
      <c r="H5" s="152"/>
      <c r="I5" s="152"/>
      <c r="J5" s="93"/>
      <c r="K5" s="93"/>
      <c r="L5" s="93"/>
      <c r="M5" s="93"/>
      <c r="N5" s="93"/>
    </row>
    <row r="6" spans="1:15" x14ac:dyDescent="0.2">
      <c r="A6" s="102"/>
      <c r="B6" s="152"/>
      <c r="C6" s="152"/>
      <c r="D6" s="152"/>
      <c r="E6" s="152"/>
      <c r="F6" s="152"/>
      <c r="G6" s="93"/>
      <c r="H6" s="152"/>
      <c r="I6" s="152"/>
      <c r="J6" s="93"/>
      <c r="K6" s="93"/>
      <c r="L6" s="93"/>
      <c r="M6" s="93"/>
      <c r="N6" s="93"/>
    </row>
    <row r="7" spans="1:15" x14ac:dyDescent="0.2">
      <c r="A7" s="162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5" x14ac:dyDescent="0.2">
      <c r="A8" s="159" t="s">
        <v>83</v>
      </c>
      <c r="B8" s="158">
        <v>41061</v>
      </c>
      <c r="C8" s="158">
        <f t="shared" ref="C8:N8" si="0">DATE(YEAR(B8),MONTH(B8)+1,DAY(B8))</f>
        <v>41091</v>
      </c>
      <c r="D8" s="158">
        <f t="shared" si="0"/>
        <v>41122</v>
      </c>
      <c r="E8" s="158">
        <f t="shared" si="0"/>
        <v>41153</v>
      </c>
      <c r="F8" s="158">
        <f t="shared" si="0"/>
        <v>41183</v>
      </c>
      <c r="G8" s="158">
        <f t="shared" si="0"/>
        <v>41214</v>
      </c>
      <c r="H8" s="158">
        <f t="shared" si="0"/>
        <v>41244</v>
      </c>
      <c r="I8" s="158">
        <f t="shared" si="0"/>
        <v>41275</v>
      </c>
      <c r="J8" s="158">
        <f t="shared" si="0"/>
        <v>41306</v>
      </c>
      <c r="K8" s="158">
        <f t="shared" si="0"/>
        <v>41334</v>
      </c>
      <c r="L8" s="158">
        <f t="shared" si="0"/>
        <v>41365</v>
      </c>
      <c r="M8" s="158">
        <f t="shared" si="0"/>
        <v>41395</v>
      </c>
      <c r="N8" s="158">
        <f t="shared" si="0"/>
        <v>41426</v>
      </c>
    </row>
    <row r="9" spans="1:15" x14ac:dyDescent="0.2">
      <c r="A9" s="157"/>
      <c r="B9" s="156" t="s">
        <v>12</v>
      </c>
      <c r="C9" s="156" t="s">
        <v>12</v>
      </c>
      <c r="D9" s="156" t="s">
        <v>12</v>
      </c>
      <c r="E9" s="156" t="s">
        <v>12</v>
      </c>
      <c r="F9" s="156" t="s">
        <v>12</v>
      </c>
      <c r="G9" s="156" t="s">
        <v>12</v>
      </c>
      <c r="H9" s="156" t="s">
        <v>12</v>
      </c>
      <c r="I9" s="156" t="s">
        <v>12</v>
      </c>
      <c r="J9" s="156" t="s">
        <v>12</v>
      </c>
      <c r="K9" s="156" t="s">
        <v>12</v>
      </c>
      <c r="L9" s="156" t="s">
        <v>12</v>
      </c>
      <c r="M9" s="156" t="s">
        <v>12</v>
      </c>
      <c r="N9" s="156" t="s">
        <v>12</v>
      </c>
    </row>
    <row r="10" spans="1:15" x14ac:dyDescent="0.2">
      <c r="A10" s="141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5" x14ac:dyDescent="0.2">
      <c r="A11" s="143" t="s">
        <v>73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5" x14ac:dyDescent="0.2">
      <c r="A12" s="142" t="s">
        <v>72</v>
      </c>
      <c r="B12" s="155">
        <v>11240.186</v>
      </c>
      <c r="C12" s="155">
        <v>11240.186</v>
      </c>
      <c r="D12" s="155">
        <v>11240.186</v>
      </c>
      <c r="E12" s="155">
        <v>11240.186</v>
      </c>
      <c r="F12" s="155">
        <v>11240.186</v>
      </c>
      <c r="G12" s="155">
        <v>11240.186</v>
      </c>
      <c r="H12" s="155">
        <v>11240.186</v>
      </c>
      <c r="I12" s="155">
        <v>11240.186</v>
      </c>
      <c r="J12" s="155">
        <v>11240.186</v>
      </c>
      <c r="K12" s="155">
        <v>11240.186</v>
      </c>
      <c r="L12" s="155">
        <v>11240.186</v>
      </c>
      <c r="M12" s="155">
        <v>11240.186</v>
      </c>
      <c r="N12" s="155">
        <v>11240.186</v>
      </c>
    </row>
    <row r="13" spans="1:15" x14ac:dyDescent="0.2">
      <c r="A13" s="142" t="s">
        <v>71</v>
      </c>
      <c r="B13" s="155">
        <v>2834.8150000000001</v>
      </c>
      <c r="C13" s="155">
        <v>2834.8150000000001</v>
      </c>
      <c r="D13" s="155">
        <v>2834.8150000000001</v>
      </c>
      <c r="E13" s="155">
        <v>2834.8150000000001</v>
      </c>
      <c r="F13" s="155">
        <v>2834.8150000000001</v>
      </c>
      <c r="G13" s="155">
        <v>2834.8150000000001</v>
      </c>
      <c r="H13" s="155">
        <v>2834.8150000000001</v>
      </c>
      <c r="I13" s="155">
        <v>2834.8150000000001</v>
      </c>
      <c r="J13" s="155">
        <v>2834.8150000000001</v>
      </c>
      <c r="K13" s="155">
        <v>2834.8150000000001</v>
      </c>
      <c r="L13" s="155">
        <v>2834.8150000000001</v>
      </c>
      <c r="M13" s="155">
        <v>2834.8150000000001</v>
      </c>
      <c r="N13" s="155">
        <v>2834.8150000000001</v>
      </c>
    </row>
    <row r="14" spans="1:15" x14ac:dyDescent="0.2">
      <c r="A14" s="142" t="s">
        <v>70</v>
      </c>
      <c r="B14" s="151">
        <v>119686.641</v>
      </c>
      <c r="C14" s="165">
        <v>119892.44899999999</v>
      </c>
      <c r="D14" s="165">
        <v>120499.51</v>
      </c>
      <c r="E14" s="165">
        <v>116048.808</v>
      </c>
      <c r="F14" s="165">
        <v>116833.75599999999</v>
      </c>
      <c r="G14" s="165">
        <v>116882.955</v>
      </c>
      <c r="H14" s="165">
        <v>116039.65300000001</v>
      </c>
      <c r="I14" s="151">
        <v>116156.401</v>
      </c>
      <c r="J14" s="151">
        <v>116307.227</v>
      </c>
      <c r="K14" s="151">
        <v>116375.776</v>
      </c>
      <c r="L14" s="151">
        <v>116513.29300000001</v>
      </c>
      <c r="M14" s="151">
        <v>116672.425</v>
      </c>
      <c r="N14" s="151">
        <v>116712.88</v>
      </c>
    </row>
    <row r="15" spans="1:15" s="163" customFormat="1" x14ac:dyDescent="0.2">
      <c r="A15" s="140" t="s">
        <v>69</v>
      </c>
      <c r="B15" s="154">
        <v>133761.64199999999</v>
      </c>
      <c r="C15" s="154">
        <v>133967.45000000001</v>
      </c>
      <c r="D15" s="154">
        <v>134574.511</v>
      </c>
      <c r="E15" s="154">
        <v>130123.80899999999</v>
      </c>
      <c r="F15" s="154">
        <v>130908.757</v>
      </c>
      <c r="G15" s="154">
        <v>130957.95600000001</v>
      </c>
      <c r="H15" s="154">
        <v>130114.65399999999</v>
      </c>
      <c r="I15" s="154">
        <v>130231.402</v>
      </c>
      <c r="J15" s="154">
        <v>130382.228</v>
      </c>
      <c r="K15" s="154">
        <v>130450.777</v>
      </c>
      <c r="L15" s="154">
        <v>130588.29399999999</v>
      </c>
      <c r="M15" s="154">
        <v>130747.42600000001</v>
      </c>
      <c r="N15" s="154">
        <v>130787.88099999999</v>
      </c>
      <c r="O15" s="94"/>
    </row>
    <row r="16" spans="1:15" s="163" customFormat="1" x14ac:dyDescent="0.2">
      <c r="A16" s="140" t="s">
        <v>2</v>
      </c>
      <c r="B16" s="151">
        <v>-97389.648000000001</v>
      </c>
      <c r="C16" s="151">
        <v>-97816.42</v>
      </c>
      <c r="D16" s="151">
        <v>-98265.740999999995</v>
      </c>
      <c r="E16" s="151">
        <v>-94409.770999999993</v>
      </c>
      <c r="F16" s="151">
        <v>-95018.728000000003</v>
      </c>
      <c r="G16" s="151">
        <v>-95611.623999999996</v>
      </c>
      <c r="H16" s="151">
        <v>-94948.967000000004</v>
      </c>
      <c r="I16" s="151">
        <v>-95501.565000000002</v>
      </c>
      <c r="J16" s="151">
        <v>-96020.062999999995</v>
      </c>
      <c r="K16" s="151">
        <v>-96447.326000000001</v>
      </c>
      <c r="L16" s="151">
        <v>-97009.381999999998</v>
      </c>
      <c r="M16" s="151">
        <v>-97550.282999999996</v>
      </c>
      <c r="N16" s="151">
        <v>-98080.842000000004</v>
      </c>
      <c r="O16" s="94"/>
    </row>
    <row r="17" spans="1:16" s="164" customFormat="1" x14ac:dyDescent="0.2">
      <c r="A17" s="143" t="s">
        <v>69</v>
      </c>
      <c r="B17" s="153">
        <v>36371.993999999999</v>
      </c>
      <c r="C17" s="153">
        <v>36151.03</v>
      </c>
      <c r="D17" s="153">
        <v>36308.769999999997</v>
      </c>
      <c r="E17" s="153">
        <v>35714.038</v>
      </c>
      <c r="F17" s="153">
        <v>35890.029000000002</v>
      </c>
      <c r="G17" s="153">
        <v>35346.332000000002</v>
      </c>
      <c r="H17" s="153">
        <v>35165.686999999998</v>
      </c>
      <c r="I17" s="153">
        <v>34729.837</v>
      </c>
      <c r="J17" s="153">
        <v>34362.165000000001</v>
      </c>
      <c r="K17" s="153">
        <v>34003.451000000001</v>
      </c>
      <c r="L17" s="153">
        <v>33578.911999999997</v>
      </c>
      <c r="M17" s="153">
        <v>33197.142999999996</v>
      </c>
      <c r="N17" s="153">
        <v>32707.039000000001</v>
      </c>
    </row>
    <row r="18" spans="1:16" x14ac:dyDescent="0.2">
      <c r="A18" s="142"/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</row>
    <row r="19" spans="1:16" x14ac:dyDescent="0.2">
      <c r="A19" s="139" t="s">
        <v>68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</row>
    <row r="20" spans="1:16" x14ac:dyDescent="0.2">
      <c r="A20" s="141" t="s">
        <v>67</v>
      </c>
      <c r="B20" s="152">
        <v>6638.3940000000002</v>
      </c>
      <c r="C20" s="152">
        <v>6873.7960000000003</v>
      </c>
      <c r="D20" s="152">
        <v>7087.0950000000003</v>
      </c>
      <c r="E20" s="152">
        <v>7442.7860000000001</v>
      </c>
      <c r="F20" s="152">
        <v>6944.0460000000003</v>
      </c>
      <c r="G20" s="152">
        <v>6940.8670000000002</v>
      </c>
      <c r="H20" s="152">
        <v>6690.8549999999996</v>
      </c>
      <c r="I20" s="152">
        <v>8521.1790000000001</v>
      </c>
      <c r="J20" s="152">
        <v>7440.223</v>
      </c>
      <c r="K20" s="152">
        <v>7474.0209999999997</v>
      </c>
      <c r="L20" s="152">
        <v>7913.018</v>
      </c>
      <c r="M20" s="152">
        <v>8175.3580000000002</v>
      </c>
      <c r="N20" s="152">
        <v>8457.8160000000007</v>
      </c>
    </row>
    <row r="21" spans="1:16" x14ac:dyDescent="0.2">
      <c r="A21" s="93" t="s">
        <v>66</v>
      </c>
      <c r="B21" s="152">
        <v>127.53</v>
      </c>
      <c r="C21" s="152">
        <v>79.938999999999993</v>
      </c>
      <c r="D21" s="152">
        <v>68.926000000000002</v>
      </c>
      <c r="E21" s="152">
        <v>11.462999999999999</v>
      </c>
      <c r="F21" s="152">
        <v>416.07299999999998</v>
      </c>
      <c r="G21" s="152">
        <v>458.30900000000003</v>
      </c>
      <c r="H21" s="152">
        <v>449.18200000000002</v>
      </c>
      <c r="I21" s="152">
        <v>426.23399999999998</v>
      </c>
      <c r="J21" s="152">
        <v>422.92099999999999</v>
      </c>
      <c r="K21" s="152">
        <v>472.08600000000001</v>
      </c>
      <c r="L21" s="152">
        <v>440.399</v>
      </c>
      <c r="M21" s="152">
        <v>436.59300000000002</v>
      </c>
      <c r="N21" s="152">
        <v>450.53</v>
      </c>
    </row>
    <row r="22" spans="1:16" s="93" customFormat="1" x14ac:dyDescent="0.2">
      <c r="A22" s="140" t="s">
        <v>65</v>
      </c>
      <c r="B22" s="152">
        <v>500</v>
      </c>
      <c r="C22" s="152">
        <v>500</v>
      </c>
      <c r="D22" s="152">
        <v>500</v>
      </c>
      <c r="E22" s="152">
        <v>500</v>
      </c>
      <c r="F22" s="152">
        <v>500</v>
      </c>
      <c r="G22" s="152">
        <v>500</v>
      </c>
      <c r="H22" s="152">
        <v>500</v>
      </c>
      <c r="I22" s="152">
        <v>500</v>
      </c>
      <c r="J22" s="152">
        <v>500</v>
      </c>
      <c r="K22" s="152">
        <v>500</v>
      </c>
      <c r="L22" s="152">
        <v>500</v>
      </c>
      <c r="M22" s="152">
        <v>500</v>
      </c>
      <c r="N22" s="152">
        <v>500</v>
      </c>
    </row>
    <row r="23" spans="1:16" s="93" customFormat="1" x14ac:dyDescent="0.2">
      <c r="A23" s="140" t="s">
        <v>64</v>
      </c>
      <c r="B23" s="152">
        <v>3409.0909280000074</v>
      </c>
      <c r="C23" s="152">
        <v>3295.4545500000072</v>
      </c>
      <c r="D23" s="152">
        <v>3181.8181720000071</v>
      </c>
      <c r="E23" s="152">
        <v>3068.1817940000074</v>
      </c>
      <c r="F23" s="152">
        <v>2954.5459999999998</v>
      </c>
      <c r="G23" s="152">
        <v>2840.9090000000001</v>
      </c>
      <c r="H23" s="152">
        <v>2727.2730000000001</v>
      </c>
      <c r="I23" s="152">
        <v>2613.636622</v>
      </c>
      <c r="J23" s="152">
        <v>2500.0002439999998</v>
      </c>
      <c r="K23" s="152">
        <v>2386.364</v>
      </c>
      <c r="L23" s="152">
        <v>2272.7280000000001</v>
      </c>
      <c r="M23" s="152">
        <v>2159.0909999999999</v>
      </c>
      <c r="N23" s="152">
        <v>2045.4549999999999</v>
      </c>
    </row>
    <row r="24" spans="1:16" s="93" customFormat="1" x14ac:dyDescent="0.2">
      <c r="A24" s="140" t="s">
        <v>63</v>
      </c>
      <c r="B24" s="151">
        <v>10</v>
      </c>
      <c r="C24" s="151">
        <v>10</v>
      </c>
      <c r="D24" s="151">
        <v>10</v>
      </c>
      <c r="E24" s="151">
        <v>10</v>
      </c>
      <c r="F24" s="151">
        <v>10</v>
      </c>
      <c r="G24" s="151">
        <v>10</v>
      </c>
      <c r="H24" s="151">
        <v>10</v>
      </c>
      <c r="I24" s="151">
        <v>10</v>
      </c>
      <c r="J24" s="151">
        <v>10</v>
      </c>
      <c r="K24" s="151">
        <v>10</v>
      </c>
      <c r="L24" s="151">
        <v>20</v>
      </c>
      <c r="M24" s="151">
        <v>20</v>
      </c>
      <c r="N24" s="151">
        <v>20</v>
      </c>
    </row>
    <row r="25" spans="1:16" s="163" customFormat="1" x14ac:dyDescent="0.2">
      <c r="A25" s="139" t="s">
        <v>62</v>
      </c>
      <c r="B25" s="149">
        <v>10685.014928000006</v>
      </c>
      <c r="C25" s="149">
        <v>10759.189550000008</v>
      </c>
      <c r="D25" s="149">
        <v>10847.839172000007</v>
      </c>
      <c r="E25" s="149">
        <v>11032.430794000007</v>
      </c>
      <c r="F25" s="149">
        <v>10824.665000000001</v>
      </c>
      <c r="G25" s="149">
        <v>10750.084999999999</v>
      </c>
      <c r="H25" s="149">
        <v>10377.31</v>
      </c>
      <c r="I25" s="149">
        <v>12071.049621999999</v>
      </c>
      <c r="J25" s="149">
        <v>10873.144243999999</v>
      </c>
      <c r="K25" s="149">
        <v>10842.471</v>
      </c>
      <c r="L25" s="149">
        <v>11146.145</v>
      </c>
      <c r="M25" s="149">
        <v>11291.041999999999</v>
      </c>
      <c r="N25" s="149">
        <v>11473.800999999999</v>
      </c>
    </row>
    <row r="26" spans="1:16" ht="15.75" customHeight="1" x14ac:dyDescent="0.2">
      <c r="A26" s="142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P26" s="150" t="s">
        <v>84</v>
      </c>
    </row>
    <row r="27" spans="1:16" ht="15.75" customHeight="1" x14ac:dyDescent="0.2">
      <c r="A27" s="139" t="s">
        <v>60</v>
      </c>
      <c r="B27" s="149">
        <v>47057.008928000003</v>
      </c>
      <c r="C27" s="149">
        <v>46910.219550000009</v>
      </c>
      <c r="D27" s="149">
        <v>47156.609172000004</v>
      </c>
      <c r="E27" s="149">
        <v>46746.468794000008</v>
      </c>
      <c r="F27" s="149">
        <v>46714.694000000003</v>
      </c>
      <c r="G27" s="149">
        <v>46096.417000000001</v>
      </c>
      <c r="H27" s="149">
        <v>45542.997000000003</v>
      </c>
      <c r="I27" s="149">
        <v>46800.886621999998</v>
      </c>
      <c r="J27" s="149">
        <v>45235.309244000004</v>
      </c>
      <c r="K27" s="149">
        <v>44845.921999999999</v>
      </c>
      <c r="L27" s="149">
        <v>44725.057000000001</v>
      </c>
      <c r="M27" s="149">
        <v>44488.184999999998</v>
      </c>
      <c r="N27" s="149">
        <v>44180.84</v>
      </c>
      <c r="P27" s="148" t="s">
        <v>81</v>
      </c>
    </row>
    <row r="28" spans="1:16" s="163" customFormat="1" x14ac:dyDescent="0.2">
      <c r="A28" s="139" t="s">
        <v>80</v>
      </c>
      <c r="B28" s="147">
        <v>10070.199910592</v>
      </c>
      <c r="C28" s="147">
        <v>10038.786983700002</v>
      </c>
      <c r="D28" s="147">
        <v>10091.514362808</v>
      </c>
      <c r="E28" s="147">
        <v>10003.744321916001</v>
      </c>
      <c r="F28" s="147">
        <v>9996.9445159999996</v>
      </c>
      <c r="G28" s="147">
        <v>9864.6332380000003</v>
      </c>
      <c r="H28" s="147">
        <v>9746.2013579999984</v>
      </c>
      <c r="I28" s="147">
        <v>10015.389737108</v>
      </c>
      <c r="J28" s="147">
        <v>9680.3561782160014</v>
      </c>
      <c r="K28" s="147">
        <v>9597.0273080000006</v>
      </c>
      <c r="L28" s="147">
        <v>9571.1621979999982</v>
      </c>
      <c r="M28" s="147">
        <v>9520.4715899999992</v>
      </c>
      <c r="N28" s="147">
        <v>9454.6997599999995</v>
      </c>
      <c r="P28" s="146">
        <f>AVERAGE(B28:N28)</f>
        <v>9819.3178047953843</v>
      </c>
    </row>
    <row r="29" spans="1:16" x14ac:dyDescent="0.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P29" s="144" t="s">
        <v>79</v>
      </c>
    </row>
    <row r="30" spans="1:16" x14ac:dyDescent="0.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6" x14ac:dyDescent="0.2">
      <c r="A31" s="162"/>
      <c r="B31" s="160"/>
      <c r="C31" s="160"/>
      <c r="D31" s="160"/>
      <c r="E31" s="160"/>
      <c r="F31" s="160"/>
      <c r="G31" s="160"/>
      <c r="H31" s="161"/>
      <c r="I31" s="160"/>
      <c r="J31" s="160"/>
      <c r="K31" s="160"/>
      <c r="L31" s="160"/>
      <c r="M31" s="160"/>
      <c r="N31" s="160"/>
    </row>
    <row r="32" spans="1:16" x14ac:dyDescent="0.2">
      <c r="A32" s="159" t="s">
        <v>83</v>
      </c>
      <c r="B32" s="158">
        <v>41791</v>
      </c>
      <c r="C32" s="158">
        <f t="shared" ref="C32:N32" si="1">DATE(YEAR(B32),MONTH(B32)+1,DAY(B32))</f>
        <v>41821</v>
      </c>
      <c r="D32" s="158">
        <f t="shared" si="1"/>
        <v>41852</v>
      </c>
      <c r="E32" s="158">
        <f t="shared" si="1"/>
        <v>41883</v>
      </c>
      <c r="F32" s="158">
        <f t="shared" si="1"/>
        <v>41913</v>
      </c>
      <c r="G32" s="158">
        <f t="shared" si="1"/>
        <v>41944</v>
      </c>
      <c r="H32" s="158">
        <f t="shared" si="1"/>
        <v>41974</v>
      </c>
      <c r="I32" s="158">
        <f t="shared" si="1"/>
        <v>42005</v>
      </c>
      <c r="J32" s="158">
        <f t="shared" si="1"/>
        <v>42036</v>
      </c>
      <c r="K32" s="158">
        <f t="shared" si="1"/>
        <v>42064</v>
      </c>
      <c r="L32" s="158">
        <f t="shared" si="1"/>
        <v>42095</v>
      </c>
      <c r="M32" s="158">
        <f t="shared" si="1"/>
        <v>42125</v>
      </c>
      <c r="N32" s="158">
        <f t="shared" si="1"/>
        <v>42156</v>
      </c>
    </row>
    <row r="33" spans="1:14" x14ac:dyDescent="0.2">
      <c r="A33" s="157"/>
      <c r="B33" s="156" t="s">
        <v>43</v>
      </c>
      <c r="C33" s="156" t="str">
        <f t="shared" ref="C33:N33" si="2">B33</f>
        <v>Pro Forma</v>
      </c>
      <c r="D33" s="156" t="str">
        <f t="shared" si="2"/>
        <v>Pro Forma</v>
      </c>
      <c r="E33" s="156" t="str">
        <f t="shared" si="2"/>
        <v>Pro Forma</v>
      </c>
      <c r="F33" s="156" t="str">
        <f t="shared" si="2"/>
        <v>Pro Forma</v>
      </c>
      <c r="G33" s="156" t="str">
        <f t="shared" si="2"/>
        <v>Pro Forma</v>
      </c>
      <c r="H33" s="156" t="str">
        <f t="shared" si="2"/>
        <v>Pro Forma</v>
      </c>
      <c r="I33" s="156" t="str">
        <f t="shared" si="2"/>
        <v>Pro Forma</v>
      </c>
      <c r="J33" s="156" t="str">
        <f t="shared" si="2"/>
        <v>Pro Forma</v>
      </c>
      <c r="K33" s="156" t="str">
        <f t="shared" si="2"/>
        <v>Pro Forma</v>
      </c>
      <c r="L33" s="156" t="str">
        <f t="shared" si="2"/>
        <v>Pro Forma</v>
      </c>
      <c r="M33" s="156" t="str">
        <f t="shared" si="2"/>
        <v>Pro Forma</v>
      </c>
      <c r="N33" s="156" t="str">
        <f t="shared" si="2"/>
        <v>Pro Forma</v>
      </c>
    </row>
    <row r="34" spans="1:14" x14ac:dyDescent="0.2">
      <c r="A34" s="14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x14ac:dyDescent="0.2">
      <c r="A35" s="143" t="s">
        <v>73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x14ac:dyDescent="0.2">
      <c r="A36" s="142" t="s">
        <v>72</v>
      </c>
      <c r="B36" s="155">
        <v>11240.186</v>
      </c>
      <c r="C36" s="155">
        <v>11240.186</v>
      </c>
      <c r="D36" s="155">
        <v>11240.186</v>
      </c>
      <c r="E36" s="155">
        <v>11240.186</v>
      </c>
      <c r="F36" s="155">
        <v>11240.186</v>
      </c>
      <c r="G36" s="155">
        <v>11240.186</v>
      </c>
      <c r="H36" s="155">
        <v>11240.186</v>
      </c>
      <c r="I36" s="155">
        <v>11240.186</v>
      </c>
      <c r="J36" s="155">
        <v>11240.186</v>
      </c>
      <c r="K36" s="155">
        <v>11240.186</v>
      </c>
      <c r="L36" s="155">
        <v>11240.186</v>
      </c>
      <c r="M36" s="155">
        <v>11240.186</v>
      </c>
      <c r="N36" s="155">
        <v>11240.186</v>
      </c>
    </row>
    <row r="37" spans="1:14" x14ac:dyDescent="0.2">
      <c r="A37" s="142" t="s">
        <v>71</v>
      </c>
      <c r="B37" s="155">
        <v>2834.8150000000001</v>
      </c>
      <c r="C37" s="155">
        <v>2834.8150000000001</v>
      </c>
      <c r="D37" s="155">
        <v>2834.8150000000001</v>
      </c>
      <c r="E37" s="155">
        <v>2834.8150000000001</v>
      </c>
      <c r="F37" s="155">
        <v>2834.8150000000001</v>
      </c>
      <c r="G37" s="155">
        <v>2834.8150000000001</v>
      </c>
      <c r="H37" s="155">
        <v>2834.8150000000001</v>
      </c>
      <c r="I37" s="155">
        <v>2834.8150000000001</v>
      </c>
      <c r="J37" s="155">
        <v>2834.8150000000001</v>
      </c>
      <c r="K37" s="155">
        <v>2834.8150000000001</v>
      </c>
      <c r="L37" s="155">
        <v>2834.8150000000001</v>
      </c>
      <c r="M37" s="155">
        <v>2834.8150000000001</v>
      </c>
      <c r="N37" s="155">
        <v>2834.8150000000001</v>
      </c>
    </row>
    <row r="38" spans="1:14" x14ac:dyDescent="0.2">
      <c r="A38" s="142" t="s">
        <v>70</v>
      </c>
      <c r="B38" s="151">
        <v>120885.25</v>
      </c>
      <c r="C38" s="151">
        <v>120910.83333333333</v>
      </c>
      <c r="D38" s="151">
        <v>120936.41666666666</v>
      </c>
      <c r="E38" s="151">
        <v>120961.99999999999</v>
      </c>
      <c r="F38" s="151">
        <v>120987.58333333331</v>
      </c>
      <c r="G38" s="151">
        <v>121013.16666666664</v>
      </c>
      <c r="H38" s="151">
        <v>121038.74999999997</v>
      </c>
      <c r="I38" s="151">
        <v>121471.0333333333</v>
      </c>
      <c r="J38" s="151">
        <v>121903.31666666662</v>
      </c>
      <c r="K38" s="151">
        <v>122335.59999999996</v>
      </c>
      <c r="L38" s="151">
        <v>122713.18333333329</v>
      </c>
      <c r="M38" s="151">
        <v>123090.76666666662</v>
      </c>
      <c r="N38" s="151">
        <v>123468.34999999995</v>
      </c>
    </row>
    <row r="39" spans="1:14" x14ac:dyDescent="0.2">
      <c r="A39" s="140" t="s">
        <v>69</v>
      </c>
      <c r="B39" s="154">
        <v>134960.25099999999</v>
      </c>
      <c r="C39" s="154">
        <v>134985.8343333333</v>
      </c>
      <c r="D39" s="154">
        <v>135011.41766666665</v>
      </c>
      <c r="E39" s="154">
        <v>135037.00099999999</v>
      </c>
      <c r="F39" s="154">
        <v>135062.5843333333</v>
      </c>
      <c r="G39" s="154">
        <v>135088.16766666662</v>
      </c>
      <c r="H39" s="154">
        <v>135113.75099999996</v>
      </c>
      <c r="I39" s="154">
        <v>135546.03433333331</v>
      </c>
      <c r="J39" s="154">
        <v>135978.31766666664</v>
      </c>
      <c r="K39" s="154">
        <v>136410.60099999994</v>
      </c>
      <c r="L39" s="154">
        <v>136788.18433333328</v>
      </c>
      <c r="M39" s="154">
        <v>137165.76766666662</v>
      </c>
      <c r="N39" s="154">
        <v>137543.35099999994</v>
      </c>
    </row>
    <row r="40" spans="1:14" x14ac:dyDescent="0.2">
      <c r="A40" s="140" t="s">
        <v>2</v>
      </c>
      <c r="B40" s="151">
        <v>-104170.44554111955</v>
      </c>
      <c r="C40" s="151">
        <v>-104676.71484523159</v>
      </c>
      <c r="D40" s="151">
        <v>-105167.24352955872</v>
      </c>
      <c r="E40" s="151">
        <v>-105648.42016024438</v>
      </c>
      <c r="F40" s="151">
        <v>-106091.15135380736</v>
      </c>
      <c r="G40" s="151">
        <v>-106495.88996131977</v>
      </c>
      <c r="H40" s="151">
        <v>-106935.04395916659</v>
      </c>
      <c r="I40" s="151">
        <v>-107407.27712105573</v>
      </c>
      <c r="J40" s="151">
        <v>-107879.51028294486</v>
      </c>
      <c r="K40" s="151">
        <v>-108351.74344483399</v>
      </c>
      <c r="L40" s="151">
        <v>-108806.70741249097</v>
      </c>
      <c r="M40" s="151">
        <v>-109261.67138014793</v>
      </c>
      <c r="N40" s="151">
        <v>-109716.6353478049</v>
      </c>
    </row>
    <row r="41" spans="1:14" x14ac:dyDescent="0.2">
      <c r="A41" s="143" t="s">
        <v>69</v>
      </c>
      <c r="B41" s="153">
        <v>30789.805458880455</v>
      </c>
      <c r="C41" s="153">
        <v>30309.119488101722</v>
      </c>
      <c r="D41" s="153">
        <v>29844.174137107937</v>
      </c>
      <c r="E41" s="153">
        <v>29388.580839755625</v>
      </c>
      <c r="F41" s="153">
        <v>28971.432979525955</v>
      </c>
      <c r="G41" s="153">
        <v>28592.277705346853</v>
      </c>
      <c r="H41" s="153">
        <v>28178.707040833382</v>
      </c>
      <c r="I41" s="153">
        <v>28138.757212277593</v>
      </c>
      <c r="J41" s="153">
        <v>28098.807383721767</v>
      </c>
      <c r="K41" s="153">
        <v>28058.857555165945</v>
      </c>
      <c r="L41" s="153">
        <v>27981.47692084232</v>
      </c>
      <c r="M41" s="153">
        <v>27904.096286518692</v>
      </c>
      <c r="N41" s="153">
        <v>27826.715652195035</v>
      </c>
    </row>
    <row r="42" spans="1:14" x14ac:dyDescent="0.2">
      <c r="A42" s="14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4" x14ac:dyDescent="0.2">
      <c r="A43" s="139" t="s">
        <v>68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x14ac:dyDescent="0.2">
      <c r="A44" s="141" t="s">
        <v>67</v>
      </c>
      <c r="B44" s="152">
        <v>8100</v>
      </c>
      <c r="C44" s="152">
        <v>8100</v>
      </c>
      <c r="D44" s="152">
        <v>8100</v>
      </c>
      <c r="E44" s="152">
        <v>8100</v>
      </c>
      <c r="F44" s="152">
        <v>8100</v>
      </c>
      <c r="G44" s="152">
        <v>8100</v>
      </c>
      <c r="H44" s="152">
        <v>8100</v>
      </c>
      <c r="I44" s="152">
        <v>8100</v>
      </c>
      <c r="J44" s="152">
        <v>8100</v>
      </c>
      <c r="K44" s="152">
        <v>8100</v>
      </c>
      <c r="L44" s="152">
        <v>8100</v>
      </c>
      <c r="M44" s="152">
        <v>8100</v>
      </c>
      <c r="N44" s="152">
        <v>8100</v>
      </c>
    </row>
    <row r="45" spans="1:14" x14ac:dyDescent="0.2">
      <c r="A45" s="93" t="s">
        <v>66</v>
      </c>
      <c r="B45" s="152">
        <v>172.95043499999994</v>
      </c>
      <c r="C45" s="152">
        <v>127.00478999999994</v>
      </c>
      <c r="D45" s="152">
        <v>81.059144999999958</v>
      </c>
      <c r="E45" s="152">
        <v>35.113500000000002</v>
      </c>
      <c r="F45" s="152">
        <v>456.90899999999999</v>
      </c>
      <c r="G45" s="152">
        <v>410.52449999999999</v>
      </c>
      <c r="H45" s="152">
        <v>364.14</v>
      </c>
      <c r="I45" s="152">
        <v>328.35023999999999</v>
      </c>
      <c r="J45" s="152">
        <v>281.94840000000005</v>
      </c>
      <c r="K45" s="152">
        <v>313.57655999999997</v>
      </c>
      <c r="L45" s="152">
        <v>267.17471999999998</v>
      </c>
      <c r="M45" s="152">
        <v>220.77288000000001</v>
      </c>
      <c r="N45" s="152">
        <v>174.37104000000002</v>
      </c>
    </row>
    <row r="46" spans="1:14" x14ac:dyDescent="0.2">
      <c r="A46" s="140" t="s">
        <v>65</v>
      </c>
      <c r="B46" s="152">
        <v>500</v>
      </c>
      <c r="C46" s="152">
        <v>500</v>
      </c>
      <c r="D46" s="152">
        <v>500</v>
      </c>
      <c r="E46" s="152">
        <v>500</v>
      </c>
      <c r="F46" s="152">
        <v>500</v>
      </c>
      <c r="G46" s="152">
        <v>500</v>
      </c>
      <c r="H46" s="152">
        <v>500</v>
      </c>
      <c r="I46" s="152">
        <v>500</v>
      </c>
      <c r="J46" s="152">
        <v>500</v>
      </c>
      <c r="K46" s="152">
        <v>500</v>
      </c>
      <c r="L46" s="152">
        <v>500</v>
      </c>
      <c r="M46" s="152">
        <v>500</v>
      </c>
      <c r="N46" s="152">
        <v>500</v>
      </c>
    </row>
    <row r="47" spans="1:14" x14ac:dyDescent="0.2">
      <c r="A47" s="140" t="s">
        <v>64</v>
      </c>
      <c r="B47" s="152">
        <v>681.81859799999972</v>
      </c>
      <c r="C47" s="152">
        <v>568.18221999999969</v>
      </c>
      <c r="D47" s="152">
        <v>454.54584199999971</v>
      </c>
      <c r="E47" s="152">
        <v>340.90946399999967</v>
      </c>
      <c r="F47" s="152">
        <v>227.27308599999969</v>
      </c>
      <c r="G47" s="152">
        <v>113.63670799999969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</row>
    <row r="48" spans="1:14" x14ac:dyDescent="0.2">
      <c r="A48" s="140" t="s">
        <v>63</v>
      </c>
      <c r="B48" s="151">
        <v>30</v>
      </c>
      <c r="C48" s="151">
        <v>30</v>
      </c>
      <c r="D48" s="151">
        <v>30</v>
      </c>
      <c r="E48" s="151">
        <v>30</v>
      </c>
      <c r="F48" s="151">
        <v>30</v>
      </c>
      <c r="G48" s="151">
        <v>30</v>
      </c>
      <c r="H48" s="151">
        <v>30</v>
      </c>
      <c r="I48" s="151">
        <v>30</v>
      </c>
      <c r="J48" s="151">
        <v>30</v>
      </c>
      <c r="K48" s="151">
        <v>30</v>
      </c>
      <c r="L48" s="151">
        <v>40</v>
      </c>
      <c r="M48" s="151">
        <v>40</v>
      </c>
      <c r="N48" s="151">
        <v>40</v>
      </c>
    </row>
    <row r="49" spans="1:16" x14ac:dyDescent="0.2">
      <c r="A49" s="139" t="s">
        <v>62</v>
      </c>
      <c r="B49" s="149">
        <v>9484.7690329999987</v>
      </c>
      <c r="C49" s="149">
        <v>9325.1870099999978</v>
      </c>
      <c r="D49" s="149">
        <v>9165.6049870000006</v>
      </c>
      <c r="E49" s="149">
        <v>9006.0229639999998</v>
      </c>
      <c r="F49" s="149">
        <v>9314.1820859999989</v>
      </c>
      <c r="G49" s="149">
        <v>9154.1612080000014</v>
      </c>
      <c r="H49" s="149">
        <v>8994.14</v>
      </c>
      <c r="I49" s="149">
        <v>8958.3502399999998</v>
      </c>
      <c r="J49" s="149">
        <v>8911.9484000000011</v>
      </c>
      <c r="K49" s="149">
        <v>8943.5765600000013</v>
      </c>
      <c r="L49" s="149">
        <v>8907.1747199999991</v>
      </c>
      <c r="M49" s="149">
        <v>8860.7728799999986</v>
      </c>
      <c r="N49" s="149">
        <v>8814.37104</v>
      </c>
    </row>
    <row r="50" spans="1:16" x14ac:dyDescent="0.2">
      <c r="A50" s="13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P50" s="150" t="s">
        <v>82</v>
      </c>
    </row>
    <row r="51" spans="1:16" x14ac:dyDescent="0.2">
      <c r="A51" s="139" t="s">
        <v>60</v>
      </c>
      <c r="B51" s="149">
        <v>40274.574491880456</v>
      </c>
      <c r="C51" s="149">
        <v>39634.306498101716</v>
      </c>
      <c r="D51" s="149">
        <v>39009.779124107939</v>
      </c>
      <c r="E51" s="149">
        <v>38394.603803755628</v>
      </c>
      <c r="F51" s="149">
        <v>38285.615065525948</v>
      </c>
      <c r="G51" s="149">
        <v>37746.438913346858</v>
      </c>
      <c r="H51" s="149">
        <v>37172.847040833381</v>
      </c>
      <c r="I51" s="149">
        <v>37097.107452277596</v>
      </c>
      <c r="J51" s="149">
        <v>37010.755783721768</v>
      </c>
      <c r="K51" s="149">
        <v>37002.434115165946</v>
      </c>
      <c r="L51" s="149">
        <v>36888.651640842319</v>
      </c>
      <c r="M51" s="149">
        <v>36764.869166518685</v>
      </c>
      <c r="N51" s="149">
        <v>36641.086692195036</v>
      </c>
      <c r="P51" s="148" t="s">
        <v>81</v>
      </c>
    </row>
    <row r="52" spans="1:16" x14ac:dyDescent="0.2">
      <c r="A52" s="139" t="s">
        <v>80</v>
      </c>
      <c r="B52" s="147">
        <v>8618.7589412624166</v>
      </c>
      <c r="C52" s="147">
        <v>8481.7415905937687</v>
      </c>
      <c r="D52" s="147">
        <v>8348.0927325591001</v>
      </c>
      <c r="E52" s="147">
        <v>8216.4452140037029</v>
      </c>
      <c r="F52" s="147">
        <v>8193.1216240225531</v>
      </c>
      <c r="G52" s="147">
        <v>8077.7379274562272</v>
      </c>
      <c r="H52" s="147">
        <v>7954.9892667383438</v>
      </c>
      <c r="I52" s="147">
        <v>7938.7809947874057</v>
      </c>
      <c r="J52" s="147">
        <v>7920.3017377164579</v>
      </c>
      <c r="K52" s="147">
        <v>7918.5209006455134</v>
      </c>
      <c r="L52" s="147">
        <v>7894.1714511402561</v>
      </c>
      <c r="M52" s="147">
        <v>7867.6820016349993</v>
      </c>
      <c r="N52" s="147">
        <v>7841.1925521297371</v>
      </c>
      <c r="P52" s="146">
        <f>AVERAGE(B52:N52)</f>
        <v>8097.8105334377287</v>
      </c>
    </row>
    <row r="53" spans="1:16" x14ac:dyDescent="0.2">
      <c r="A53" s="145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144" t="s">
        <v>79</v>
      </c>
    </row>
    <row r="54" spans="1:16" ht="15.75" customHeight="1" x14ac:dyDescent="0.2"/>
    <row r="55" spans="1:16" ht="15.75" customHeight="1" x14ac:dyDescent="0.2">
      <c r="A55" s="143"/>
    </row>
    <row r="56" spans="1:16" x14ac:dyDescent="0.2">
      <c r="A56" s="142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</row>
    <row r="57" spans="1:16" x14ac:dyDescent="0.2">
      <c r="A57" s="142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x14ac:dyDescent="0.2">
      <c r="A58" s="142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 x14ac:dyDescent="0.2">
      <c r="A59" s="140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1:16" x14ac:dyDescent="0.2">
      <c r="A60" s="140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x14ac:dyDescent="0.2">
      <c r="A61" s="14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</row>
    <row r="62" spans="1:16" x14ac:dyDescent="0.2">
      <c r="A62" s="142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</row>
    <row r="63" spans="1:16" x14ac:dyDescent="0.2">
      <c r="A63" s="139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</row>
    <row r="64" spans="1:16" x14ac:dyDescent="0.2">
      <c r="A64" s="141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1:16" x14ac:dyDescent="0.2">
      <c r="A65" s="93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</row>
    <row r="66" spans="1:16" x14ac:dyDescent="0.2">
      <c r="A66" s="140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</row>
    <row r="67" spans="1:16" x14ac:dyDescent="0.2">
      <c r="A67" s="140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</row>
    <row r="68" spans="1:16" x14ac:dyDescent="0.2">
      <c r="A68" s="140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</row>
    <row r="69" spans="1:16" x14ac:dyDescent="0.2">
      <c r="A69" s="139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 x14ac:dyDescent="0.2">
      <c r="A70" s="139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 x14ac:dyDescent="0.2">
      <c r="A71" s="139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x14ac:dyDescent="0.2">
      <c r="A72" s="139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</row>
  </sheetData>
  <conditionalFormatting sqref="A1">
    <cfRule type="cellIs" dxfId="0" priority="1" stopIfTrue="1" operator="equal">
      <formula>"State General Rate Case/Semi-Annual - Month Year"</formula>
    </cfRule>
  </conditionalFormatting>
  <pageMargins left="0.75" right="0.75" top="1" bottom="1" header="0.5" footer="0.5"/>
  <pageSetup scale="51" orientation="landscape" r:id="rId1"/>
  <headerFooter alignWithMargins="0">
    <oddFooter>&amp;C&amp;"Arial,Regular"&amp;10Page 8.2.1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22"/>
  <sheetViews>
    <sheetView zoomScaleNormal="100" zoomScaleSheetLayoutView="100" workbookViewId="0">
      <selection activeCell="G42" sqref="G41:G42"/>
    </sheetView>
  </sheetViews>
  <sheetFormatPr defaultRowHeight="12.75" x14ac:dyDescent="0.2"/>
  <cols>
    <col min="1" max="1" width="23.7109375" style="64" customWidth="1"/>
    <col min="2" max="13" width="12.140625" style="64" customWidth="1"/>
    <col min="14" max="14" width="5.42578125" style="64" customWidth="1"/>
    <col min="15" max="15" width="13.5703125" style="64" customWidth="1"/>
    <col min="16" max="16" width="2.85546875" style="64" customWidth="1"/>
    <col min="17" max="16384" width="9.140625" style="64"/>
  </cols>
  <sheetData>
    <row r="1" spans="1:15" x14ac:dyDescent="0.2">
      <c r="A1" s="102" t="s">
        <v>16</v>
      </c>
    </row>
    <row r="2" spans="1:15" x14ac:dyDescent="0.2">
      <c r="A2" s="102" t="s">
        <v>17</v>
      </c>
    </row>
    <row r="3" spans="1:15" x14ac:dyDescent="0.2">
      <c r="A3" s="102" t="s">
        <v>92</v>
      </c>
    </row>
    <row r="4" spans="1:15" x14ac:dyDescent="0.2">
      <c r="A4" s="166" t="s">
        <v>57</v>
      </c>
    </row>
    <row r="5" spans="1:15" x14ac:dyDescent="0.2">
      <c r="A5" s="177"/>
    </row>
    <row r="8" spans="1:15" x14ac:dyDescent="0.2">
      <c r="A8" s="176" t="s">
        <v>91</v>
      </c>
      <c r="O8" s="168" t="s">
        <v>89</v>
      </c>
    </row>
    <row r="9" spans="1:15" x14ac:dyDescent="0.2">
      <c r="A9" s="175" t="s">
        <v>88</v>
      </c>
      <c r="B9" s="156">
        <v>41091</v>
      </c>
      <c r="C9" s="156">
        <v>41122</v>
      </c>
      <c r="D9" s="156">
        <v>41153</v>
      </c>
      <c r="E9" s="156">
        <v>41183</v>
      </c>
      <c r="F9" s="156">
        <v>41214</v>
      </c>
      <c r="G9" s="156">
        <v>41244</v>
      </c>
      <c r="H9" s="156">
        <v>41275</v>
      </c>
      <c r="I9" s="156">
        <v>41306</v>
      </c>
      <c r="J9" s="156">
        <v>41334</v>
      </c>
      <c r="K9" s="156">
        <v>41365</v>
      </c>
      <c r="L9" s="156">
        <v>41395</v>
      </c>
      <c r="M9" s="156">
        <v>41426</v>
      </c>
      <c r="O9" s="89" t="s">
        <v>90</v>
      </c>
    </row>
    <row r="10" spans="1:15" ht="15.75" customHeight="1" x14ac:dyDescent="0.2">
      <c r="A10" s="173" t="s">
        <v>57</v>
      </c>
      <c r="B10" s="172">
        <v>-5155069.21</v>
      </c>
      <c r="C10" s="172">
        <v>-5171977.4000000004</v>
      </c>
      <c r="D10" s="172">
        <v>-5189462.03</v>
      </c>
      <c r="E10" s="172">
        <v>-5212654.49</v>
      </c>
      <c r="F10" s="172">
        <v>-5237394.8900000006</v>
      </c>
      <c r="G10" s="172">
        <v>-5258747.7300000004</v>
      </c>
      <c r="H10" s="172">
        <v>-5273528.57</v>
      </c>
      <c r="I10" s="172">
        <v>-5296902.09</v>
      </c>
      <c r="J10" s="172">
        <v>-5313262.72</v>
      </c>
      <c r="K10" s="172">
        <v>-5331202.33</v>
      </c>
      <c r="L10" s="172">
        <v>-5349127.32</v>
      </c>
      <c r="M10" s="172">
        <v>-5365711.2200000007</v>
      </c>
      <c r="O10" s="171">
        <f>+AVERAGE(B10:M10)</f>
        <v>-5262920.0000000009</v>
      </c>
    </row>
    <row r="11" spans="1:15" x14ac:dyDescent="0.2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O11" s="167"/>
    </row>
    <row r="12" spans="1:15" x14ac:dyDescent="0.2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4" spans="1:15" x14ac:dyDescent="0.2">
      <c r="A14" s="176" t="s">
        <v>43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O14" s="168" t="s">
        <v>89</v>
      </c>
    </row>
    <row r="15" spans="1:15" x14ac:dyDescent="0.2">
      <c r="A15" s="175" t="s">
        <v>88</v>
      </c>
      <c r="B15" s="156">
        <v>41821</v>
      </c>
      <c r="C15" s="156">
        <v>41852</v>
      </c>
      <c r="D15" s="156">
        <v>41883</v>
      </c>
      <c r="E15" s="156">
        <v>41913</v>
      </c>
      <c r="F15" s="156">
        <v>41944</v>
      </c>
      <c r="G15" s="156">
        <v>41974</v>
      </c>
      <c r="H15" s="156">
        <v>42005</v>
      </c>
      <c r="I15" s="156">
        <v>42036</v>
      </c>
      <c r="J15" s="156">
        <v>42064</v>
      </c>
      <c r="K15" s="156">
        <v>42095</v>
      </c>
      <c r="L15" s="156">
        <v>42125</v>
      </c>
      <c r="M15" s="156">
        <v>42156</v>
      </c>
      <c r="O15" s="174" t="s">
        <v>87</v>
      </c>
    </row>
    <row r="16" spans="1:15" ht="15.75" customHeight="1" x14ac:dyDescent="0.2">
      <c r="A16" s="173" t="s">
        <v>57</v>
      </c>
      <c r="B16" s="172">
        <v>-5589935.0319503471</v>
      </c>
      <c r="C16" s="172">
        <v>-5607783.9014790356</v>
      </c>
      <c r="D16" s="172">
        <v>-5626748.3275732975</v>
      </c>
      <c r="E16" s="172">
        <v>-5646828.3102331338</v>
      </c>
      <c r="F16" s="172">
        <v>-5663561.6291163303</v>
      </c>
      <c r="G16" s="172">
        <v>-5683641.6117761666</v>
      </c>
      <c r="H16" s="172">
        <v>-5703361.5528110024</v>
      </c>
      <c r="I16" s="172">
        <v>-5723081.4938458381</v>
      </c>
      <c r="J16" s="172">
        <v>-5742801.4348806739</v>
      </c>
      <c r="K16" s="172">
        <v>-5763326.2702597724</v>
      </c>
      <c r="L16" s="172">
        <v>-5783851.105638871</v>
      </c>
      <c r="M16" s="172">
        <v>-5804375.9410179695</v>
      </c>
      <c r="O16" s="171">
        <f>+AVERAGE(B16:M16)</f>
        <v>-5694941.3842152031</v>
      </c>
    </row>
    <row r="17" spans="2:15" x14ac:dyDescent="0.2">
      <c r="O17" s="170"/>
    </row>
    <row r="18" spans="2:15" ht="13.5" thickBot="1" x14ac:dyDescent="0.25">
      <c r="N18" s="65" t="s">
        <v>86</v>
      </c>
      <c r="O18" s="169">
        <f>O16-O10</f>
        <v>-432021.38421520218</v>
      </c>
    </row>
    <row r="19" spans="2:15" ht="15.75" customHeight="1" thickTop="1" x14ac:dyDescent="0.2">
      <c r="O19" s="168" t="s">
        <v>79</v>
      </c>
    </row>
    <row r="20" spans="2:15" x14ac:dyDescent="0.2">
      <c r="O20" s="167"/>
    </row>
    <row r="22" spans="2:15" x14ac:dyDescent="0.2">
      <c r="B22" s="64" t="s">
        <v>61</v>
      </c>
    </row>
  </sheetData>
  <printOptions horizontalCentered="1"/>
  <pageMargins left="0.5" right="0.5" top="1" bottom="1" header="0.3" footer="0.55000000000000004"/>
  <pageSetup scale="65" orientation="landscape" r:id="rId1"/>
  <headerFooter>
    <oddFooter>&amp;C&amp;"Arial,Regular"&amp;10Page 8.2.2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Y70"/>
  <sheetViews>
    <sheetView zoomScale="81" zoomScaleNormal="81" workbookViewId="0">
      <selection activeCell="G42" sqref="G41:G42"/>
    </sheetView>
  </sheetViews>
  <sheetFormatPr defaultColWidth="10.28515625" defaultRowHeight="12.75" x14ac:dyDescent="0.2"/>
  <cols>
    <col min="1" max="1" width="10.28515625" style="104"/>
    <col min="2" max="2" width="44.7109375" style="104" customWidth="1"/>
    <col min="3" max="17" width="13.28515625" style="104" customWidth="1"/>
    <col min="18" max="25" width="14.140625" style="104" customWidth="1"/>
    <col min="26" max="16384" width="10.28515625" style="104"/>
  </cols>
  <sheetData>
    <row r="2" spans="2:25" ht="22.5" x14ac:dyDescent="0.3">
      <c r="B2" s="137" t="s">
        <v>94</v>
      </c>
    </row>
    <row r="3" spans="2:25" ht="21" customHeight="1" x14ac:dyDescent="0.3">
      <c r="B3" s="136" t="s">
        <v>93</v>
      </c>
    </row>
    <row r="4" spans="2:25" ht="20.25" x14ac:dyDescent="0.3">
      <c r="B4" s="135" t="s">
        <v>78</v>
      </c>
    </row>
    <row r="5" spans="2:25" x14ac:dyDescent="0.2">
      <c r="B5" s="134"/>
    </row>
    <row r="6" spans="2:25" x14ac:dyDescent="0.2">
      <c r="C6" s="110"/>
      <c r="D6" s="110"/>
      <c r="E6" s="110"/>
      <c r="F6" s="110"/>
      <c r="H6" s="110"/>
      <c r="I6" s="110"/>
      <c r="T6" s="110" t="s">
        <v>61</v>
      </c>
    </row>
    <row r="7" spans="2:25" ht="15.75" x14ac:dyDescent="0.25">
      <c r="B7" s="133"/>
      <c r="T7" s="110"/>
    </row>
    <row r="8" spans="2:25" ht="14.25" x14ac:dyDescent="0.2">
      <c r="B8" s="131" t="s">
        <v>75</v>
      </c>
      <c r="C8" s="130">
        <v>41091</v>
      </c>
      <c r="D8" s="130">
        <v>41122</v>
      </c>
      <c r="E8" s="130">
        <v>41153</v>
      </c>
      <c r="F8" s="130">
        <v>41183</v>
      </c>
      <c r="G8" s="130">
        <v>41214</v>
      </c>
      <c r="H8" s="130">
        <v>41244</v>
      </c>
      <c r="I8" s="130">
        <v>41275</v>
      </c>
      <c r="J8" s="130">
        <v>41306</v>
      </c>
      <c r="K8" s="130">
        <v>41334</v>
      </c>
      <c r="L8" s="130">
        <v>41365</v>
      </c>
      <c r="M8" s="130">
        <v>41395</v>
      </c>
      <c r="N8" s="130">
        <v>41426</v>
      </c>
      <c r="O8" s="130">
        <v>41456</v>
      </c>
      <c r="P8" s="130">
        <v>41487</v>
      </c>
      <c r="Q8" s="130">
        <v>41518</v>
      </c>
      <c r="R8" s="129">
        <v>41548</v>
      </c>
      <c r="S8" s="129">
        <v>41579</v>
      </c>
      <c r="T8" s="129">
        <v>41609</v>
      </c>
      <c r="U8" s="129">
        <v>41640</v>
      </c>
      <c r="V8" s="129">
        <v>41671</v>
      </c>
      <c r="W8" s="129">
        <v>41699</v>
      </c>
      <c r="X8" s="129">
        <v>41730</v>
      </c>
      <c r="Y8" s="129">
        <v>41760</v>
      </c>
    </row>
    <row r="9" spans="2:25" ht="14.25" x14ac:dyDescent="0.2">
      <c r="B9" s="127"/>
      <c r="C9" s="126" t="s">
        <v>12</v>
      </c>
      <c r="D9" s="126" t="s">
        <v>12</v>
      </c>
      <c r="E9" s="126" t="s">
        <v>12</v>
      </c>
      <c r="F9" s="126" t="s">
        <v>12</v>
      </c>
      <c r="G9" s="126" t="s">
        <v>12</v>
      </c>
      <c r="H9" s="126" t="s">
        <v>12</v>
      </c>
      <c r="I9" s="126" t="s">
        <v>12</v>
      </c>
      <c r="J9" s="126" t="s">
        <v>12</v>
      </c>
      <c r="K9" s="126" t="s">
        <v>12</v>
      </c>
      <c r="L9" s="126" t="s">
        <v>12</v>
      </c>
      <c r="M9" s="126" t="s">
        <v>12</v>
      </c>
      <c r="N9" s="126" t="s">
        <v>12</v>
      </c>
      <c r="O9" s="126" t="s">
        <v>12</v>
      </c>
      <c r="P9" s="126" t="s">
        <v>12</v>
      </c>
      <c r="Q9" s="126" t="s">
        <v>12</v>
      </c>
      <c r="R9" s="125" t="s">
        <v>11</v>
      </c>
      <c r="S9" s="125" t="str">
        <f t="shared" ref="S9:Y9" si="0">R9</f>
        <v>Forecast</v>
      </c>
      <c r="T9" s="125" t="str">
        <f t="shared" si="0"/>
        <v>Forecast</v>
      </c>
      <c r="U9" s="125" t="str">
        <f t="shared" si="0"/>
        <v>Forecast</v>
      </c>
      <c r="V9" s="125" t="str">
        <f t="shared" si="0"/>
        <v>Forecast</v>
      </c>
      <c r="W9" s="125" t="str">
        <f t="shared" si="0"/>
        <v>Forecast</v>
      </c>
      <c r="X9" s="125" t="str">
        <f t="shared" si="0"/>
        <v>Forecast</v>
      </c>
      <c r="Y9" s="125" t="str">
        <f t="shared" si="0"/>
        <v>Forecast</v>
      </c>
    </row>
    <row r="10" spans="2:25" ht="15" x14ac:dyDescent="0.25">
      <c r="B10" s="119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2:25" ht="15" x14ac:dyDescent="0.25">
      <c r="B11" s="115" t="s">
        <v>73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2:25" ht="15" x14ac:dyDescent="0.25">
      <c r="B12" s="109" t="s">
        <v>72</v>
      </c>
      <c r="C12" s="122">
        <v>11240186</v>
      </c>
      <c r="D12" s="122">
        <f t="shared" ref="D12:G13" si="1">C12</f>
        <v>11240186</v>
      </c>
      <c r="E12" s="122">
        <f t="shared" si="1"/>
        <v>11240186</v>
      </c>
      <c r="F12" s="122">
        <f t="shared" si="1"/>
        <v>11240186</v>
      </c>
      <c r="G12" s="122">
        <f t="shared" si="1"/>
        <v>11240186</v>
      </c>
      <c r="H12" s="122">
        <v>11240186</v>
      </c>
      <c r="I12" s="122">
        <v>11240186</v>
      </c>
      <c r="J12" s="122">
        <v>11240186</v>
      </c>
      <c r="K12" s="122">
        <v>11240186</v>
      </c>
      <c r="L12" s="122">
        <f t="shared" ref="L12:Y12" si="2">K12</f>
        <v>11240186</v>
      </c>
      <c r="M12" s="122">
        <f t="shared" si="2"/>
        <v>11240186</v>
      </c>
      <c r="N12" s="122">
        <f t="shared" si="2"/>
        <v>11240186</v>
      </c>
      <c r="O12" s="122">
        <f t="shared" si="2"/>
        <v>11240186</v>
      </c>
      <c r="P12" s="122">
        <f t="shared" si="2"/>
        <v>11240186</v>
      </c>
      <c r="Q12" s="122">
        <f t="shared" si="2"/>
        <v>11240186</v>
      </c>
      <c r="R12" s="122">
        <f t="shared" si="2"/>
        <v>11240186</v>
      </c>
      <c r="S12" s="122">
        <f t="shared" si="2"/>
        <v>11240186</v>
      </c>
      <c r="T12" s="122">
        <f t="shared" si="2"/>
        <v>11240186</v>
      </c>
      <c r="U12" s="122">
        <f t="shared" si="2"/>
        <v>11240186</v>
      </c>
      <c r="V12" s="122">
        <f t="shared" si="2"/>
        <v>11240186</v>
      </c>
      <c r="W12" s="122">
        <f t="shared" si="2"/>
        <v>11240186</v>
      </c>
      <c r="X12" s="122">
        <f t="shared" si="2"/>
        <v>11240186</v>
      </c>
      <c r="Y12" s="122">
        <f t="shared" si="2"/>
        <v>11240186</v>
      </c>
    </row>
    <row r="13" spans="2:25" ht="15" x14ac:dyDescent="0.25">
      <c r="B13" s="109" t="s">
        <v>71</v>
      </c>
      <c r="C13" s="122">
        <v>2834815</v>
      </c>
      <c r="D13" s="122">
        <f t="shared" si="1"/>
        <v>2834815</v>
      </c>
      <c r="E13" s="122">
        <f t="shared" si="1"/>
        <v>2834815</v>
      </c>
      <c r="F13" s="122">
        <f t="shared" si="1"/>
        <v>2834815</v>
      </c>
      <c r="G13" s="122">
        <f t="shared" si="1"/>
        <v>2834815</v>
      </c>
      <c r="H13" s="122">
        <v>2834815</v>
      </c>
      <c r="I13" s="122">
        <v>2834815</v>
      </c>
      <c r="J13" s="122">
        <v>2834815</v>
      </c>
      <c r="K13" s="122">
        <f>J13</f>
        <v>2834815</v>
      </c>
      <c r="L13" s="122">
        <f t="shared" ref="L13:Y13" si="3">K13</f>
        <v>2834815</v>
      </c>
      <c r="M13" s="122">
        <f t="shared" si="3"/>
        <v>2834815</v>
      </c>
      <c r="N13" s="122">
        <f t="shared" si="3"/>
        <v>2834815</v>
      </c>
      <c r="O13" s="122">
        <f t="shared" si="3"/>
        <v>2834815</v>
      </c>
      <c r="P13" s="122">
        <f t="shared" si="3"/>
        <v>2834815</v>
      </c>
      <c r="Q13" s="122">
        <f t="shared" si="3"/>
        <v>2834815</v>
      </c>
      <c r="R13" s="122">
        <f t="shared" si="3"/>
        <v>2834815</v>
      </c>
      <c r="S13" s="122">
        <f t="shared" si="3"/>
        <v>2834815</v>
      </c>
      <c r="T13" s="122">
        <f t="shared" si="3"/>
        <v>2834815</v>
      </c>
      <c r="U13" s="122">
        <f t="shared" si="3"/>
        <v>2834815</v>
      </c>
      <c r="V13" s="122">
        <f t="shared" si="3"/>
        <v>2834815</v>
      </c>
      <c r="W13" s="122">
        <f t="shared" si="3"/>
        <v>2834815</v>
      </c>
      <c r="X13" s="122">
        <f t="shared" si="3"/>
        <v>2834815</v>
      </c>
      <c r="Y13" s="122">
        <f t="shared" si="3"/>
        <v>2834815</v>
      </c>
    </row>
    <row r="14" spans="2:25" ht="15" x14ac:dyDescent="0.25">
      <c r="B14" s="109" t="s">
        <v>70</v>
      </c>
      <c r="C14" s="122">
        <v>119892449</v>
      </c>
      <c r="D14" s="122">
        <v>120499510</v>
      </c>
      <c r="E14" s="122">
        <v>116048808</v>
      </c>
      <c r="F14" s="122">
        <v>116833756</v>
      </c>
      <c r="G14" s="122">
        <v>116882955</v>
      </c>
      <c r="H14" s="122">
        <v>116039653</v>
      </c>
      <c r="I14" s="116">
        <v>116156401</v>
      </c>
      <c r="J14" s="116">
        <v>116307227</v>
      </c>
      <c r="K14" s="116">
        <v>116375776</v>
      </c>
      <c r="L14" s="116">
        <v>116513293</v>
      </c>
      <c r="M14" s="116">
        <v>116672425</v>
      </c>
      <c r="N14" s="116">
        <v>116712880</v>
      </c>
      <c r="O14" s="116">
        <v>116716475</v>
      </c>
      <c r="P14" s="116">
        <v>116753808</v>
      </c>
      <c r="Q14" s="116">
        <v>116706627</v>
      </c>
      <c r="R14" s="116">
        <v>116784858</v>
      </c>
      <c r="S14" s="116">
        <v>118195749</v>
      </c>
      <c r="T14" s="116">
        <v>118335450</v>
      </c>
      <c r="U14" s="116">
        <v>118771833.33333333</v>
      </c>
      <c r="V14" s="116">
        <v>119227916.66666666</v>
      </c>
      <c r="W14" s="116">
        <v>120173499.99999999</v>
      </c>
      <c r="X14" s="116">
        <v>120297416.66666666</v>
      </c>
      <c r="Y14" s="116">
        <v>120726333.33333333</v>
      </c>
    </row>
    <row r="15" spans="2:25" ht="15" x14ac:dyDescent="0.25">
      <c r="B15" s="115" t="s">
        <v>69</v>
      </c>
      <c r="C15" s="111">
        <f t="shared" ref="C15:Y15" si="4">C12+C13+C14</f>
        <v>133967450</v>
      </c>
      <c r="D15" s="111">
        <f t="shared" si="4"/>
        <v>134574511</v>
      </c>
      <c r="E15" s="111">
        <f t="shared" si="4"/>
        <v>130123809</v>
      </c>
      <c r="F15" s="111">
        <f t="shared" si="4"/>
        <v>130908757</v>
      </c>
      <c r="G15" s="111">
        <f t="shared" si="4"/>
        <v>130957956</v>
      </c>
      <c r="H15" s="111">
        <f t="shared" si="4"/>
        <v>130114654</v>
      </c>
      <c r="I15" s="111">
        <f t="shared" si="4"/>
        <v>130231402</v>
      </c>
      <c r="J15" s="111">
        <f t="shared" si="4"/>
        <v>130382228</v>
      </c>
      <c r="K15" s="111">
        <f t="shared" si="4"/>
        <v>130450777</v>
      </c>
      <c r="L15" s="111">
        <f t="shared" si="4"/>
        <v>130588294</v>
      </c>
      <c r="M15" s="111">
        <f t="shared" si="4"/>
        <v>130747426</v>
      </c>
      <c r="N15" s="111">
        <f t="shared" si="4"/>
        <v>130787881</v>
      </c>
      <c r="O15" s="111">
        <f t="shared" si="4"/>
        <v>130791476</v>
      </c>
      <c r="P15" s="111">
        <f t="shared" si="4"/>
        <v>130828809</v>
      </c>
      <c r="Q15" s="111">
        <f t="shared" si="4"/>
        <v>130781628</v>
      </c>
      <c r="R15" s="111">
        <f t="shared" si="4"/>
        <v>130859859</v>
      </c>
      <c r="S15" s="111">
        <f t="shared" si="4"/>
        <v>132270750</v>
      </c>
      <c r="T15" s="111">
        <f t="shared" si="4"/>
        <v>132410451</v>
      </c>
      <c r="U15" s="111">
        <f t="shared" si="4"/>
        <v>132846834.33333333</v>
      </c>
      <c r="V15" s="111">
        <f t="shared" si="4"/>
        <v>133302917.66666666</v>
      </c>
      <c r="W15" s="111">
        <f t="shared" si="4"/>
        <v>134248501</v>
      </c>
      <c r="X15" s="111">
        <f t="shared" si="4"/>
        <v>134372417.66666666</v>
      </c>
      <c r="Y15" s="111">
        <f t="shared" si="4"/>
        <v>134801334.33333331</v>
      </c>
    </row>
    <row r="16" spans="2:25" ht="15" x14ac:dyDescent="0.25">
      <c r="B16" s="115" t="s">
        <v>2</v>
      </c>
      <c r="C16" s="116">
        <v>-97816420</v>
      </c>
      <c r="D16" s="116">
        <v>-98265741</v>
      </c>
      <c r="E16" s="116">
        <v>-94409771</v>
      </c>
      <c r="F16" s="116">
        <v>-95018728</v>
      </c>
      <c r="G16" s="116">
        <v>-95611624</v>
      </c>
      <c r="H16" s="116">
        <v>-94948967</v>
      </c>
      <c r="I16" s="116">
        <v>-95501565</v>
      </c>
      <c r="J16" s="116">
        <v>-96020063</v>
      </c>
      <c r="K16" s="116">
        <v>-96447326</v>
      </c>
      <c r="L16" s="116">
        <v>-97009382</v>
      </c>
      <c r="M16" s="116">
        <v>-97550283</v>
      </c>
      <c r="N16" s="116">
        <v>-98080842</v>
      </c>
      <c r="O16" s="116">
        <v>-98578743</v>
      </c>
      <c r="P16" s="116">
        <v>-99078122</v>
      </c>
      <c r="Q16" s="116">
        <v>-99514861</v>
      </c>
      <c r="R16" s="116">
        <v>-100050766.39258717</v>
      </c>
      <c r="S16" s="116">
        <v>-100551259.36989063</v>
      </c>
      <c r="T16" s="116">
        <v>-101058481.87633723</v>
      </c>
      <c r="U16" s="116">
        <v>-101586467.28928593</v>
      </c>
      <c r="V16" s="116">
        <v>-102095695.27705501</v>
      </c>
      <c r="W16" s="116">
        <v>-102662356.02814704</v>
      </c>
      <c r="X16" s="116">
        <v>-103208278.618912</v>
      </c>
      <c r="Y16" s="116">
        <v>-103675036.46669921</v>
      </c>
    </row>
    <row r="17" spans="2:25" s="113" customFormat="1" ht="15" x14ac:dyDescent="0.25">
      <c r="B17" s="115" t="s">
        <v>69</v>
      </c>
      <c r="C17" s="121">
        <f t="shared" ref="C17:Y17" si="5">C15+C16</f>
        <v>36151030</v>
      </c>
      <c r="D17" s="121">
        <f t="shared" si="5"/>
        <v>36308770</v>
      </c>
      <c r="E17" s="121">
        <f t="shared" si="5"/>
        <v>35714038</v>
      </c>
      <c r="F17" s="121">
        <f t="shared" si="5"/>
        <v>35890029</v>
      </c>
      <c r="G17" s="121">
        <f t="shared" si="5"/>
        <v>35346332</v>
      </c>
      <c r="H17" s="121">
        <f t="shared" si="5"/>
        <v>35165687</v>
      </c>
      <c r="I17" s="121">
        <f t="shared" si="5"/>
        <v>34729837</v>
      </c>
      <c r="J17" s="121">
        <f t="shared" si="5"/>
        <v>34362165</v>
      </c>
      <c r="K17" s="121">
        <f t="shared" si="5"/>
        <v>34003451</v>
      </c>
      <c r="L17" s="121">
        <f t="shared" si="5"/>
        <v>33578912</v>
      </c>
      <c r="M17" s="121">
        <f t="shared" si="5"/>
        <v>33197143</v>
      </c>
      <c r="N17" s="121">
        <f t="shared" si="5"/>
        <v>32707039</v>
      </c>
      <c r="O17" s="121">
        <f t="shared" si="5"/>
        <v>32212733</v>
      </c>
      <c r="P17" s="121">
        <f t="shared" si="5"/>
        <v>31750687</v>
      </c>
      <c r="Q17" s="121">
        <f t="shared" si="5"/>
        <v>31266767</v>
      </c>
      <c r="R17" s="121">
        <f t="shared" si="5"/>
        <v>30809092.60741283</v>
      </c>
      <c r="S17" s="121">
        <f t="shared" si="5"/>
        <v>31719490.63010937</v>
      </c>
      <c r="T17" s="121">
        <f t="shared" si="5"/>
        <v>31351969.12366277</v>
      </c>
      <c r="U17" s="121">
        <f t="shared" si="5"/>
        <v>31260367.0440474</v>
      </c>
      <c r="V17" s="121">
        <f t="shared" si="5"/>
        <v>31207222.389611647</v>
      </c>
      <c r="W17" s="121">
        <f t="shared" si="5"/>
        <v>31586144.971852958</v>
      </c>
      <c r="X17" s="121">
        <f t="shared" si="5"/>
        <v>31164139.04775466</v>
      </c>
      <c r="Y17" s="121">
        <f t="shared" si="5"/>
        <v>31126297.866634101</v>
      </c>
    </row>
    <row r="18" spans="2:25" ht="15" x14ac:dyDescent="0.25">
      <c r="B18" s="10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</row>
    <row r="19" spans="2:25" ht="15" x14ac:dyDescent="0.25">
      <c r="B19" s="109" t="s">
        <v>68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2:25" ht="15" x14ac:dyDescent="0.25">
      <c r="B20" s="119" t="s">
        <v>67</v>
      </c>
      <c r="C20" s="116">
        <v>6873796</v>
      </c>
      <c r="D20" s="116">
        <v>7087095</v>
      </c>
      <c r="E20" s="116">
        <v>7442786</v>
      </c>
      <c r="F20" s="116">
        <v>6944046</v>
      </c>
      <c r="G20" s="116">
        <v>6940867</v>
      </c>
      <c r="H20" s="116">
        <v>6690855</v>
      </c>
      <c r="I20" s="116">
        <v>8521179</v>
      </c>
      <c r="J20" s="116">
        <v>7440223</v>
      </c>
      <c r="K20" s="116">
        <v>7474021</v>
      </c>
      <c r="L20" s="116">
        <v>7913018</v>
      </c>
      <c r="M20" s="116">
        <v>8175358</v>
      </c>
      <c r="N20" s="116">
        <v>8457816</v>
      </c>
      <c r="O20" s="116">
        <v>8408414</v>
      </c>
      <c r="P20" s="116">
        <v>8297513</v>
      </c>
      <c r="Q20" s="116">
        <v>8169091</v>
      </c>
      <c r="R20" s="116">
        <v>8100000</v>
      </c>
      <c r="S20" s="116">
        <v>8100000</v>
      </c>
      <c r="T20" s="116">
        <v>8100000</v>
      </c>
      <c r="U20" s="116">
        <v>8100000</v>
      </c>
      <c r="V20" s="116">
        <v>8100000</v>
      </c>
      <c r="W20" s="116">
        <v>8100000</v>
      </c>
      <c r="X20" s="116">
        <v>8100000</v>
      </c>
      <c r="Y20" s="116">
        <v>8100000</v>
      </c>
    </row>
    <row r="21" spans="2:25" ht="15" x14ac:dyDescent="0.25">
      <c r="B21" s="118" t="s">
        <v>66</v>
      </c>
      <c r="C21" s="116">
        <v>79939</v>
      </c>
      <c r="D21" s="116">
        <v>68926</v>
      </c>
      <c r="E21" s="116">
        <v>11463</v>
      </c>
      <c r="F21" s="116">
        <v>416073</v>
      </c>
      <c r="G21" s="116">
        <v>458309</v>
      </c>
      <c r="H21" s="116">
        <v>449182</v>
      </c>
      <c r="I21" s="116">
        <v>426234</v>
      </c>
      <c r="J21" s="116">
        <v>422921</v>
      </c>
      <c r="K21" s="116">
        <v>472086</v>
      </c>
      <c r="L21" s="116">
        <v>440399</v>
      </c>
      <c r="M21" s="116">
        <v>436593</v>
      </c>
      <c r="N21" s="116">
        <v>450530</v>
      </c>
      <c r="O21" s="116">
        <v>415569</v>
      </c>
      <c r="P21" s="116">
        <v>444264</v>
      </c>
      <c r="Q21" s="116">
        <v>397526</v>
      </c>
      <c r="R21" s="116">
        <v>667935.59499999997</v>
      </c>
      <c r="S21" s="116">
        <v>513935.44999999995</v>
      </c>
      <c r="T21" s="116">
        <v>359935.30499999993</v>
      </c>
      <c r="U21" s="116">
        <v>324521.15999999992</v>
      </c>
      <c r="V21" s="116">
        <v>278703.0149999999</v>
      </c>
      <c r="W21" s="116">
        <v>310787.36999999988</v>
      </c>
      <c r="X21" s="116">
        <v>264841.72499999992</v>
      </c>
      <c r="Y21" s="116">
        <v>218896.07999999993</v>
      </c>
    </row>
    <row r="22" spans="2:25" s="113" customFormat="1" ht="15" x14ac:dyDescent="0.25">
      <c r="B22" s="115" t="s">
        <v>65</v>
      </c>
      <c r="C22" s="116">
        <v>500000</v>
      </c>
      <c r="D22" s="116">
        <v>500000</v>
      </c>
      <c r="E22" s="116">
        <v>500000</v>
      </c>
      <c r="F22" s="116">
        <v>500000</v>
      </c>
      <c r="G22" s="116">
        <v>500000</v>
      </c>
      <c r="H22" s="116">
        <v>500000</v>
      </c>
      <c r="I22" s="116">
        <v>500000</v>
      </c>
      <c r="J22" s="116">
        <v>500000</v>
      </c>
      <c r="K22" s="116">
        <v>500000</v>
      </c>
      <c r="L22" s="116">
        <v>500000</v>
      </c>
      <c r="M22" s="116">
        <v>500000</v>
      </c>
      <c r="N22" s="116">
        <v>500000</v>
      </c>
      <c r="O22" s="116">
        <v>500000</v>
      </c>
      <c r="P22" s="116">
        <v>500000</v>
      </c>
      <c r="Q22" s="116">
        <v>500000</v>
      </c>
      <c r="R22" s="116">
        <v>500000</v>
      </c>
      <c r="S22" s="116">
        <v>500000</v>
      </c>
      <c r="T22" s="116">
        <v>500000</v>
      </c>
      <c r="U22" s="116">
        <v>500000</v>
      </c>
      <c r="V22" s="116">
        <v>500000</v>
      </c>
      <c r="W22" s="116">
        <v>500000</v>
      </c>
      <c r="X22" s="116">
        <v>500000</v>
      </c>
      <c r="Y22" s="116">
        <v>500000</v>
      </c>
    </row>
    <row r="23" spans="2:25" s="113" customFormat="1" ht="15" x14ac:dyDescent="0.25">
      <c r="B23" s="115" t="s">
        <v>64</v>
      </c>
      <c r="C23" s="116">
        <v>3295454.5500000073</v>
      </c>
      <c r="D23" s="116">
        <v>3181818.1720000072</v>
      </c>
      <c r="E23" s="116">
        <v>3068181.7940000072</v>
      </c>
      <c r="F23" s="116">
        <v>2954546</v>
      </c>
      <c r="G23" s="116">
        <v>2840909</v>
      </c>
      <c r="H23" s="116">
        <v>2727273</v>
      </c>
      <c r="I23" s="116">
        <v>2613636.622</v>
      </c>
      <c r="J23" s="116">
        <v>2500000.2439999999</v>
      </c>
      <c r="K23" s="116">
        <v>2386364</v>
      </c>
      <c r="L23" s="116">
        <v>2272728</v>
      </c>
      <c r="M23" s="116">
        <v>2159091</v>
      </c>
      <c r="N23" s="116">
        <v>2045455</v>
      </c>
      <c r="O23" s="116">
        <v>1931819</v>
      </c>
      <c r="P23" s="116">
        <v>1818182</v>
      </c>
      <c r="Q23" s="116">
        <v>1704546</v>
      </c>
      <c r="R23" s="116">
        <v>1590909.622</v>
      </c>
      <c r="S23" s="116">
        <v>1477273.2439999999</v>
      </c>
      <c r="T23" s="116">
        <v>1363636.8659999999</v>
      </c>
      <c r="U23" s="116">
        <v>1250000.4879999999</v>
      </c>
      <c r="V23" s="116">
        <v>1136364.1099999999</v>
      </c>
      <c r="W23" s="116">
        <v>1022727.7319999998</v>
      </c>
      <c r="X23" s="116">
        <v>909091.35399999982</v>
      </c>
      <c r="Y23" s="116">
        <v>795454.97599999979</v>
      </c>
    </row>
    <row r="24" spans="2:25" s="113" customFormat="1" ht="15" x14ac:dyDescent="0.25">
      <c r="B24" s="115" t="s">
        <v>63</v>
      </c>
      <c r="C24" s="114">
        <v>10000</v>
      </c>
      <c r="D24" s="114">
        <v>10000</v>
      </c>
      <c r="E24" s="114">
        <v>10000</v>
      </c>
      <c r="F24" s="114">
        <v>10000</v>
      </c>
      <c r="G24" s="114">
        <v>10000</v>
      </c>
      <c r="H24" s="114">
        <v>10000</v>
      </c>
      <c r="I24" s="114">
        <v>10000</v>
      </c>
      <c r="J24" s="114">
        <v>10000</v>
      </c>
      <c r="K24" s="114">
        <v>10000</v>
      </c>
      <c r="L24" s="114">
        <v>20000</v>
      </c>
      <c r="M24" s="114">
        <v>20000</v>
      </c>
      <c r="N24" s="114">
        <v>20000</v>
      </c>
      <c r="O24" s="114">
        <v>20000</v>
      </c>
      <c r="P24" s="114">
        <v>20000</v>
      </c>
      <c r="Q24" s="114">
        <v>20000</v>
      </c>
      <c r="R24" s="114">
        <v>20000</v>
      </c>
      <c r="S24" s="114">
        <v>20000</v>
      </c>
      <c r="T24" s="114">
        <v>20000</v>
      </c>
      <c r="U24" s="114">
        <v>20000</v>
      </c>
      <c r="V24" s="114">
        <v>20000</v>
      </c>
      <c r="W24" s="114">
        <v>20000</v>
      </c>
      <c r="X24" s="114">
        <v>30000</v>
      </c>
      <c r="Y24" s="114">
        <v>30000</v>
      </c>
    </row>
    <row r="25" spans="2:25" ht="15" x14ac:dyDescent="0.25">
      <c r="B25" s="109" t="s">
        <v>62</v>
      </c>
      <c r="C25" s="111">
        <f t="shared" ref="C25:Y25" si="6">SUM(C20:C24)</f>
        <v>10759189.550000008</v>
      </c>
      <c r="D25" s="111">
        <f t="shared" si="6"/>
        <v>10847839.172000008</v>
      </c>
      <c r="E25" s="111">
        <f t="shared" si="6"/>
        <v>11032430.794000007</v>
      </c>
      <c r="F25" s="111">
        <f t="shared" si="6"/>
        <v>10824665</v>
      </c>
      <c r="G25" s="111">
        <f t="shared" si="6"/>
        <v>10750085</v>
      </c>
      <c r="H25" s="111">
        <f t="shared" si="6"/>
        <v>10377310</v>
      </c>
      <c r="I25" s="111">
        <f t="shared" si="6"/>
        <v>12071049.622</v>
      </c>
      <c r="J25" s="111">
        <f t="shared" si="6"/>
        <v>10873144.243999999</v>
      </c>
      <c r="K25" s="111">
        <f t="shared" si="6"/>
        <v>10842471</v>
      </c>
      <c r="L25" s="111">
        <f t="shared" si="6"/>
        <v>11146145</v>
      </c>
      <c r="M25" s="111">
        <f t="shared" si="6"/>
        <v>11291042</v>
      </c>
      <c r="N25" s="111">
        <f t="shared" si="6"/>
        <v>11473801</v>
      </c>
      <c r="O25" s="111">
        <f t="shared" si="6"/>
        <v>11275802</v>
      </c>
      <c r="P25" s="111">
        <f t="shared" si="6"/>
        <v>11079959</v>
      </c>
      <c r="Q25" s="111">
        <f t="shared" si="6"/>
        <v>10791163</v>
      </c>
      <c r="R25" s="111">
        <f t="shared" si="6"/>
        <v>10878845.217</v>
      </c>
      <c r="S25" s="111">
        <f t="shared" si="6"/>
        <v>10611208.693999998</v>
      </c>
      <c r="T25" s="111">
        <f t="shared" si="6"/>
        <v>10343572.171</v>
      </c>
      <c r="U25" s="111">
        <f t="shared" si="6"/>
        <v>10194521.648</v>
      </c>
      <c r="V25" s="111">
        <f t="shared" si="6"/>
        <v>10035067.125</v>
      </c>
      <c r="W25" s="111">
        <f t="shared" si="6"/>
        <v>9953515.1019999981</v>
      </c>
      <c r="X25" s="111">
        <f t="shared" si="6"/>
        <v>9803933.0789999999</v>
      </c>
      <c r="Y25" s="111">
        <f t="shared" si="6"/>
        <v>9644351.0559999999</v>
      </c>
    </row>
    <row r="26" spans="2:25" ht="15" x14ac:dyDescent="0.25">
      <c r="B26" s="109"/>
      <c r="C26" s="111"/>
      <c r="D26" s="111"/>
      <c r="E26" s="111"/>
      <c r="F26" s="111"/>
      <c r="G26" s="111"/>
      <c r="H26" s="111" t="s">
        <v>61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2:25" ht="15" x14ac:dyDescent="0.25">
      <c r="B27" s="109" t="s">
        <v>60</v>
      </c>
      <c r="C27" s="111">
        <f t="shared" ref="C27:Y27" si="7">C17+C25</f>
        <v>46910219.550000012</v>
      </c>
      <c r="D27" s="111">
        <f t="shared" si="7"/>
        <v>47156609.172000006</v>
      </c>
      <c r="E27" s="111">
        <f t="shared" si="7"/>
        <v>46746468.794000007</v>
      </c>
      <c r="F27" s="111">
        <f t="shared" si="7"/>
        <v>46714694</v>
      </c>
      <c r="G27" s="111">
        <f t="shared" si="7"/>
        <v>46096417</v>
      </c>
      <c r="H27" s="111">
        <f t="shared" si="7"/>
        <v>45542997</v>
      </c>
      <c r="I27" s="111">
        <f t="shared" si="7"/>
        <v>46800886.622000001</v>
      </c>
      <c r="J27" s="111">
        <f t="shared" si="7"/>
        <v>45235309.244000003</v>
      </c>
      <c r="K27" s="111">
        <f t="shared" si="7"/>
        <v>44845922</v>
      </c>
      <c r="L27" s="111">
        <f t="shared" si="7"/>
        <v>44725057</v>
      </c>
      <c r="M27" s="111">
        <f t="shared" si="7"/>
        <v>44488185</v>
      </c>
      <c r="N27" s="111">
        <f t="shared" si="7"/>
        <v>44180840</v>
      </c>
      <c r="O27" s="111">
        <f t="shared" si="7"/>
        <v>43488535</v>
      </c>
      <c r="P27" s="111">
        <f t="shared" si="7"/>
        <v>42830646</v>
      </c>
      <c r="Q27" s="111">
        <f t="shared" si="7"/>
        <v>42057930</v>
      </c>
      <c r="R27" s="111">
        <f t="shared" si="7"/>
        <v>41687937.82441283</v>
      </c>
      <c r="S27" s="111">
        <f t="shared" si="7"/>
        <v>42330699.324109368</v>
      </c>
      <c r="T27" s="111">
        <f t="shared" si="7"/>
        <v>41695541.294662774</v>
      </c>
      <c r="U27" s="111">
        <f t="shared" si="7"/>
        <v>41454888.692047402</v>
      </c>
      <c r="V27" s="111">
        <f t="shared" si="7"/>
        <v>41242289.514611647</v>
      </c>
      <c r="W27" s="111">
        <f t="shared" si="7"/>
        <v>41539660.073852956</v>
      </c>
      <c r="X27" s="111">
        <f t="shared" si="7"/>
        <v>40968072.126754656</v>
      </c>
      <c r="Y27" s="111">
        <f t="shared" si="7"/>
        <v>40770648.922634102</v>
      </c>
    </row>
    <row r="28" spans="2:25" ht="15" x14ac:dyDescent="0.25">
      <c r="B28" s="109" t="s">
        <v>59</v>
      </c>
      <c r="C28" s="111">
        <f t="shared" ref="C28:Y28" si="8">C27*0.214</f>
        <v>10038786.983700002</v>
      </c>
      <c r="D28" s="111">
        <f t="shared" si="8"/>
        <v>10091514.362808</v>
      </c>
      <c r="E28" s="111">
        <f t="shared" si="8"/>
        <v>10003744.321916001</v>
      </c>
      <c r="F28" s="111">
        <f t="shared" si="8"/>
        <v>9996944.5159999989</v>
      </c>
      <c r="G28" s="111">
        <f t="shared" si="8"/>
        <v>9864633.2379999999</v>
      </c>
      <c r="H28" s="111">
        <f t="shared" si="8"/>
        <v>9746201.3579999991</v>
      </c>
      <c r="I28" s="111">
        <f t="shared" si="8"/>
        <v>10015389.737108</v>
      </c>
      <c r="J28" s="111">
        <f t="shared" si="8"/>
        <v>9680356.178216001</v>
      </c>
      <c r="K28" s="111">
        <f t="shared" si="8"/>
        <v>9597027.3080000002</v>
      </c>
      <c r="L28" s="111">
        <f t="shared" si="8"/>
        <v>9571162.1979999989</v>
      </c>
      <c r="M28" s="111">
        <f t="shared" si="8"/>
        <v>9520471.5899999999</v>
      </c>
      <c r="N28" s="111">
        <f t="shared" si="8"/>
        <v>9454699.7599999998</v>
      </c>
      <c r="O28" s="111">
        <f t="shared" si="8"/>
        <v>9306546.4900000002</v>
      </c>
      <c r="P28" s="111">
        <f t="shared" si="8"/>
        <v>9165758.243999999</v>
      </c>
      <c r="Q28" s="111">
        <f t="shared" si="8"/>
        <v>9000397.0199999996</v>
      </c>
      <c r="R28" s="111">
        <f t="shared" si="8"/>
        <v>8921218.6944243461</v>
      </c>
      <c r="S28" s="111">
        <f t="shared" si="8"/>
        <v>9058769.6553594042</v>
      </c>
      <c r="T28" s="111">
        <f t="shared" si="8"/>
        <v>8922845.8370578326</v>
      </c>
      <c r="U28" s="111">
        <f t="shared" si="8"/>
        <v>8871346.1800981443</v>
      </c>
      <c r="V28" s="111">
        <f t="shared" si="8"/>
        <v>8825849.9561268929</v>
      </c>
      <c r="W28" s="111">
        <f t="shared" si="8"/>
        <v>8889487.2558045331</v>
      </c>
      <c r="X28" s="111">
        <f t="shared" si="8"/>
        <v>8767167.4351254962</v>
      </c>
      <c r="Y28" s="111">
        <f t="shared" si="8"/>
        <v>8724918.8694436979</v>
      </c>
    </row>
    <row r="29" spans="2:25" ht="15" x14ac:dyDescent="0.25">
      <c r="B29" s="109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2:25" ht="15" x14ac:dyDescent="0.25">
      <c r="B30" s="109" t="s">
        <v>57</v>
      </c>
      <c r="C30" s="111">
        <v>-5155069.21</v>
      </c>
      <c r="D30" s="111">
        <v>-5171977.4000000004</v>
      </c>
      <c r="E30" s="111">
        <v>-5189462.03</v>
      </c>
      <c r="F30" s="111">
        <v>-5212654.49</v>
      </c>
      <c r="G30" s="111">
        <v>-5237394.8900000006</v>
      </c>
      <c r="H30" s="111">
        <v>-5258747.7300000004</v>
      </c>
      <c r="I30" s="111">
        <v>-5273528.57</v>
      </c>
      <c r="J30" s="111">
        <v>-5296902.09</v>
      </c>
      <c r="K30" s="111">
        <v>-5313262.72</v>
      </c>
      <c r="L30" s="111">
        <v>-5331202.33</v>
      </c>
      <c r="M30" s="111">
        <v>-5349127.32</v>
      </c>
      <c r="N30" s="111">
        <v>-5365711.2200000007</v>
      </c>
      <c r="O30" s="111">
        <v>-5382097.6900000004</v>
      </c>
      <c r="P30" s="111">
        <v>-5401585.7200000007</v>
      </c>
      <c r="Q30" s="111">
        <v>-5415723.290000001</v>
      </c>
      <c r="R30" s="111">
        <v>-5436258.1527440008</v>
      </c>
      <c r="S30" s="111">
        <v>-5451088.695464001</v>
      </c>
      <c r="T30" s="111">
        <v>-5466699.3982160008</v>
      </c>
      <c r="U30" s="111">
        <v>-5484235.8580302633</v>
      </c>
      <c r="V30" s="111">
        <v>-5499709.2100334605</v>
      </c>
      <c r="W30" s="111">
        <v>-5517245.6698477231</v>
      </c>
      <c r="X30" s="111">
        <v>-5535813.6922515593</v>
      </c>
      <c r="Y30" s="111">
        <v>-5552318.5894762482</v>
      </c>
    </row>
    <row r="31" spans="2:25" ht="15" x14ac:dyDescent="0.25">
      <c r="B31" s="10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2:25" ht="15.75" thickBot="1" x14ac:dyDescent="0.3">
      <c r="B32" s="107" t="s">
        <v>39</v>
      </c>
      <c r="C32" s="106">
        <f t="shared" ref="C32:Y32" si="9">C28+C30</f>
        <v>4883717.7737000016</v>
      </c>
      <c r="D32" s="106">
        <f t="shared" si="9"/>
        <v>4919536.9628079999</v>
      </c>
      <c r="E32" s="106">
        <f t="shared" si="9"/>
        <v>4814282.2919160007</v>
      </c>
      <c r="F32" s="106">
        <f t="shared" si="9"/>
        <v>4784290.0259999987</v>
      </c>
      <c r="G32" s="106">
        <f t="shared" si="9"/>
        <v>4627238.3479999993</v>
      </c>
      <c r="H32" s="106">
        <f t="shared" si="9"/>
        <v>4487453.6279999986</v>
      </c>
      <c r="I32" s="106">
        <f t="shared" si="9"/>
        <v>4741861.1671079993</v>
      </c>
      <c r="J32" s="106">
        <f t="shared" si="9"/>
        <v>4383454.0882160012</v>
      </c>
      <c r="K32" s="106">
        <f t="shared" si="9"/>
        <v>4283764.5880000005</v>
      </c>
      <c r="L32" s="106">
        <f t="shared" si="9"/>
        <v>4239959.8679999989</v>
      </c>
      <c r="M32" s="106">
        <f t="shared" si="9"/>
        <v>4171344.2699999996</v>
      </c>
      <c r="N32" s="106">
        <f t="shared" si="9"/>
        <v>4088988.5399999991</v>
      </c>
      <c r="O32" s="106">
        <f t="shared" si="9"/>
        <v>3924448.8</v>
      </c>
      <c r="P32" s="106">
        <f t="shared" si="9"/>
        <v>3764172.5239999983</v>
      </c>
      <c r="Q32" s="106">
        <f t="shared" si="9"/>
        <v>3584673.7299999986</v>
      </c>
      <c r="R32" s="106">
        <f t="shared" si="9"/>
        <v>3484960.5416803453</v>
      </c>
      <c r="S32" s="106">
        <f t="shared" si="9"/>
        <v>3607680.9598954031</v>
      </c>
      <c r="T32" s="106">
        <f t="shared" si="9"/>
        <v>3456146.4388418319</v>
      </c>
      <c r="U32" s="106">
        <f t="shared" si="9"/>
        <v>3387110.322067881</v>
      </c>
      <c r="V32" s="106">
        <f t="shared" si="9"/>
        <v>3326140.7460934324</v>
      </c>
      <c r="W32" s="106">
        <f t="shared" si="9"/>
        <v>3372241.58595681</v>
      </c>
      <c r="X32" s="106">
        <f t="shared" si="9"/>
        <v>3231353.7428739369</v>
      </c>
      <c r="Y32" s="106">
        <f t="shared" si="9"/>
        <v>3172600.2799674496</v>
      </c>
    </row>
    <row r="33" spans="2:21" ht="13.5" thickTop="1" x14ac:dyDescent="0.2"/>
    <row r="34" spans="2:21" x14ac:dyDescent="0.2">
      <c r="H34" s="110"/>
    </row>
    <row r="36" spans="2:21" x14ac:dyDescent="0.2">
      <c r="B36" s="184"/>
      <c r="H36" s="110"/>
    </row>
    <row r="38" spans="2:21" x14ac:dyDescent="0.2">
      <c r="H38" s="110" t="s">
        <v>61</v>
      </c>
      <c r="U38" s="183"/>
    </row>
    <row r="39" spans="2:21" x14ac:dyDescent="0.2">
      <c r="U39" s="182"/>
    </row>
    <row r="40" spans="2:21" x14ac:dyDescent="0.2">
      <c r="U40" s="181"/>
    </row>
    <row r="42" spans="2:21" ht="15.75" x14ac:dyDescent="0.25">
      <c r="B42" s="180"/>
    </row>
    <row r="43" spans="2:21" x14ac:dyDescent="0.2">
      <c r="B43" s="179"/>
    </row>
    <row r="44" spans="2:21" x14ac:dyDescent="0.2">
      <c r="B44" s="179"/>
    </row>
    <row r="45" spans="2:21" x14ac:dyDescent="0.2">
      <c r="B45" s="179"/>
    </row>
    <row r="46" spans="2:21" x14ac:dyDescent="0.2">
      <c r="B46" s="179"/>
    </row>
    <row r="47" spans="2:21" ht="15" x14ac:dyDescent="0.25">
      <c r="B47" s="178"/>
    </row>
    <row r="48" spans="2:21" ht="15" x14ac:dyDescent="0.25">
      <c r="B48" s="105"/>
    </row>
    <row r="49" spans="2:2" ht="15" x14ac:dyDescent="0.25">
      <c r="B49" s="105"/>
    </row>
    <row r="50" spans="2:2" ht="15" x14ac:dyDescent="0.25">
      <c r="B50" s="105"/>
    </row>
    <row r="51" spans="2:2" ht="15" x14ac:dyDescent="0.25">
      <c r="B51" s="105"/>
    </row>
    <row r="52" spans="2:2" ht="15" x14ac:dyDescent="0.25">
      <c r="B52" s="105"/>
    </row>
    <row r="53" spans="2:2" ht="15" x14ac:dyDescent="0.25">
      <c r="B53" s="105"/>
    </row>
    <row r="54" spans="2:2" ht="15" x14ac:dyDescent="0.25">
      <c r="B54" s="105"/>
    </row>
    <row r="55" spans="2:2" ht="15" x14ac:dyDescent="0.25">
      <c r="B55" s="105"/>
    </row>
    <row r="56" spans="2:2" ht="15" x14ac:dyDescent="0.25">
      <c r="B56" s="105"/>
    </row>
    <row r="57" spans="2:2" ht="15" x14ac:dyDescent="0.25">
      <c r="B57" s="105"/>
    </row>
    <row r="58" spans="2:2" ht="15.75" x14ac:dyDescent="0.25">
      <c r="B58" s="180"/>
    </row>
    <row r="59" spans="2:2" x14ac:dyDescent="0.2">
      <c r="B59" s="179"/>
    </row>
    <row r="60" spans="2:2" ht="15.75" x14ac:dyDescent="0.25">
      <c r="B60" s="180"/>
    </row>
    <row r="61" spans="2:2" x14ac:dyDescent="0.2">
      <c r="B61" s="179"/>
    </row>
    <row r="62" spans="2:2" ht="15" x14ac:dyDescent="0.25">
      <c r="B62" s="178"/>
    </row>
    <row r="63" spans="2:2" ht="15" x14ac:dyDescent="0.25">
      <c r="B63" s="105"/>
    </row>
    <row r="64" spans="2:2" ht="15" x14ac:dyDescent="0.25">
      <c r="B64" s="105"/>
    </row>
    <row r="65" spans="2:2" ht="15" x14ac:dyDescent="0.25">
      <c r="B65" s="105"/>
    </row>
    <row r="66" spans="2:2" ht="15" x14ac:dyDescent="0.25">
      <c r="B66" s="105"/>
    </row>
    <row r="67" spans="2:2" ht="15" x14ac:dyDescent="0.25">
      <c r="B67" s="105"/>
    </row>
    <row r="68" spans="2:2" ht="15" x14ac:dyDescent="0.25">
      <c r="B68" s="105"/>
    </row>
    <row r="69" spans="2:2" ht="15" x14ac:dyDescent="0.25">
      <c r="B69" s="105"/>
    </row>
    <row r="70" spans="2:2" ht="15" x14ac:dyDescent="0.25">
      <c r="B70" s="105"/>
    </row>
  </sheetData>
  <pageMargins left="0.75" right="0.75" top="1" bottom="1" header="0.5" footer="0.5"/>
  <pageSetup scale="35" orientation="landscape" r:id="rId1"/>
  <headerFooter alignWithMargins="0">
    <oddHeader>&amp;LUT 13-035-184
DPU 8.10&amp;R&amp;"Times New Roman,Bold"Attachment DPU 8.10-1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DPU 5.9.0_Bridg and Trapp Lead</vt:lpstr>
      <vt:lpstr>DPU 5.9.1 to 5.9.3_Bridger</vt:lpstr>
      <vt:lpstr>DPU 5.9.4 to 5.9.6 Traper</vt:lpstr>
      <vt:lpstr>Page 8.3.1</vt:lpstr>
      <vt:lpstr>DPU DR 8.11 a</vt:lpstr>
      <vt:lpstr>DPU DR 8.11 b</vt:lpstr>
      <vt:lpstr>SRM3-8.2.1</vt:lpstr>
      <vt:lpstr>SRM3-8.2.2</vt:lpstr>
      <vt:lpstr>DPU 8.10 a_Trap Forec&amp;Actuals</vt:lpstr>
      <vt:lpstr>DPU 8.10 b_Trap Actuals</vt:lpstr>
      <vt:lpstr>Monthly Change</vt:lpstr>
      <vt:lpstr>'DPU 5.9.0_Bridg and Trapp Lead'!Print_Area</vt:lpstr>
      <vt:lpstr>'DPU 5.9.4 to 5.9.6 Traper'!Print_Area</vt:lpstr>
      <vt:lpstr>'DPU 8.10 b_Trap Actuals'!Print_Area</vt:lpstr>
      <vt:lpstr>'DPU DR 8.11 a'!Print_Area</vt:lpstr>
      <vt:lpstr>'Page 8.3.1'!Print_Area</vt:lpstr>
      <vt:lpstr>'SRM3-8.2.1'!Print_Area</vt:lpstr>
      <vt:lpstr>'SRM3-8.2.2'!Print_Area</vt:lpstr>
      <vt:lpstr>'DPU 5.9.1 to 5.9.3_Bridger'!Print_Titles</vt:lpstr>
      <vt:lpstr>'DPU 5.9.4 to 5.9.6 Traper'!Print_Titles</vt:lpstr>
      <vt:lpstr>'DPU 8.10 b_Trap Actuals'!Print_Titles</vt:lpstr>
      <vt:lpstr>'DPU DR 8.11 a'!Print_Titles</vt:lpstr>
      <vt:lpstr>'DPU DR 8.11 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2014-02-18T16:30:00Z</dcterms:created>
  <dcterms:modified xsi:type="dcterms:W3CDTF">2014-05-01T19:35:12Z</dcterms:modified>
</cp:coreProperties>
</file>