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13docs\13035184\"/>
    </mc:Choice>
  </mc:AlternateContent>
  <bookViews>
    <workbookView xWindow="10800" yWindow="-15" windowWidth="10845" windowHeight="10110" tabRatio="802"/>
  </bookViews>
  <sheets>
    <sheet name="FEA__(MPG-1)" sheetId="20" r:id="rId1"/>
    <sheet name="FEA__(MPG-17a)" sheetId="2" r:id="rId2"/>
    <sheet name="FEA__(MPG-17b)" sheetId="21" r:id="rId3"/>
    <sheet name="FEA__(MPG-17c)" sheetId="6" r:id="rId4"/>
    <sheet name="FEA__(MPG-17.d)" sheetId="40" r:id="rId5"/>
    <sheet name="BS-FERC" sheetId="37" r:id="rId6"/>
  </sheets>
  <definedNames>
    <definedName name="_WRK1" localSheetId="2">#REF!</definedName>
    <definedName name="_WRK1">#REF!</definedName>
    <definedName name="_WRK2" localSheetId="2">#REF!</definedName>
    <definedName name="_WRK2">#REF!</definedName>
    <definedName name="EV__LASTREFTIME__" hidden="1">39198.5712152778</definedName>
    <definedName name="NOTBALANCED" localSheetId="0">#REF!</definedName>
    <definedName name="NOTBALANCED" localSheetId="2">#REF!</definedName>
    <definedName name="NOTBALANCED">#REF!</definedName>
    <definedName name="NvsASD">"V1999-12-31"</definedName>
    <definedName name="NvsAutoDrillOk">"VN"</definedName>
    <definedName name="NvsElapsedTime">0.0136769675955293</definedName>
    <definedName name="NvsEndTime">36546.4462868056</definedName>
    <definedName name="NvsInstSpec">"%"</definedName>
    <definedName name="NvsLayoutType">"M3"</definedName>
    <definedName name="NvsNplSpec">"%,X,RZF..,CZF.."</definedName>
    <definedName name="NvsPanelEffdt">"V1990-01-01"</definedName>
    <definedName name="NvsPanelSetid">"VAEP"</definedName>
    <definedName name="NvsReqBU">"VX60"</definedName>
    <definedName name="NvsReqBUOnly">"VN"</definedName>
    <definedName name="NvsTransLed">"VN"</definedName>
    <definedName name="NvsTreeASD">"V2020-01-01"</definedName>
    <definedName name="NvsValTbl.CURRENCY_CD">"CURRENCY_CD_TBL"</definedName>
    <definedName name="PAGE3" localSheetId="0">#REF!</definedName>
    <definedName name="PAGE3" localSheetId="2">#REF!</definedName>
    <definedName name="PAGE3">#REF!</definedName>
    <definedName name="PAGE4" localSheetId="2">#REF!</definedName>
    <definedName name="PAGE4">#REF!</definedName>
    <definedName name="_xlnm.Print_Area" localSheetId="0">'FEA__(MPG-1)'!$A$1:$G$25</definedName>
    <definedName name="_xlnm.Print_Area" localSheetId="4">'FEA__(MPG-17.d)'!$A$1:$F$49</definedName>
    <definedName name="_xlnm.Print_Area" localSheetId="1">'FEA__(MPG-17a)'!$A$1:$H$38</definedName>
    <definedName name="_xlnm.Print_Area" localSheetId="2">'FEA__(MPG-17b)'!$A$1:$H$25</definedName>
    <definedName name="PRINTJE1" localSheetId="0">#REF!</definedName>
    <definedName name="PRINTJE1" localSheetId="2">#REF!</definedName>
    <definedName name="PRINTJE1">#REF!</definedName>
    <definedName name="PRINTJE2" localSheetId="2">#REF!</definedName>
    <definedName name="PRINTJE2">#REF!</definedName>
    <definedName name="PRTWORK" localSheetId="2">#REF!</definedName>
    <definedName name="PRTWORK">#REF!</definedName>
    <definedName name="WORKSHEET" localSheetId="2">#REF!</definedName>
    <definedName name="WORKSHEET">#REF!</definedName>
  </definedNames>
  <calcPr calcId="152511"/>
</workbook>
</file>

<file path=xl/calcChain.xml><?xml version="1.0" encoding="utf-8"?>
<calcChain xmlns="http://schemas.openxmlformats.org/spreadsheetml/2006/main">
  <c r="E38" i="40" l="1"/>
  <c r="E15" i="40"/>
  <c r="E18" i="40" s="1"/>
  <c r="A16" i="40"/>
  <c r="A15" i="40"/>
  <c r="A18" i="40" l="1"/>
  <c r="E32" i="40"/>
  <c r="E26" i="40"/>
  <c r="E44" i="40"/>
  <c r="D23" i="2" s="1"/>
  <c r="A25" i="40"/>
  <c r="A26" i="40" s="1"/>
  <c r="A24" i="40"/>
  <c r="D20" i="2" l="1"/>
  <c r="E43" i="40"/>
  <c r="A30" i="40"/>
  <c r="A31" i="40" l="1"/>
  <c r="A36" i="40" l="1"/>
  <c r="A32" i="40"/>
  <c r="A37" i="40" l="1"/>
  <c r="A38" i="40" s="1"/>
  <c r="A43" i="40" l="1"/>
  <c r="A44" i="40" s="1"/>
  <c r="D18" i="6" l="1"/>
  <c r="A15" i="6"/>
  <c r="A16" i="6" s="1"/>
  <c r="A18" i="6" s="1"/>
  <c r="B19" i="6"/>
  <c r="E11" i="6"/>
  <c r="D19" i="6" l="1"/>
  <c r="D13" i="6"/>
  <c r="D16" i="6" s="1"/>
  <c r="C10" i="20"/>
  <c r="D10" i="20" s="1"/>
  <c r="E10" i="20" s="1"/>
  <c r="F10" i="20" s="1"/>
  <c r="C15" i="20"/>
  <c r="D12" i="20" s="1"/>
  <c r="D13" i="20" l="1"/>
  <c r="D20" i="6"/>
  <c r="E19" i="6" s="1"/>
  <c r="E18" i="6" l="1"/>
  <c r="E13" i="6"/>
  <c r="E15" i="6"/>
  <c r="E14" i="6"/>
  <c r="E20" i="6"/>
  <c r="E16" i="6" l="1"/>
  <c r="D26" i="2" s="1"/>
  <c r="E15" i="21"/>
  <c r="F15" i="21"/>
  <c r="F13" i="20"/>
  <c r="G15" i="21" l="1"/>
  <c r="H15" i="21" s="1"/>
  <c r="F16" i="21"/>
  <c r="K107" i="37" l="1"/>
  <c r="K115" i="37"/>
  <c r="L115" i="37" l="1"/>
  <c r="L107" i="37" s="1"/>
  <c r="K117" i="37"/>
  <c r="F12" i="21"/>
  <c r="G12" i="21" s="1"/>
  <c r="H12" i="21" s="1"/>
  <c r="E16" i="21" l="1"/>
  <c r="E14" i="21"/>
  <c r="F12" i="20" l="1"/>
  <c r="D15" i="20" l="1"/>
  <c r="F14" i="20" l="1"/>
  <c r="F15" i="20" s="1"/>
  <c r="H21" i="2" l="1"/>
  <c r="B25" i="6" l="1"/>
  <c r="A13" i="6" l="1"/>
  <c r="A19" i="6" l="1"/>
  <c r="A20" i="6" s="1"/>
  <c r="F14" i="21"/>
  <c r="A1" i="2" l="1"/>
  <c r="A1" i="21" s="1"/>
  <c r="A5" i="21" l="1"/>
  <c r="A15" i="21" l="1"/>
  <c r="A16" i="21" s="1"/>
  <c r="A5" i="6"/>
  <c r="B13" i="6"/>
  <c r="A14" i="21"/>
  <c r="A12" i="20"/>
  <c r="A17" i="21" l="1"/>
  <c r="A19" i="21" s="1"/>
  <c r="A13" i="20"/>
  <c r="A15" i="20" l="1"/>
  <c r="A14" i="20"/>
  <c r="A14" i="2"/>
  <c r="A15" i="2" s="1"/>
  <c r="A16" i="2" s="1"/>
  <c r="A17" i="2" l="1"/>
  <c r="A1" i="6"/>
  <c r="A18" i="2" l="1"/>
  <c r="A19" i="2" l="1"/>
  <c r="A20" i="2" l="1"/>
  <c r="A21" i="2" s="1"/>
  <c r="A22" i="2" l="1"/>
  <c r="A23" i="2" l="1"/>
  <c r="A24" i="2" l="1"/>
  <c r="A26" i="2" l="1"/>
  <c r="A27" i="2" s="1"/>
  <c r="A28" i="2" l="1"/>
  <c r="G16" i="21" l="1"/>
  <c r="D15" i="2" s="1"/>
  <c r="D17" i="2" s="1"/>
  <c r="D22" i="2" s="1"/>
  <c r="H16" i="21" l="1"/>
  <c r="D28" i="2"/>
  <c r="E17" i="21"/>
  <c r="G14" i="21"/>
  <c r="G17" i="21" l="1"/>
  <c r="H14" i="21"/>
  <c r="H17" i="21" s="1"/>
  <c r="D16" i="2" s="1"/>
  <c r="D18" i="2" l="1"/>
  <c r="D24" i="2" s="1"/>
  <c r="D27" i="2" s="1"/>
</calcChain>
</file>

<file path=xl/sharedStrings.xml><?xml version="1.0" encoding="utf-8"?>
<sst xmlns="http://schemas.openxmlformats.org/spreadsheetml/2006/main" count="290" uniqueCount="249">
  <si>
    <t>Rate of Return</t>
  </si>
  <si>
    <t>Line</t>
  </si>
  <si>
    <t>Description</t>
  </si>
  <si>
    <t>Amount</t>
  </si>
  <si>
    <t>Weight</t>
  </si>
  <si>
    <t>Cost</t>
  </si>
  <si>
    <t>Weighted</t>
  </si>
  <si>
    <t>Pre-Tax</t>
  </si>
  <si>
    <t>Total</t>
  </si>
  <si>
    <t>Significant</t>
  </si>
  <si>
    <t>Reference</t>
  </si>
  <si>
    <t>Weighted Common Return</t>
  </si>
  <si>
    <t>Pre-Tax Rate of Return</t>
  </si>
  <si>
    <t>Income to Common</t>
  </si>
  <si>
    <t>Line 1 x Line 2.</t>
  </si>
  <si>
    <t>EBIT</t>
  </si>
  <si>
    <t>Line 1 x Line 3.</t>
  </si>
  <si>
    <t>Depreciation &amp; Amortization</t>
  </si>
  <si>
    <t>Imputed Amortization</t>
  </si>
  <si>
    <t>Deferred Income Taxes &amp; ITC</t>
  </si>
  <si>
    <t>Funds from Operations (FFO)</t>
  </si>
  <si>
    <t>Sum of Line 4 and Lines 6 through 8.</t>
  </si>
  <si>
    <t>Imputed Interest Expense</t>
  </si>
  <si>
    <t>EBITDA</t>
  </si>
  <si>
    <t>Sum of Lines 5 through 7 and Line 10.</t>
  </si>
  <si>
    <t>Total Debt Ratio</t>
  </si>
  <si>
    <t>45% - 50%</t>
  </si>
  <si>
    <t>Debt to EBITDA</t>
  </si>
  <si>
    <t>3.0x - 4.0x</t>
  </si>
  <si>
    <t>(Line 1 x Line 12) / Line 11.</t>
  </si>
  <si>
    <t>FFO to Total Debt</t>
  </si>
  <si>
    <t>20% - 30%</t>
  </si>
  <si>
    <t>Line 9 / (Line 1 x Line 12).</t>
  </si>
  <si>
    <t>Sources:</t>
  </si>
  <si>
    <t>Common Equity</t>
  </si>
  <si>
    <t>(1)</t>
  </si>
  <si>
    <t>(2)</t>
  </si>
  <si>
    <t>(3)</t>
  </si>
  <si>
    <t>(4)</t>
  </si>
  <si>
    <t>Aggressive</t>
  </si>
  <si>
    <t>50% - 60%</t>
  </si>
  <si>
    <t>12% - 20%</t>
  </si>
  <si>
    <r>
      <t>S&amp;P Benchmark</t>
    </r>
    <r>
      <rPr>
        <b/>
        <vertAlign val="superscript"/>
        <sz val="12"/>
        <rFont val="Arial"/>
        <family val="2"/>
      </rPr>
      <t>1/2</t>
    </r>
  </si>
  <si>
    <t>(Financial Capital Structure)</t>
  </si>
  <si>
    <t>Long-Term Debt</t>
  </si>
  <si>
    <t>Tax Conversion Factor*</t>
  </si>
  <si>
    <t>Standard &amp; Poor's Credit Metrics</t>
  </si>
  <si>
    <t>(Pre-Tax Rate of Return)</t>
  </si>
  <si>
    <t>Note:</t>
  </si>
  <si>
    <t>Retail</t>
  </si>
  <si>
    <t>Cost of Service</t>
  </si>
  <si>
    <t>4.0x - 5.0x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</si>
  <si>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Standard &amp; Poor's: "Criteria Methodology: Business Risk/Financial Risk Matrix Expanded," May 27, 2009.</t>
    </r>
  </si>
  <si>
    <t>Total Liabilities and Other Credits</t>
  </si>
  <si>
    <t>Total Deferred Credits</t>
  </si>
  <si>
    <t>Accumulated Deferred Income Taxes - Liabilities</t>
  </si>
  <si>
    <t>Unamortized Gain on Reacquired Debt</t>
  </si>
  <si>
    <t>Other Regulatory Liabilities</t>
  </si>
  <si>
    <t>Other Deferred Credits</t>
  </si>
  <si>
    <t>Deferred Gains From Disposal of Utility Plant</t>
  </si>
  <si>
    <t>Accumulated Deferred Investment Tax Credits</t>
  </si>
  <si>
    <t>Customer Advances for Construction</t>
  </si>
  <si>
    <t>Less: LT of Hedge Deriv Liab</t>
  </si>
  <si>
    <t>Derivative Liabilities: Hedges</t>
  </si>
  <si>
    <t>Less: LT Portion of Deriv Liab</t>
  </si>
  <si>
    <t>Derivative Liabilities Other than Hedges</t>
  </si>
  <si>
    <t>Obligations Under Capital Leases-Current</t>
  </si>
  <si>
    <t>Miscellaneous Current and Accrued Liabilities</t>
  </si>
  <si>
    <t>Tax Collections Payable</t>
  </si>
  <si>
    <t>Matured Long-term Debt</t>
  </si>
  <si>
    <t>Dividends Declared</t>
  </si>
  <si>
    <t>Interest Accrued</t>
  </si>
  <si>
    <t>Taxes Accrued</t>
  </si>
  <si>
    <t>Customer Deposits</t>
  </si>
  <si>
    <t>Accounts Payable to Associated Companies</t>
  </si>
  <si>
    <t>Notes Payable to Associated Companies</t>
  </si>
  <si>
    <t>Accounts Payable</t>
  </si>
  <si>
    <t>Notes Payable</t>
  </si>
  <si>
    <t>Total Other Noncurrent Liabilities</t>
  </si>
  <si>
    <t>LT Portion of Hedge Deriv Liab</t>
  </si>
  <si>
    <t>LT Portion of Deriv Liabilities</t>
  </si>
  <si>
    <t>Asset Retirement Obligations</t>
  </si>
  <si>
    <t>Accumulated Provision for Rate Refunds</t>
  </si>
  <si>
    <t>Accumulated Miscellaneous Operating Provisions</t>
  </si>
  <si>
    <t>Accumulated Provision for Pensions &amp; Benefits</t>
  </si>
  <si>
    <t>Accumulated Provision for Injuries &amp; Damages</t>
  </si>
  <si>
    <t>Accumulated Provision for Property Insurance</t>
  </si>
  <si>
    <t>Obligations Under Capital Leases-Noncurrent</t>
  </si>
  <si>
    <t>Total Capitalization, at Book Value</t>
  </si>
  <si>
    <t>Total Long-term Debt</t>
  </si>
  <si>
    <t>Unamortized Premium on Long-term Debt</t>
  </si>
  <si>
    <t>Other Long-term Debt</t>
  </si>
  <si>
    <t>Advances From Associated Companies</t>
  </si>
  <si>
    <t>Less: Reacquired Bonds</t>
  </si>
  <si>
    <t>Bonds</t>
  </si>
  <si>
    <t>Total Proprietary Capital</t>
  </si>
  <si>
    <t>Accumulated Other Comprehensive Income</t>
  </si>
  <si>
    <t>Less: Reacquired Capital Stock</t>
  </si>
  <si>
    <t>Unappropriated Undistributed Subsidiary Earnings</t>
  </si>
  <si>
    <t>Retained Earnings</t>
  </si>
  <si>
    <t>Less: Capital Stock Expense</t>
  </si>
  <si>
    <t>Less: Discount on Capital Stock</t>
  </si>
  <si>
    <t>Installments Received on Capital Stock</t>
  </si>
  <si>
    <t>Other Paid In Capital</t>
  </si>
  <si>
    <t>Premium on Capital Stock</t>
  </si>
  <si>
    <t>Stock Liability for Conversion</t>
  </si>
  <si>
    <t>Capital Stock Subscribed</t>
  </si>
  <si>
    <t>Preferred Stock Issued</t>
  </si>
  <si>
    <t>Common Stock Issued</t>
  </si>
  <si>
    <t>Date Ended</t>
  </si>
  <si>
    <t>Total Assets and Other Debits</t>
  </si>
  <si>
    <t>Unrecovered Purchased Gas Costs</t>
  </si>
  <si>
    <t>Accumulated Deferred Income Taxes - Asset</t>
  </si>
  <si>
    <t>Unamortized Loss on Reacquired Debt</t>
  </si>
  <si>
    <t>Research &amp; Development Expenditures</t>
  </si>
  <si>
    <t>Deferred Losses From Disposition of Utility Plant</t>
  </si>
  <si>
    <t>Miscellaneous Deferred Debits</t>
  </si>
  <si>
    <t>Temporary Facilities</t>
  </si>
  <si>
    <t>Clearing Accounts</t>
  </si>
  <si>
    <t>Prelim Survey &amp; Investigation (gas)</t>
  </si>
  <si>
    <t>Preliminary Survey &amp; Investigation Charges</t>
  </si>
  <si>
    <t>Other Regulatory Assets</t>
  </si>
  <si>
    <t>Unrecovered Plant &amp; Regulatory Study Costs</t>
  </si>
  <si>
    <t>Extraordinary Property Losses</t>
  </si>
  <si>
    <t>Unamortized Debt Expense</t>
  </si>
  <si>
    <t>Less: LT of Hedge Deriv Assets</t>
  </si>
  <si>
    <t>Derivative Assets: Hedges</t>
  </si>
  <si>
    <t>Less: LT Portion of Deriv Assets</t>
  </si>
  <si>
    <t>Derivative Assets Other than Hedges</t>
  </si>
  <si>
    <t>Miscellaneous Current and Accrued Assets</t>
  </si>
  <si>
    <t>Advances for Gas Explor, Development &amp; Production</t>
  </si>
  <si>
    <t>Prepayments</t>
  </si>
  <si>
    <t>Liquified Natural Gas Held for Processing</t>
  </si>
  <si>
    <t>Gas Stored Underground - Current</t>
  </si>
  <si>
    <t>Stores Expense Undistributed</t>
  </si>
  <si>
    <t>Noncurrent Portion of Allowances</t>
  </si>
  <si>
    <t>Allowances</t>
  </si>
  <si>
    <t>Accrued Utility Revenue</t>
  </si>
  <si>
    <t>Nuclear Materials Held for Sale</t>
  </si>
  <si>
    <t>Other Material and Supplies</t>
  </si>
  <si>
    <t>Merchandise</t>
  </si>
  <si>
    <t>Plant Materials and Operating Supplies</t>
  </si>
  <si>
    <t>Residuals (electric) &amp; Extracted Products (gas)</t>
  </si>
  <si>
    <t>Fuel Stock Expense Undistributed</t>
  </si>
  <si>
    <t>Fuel Stock</t>
  </si>
  <si>
    <t>Rents Receivable</t>
  </si>
  <si>
    <t>Interest and Dividends Receivable</t>
  </si>
  <si>
    <t>Notes Receivable From Associated Companies</t>
  </si>
  <si>
    <t>Accounts Receivable from Associated Companies</t>
  </si>
  <si>
    <t>Less: Accumulated Provision for Uncollectibles</t>
  </si>
  <si>
    <t>Other Accounts Receivable</t>
  </si>
  <si>
    <t>Customer Accounts Receivable</t>
  </si>
  <si>
    <t>Notes Receivable</t>
  </si>
  <si>
    <t>Temporary Cash Investment</t>
  </si>
  <si>
    <t>Working Funds</t>
  </si>
  <si>
    <t>Special Deposits</t>
  </si>
  <si>
    <t>Cash</t>
  </si>
  <si>
    <t>Total Other Property and Investments</t>
  </si>
  <si>
    <t>LT Portion of Hedge Deriv Assets</t>
  </si>
  <si>
    <t>LT Portion of Deriv Assets</t>
  </si>
  <si>
    <t>Special Funds</t>
  </si>
  <si>
    <t>Other Investments</t>
  </si>
  <si>
    <t>Investment In Subsidiary Companies</t>
  </si>
  <si>
    <t>Investment In Associated Companies</t>
  </si>
  <si>
    <t>Less: Accum Provision for Nonutility Depreciation</t>
  </si>
  <si>
    <t>Non Utility Property</t>
  </si>
  <si>
    <t>Net Utility Plant Including Nuclear Fuel</t>
  </si>
  <si>
    <t>Nuclear Fuel - Net</t>
  </si>
  <si>
    <t>Less: Accum Prov for Amort of Nuclear Assembly</t>
  </si>
  <si>
    <t>Nuclear Fuel</t>
  </si>
  <si>
    <t>Net Utility Plant (excluding Nuclear Fuel)</t>
  </si>
  <si>
    <t>Less: Accum Provision for Depr, Amort, &amp; Depl</t>
  </si>
  <si>
    <t>Total Utility Plant</t>
  </si>
  <si>
    <t>Construction Work in Progress</t>
  </si>
  <si>
    <t>Utility Plant</t>
  </si>
  <si>
    <t>Total Current and Accrued Assets</t>
  </si>
  <si>
    <t>Other Preliminary Survey</t>
  </si>
  <si>
    <t>Total Deferred Debits</t>
  </si>
  <si>
    <t>Less: Unamortized Discount on LTD: Dr</t>
  </si>
  <si>
    <t>Total Current and Accrued Liabilities</t>
  </si>
  <si>
    <r>
      <t>Utility Plant ($000)</t>
    </r>
    <r>
      <rPr>
        <sz val="10"/>
        <color indexed="9"/>
        <rFont val="Arial"/>
        <family val="2"/>
      </rPr>
      <t xml:space="preserve"> </t>
    </r>
  </si>
  <si>
    <r>
      <t>Other Property and Investments ($000)</t>
    </r>
    <r>
      <rPr>
        <sz val="10"/>
        <color indexed="9"/>
        <rFont val="Arial"/>
        <family val="2"/>
      </rPr>
      <t xml:space="preserve"> </t>
    </r>
  </si>
  <si>
    <r>
      <t>Current and Accrued Assets ($000)</t>
    </r>
    <r>
      <rPr>
        <sz val="10"/>
        <color indexed="9"/>
        <rFont val="Arial"/>
        <family val="2"/>
      </rPr>
      <t xml:space="preserve"> </t>
    </r>
  </si>
  <si>
    <r>
      <t>Deferred Debits ($000)</t>
    </r>
    <r>
      <rPr>
        <sz val="10"/>
        <color indexed="9"/>
        <rFont val="Arial"/>
        <family val="2"/>
      </rPr>
      <t xml:space="preserve"> </t>
    </r>
  </si>
  <si>
    <r>
      <t>Capital &amp; Long Term Debt ($000)</t>
    </r>
    <r>
      <rPr>
        <sz val="10"/>
        <color indexed="9"/>
        <rFont val="Arial"/>
        <family val="2"/>
      </rPr>
      <t xml:space="preserve"> </t>
    </r>
  </si>
  <si>
    <r>
      <t>Other Noncurrent Liabilities ($000)</t>
    </r>
    <r>
      <rPr>
        <sz val="10"/>
        <color indexed="9"/>
        <rFont val="Arial"/>
        <family val="2"/>
      </rPr>
      <t xml:space="preserve"> </t>
    </r>
  </si>
  <si>
    <r>
      <t>Current and Accrued Liabilities ($000)</t>
    </r>
    <r>
      <rPr>
        <sz val="10"/>
        <color indexed="9"/>
        <rFont val="Arial"/>
        <family val="2"/>
      </rPr>
      <t xml:space="preserve"> </t>
    </r>
  </si>
  <si>
    <r>
      <t>Deferred Credits ($000)</t>
    </r>
    <r>
      <rPr>
        <sz val="10"/>
        <color indexed="9"/>
        <rFont val="Arial"/>
        <family val="2"/>
      </rPr>
      <t xml:space="preserve"> </t>
    </r>
  </si>
  <si>
    <t>(Million)</t>
  </si>
  <si>
    <t>MidAmerican Energy Company</t>
  </si>
  <si>
    <t>Diversified Utility Balance Sheet</t>
  </si>
  <si>
    <t>2009 Y</t>
  </si>
  <si>
    <t>2010 Y</t>
  </si>
  <si>
    <t>2011 Y</t>
  </si>
  <si>
    <t>2012 Y</t>
  </si>
  <si>
    <t>Utility Plant Adjustments</t>
  </si>
  <si>
    <t>Gas Stored - Noncurrent</t>
  </si>
  <si>
    <t>Matured Interests</t>
  </si>
  <si>
    <r>
      <t>For diversified utility holding companies, SNL</t>
    </r>
    <r>
      <rPr>
        <sz val="10"/>
        <color indexed="9"/>
        <rFont val="Arial"/>
        <family val="2"/>
      </rPr>
      <t xml:space="preserve"> </t>
    </r>
  </si>
  <si>
    <r>
      <t>aggregates financial statement data from regulated</t>
    </r>
    <r>
      <rPr>
        <sz val="10"/>
        <color indexed="9"/>
        <rFont val="Arial"/>
        <family val="2"/>
      </rPr>
      <t xml:space="preserve"> </t>
    </r>
  </si>
  <si>
    <r>
      <t>electric and diversified subsidiaries; and operating</t>
    </r>
    <r>
      <rPr>
        <sz val="10"/>
        <color indexed="9"/>
        <rFont val="Arial"/>
        <family val="2"/>
      </rPr>
      <t xml:space="preserve"> </t>
    </r>
  </si>
  <si>
    <r>
      <t>detail from regulated electric activities.</t>
    </r>
    <r>
      <rPr>
        <sz val="10"/>
        <color indexed="9"/>
        <rFont val="Arial"/>
        <family val="2"/>
      </rPr>
      <t xml:space="preserve"> </t>
    </r>
  </si>
  <si>
    <t>Source:</t>
  </si>
  <si>
    <r>
      <t xml:space="preserve">    </t>
    </r>
    <r>
      <rPr>
        <b/>
        <u/>
        <sz val="11"/>
        <rFont val="Arial"/>
        <family val="2"/>
      </rPr>
      <t>Cost</t>
    </r>
    <r>
      <rPr>
        <b/>
        <sz val="11"/>
        <rFont val="Arial"/>
        <family val="2"/>
      </rPr>
      <t xml:space="preserve"> </t>
    </r>
    <r>
      <rPr>
        <b/>
        <vertAlign val="superscript"/>
        <sz val="11"/>
        <rFont val="Arial"/>
        <family val="2"/>
      </rPr>
      <t>1/2</t>
    </r>
  </si>
  <si>
    <t>Thousands of Dollars</t>
  </si>
  <si>
    <t>06/13 Q</t>
  </si>
  <si>
    <t>09/13 Q</t>
  </si>
  <si>
    <t>03/13 Q</t>
  </si>
  <si>
    <t>* Company Schedule A-2.</t>
  </si>
  <si>
    <r>
      <rPr>
        <vertAlign val="super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 xml:space="preserve"> S&amp;P RatingsDirect: "U.S. Regulated Utilities, Strongest To Weakest," July 30, 2013.</t>
    </r>
  </si>
  <si>
    <t>Page 3, Line 1, Col. 1.</t>
  </si>
  <si>
    <t>Preferred Stock</t>
  </si>
  <si>
    <t>Rate Base (UT)</t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</si>
  <si>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>Direct testimony of Bruce Williams, Page 2.</t>
    </r>
  </si>
  <si>
    <t>Total Debt</t>
  </si>
  <si>
    <t>Off Balance Sheet Debt*</t>
  </si>
  <si>
    <t>Exhibit RMP__(SRM-3), Page 1.5</t>
  </si>
  <si>
    <t>Page 2, Line 3, Col. 3.</t>
  </si>
  <si>
    <t>Page 2, Line 4, Col. 4.</t>
  </si>
  <si>
    <t>Rocky Mountain Power</t>
  </si>
  <si>
    <t>($ Millions)</t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</si>
  <si>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Gorman Direct Testimony, at 2.</t>
    </r>
  </si>
  <si>
    <t>Exhibit FEA___(MPG-1).</t>
  </si>
  <si>
    <t>Standard and Poor's Credit Metrics</t>
  </si>
  <si>
    <t>(Off-Balance Sheet Debt Equivalents)</t>
  </si>
  <si>
    <t>Amount (000)</t>
  </si>
  <si>
    <t>RMP UT May 2013 Rate Base</t>
  </si>
  <si>
    <t>Total UT May 2013 Rate Base</t>
  </si>
  <si>
    <t>Jurisdictional Allocator</t>
  </si>
  <si>
    <t xml:space="preserve">   Line 1 / Line 2 </t>
  </si>
  <si>
    <t>Off-Balance Sheet Debt</t>
  </si>
  <si>
    <t xml:space="preserve">   Operating Leases</t>
  </si>
  <si>
    <t xml:space="preserve">   Purchased Power Agreements</t>
  </si>
  <si>
    <t>Total Off-Balance Sheet Debt</t>
  </si>
  <si>
    <t>Imputed Amortization Expense</t>
  </si>
  <si>
    <t>Total Imputed Amortization Expense</t>
  </si>
  <si>
    <t>Total Imputed Interest Expense</t>
  </si>
  <si>
    <t>Rocky Mountain Power UT Allocation</t>
  </si>
  <si>
    <t xml:space="preserve">   Line 3 x Line 9.</t>
  </si>
  <si>
    <t xml:space="preserve">   Line 3 x Line 12.</t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</si>
  <si>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Exhibit RMP___(SRM-3), Page 2.2.</t>
    </r>
  </si>
  <si>
    <t xml:space="preserve">Rocky Mountain Power </t>
  </si>
  <si>
    <r>
      <t>Rocky Mountain Power UT Allocator</t>
    </r>
    <r>
      <rPr>
        <b/>
        <u/>
        <vertAlign val="superscript"/>
        <sz val="10"/>
        <rFont val="Arial"/>
        <family val="2"/>
      </rPr>
      <t>1</t>
    </r>
  </si>
  <si>
    <r>
      <t>Total Company</t>
    </r>
    <r>
      <rPr>
        <u/>
        <vertAlign val="superscript"/>
        <sz val="10"/>
        <rFont val="Arial"/>
        <family val="2"/>
      </rPr>
      <t>2</t>
    </r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</si>
  <si>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Standard &amp; Poor's Ratings Direct, accessed April 9, 2014.</t>
    </r>
  </si>
  <si>
    <t>Page 4, Line 14, Col 1.</t>
  </si>
  <si>
    <t>Page 4, Line 13, Col 1.</t>
  </si>
  <si>
    <t>Based on the July 2013 S&amp;P report, PacifiCorp has an "Excellent" business profile and a "Significant" financial profile.</t>
  </si>
  <si>
    <t>Page 4, Col. 1, Line 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</si>
</sst>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\x"/>
    <numFmt numFmtId="166" formatCode="_(* #,##0_);_(* \(#,##0\);_(* &quot;-&quot;??_);_(@_)"/>
    <numFmt numFmtId="167" formatCode="0.0000"/>
    <numFmt numFmtId="168" formatCode="0.0"/>
    <numFmt numFmtId="169" formatCode="0.000%"/>
    <numFmt numFmtId="170" formatCode="_(* #,##0.0000_);_(* \(#,##0.0000\);_(* &quot;-&quot;??_);_(@_)"/>
    <numFmt numFmtId="171" formatCode="0.0%"/>
    <numFmt numFmtId="172" formatCode="#,##0;\(#,##0\)"/>
    <numFmt numFmtId="173" formatCode="0_);\(0\)"/>
    <numFmt numFmtId="174" formatCode="0.000"/>
  </numFmts>
  <fonts count="5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b/>
      <sz val="16"/>
      <color theme="1"/>
      <name val="Arial"/>
      <family val="2"/>
    </font>
    <font>
      <b/>
      <u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vertAlign val="superscript"/>
      <sz val="12"/>
      <name val="Arial"/>
      <family val="2"/>
    </font>
    <font>
      <b/>
      <u/>
      <sz val="12"/>
      <color theme="1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vertAlign val="superscript"/>
      <sz val="12"/>
      <color theme="1"/>
      <name val="Arial"/>
      <family val="2"/>
    </font>
    <font>
      <b/>
      <u/>
      <sz val="14"/>
      <color theme="1"/>
      <name val="Arial"/>
      <family val="2"/>
    </font>
    <font>
      <b/>
      <sz val="24"/>
      <color theme="1"/>
      <name val="Arial"/>
      <family val="2"/>
    </font>
    <font>
      <b/>
      <u/>
      <sz val="18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u val="singleAccounting"/>
      <sz val="11"/>
      <name val="Arial"/>
      <family val="2"/>
    </font>
    <font>
      <u/>
      <sz val="11"/>
      <name val="Arial"/>
      <family val="2"/>
    </font>
    <font>
      <u/>
      <sz val="11"/>
      <color theme="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vertAlign val="superscript"/>
      <sz val="11"/>
      <name val="Arial"/>
      <family val="2"/>
    </font>
    <font>
      <b/>
      <u/>
      <sz val="16"/>
      <color theme="1"/>
      <name val="Arial"/>
      <family val="2"/>
    </font>
    <font>
      <sz val="10"/>
      <name val="Arial"/>
      <family val="2"/>
    </font>
    <font>
      <vertAlign val="superscript"/>
      <sz val="11"/>
      <name val="Arial"/>
      <family val="2"/>
    </font>
    <font>
      <u val="singleAccounting"/>
      <sz val="11"/>
      <color theme="1"/>
      <name val="Arial"/>
      <family val="2"/>
    </font>
    <font>
      <sz val="10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 val="singleAccounting"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u/>
      <vertAlign val="superscript"/>
      <sz val="10"/>
      <name val="Arial"/>
      <family val="2"/>
    </font>
    <font>
      <u/>
      <vertAlign val="superscript"/>
      <sz val="10"/>
      <name val="Arial"/>
      <family val="2"/>
    </font>
    <font>
      <u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mediumGray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2" borderId="0"/>
    <xf numFmtId="0" fontId="1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6" fillId="0" borderId="1">
      <alignment horizontal="center"/>
    </xf>
    <xf numFmtId="3" fontId="5" fillId="0" borderId="0" applyFont="0" applyFill="0" applyBorder="0" applyAlignment="0" applyProtection="0"/>
    <xf numFmtId="0" fontId="5" fillId="3" borderId="0" applyNumberFormat="0" applyFon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horizontal="justify" vertical="top" wrapText="1"/>
    </xf>
    <xf numFmtId="0" fontId="25" fillId="5" borderId="0" applyNumberFormat="0" applyBorder="0" applyAlignment="0" applyProtection="0"/>
    <xf numFmtId="0" fontId="2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Protection="0">
      <alignment horizontal="center"/>
    </xf>
    <xf numFmtId="0" fontId="28" fillId="6" borderId="0" applyNumberFormat="0" applyBorder="0" applyAlignment="0" applyProtection="0"/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left"/>
    </xf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7" borderId="0" applyNumberFormat="0" applyFont="0" applyBorder="0" applyAlignment="0" applyProtection="0"/>
    <xf numFmtId="167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1" applyNumberFormat="0" applyFont="0" applyFill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/>
    <xf numFmtId="0" fontId="38" fillId="0" borderId="0" applyNumberFormat="0" applyFill="0" applyBorder="0" applyAlignment="0" applyProtection="0"/>
    <xf numFmtId="0" fontId="2" fillId="0" borderId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2" fillId="0" borderId="0"/>
    <xf numFmtId="0" fontId="45" fillId="0" borderId="0"/>
  </cellStyleXfs>
  <cellXfs count="161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Fill="1"/>
    <xf numFmtId="0" fontId="13" fillId="0" borderId="2" xfId="0" applyFont="1" applyFill="1" applyBorder="1"/>
    <xf numFmtId="0" fontId="13" fillId="0" borderId="0" xfId="0" applyFont="1" applyFill="1" applyAlignment="1"/>
    <xf numFmtId="49" fontId="30" fillId="0" borderId="0" xfId="0" applyNumberFormat="1" applyFont="1" applyAlignment="1">
      <alignment horizontal="center"/>
    </xf>
    <xf numFmtId="49" fontId="30" fillId="0" borderId="0" xfId="0" applyNumberFormat="1" applyFont="1"/>
    <xf numFmtId="2" fontId="30" fillId="0" borderId="0" xfId="0" applyNumberFormat="1" applyFont="1" applyAlignment="1">
      <alignment horizontal="center"/>
    </xf>
    <xf numFmtId="2" fontId="31" fillId="0" borderId="0" xfId="0" applyNumberFormat="1" applyFont="1" applyAlignment="1">
      <alignment horizontal="center"/>
    </xf>
    <xf numFmtId="164" fontId="30" fillId="0" borderId="0" xfId="1" quotePrefix="1" applyNumberFormat="1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/>
    <xf numFmtId="164" fontId="32" fillId="0" borderId="0" xfId="1" applyNumberFormat="1" applyFont="1"/>
    <xf numFmtId="10" fontId="32" fillId="0" borderId="0" xfId="2" applyNumberFormat="1" applyFont="1" applyAlignment="1">
      <alignment horizontal="center"/>
    </xf>
    <xf numFmtId="2" fontId="32" fillId="0" borderId="0" xfId="0" applyNumberFormat="1" applyFont="1" applyAlignment="1">
      <alignment horizontal="center"/>
    </xf>
    <xf numFmtId="1" fontId="32" fillId="0" borderId="0" xfId="0" applyNumberFormat="1" applyFont="1" applyAlignment="1">
      <alignment horizontal="center"/>
    </xf>
    <xf numFmtId="10" fontId="32" fillId="0" borderId="0" xfId="0" applyNumberFormat="1" applyFont="1" applyAlignment="1">
      <alignment horizontal="center"/>
    </xf>
    <xf numFmtId="169" fontId="30" fillId="0" borderId="0" xfId="2" applyNumberFormat="1" applyFont="1" applyAlignment="1">
      <alignment horizontal="center"/>
    </xf>
    <xf numFmtId="169" fontId="32" fillId="0" borderId="0" xfId="2" applyNumberFormat="1" applyFont="1" applyAlignment="1">
      <alignment horizontal="center"/>
    </xf>
    <xf numFmtId="0" fontId="32" fillId="0" borderId="2" xfId="0" applyFont="1" applyBorder="1"/>
    <xf numFmtId="164" fontId="13" fillId="0" borderId="0" xfId="1" applyNumberFormat="1" applyFont="1" applyFill="1"/>
    <xf numFmtId="0" fontId="13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164" fontId="32" fillId="0" borderId="0" xfId="1" applyNumberFormat="1" applyFont="1" applyAlignment="1">
      <alignment vertical="center"/>
    </xf>
    <xf numFmtId="10" fontId="32" fillId="0" borderId="0" xfId="2" applyNumberFormat="1" applyFont="1" applyAlignment="1">
      <alignment horizontal="center" vertical="center"/>
    </xf>
    <xf numFmtId="0" fontId="30" fillId="0" borderId="0" xfId="0" applyFont="1" applyAlignment="1">
      <alignment vertical="center"/>
    </xf>
    <xf numFmtId="10" fontId="30" fillId="0" borderId="0" xfId="2" applyNumberFormat="1" applyFont="1" applyAlignment="1">
      <alignment horizontal="center" vertical="center"/>
    </xf>
    <xf numFmtId="1" fontId="3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31" fillId="0" borderId="0" xfId="0" applyNumberFormat="1" applyFont="1" applyAlignment="1">
      <alignment horizontal="center"/>
    </xf>
    <xf numFmtId="0" fontId="0" fillId="4" borderId="0" xfId="0" applyFill="1"/>
    <xf numFmtId="0" fontId="32" fillId="0" borderId="0" xfId="0" applyFont="1" applyAlignment="1">
      <alignment horizontal="left" vertical="center"/>
    </xf>
    <xf numFmtId="10" fontId="32" fillId="0" borderId="0" xfId="55" applyNumberFormat="1" applyFont="1" applyAlignment="1">
      <alignment horizontal="center" vertical="center"/>
    </xf>
    <xf numFmtId="10" fontId="34" fillId="0" borderId="0" xfId="55" applyNumberFormat="1" applyFont="1" applyAlignment="1">
      <alignment horizontal="center" vertical="center"/>
    </xf>
    <xf numFmtId="10" fontId="30" fillId="0" borderId="0" xfId="55" applyNumberFormat="1" applyFont="1" applyAlignment="1">
      <alignment horizontal="center" vertical="center"/>
    </xf>
    <xf numFmtId="10" fontId="34" fillId="0" borderId="0" xfId="2" applyNumberFormat="1" applyFont="1" applyAlignment="1">
      <alignment horizontal="center" vertical="center"/>
    </xf>
    <xf numFmtId="10" fontId="32" fillId="0" borderId="0" xfId="0" applyNumberFormat="1" applyFont="1" applyAlignment="1">
      <alignment horizontal="center" vertical="center"/>
    </xf>
    <xf numFmtId="169" fontId="30" fillId="0" borderId="0" xfId="2" applyNumberFormat="1" applyFont="1" applyAlignment="1">
      <alignment horizontal="center" vertical="center"/>
    </xf>
    <xf numFmtId="0" fontId="32" fillId="4" borderId="0" xfId="0" applyFont="1" applyFill="1"/>
    <xf numFmtId="0" fontId="0" fillId="0" borderId="0" xfId="0" applyFill="1"/>
    <xf numFmtId="167" fontId="0" fillId="0" borderId="0" xfId="0" applyNumberFormat="1"/>
    <xf numFmtId="0" fontId="32" fillId="0" borderId="0" xfId="0" applyFont="1" applyFill="1"/>
    <xf numFmtId="0" fontId="0" fillId="0" borderId="0" xfId="0" applyAlignment="1">
      <alignment horizontal="right"/>
    </xf>
    <xf numFmtId="0" fontId="35" fillId="0" borderId="0" xfId="0" applyFont="1" applyAlignment="1">
      <alignment horizontal="center"/>
    </xf>
    <xf numFmtId="166" fontId="0" fillId="0" borderId="0" xfId="29" applyNumberFormat="1" applyFont="1"/>
    <xf numFmtId="170" fontId="0" fillId="0" borderId="0" xfId="29" applyNumberFormat="1" applyFont="1"/>
    <xf numFmtId="0" fontId="8" fillId="0" borderId="0" xfId="0" applyFont="1"/>
    <xf numFmtId="0" fontId="11" fillId="0" borderId="0" xfId="0" applyFont="1" applyAlignment="1">
      <alignment horizontal="center"/>
    </xf>
    <xf numFmtId="164" fontId="30" fillId="0" borderId="0" xfId="1" applyNumberFormat="1" applyFont="1" applyFill="1" applyAlignment="1">
      <alignment horizontal="center"/>
    </xf>
    <xf numFmtId="49" fontId="31" fillId="0" borderId="0" xfId="0" applyNumberFormat="1" applyFont="1" applyFill="1" applyAlignment="1">
      <alignment horizontal="center"/>
    </xf>
    <xf numFmtId="164" fontId="32" fillId="0" borderId="0" xfId="1" applyNumberFormat="1" applyFont="1" applyFill="1"/>
    <xf numFmtId="164" fontId="32" fillId="0" borderId="0" xfId="54" applyNumberFormat="1" applyFont="1" applyFill="1" applyAlignment="1">
      <alignment vertical="center"/>
    </xf>
    <xf numFmtId="166" fontId="33" fillId="0" borderId="0" xfId="29" applyNumberFormat="1" applyFont="1" applyFill="1" applyAlignment="1">
      <alignment vertical="center"/>
    </xf>
    <xf numFmtId="164" fontId="30" fillId="0" borderId="0" xfId="1" applyNumberFormat="1" applyFont="1" applyFill="1" applyAlignment="1">
      <alignment vertical="center"/>
    </xf>
    <xf numFmtId="0" fontId="11" fillId="0" borderId="0" xfId="0" applyFont="1" applyFill="1" applyAlignment="1">
      <alignment horizontal="center"/>
    </xf>
    <xf numFmtId="164" fontId="8" fillId="0" borderId="0" xfId="1" applyNumberFormat="1" applyFont="1" applyFill="1" applyAlignment="1">
      <alignment vertical="center"/>
    </xf>
    <xf numFmtId="166" fontId="8" fillId="0" borderId="0" xfId="29" applyNumberFormat="1" applyFont="1"/>
    <xf numFmtId="171" fontId="0" fillId="0" borderId="0" xfId="2" applyNumberFormat="1" applyFont="1"/>
    <xf numFmtId="0" fontId="32" fillId="0" borderId="0" xfId="0" applyFont="1" applyBorder="1"/>
    <xf numFmtId="0" fontId="13" fillId="0" borderId="0" xfId="0" applyFont="1" applyFill="1" applyAlignment="1">
      <alignment horizontal="center"/>
    </xf>
    <xf numFmtId="1" fontId="32" fillId="0" borderId="0" xfId="0" applyNumberFormat="1" applyFont="1" applyFill="1" applyAlignment="1">
      <alignment horizontal="center" vertical="center"/>
    </xf>
    <xf numFmtId="0" fontId="8" fillId="0" borderId="0" xfId="0" applyFont="1" applyFill="1"/>
    <xf numFmtId="0" fontId="13" fillId="0" borderId="5" xfId="0" applyFont="1" applyFill="1" applyBorder="1" applyAlignment="1">
      <alignment horizontal="center" vertical="center"/>
    </xf>
    <xf numFmtId="164" fontId="1" fillId="0" borderId="0" xfId="1" applyNumberFormat="1" applyFont="1" applyFill="1" applyAlignment="1">
      <alignment vertical="center"/>
    </xf>
    <xf numFmtId="9" fontId="16" fillId="0" borderId="9" xfId="6" applyNumberFormat="1" applyFont="1" applyFill="1" applyBorder="1" applyAlignment="1">
      <alignment horizontal="center" vertical="center"/>
    </xf>
    <xf numFmtId="171" fontId="32" fillId="0" borderId="0" xfId="55" applyNumberFormat="1" applyFont="1" applyAlignment="1">
      <alignment horizontal="center" vertical="center"/>
    </xf>
    <xf numFmtId="171" fontId="34" fillId="0" borderId="0" xfId="55" applyNumberFormat="1" applyFont="1" applyAlignment="1">
      <alignment horizontal="center" vertical="center"/>
    </xf>
    <xf numFmtId="0" fontId="0" fillId="0" borderId="0" xfId="0" applyAlignment="1"/>
    <xf numFmtId="49" fontId="31" fillId="0" borderId="0" xfId="0" applyNumberFormat="1" applyFont="1" applyAlignment="1">
      <alignment horizontal="center"/>
    </xf>
    <xf numFmtId="0" fontId="0" fillId="0" borderId="0" xfId="0" applyAlignment="1">
      <alignment horizontal="left" indent="1"/>
    </xf>
    <xf numFmtId="0" fontId="35" fillId="0" borderId="2" xfId="0" applyFont="1" applyBorder="1"/>
    <xf numFmtId="0" fontId="32" fillId="0" borderId="0" xfId="0" applyFont="1" applyBorder="1" applyAlignment="1">
      <alignment horizontal="left" indent="1"/>
    </xf>
    <xf numFmtId="0" fontId="13" fillId="0" borderId="1" xfId="0" applyFont="1" applyFill="1" applyBorder="1" applyAlignment="1">
      <alignment horizontal="center" vertical="center"/>
    </xf>
    <xf numFmtId="0" fontId="2" fillId="0" borderId="0" xfId="34"/>
    <xf numFmtId="0" fontId="22" fillId="0" borderId="0" xfId="35"/>
    <xf numFmtId="0" fontId="23" fillId="0" borderId="0" xfId="36"/>
    <xf numFmtId="0" fontId="24" fillId="0" borderId="0" xfId="34" applyFont="1" applyAlignment="1">
      <alignment horizontal="left"/>
    </xf>
    <xf numFmtId="0" fontId="2" fillId="0" borderId="0" xfId="34" applyAlignment="1">
      <alignment horizontal="left"/>
    </xf>
    <xf numFmtId="14" fontId="2" fillId="0" borderId="0" xfId="34" applyNumberFormat="1" applyAlignment="1">
      <alignment horizontal="right"/>
    </xf>
    <xf numFmtId="172" fontId="2" fillId="0" borderId="0" xfId="34" applyNumberFormat="1" applyAlignment="1">
      <alignment horizontal="right"/>
    </xf>
    <xf numFmtId="166" fontId="13" fillId="0" borderId="0" xfId="0" applyNumberFormat="1" applyFont="1" applyFill="1"/>
    <xf numFmtId="0" fontId="30" fillId="0" borderId="0" xfId="0" applyFont="1" applyAlignment="1"/>
    <xf numFmtId="0" fontId="35" fillId="0" borderId="0" xfId="0" applyFont="1" applyBorder="1"/>
    <xf numFmtId="0" fontId="12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2" fillId="0" borderId="0" xfId="0" quotePrefix="1" applyFont="1" applyFill="1" applyAlignment="1">
      <alignment horizontal="center"/>
    </xf>
    <xf numFmtId="10" fontId="13" fillId="0" borderId="0" xfId="0" applyNumberFormat="1" applyFont="1" applyFill="1"/>
    <xf numFmtId="14" fontId="0" fillId="0" borderId="0" xfId="0" applyNumberFormat="1" applyFill="1"/>
    <xf numFmtId="166" fontId="13" fillId="0" borderId="0" xfId="29" applyNumberFormat="1" applyFont="1" applyFill="1"/>
    <xf numFmtId="3" fontId="13" fillId="0" borderId="0" xfId="0" applyNumberFormat="1" applyFont="1" applyFill="1"/>
    <xf numFmtId="0" fontId="13" fillId="0" borderId="0" xfId="0" applyFont="1" applyFill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16" fillId="0" borderId="8" xfId="16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10" fontId="13" fillId="0" borderId="0" xfId="2" applyNumberFormat="1" applyFont="1" applyFill="1"/>
    <xf numFmtId="0" fontId="16" fillId="0" borderId="0" xfId="0" applyFont="1" applyFill="1"/>
    <xf numFmtId="0" fontId="32" fillId="0" borderId="0" xfId="0" applyFont="1" applyFill="1" applyAlignment="1">
      <alignment vertical="center"/>
    </xf>
    <xf numFmtId="164" fontId="32" fillId="0" borderId="0" xfId="1" applyNumberFormat="1" applyFont="1" applyFill="1" applyAlignment="1">
      <alignment vertical="center"/>
    </xf>
    <xf numFmtId="10" fontId="32" fillId="0" borderId="0" xfId="2" applyNumberFormat="1" applyFont="1" applyFill="1" applyAlignment="1">
      <alignment horizontal="center" vertical="center"/>
    </xf>
    <xf numFmtId="169" fontId="32" fillId="0" borderId="0" xfId="2" applyNumberFormat="1" applyFont="1" applyFill="1" applyAlignment="1">
      <alignment horizontal="center" vertical="center"/>
    </xf>
    <xf numFmtId="10" fontId="31" fillId="0" borderId="0" xfId="55" applyNumberFormat="1" applyFont="1" applyAlignment="1">
      <alignment horizontal="center" vertical="center"/>
    </xf>
    <xf numFmtId="10" fontId="30" fillId="0" borderId="0" xfId="55" applyNumberFormat="1" applyFont="1" applyAlignment="1">
      <alignment horizontal="center"/>
    </xf>
    <xf numFmtId="37" fontId="30" fillId="0" borderId="0" xfId="1" quotePrefix="1" applyNumberFormat="1" applyFont="1" applyAlignment="1">
      <alignment horizontal="center"/>
    </xf>
    <xf numFmtId="171" fontId="16" fillId="0" borderId="7" xfId="6" applyNumberFormat="1" applyFont="1" applyFill="1" applyBorder="1" applyAlignment="1">
      <alignment horizontal="center" vertical="center"/>
    </xf>
    <xf numFmtId="173" fontId="30" fillId="0" borderId="0" xfId="1" quotePrefix="1" applyNumberFormat="1" applyFont="1" applyAlignment="1">
      <alignment horizontal="center"/>
    </xf>
    <xf numFmtId="49" fontId="31" fillId="0" borderId="0" xfId="0" applyNumberFormat="1" applyFont="1" applyAlignment="1">
      <alignment horizontal="center"/>
    </xf>
    <xf numFmtId="164" fontId="32" fillId="0" borderId="0" xfId="1" applyNumberFormat="1" applyFont="1" applyAlignment="1">
      <alignment horizontal="left" vertical="center"/>
    </xf>
    <xf numFmtId="166" fontId="33" fillId="0" borderId="0" xfId="29" applyNumberFormat="1" applyFont="1" applyAlignment="1">
      <alignment horizontal="left" vertical="center"/>
    </xf>
    <xf numFmtId="164" fontId="30" fillId="0" borderId="0" xfId="0" applyNumberFormat="1" applyFont="1" applyAlignment="1"/>
    <xf numFmtId="0" fontId="16" fillId="0" borderId="0" xfId="0" applyFont="1" applyFill="1" applyAlignment="1"/>
    <xf numFmtId="167" fontId="0" fillId="0" borderId="0" xfId="0" applyNumberFormat="1" applyFill="1" applyAlignment="1">
      <alignment horizontal="center"/>
    </xf>
    <xf numFmtId="0" fontId="24" fillId="0" borderId="0" xfId="34" applyFont="1" applyBorder="1" applyAlignment="1">
      <alignment horizontal="center"/>
    </xf>
    <xf numFmtId="14" fontId="24" fillId="0" borderId="2" xfId="34" applyNumberFormat="1" applyFont="1" applyBorder="1" applyAlignment="1">
      <alignment horizontal="center"/>
    </xf>
    <xf numFmtId="172" fontId="2" fillId="0" borderId="0" xfId="34" applyNumberFormat="1"/>
    <xf numFmtId="49" fontId="31" fillId="0" borderId="0" xfId="0" applyNumberFormat="1" applyFont="1" applyAlignment="1">
      <alignment horizontal="center"/>
    </xf>
    <xf numFmtId="174" fontId="32" fillId="0" borderId="0" xfId="0" applyNumberFormat="1" applyFont="1" applyAlignment="1">
      <alignment horizontal="center"/>
    </xf>
    <xf numFmtId="10" fontId="0" fillId="0" borderId="0" xfId="2" applyNumberFormat="1" applyFont="1" applyAlignment="1">
      <alignment horizontal="center" vertical="center"/>
    </xf>
    <xf numFmtId="10" fontId="35" fillId="0" borderId="0" xfId="2" applyNumberFormat="1" applyFont="1" applyAlignment="1">
      <alignment horizontal="center" vertical="center"/>
    </xf>
    <xf numFmtId="10" fontId="8" fillId="0" borderId="0" xfId="2" applyNumberFormat="1" applyFont="1" applyAlignment="1">
      <alignment horizontal="center" vertical="center"/>
    </xf>
    <xf numFmtId="166" fontId="32" fillId="0" borderId="0" xfId="29" applyNumberFormat="1" applyFont="1" applyAlignment="1">
      <alignment horizontal="left" vertical="center"/>
    </xf>
    <xf numFmtId="164" fontId="1" fillId="0" borderId="0" xfId="29" applyNumberFormat="1" applyFont="1" applyFill="1" applyAlignment="1">
      <alignment vertical="center"/>
    </xf>
    <xf numFmtId="164" fontId="44" fillId="0" borderId="0" xfId="29" applyNumberFormat="1" applyFont="1" applyFill="1" applyAlignment="1">
      <alignment vertical="center"/>
    </xf>
    <xf numFmtId="164" fontId="35" fillId="0" borderId="0" xfId="29" applyNumberFormat="1" applyFont="1" applyFill="1" applyAlignment="1">
      <alignment vertical="center"/>
    </xf>
    <xf numFmtId="0" fontId="46" fillId="0" borderId="0" xfId="0" applyFont="1" applyAlignment="1">
      <alignment horizontal="center"/>
    </xf>
    <xf numFmtId="0" fontId="47" fillId="0" borderId="0" xfId="0" quotePrefix="1" applyFont="1" applyAlignment="1">
      <alignment horizontal="center"/>
    </xf>
    <xf numFmtId="0" fontId="48" fillId="0" borderId="0" xfId="0" applyFont="1"/>
    <xf numFmtId="0" fontId="47" fillId="0" borderId="0" xfId="0" applyFont="1" applyBorder="1" applyAlignment="1"/>
    <xf numFmtId="0" fontId="48" fillId="0" borderId="0" xfId="0" applyFont="1" applyAlignment="1">
      <alignment horizontal="center"/>
    </xf>
    <xf numFmtId="164" fontId="48" fillId="0" borderId="0" xfId="1" applyNumberFormat="1" applyFont="1"/>
    <xf numFmtId="0" fontId="47" fillId="0" borderId="0" xfId="0" applyFont="1"/>
    <xf numFmtId="10" fontId="47" fillId="0" borderId="0" xfId="2" applyNumberFormat="1" applyFont="1" applyBorder="1" applyAlignment="1">
      <alignment horizontal="center"/>
    </xf>
    <xf numFmtId="164" fontId="48" fillId="0" borderId="0" xfId="1" applyNumberFormat="1" applyFont="1" applyAlignment="1"/>
    <xf numFmtId="166" fontId="48" fillId="0" borderId="0" xfId="29" applyNumberFormat="1" applyFont="1"/>
    <xf numFmtId="166" fontId="49" fillId="0" borderId="0" xfId="29" applyNumberFormat="1" applyFont="1" applyAlignment="1"/>
    <xf numFmtId="166" fontId="49" fillId="0" borderId="0" xfId="1" applyNumberFormat="1" applyFont="1" applyAlignment="1"/>
    <xf numFmtId="0" fontId="48" fillId="0" borderId="0" xfId="0" applyFont="1" applyAlignment="1"/>
    <xf numFmtId="0" fontId="48" fillId="0" borderId="2" xfId="0" applyFont="1" applyBorder="1"/>
    <xf numFmtId="0" fontId="46" fillId="0" borderId="0" xfId="0" applyFont="1" applyBorder="1" applyAlignment="1"/>
    <xf numFmtId="164" fontId="53" fillId="0" borderId="0" xfId="1" applyNumberFormat="1" applyFont="1" applyBorder="1" applyAlignment="1"/>
    <xf numFmtId="0" fontId="9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49" fontId="31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66">
    <cellStyle name="=C:\WINNT35\SYSTEM32\COMMAND.COM" xfId="56"/>
    <cellStyle name="Comma" xfId="29" builtinId="3"/>
    <cellStyle name="Comma 2" xfId="8"/>
    <cellStyle name="Comma 3" xfId="31"/>
    <cellStyle name="Comma 4" xfId="57"/>
    <cellStyle name="Currency" xfId="1" builtinId="4"/>
    <cellStyle name="Currency 10" xfId="9"/>
    <cellStyle name="Currency 11" xfId="10"/>
    <cellStyle name="Currency 2" xfId="7"/>
    <cellStyle name="Currency 3" xfId="11"/>
    <cellStyle name="Currency 4" xfId="12"/>
    <cellStyle name="Currency 5" xfId="13"/>
    <cellStyle name="Currency 6" xfId="4"/>
    <cellStyle name="Currency 7" xfId="32"/>
    <cellStyle name="Currency 8" xfId="54"/>
    <cellStyle name="HeadlineStyle" xfId="37"/>
    <cellStyle name="HeadlineStyleJustified" xfId="38"/>
    <cellStyle name="Lines" xfId="14"/>
    <cellStyle name="Normal" xfId="0" builtinId="0"/>
    <cellStyle name="Normal 2" xfId="15"/>
    <cellStyle name="Normal 2 2" xfId="16"/>
    <cellStyle name="Normal 2 3" xfId="27"/>
    <cellStyle name="Normal 2 4" xfId="34"/>
    <cellStyle name="Normal 3" xfId="17"/>
    <cellStyle name="Normal 4" xfId="3"/>
    <cellStyle name="Normal 5" xfId="30"/>
    <cellStyle name="Normal 6" xfId="59"/>
    <cellStyle name="Normal 7" xfId="61"/>
    <cellStyle name="Normal 8" xfId="64"/>
    <cellStyle name="Normal 9" xfId="65"/>
    <cellStyle name="Percent" xfId="2" builtinId="5"/>
    <cellStyle name="Percent 2" xfId="6"/>
    <cellStyle name="Percent 2 2" xfId="28"/>
    <cellStyle name="Percent 3" xfId="18"/>
    <cellStyle name="Percent 4" xfId="19"/>
    <cellStyle name="Percent 5" xfId="20"/>
    <cellStyle name="Percent 6" xfId="5"/>
    <cellStyle name="Percent 7" xfId="33"/>
    <cellStyle name="Percent 8" xfId="55"/>
    <cellStyle name="PSChar" xfId="21"/>
    <cellStyle name="PSDate" xfId="22"/>
    <cellStyle name="PSDec" xfId="23"/>
    <cellStyle name="PSHeading" xfId="24"/>
    <cellStyle name="PSInt" xfId="25"/>
    <cellStyle name="PSSpacer" xfId="26"/>
    <cellStyle name="Style 21" xfId="39"/>
    <cellStyle name="Style 22" xfId="35"/>
    <cellStyle name="Style 22 2" xfId="58"/>
    <cellStyle name="Style 22 3" xfId="62"/>
    <cellStyle name="Style 23" xfId="40"/>
    <cellStyle name="Style 24" xfId="36"/>
    <cellStyle name="Style 24 2" xfId="60"/>
    <cellStyle name="Style 24 3" xfId="63"/>
    <cellStyle name="Style 25" xfId="41"/>
    <cellStyle name="Style 26" xfId="42"/>
    <cellStyle name="Style 27" xfId="43"/>
    <cellStyle name="Style 28" xfId="44"/>
    <cellStyle name="Style 29" xfId="45"/>
    <cellStyle name="Style 30" xfId="46"/>
    <cellStyle name="Style 31" xfId="47"/>
    <cellStyle name="Style 32" xfId="48"/>
    <cellStyle name="Style 33" xfId="49"/>
    <cellStyle name="Style 34" xfId="50"/>
    <cellStyle name="Style 35" xfId="51"/>
    <cellStyle name="Style 36" xfId="52"/>
    <cellStyle name="Style 39" xfId="5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25"/>
  <sheetViews>
    <sheetView tabSelected="1" zoomScale="80" zoomScaleNormal="80" workbookViewId="0">
      <selection sqref="A1:G1"/>
    </sheetView>
  </sheetViews>
  <sheetFormatPr defaultRowHeight="14.25" x14ac:dyDescent="0.2"/>
  <cols>
    <col min="1" max="1" width="6.375" customWidth="1"/>
    <col min="2" max="2" width="17" customWidth="1"/>
    <col min="3" max="3" width="10.875" customWidth="1"/>
    <col min="4" max="6" width="12.25" customWidth="1"/>
    <col min="7" max="7" width="1.75" customWidth="1"/>
    <col min="11" max="11" width="9" customWidth="1"/>
  </cols>
  <sheetData>
    <row r="1" spans="1:7" ht="26.25" x14ac:dyDescent="0.4">
      <c r="A1" s="148" t="s">
        <v>219</v>
      </c>
      <c r="B1" s="148"/>
      <c r="C1" s="148"/>
      <c r="D1" s="148"/>
      <c r="E1" s="148"/>
      <c r="F1" s="148"/>
      <c r="G1" s="148"/>
    </row>
    <row r="5" spans="1:7" ht="20.25" x14ac:dyDescent="0.3">
      <c r="A5" s="149" t="s">
        <v>0</v>
      </c>
      <c r="B5" s="149"/>
      <c r="C5" s="149"/>
      <c r="D5" s="149"/>
      <c r="E5" s="149"/>
      <c r="F5" s="149"/>
      <c r="G5" s="149"/>
    </row>
    <row r="6" spans="1:7" ht="15" x14ac:dyDescent="0.2">
      <c r="A6" s="150" t="s">
        <v>220</v>
      </c>
      <c r="B6" s="150"/>
      <c r="C6" s="150"/>
      <c r="D6" s="150"/>
      <c r="E6" s="150"/>
      <c r="F6" s="150"/>
    </row>
    <row r="7" spans="1:7" ht="15" x14ac:dyDescent="0.25">
      <c r="A7" s="8"/>
      <c r="B7" s="9"/>
      <c r="C7" s="9"/>
      <c r="D7" s="8"/>
      <c r="E7" s="10"/>
      <c r="F7" s="10"/>
    </row>
    <row r="8" spans="1:7" ht="15" x14ac:dyDescent="0.25">
      <c r="A8" s="8"/>
      <c r="B8" s="9"/>
      <c r="C8" s="9"/>
      <c r="D8" s="8"/>
      <c r="E8" s="10"/>
      <c r="F8" s="10" t="s">
        <v>6</v>
      </c>
    </row>
    <row r="9" spans="1:7" ht="17.25" x14ac:dyDescent="0.25">
      <c r="A9" s="34" t="s">
        <v>1</v>
      </c>
      <c r="B9" s="73" t="s">
        <v>2</v>
      </c>
      <c r="C9" s="123" t="s">
        <v>3</v>
      </c>
      <c r="D9" s="114" t="s">
        <v>4</v>
      </c>
      <c r="E9" s="10" t="s">
        <v>203</v>
      </c>
      <c r="F9" s="11" t="s">
        <v>5</v>
      </c>
    </row>
    <row r="10" spans="1:7" ht="15" x14ac:dyDescent="0.25">
      <c r="A10" s="8"/>
      <c r="B10" s="8"/>
      <c r="C10" s="111">
        <f>+B10-1</f>
        <v>-1</v>
      </c>
      <c r="D10" s="111">
        <f>+C10-1</f>
        <v>-2</v>
      </c>
      <c r="E10" s="111">
        <f>+D10-1</f>
        <v>-3</v>
      </c>
      <c r="F10" s="111">
        <f>+E10-1</f>
        <v>-4</v>
      </c>
    </row>
    <row r="11" spans="1:7" x14ac:dyDescent="0.2">
      <c r="A11" s="13"/>
      <c r="B11" s="14"/>
      <c r="C11" s="14"/>
      <c r="D11" s="13"/>
      <c r="E11" s="16"/>
      <c r="F11" s="17"/>
    </row>
    <row r="12" spans="1:7" ht="21" customHeight="1" x14ac:dyDescent="0.2">
      <c r="A12" s="32">
        <f>MAX(A3:A11)+1</f>
        <v>1</v>
      </c>
      <c r="B12" s="36" t="s">
        <v>44</v>
      </c>
      <c r="C12" s="115">
        <v>7149</v>
      </c>
      <c r="D12" s="37">
        <f>+C12/$C$15</f>
        <v>0.4838251218191662</v>
      </c>
      <c r="E12" s="37">
        <v>5.28E-2</v>
      </c>
      <c r="F12" s="37">
        <f>+D12*E12</f>
        <v>2.5545966432051974E-2</v>
      </c>
    </row>
    <row r="13" spans="1:7" ht="21" customHeight="1" x14ac:dyDescent="0.2">
      <c r="A13" s="32">
        <f t="shared" ref="A13:A15" si="0">MAX(A4:A12)+1</f>
        <v>2</v>
      </c>
      <c r="B13" s="36" t="s">
        <v>211</v>
      </c>
      <c r="C13" s="128">
        <v>2</v>
      </c>
      <c r="D13" s="37">
        <f>+C13/$C$15</f>
        <v>1.3535462912831619E-4</v>
      </c>
      <c r="E13" s="37">
        <v>6.7500000000000004E-2</v>
      </c>
      <c r="F13" s="37">
        <f>+D13*E13</f>
        <v>9.1364374661613442E-6</v>
      </c>
    </row>
    <row r="14" spans="1:7" ht="21" customHeight="1" x14ac:dyDescent="0.2">
      <c r="A14" s="32">
        <f t="shared" si="0"/>
        <v>3</v>
      </c>
      <c r="B14" s="36" t="s">
        <v>34</v>
      </c>
      <c r="C14" s="116">
        <v>7625</v>
      </c>
      <c r="D14" s="38">
        <v>0.51600000000000001</v>
      </c>
      <c r="E14" s="109">
        <v>9.4E-2</v>
      </c>
      <c r="F14" s="38">
        <f t="shared" ref="F14" si="1">+D14*E14</f>
        <v>4.8503999999999999E-2</v>
      </c>
    </row>
    <row r="15" spans="1:7" s="72" customFormat="1" ht="21" customHeight="1" x14ac:dyDescent="0.25">
      <c r="A15" s="32">
        <f t="shared" si="0"/>
        <v>4</v>
      </c>
      <c r="B15" s="86" t="s">
        <v>8</v>
      </c>
      <c r="C15" s="117">
        <f>SUM(C12:C14)</f>
        <v>14776</v>
      </c>
      <c r="D15" s="110">
        <f>SUM(D12:D14)</f>
        <v>0.99996047644829456</v>
      </c>
      <c r="E15" s="16"/>
      <c r="F15" s="37">
        <f>SUM(F12:F14)</f>
        <v>7.405910286951814E-2</v>
      </c>
    </row>
    <row r="16" spans="1:7" ht="15" x14ac:dyDescent="0.25">
      <c r="A16" s="18"/>
      <c r="B16" s="63"/>
      <c r="C16" s="63"/>
      <c r="D16" s="19"/>
      <c r="E16" s="16"/>
      <c r="F16" s="20"/>
    </row>
    <row r="17" spans="1:6" ht="15" x14ac:dyDescent="0.25">
      <c r="A17" s="18"/>
      <c r="B17" s="63"/>
      <c r="C17" s="63"/>
      <c r="D17" s="19"/>
      <c r="E17" s="16"/>
      <c r="F17" s="20"/>
    </row>
    <row r="18" spans="1:6" x14ac:dyDescent="0.2">
      <c r="A18" s="18"/>
      <c r="B18" s="75"/>
      <c r="C18" s="87"/>
      <c r="D18" s="16"/>
      <c r="E18" s="16"/>
      <c r="F18" s="21"/>
    </row>
    <row r="19" spans="1:6" x14ac:dyDescent="0.2">
      <c r="A19" s="18"/>
      <c r="B19" t="s">
        <v>202</v>
      </c>
      <c r="D19" s="16"/>
      <c r="E19" s="16"/>
      <c r="F19" s="21"/>
    </row>
    <row r="20" spans="1:6" ht="16.5" x14ac:dyDescent="0.2">
      <c r="A20" s="18"/>
      <c r="B20" s="63" t="s">
        <v>213</v>
      </c>
      <c r="D20" s="16"/>
      <c r="E20" s="16"/>
      <c r="F20" s="21"/>
    </row>
    <row r="21" spans="1:6" ht="16.5" x14ac:dyDescent="0.2">
      <c r="B21" s="63" t="s">
        <v>221</v>
      </c>
      <c r="C21" s="63"/>
    </row>
    <row r="22" spans="1:6" x14ac:dyDescent="0.2">
      <c r="B22" s="63"/>
      <c r="C22" s="76"/>
    </row>
    <row r="23" spans="1:6" x14ac:dyDescent="0.2">
      <c r="B23" s="63"/>
      <c r="C23" s="76"/>
    </row>
    <row r="24" spans="1:6" ht="22.5" customHeight="1" x14ac:dyDescent="0.2"/>
    <row r="25" spans="1:6" x14ac:dyDescent="0.2">
      <c r="B25" s="74"/>
      <c r="C25" s="74"/>
    </row>
  </sheetData>
  <mergeCells count="3">
    <mergeCell ref="A1:G1"/>
    <mergeCell ref="A5:G5"/>
    <mergeCell ref="A6:F6"/>
  </mergeCells>
  <printOptions horizontalCentered="1"/>
  <pageMargins left="0.7" right="0.7" top="1.25" bottom="0.75" header="0.5" footer="0.3"/>
  <pageSetup scale="90" orientation="portrait" r:id="rId1"/>
  <headerFooter>
    <oddHeader>&amp;RFEA
Michael P. Gorman
Docket No. 13-035-184
Exhibit FEA___(MPG-1)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38"/>
  <sheetViews>
    <sheetView zoomScale="80" zoomScaleNormal="80" zoomScalePageLayoutView="80" workbookViewId="0">
      <selection activeCell="D28" sqref="D28"/>
    </sheetView>
  </sheetViews>
  <sheetFormatPr defaultRowHeight="14.25" x14ac:dyDescent="0.2"/>
  <cols>
    <col min="1" max="1" width="6.125" style="44" customWidth="1"/>
    <col min="2" max="2" width="9" style="44"/>
    <col min="3" max="3" width="19.5" style="44" customWidth="1"/>
    <col min="4" max="4" width="16.375" style="44" bestFit="1" customWidth="1"/>
    <col min="5" max="6" width="13.5" style="44" customWidth="1"/>
    <col min="7" max="7" width="4.75" style="44" customWidth="1"/>
    <col min="8" max="8" width="48" style="44" bestFit="1" customWidth="1"/>
    <col min="9" max="9" width="9" style="44"/>
    <col min="10" max="10" width="9.625" style="44" bestFit="1" customWidth="1"/>
    <col min="11" max="16384" width="9" style="44"/>
  </cols>
  <sheetData>
    <row r="1" spans="1:10" ht="30" x14ac:dyDescent="0.4">
      <c r="A1" s="151" t="str">
        <f>'FEA__(MPG-1)'!A1:F1</f>
        <v>Rocky Mountain Power</v>
      </c>
      <c r="B1" s="151"/>
      <c r="C1" s="151"/>
      <c r="D1" s="151"/>
      <c r="E1" s="151"/>
      <c r="F1" s="151"/>
      <c r="G1" s="151"/>
      <c r="H1" s="151"/>
    </row>
    <row r="5" spans="1:10" ht="23.25" x14ac:dyDescent="0.35">
      <c r="A5" s="152" t="s">
        <v>46</v>
      </c>
      <c r="B5" s="152"/>
      <c r="C5" s="152"/>
      <c r="D5" s="152"/>
      <c r="E5" s="152"/>
      <c r="F5" s="152"/>
      <c r="G5" s="152"/>
      <c r="H5" s="152"/>
    </row>
    <row r="6" spans="1:10" ht="15.75" x14ac:dyDescent="0.25">
      <c r="A6" s="155" t="s">
        <v>204</v>
      </c>
      <c r="B6" s="155"/>
      <c r="C6" s="155"/>
      <c r="D6" s="155"/>
      <c r="E6" s="155"/>
      <c r="F6" s="155"/>
      <c r="G6" s="155"/>
      <c r="H6" s="155"/>
    </row>
    <row r="9" spans="1:10" ht="15.75" x14ac:dyDescent="0.25">
      <c r="A9" s="88"/>
      <c r="B9" s="88"/>
      <c r="C9" s="88"/>
      <c r="D9" s="88" t="s">
        <v>49</v>
      </c>
      <c r="E9" s="5"/>
      <c r="F9" s="89"/>
      <c r="G9" s="88"/>
      <c r="H9" s="88"/>
    </row>
    <row r="10" spans="1:10" ht="18.75" x14ac:dyDescent="0.25">
      <c r="A10" s="88"/>
      <c r="B10" s="88"/>
      <c r="C10" s="88"/>
      <c r="D10" s="88" t="s">
        <v>50</v>
      </c>
      <c r="E10" s="154" t="s">
        <v>42</v>
      </c>
      <c r="F10" s="154"/>
      <c r="G10" s="88"/>
      <c r="H10" s="88"/>
    </row>
    <row r="11" spans="1:10" ht="15.75" x14ac:dyDescent="0.25">
      <c r="A11" s="90" t="s">
        <v>1</v>
      </c>
      <c r="B11" s="153" t="s">
        <v>2</v>
      </c>
      <c r="C11" s="153"/>
      <c r="D11" s="90" t="s">
        <v>3</v>
      </c>
      <c r="E11" s="90" t="s">
        <v>9</v>
      </c>
      <c r="F11" s="90" t="s">
        <v>39</v>
      </c>
      <c r="G11" s="90"/>
      <c r="H11" s="90" t="s">
        <v>10</v>
      </c>
    </row>
    <row r="12" spans="1:10" ht="15.75" x14ac:dyDescent="0.25">
      <c r="A12" s="5"/>
      <c r="B12" s="5"/>
      <c r="C12" s="5"/>
      <c r="D12" s="91" t="s">
        <v>35</v>
      </c>
      <c r="E12" s="91" t="s">
        <v>36</v>
      </c>
      <c r="F12" s="91" t="s">
        <v>37</v>
      </c>
      <c r="G12" s="88"/>
      <c r="H12" s="91" t="s">
        <v>38</v>
      </c>
    </row>
    <row r="13" spans="1:10" ht="15" x14ac:dyDescent="0.2">
      <c r="A13" s="5"/>
      <c r="B13" s="5"/>
      <c r="C13" s="5"/>
      <c r="D13" s="5"/>
      <c r="E13" s="5"/>
      <c r="F13" s="5"/>
      <c r="G13" s="5"/>
      <c r="H13" s="5"/>
    </row>
    <row r="14" spans="1:10" ht="18.75" customHeight="1" x14ac:dyDescent="0.2">
      <c r="A14" s="64">
        <f>MAX(A9:A13)+1</f>
        <v>1</v>
      </c>
      <c r="B14" s="5" t="s">
        <v>212</v>
      </c>
      <c r="C14" s="5"/>
      <c r="D14" s="23">
        <v>6029328450.2589397</v>
      </c>
      <c r="E14" s="5"/>
      <c r="F14" s="5"/>
      <c r="G14" s="5"/>
      <c r="H14" s="118" t="s">
        <v>216</v>
      </c>
    </row>
    <row r="15" spans="1:10" ht="23.25" customHeight="1" x14ac:dyDescent="0.2">
      <c r="A15" s="64">
        <f t="shared" ref="A15:A28" si="0">MAX(A10:A14)+1</f>
        <v>2</v>
      </c>
      <c r="B15" s="5" t="s">
        <v>11</v>
      </c>
      <c r="C15" s="5"/>
      <c r="D15" s="92">
        <f>'FEA__(MPG-17b)'!G16</f>
        <v>4.8503999999999999E-2</v>
      </c>
      <c r="E15" s="5"/>
      <c r="F15" s="5"/>
      <c r="G15" s="5"/>
      <c r="H15" s="7" t="s">
        <v>217</v>
      </c>
    </row>
    <row r="16" spans="1:10" ht="23.25" customHeight="1" x14ac:dyDescent="0.2">
      <c r="A16" s="64">
        <f t="shared" si="0"/>
        <v>3</v>
      </c>
      <c r="B16" s="5" t="s">
        <v>12</v>
      </c>
      <c r="C16" s="5"/>
      <c r="D16" s="92">
        <f>'FEA__(MPG-17b)'!H17</f>
        <v>0.10388497915127233</v>
      </c>
      <c r="E16" s="5"/>
      <c r="F16" s="5"/>
      <c r="G16" s="5"/>
      <c r="H16" s="7" t="s">
        <v>218</v>
      </c>
      <c r="J16" s="93"/>
    </row>
    <row r="17" spans="1:10" ht="23.25" customHeight="1" x14ac:dyDescent="0.2">
      <c r="A17" s="64">
        <f t="shared" si="0"/>
        <v>4</v>
      </c>
      <c r="B17" s="5" t="s">
        <v>13</v>
      </c>
      <c r="C17" s="5"/>
      <c r="D17" s="23">
        <f>D14*D15</f>
        <v>292446547.15135962</v>
      </c>
      <c r="E17" s="5"/>
      <c r="F17" s="5"/>
      <c r="G17" s="5"/>
      <c r="H17" s="7" t="s">
        <v>14</v>
      </c>
      <c r="J17" s="93"/>
    </row>
    <row r="18" spans="1:10" ht="23.25" customHeight="1" x14ac:dyDescent="0.2">
      <c r="A18" s="64">
        <f t="shared" si="0"/>
        <v>5</v>
      </c>
      <c r="B18" s="5" t="s">
        <v>15</v>
      </c>
      <c r="C18" s="5"/>
      <c r="D18" s="23">
        <f>D14*D16</f>
        <v>626356660.35132301</v>
      </c>
      <c r="E18" s="5"/>
      <c r="F18" s="5"/>
      <c r="G18" s="5"/>
      <c r="H18" s="7" t="s">
        <v>16</v>
      </c>
    </row>
    <row r="19" spans="1:10" ht="21" customHeight="1" x14ac:dyDescent="0.2">
      <c r="A19" s="64">
        <f t="shared" si="0"/>
        <v>6</v>
      </c>
      <c r="B19" s="5" t="s">
        <v>17</v>
      </c>
      <c r="C19" s="5"/>
      <c r="D19" s="23">
        <v>285276629.45383084</v>
      </c>
      <c r="E19" s="94"/>
      <c r="F19" s="95"/>
      <c r="G19" s="5"/>
      <c r="H19" s="118" t="s">
        <v>216</v>
      </c>
    </row>
    <row r="20" spans="1:10" ht="23.25" customHeight="1" x14ac:dyDescent="0.2">
      <c r="A20" s="64">
        <f t="shared" si="0"/>
        <v>7</v>
      </c>
      <c r="B20" s="5" t="s">
        <v>18</v>
      </c>
      <c r="C20" s="5"/>
      <c r="D20" s="23">
        <f>+'FEA__(MPG-17.d)'!E43</f>
        <v>11285298.485003175</v>
      </c>
      <c r="E20" s="5"/>
      <c r="F20" s="85"/>
      <c r="G20" s="5"/>
      <c r="H20" s="7" t="s">
        <v>246</v>
      </c>
    </row>
    <row r="21" spans="1:10" ht="19.5" customHeight="1" x14ac:dyDescent="0.2">
      <c r="A21" s="64">
        <f t="shared" si="0"/>
        <v>8</v>
      </c>
      <c r="B21" s="5" t="s">
        <v>19</v>
      </c>
      <c r="C21" s="5"/>
      <c r="D21" s="23">
        <v>59383452.004186131</v>
      </c>
      <c r="E21" s="5"/>
      <c r="F21" s="5"/>
      <c r="G21" s="5"/>
      <c r="H21" s="118" t="str">
        <f>+H19</f>
        <v>Exhibit RMP__(SRM-3), Page 1.5</v>
      </c>
    </row>
    <row r="22" spans="1:10" ht="23.25" customHeight="1" x14ac:dyDescent="0.2">
      <c r="A22" s="64">
        <f t="shared" si="0"/>
        <v>9</v>
      </c>
      <c r="B22" s="5" t="s">
        <v>20</v>
      </c>
      <c r="C22" s="5"/>
      <c r="D22" s="23">
        <f>D17+SUM(D19:D21)</f>
        <v>648391927.09437978</v>
      </c>
      <c r="E22" s="5"/>
      <c r="F22" s="5"/>
      <c r="G22" s="5"/>
      <c r="H22" s="7" t="s">
        <v>21</v>
      </c>
    </row>
    <row r="23" spans="1:10" ht="23.25" customHeight="1" x14ac:dyDescent="0.2">
      <c r="A23" s="64">
        <f t="shared" si="0"/>
        <v>10</v>
      </c>
      <c r="B23" s="5" t="s">
        <v>22</v>
      </c>
      <c r="C23" s="5"/>
      <c r="D23" s="23">
        <f>+'FEA__(MPG-17.d)'!E44</f>
        <v>8044865.7257147441</v>
      </c>
      <c r="E23" s="5"/>
      <c r="F23" s="5"/>
      <c r="G23" s="5"/>
      <c r="H23" s="7" t="s">
        <v>245</v>
      </c>
    </row>
    <row r="24" spans="1:10" ht="23.25" customHeight="1" x14ac:dyDescent="0.2">
      <c r="A24" s="64">
        <f t="shared" si="0"/>
        <v>11</v>
      </c>
      <c r="B24" s="5" t="s">
        <v>23</v>
      </c>
      <c r="C24" s="5"/>
      <c r="D24" s="23">
        <f>SUM(D18:D20)+D23</f>
        <v>930963454.01587188</v>
      </c>
      <c r="E24" s="5"/>
      <c r="F24" s="5"/>
      <c r="G24" s="5"/>
      <c r="H24" s="7" t="s">
        <v>24</v>
      </c>
    </row>
    <row r="25" spans="1:10" ht="9.75" customHeight="1" thickBot="1" x14ac:dyDescent="0.25">
      <c r="A25" s="64"/>
      <c r="B25" s="5"/>
      <c r="C25" s="5"/>
      <c r="D25" s="23"/>
      <c r="E25" s="5"/>
      <c r="F25" s="5"/>
      <c r="G25" s="5"/>
      <c r="H25" s="7"/>
    </row>
    <row r="26" spans="1:10" s="99" customFormat="1" ht="23.25" customHeight="1" x14ac:dyDescent="0.2">
      <c r="A26" s="96">
        <f t="shared" si="0"/>
        <v>12</v>
      </c>
      <c r="B26" s="24" t="s">
        <v>25</v>
      </c>
      <c r="C26" s="24"/>
      <c r="D26" s="112">
        <f>+'FEA__(MPG-17c)'!E16</f>
        <v>0.4931848612682691</v>
      </c>
      <c r="E26" s="97" t="s">
        <v>26</v>
      </c>
      <c r="F26" s="98" t="s">
        <v>40</v>
      </c>
      <c r="G26" s="24"/>
      <c r="H26" s="7" t="s">
        <v>210</v>
      </c>
    </row>
    <row r="27" spans="1:10" s="99" customFormat="1" ht="23.25" customHeight="1" x14ac:dyDescent="0.2">
      <c r="A27" s="96">
        <f t="shared" si="0"/>
        <v>13</v>
      </c>
      <c r="B27" s="24" t="s">
        <v>27</v>
      </c>
      <c r="C27" s="24"/>
      <c r="D27" s="100">
        <f>(D14*D26)/D24</f>
        <v>3.1940818970441422</v>
      </c>
      <c r="E27" s="101" t="s">
        <v>28</v>
      </c>
      <c r="F27" s="102" t="s">
        <v>51</v>
      </c>
      <c r="G27" s="24"/>
      <c r="H27" s="7" t="s">
        <v>29</v>
      </c>
    </row>
    <row r="28" spans="1:10" s="99" customFormat="1" ht="23.25" customHeight="1" thickBot="1" x14ac:dyDescent="0.25">
      <c r="A28" s="96">
        <f t="shared" si="0"/>
        <v>14</v>
      </c>
      <c r="B28" s="24" t="s">
        <v>30</v>
      </c>
      <c r="C28" s="24"/>
      <c r="D28" s="69">
        <f>D22/(D14*D26)</f>
        <v>0.21805141986978471</v>
      </c>
      <c r="E28" s="77" t="s">
        <v>31</v>
      </c>
      <c r="F28" s="67" t="s">
        <v>41</v>
      </c>
      <c r="G28" s="24"/>
      <c r="H28" s="7" t="s">
        <v>32</v>
      </c>
    </row>
    <row r="29" spans="1:10" ht="15" x14ac:dyDescent="0.2">
      <c r="A29" s="5"/>
      <c r="B29" s="5"/>
      <c r="C29" s="5"/>
      <c r="D29" s="5"/>
      <c r="E29" s="5"/>
      <c r="F29" s="5"/>
      <c r="G29" s="5"/>
      <c r="H29" s="5"/>
    </row>
    <row r="30" spans="1:10" ht="15" x14ac:dyDescent="0.2">
      <c r="A30" s="5"/>
      <c r="B30" s="5"/>
      <c r="C30" s="5"/>
      <c r="D30" s="94"/>
      <c r="E30" s="5"/>
      <c r="F30" s="5"/>
      <c r="G30" s="5"/>
      <c r="H30" s="5"/>
    </row>
    <row r="31" spans="1:10" ht="15" x14ac:dyDescent="0.2">
      <c r="A31" s="5"/>
      <c r="B31" s="6"/>
      <c r="C31" s="5"/>
      <c r="D31" s="94"/>
      <c r="E31" s="103"/>
      <c r="F31" s="5"/>
      <c r="G31" s="5"/>
      <c r="H31" s="5"/>
    </row>
    <row r="32" spans="1:10" ht="15" x14ac:dyDescent="0.2">
      <c r="A32" s="5"/>
      <c r="B32" s="5" t="s">
        <v>33</v>
      </c>
      <c r="C32" s="5"/>
      <c r="D32" s="5"/>
      <c r="E32" s="5"/>
      <c r="F32" s="5"/>
      <c r="G32" s="5"/>
      <c r="H32" s="5"/>
    </row>
    <row r="33" spans="1:8" ht="18" x14ac:dyDescent="0.2">
      <c r="A33" s="5"/>
      <c r="B33" s="104" t="s">
        <v>52</v>
      </c>
      <c r="C33" s="5"/>
      <c r="D33" s="5"/>
      <c r="E33" s="5"/>
      <c r="F33" s="5"/>
      <c r="G33" s="5"/>
      <c r="H33" s="5"/>
    </row>
    <row r="34" spans="1:8" ht="18" x14ac:dyDescent="0.2">
      <c r="A34" s="5"/>
      <c r="B34" s="5" t="s">
        <v>209</v>
      </c>
      <c r="C34" s="5"/>
      <c r="D34" s="5"/>
      <c r="E34" s="5"/>
      <c r="F34" s="5"/>
      <c r="G34" s="5"/>
      <c r="H34" s="5"/>
    </row>
    <row r="35" spans="1:8" ht="15" x14ac:dyDescent="0.2">
      <c r="A35" s="5"/>
      <c r="B35" s="5"/>
      <c r="C35" s="5"/>
      <c r="D35" s="5"/>
      <c r="E35" s="5"/>
      <c r="F35" s="5"/>
      <c r="G35" s="5"/>
      <c r="H35" s="5"/>
    </row>
    <row r="36" spans="1:8" ht="15" x14ac:dyDescent="0.2">
      <c r="A36" s="5"/>
      <c r="B36" s="6"/>
      <c r="C36" s="5"/>
      <c r="D36" s="5"/>
      <c r="E36" s="5"/>
      <c r="F36" s="5"/>
      <c r="G36" s="5"/>
      <c r="H36" s="5"/>
    </row>
    <row r="37" spans="1:8" ht="15" x14ac:dyDescent="0.2">
      <c r="A37" s="5"/>
      <c r="B37" s="5" t="s">
        <v>48</v>
      </c>
      <c r="C37" s="5"/>
      <c r="D37" s="5"/>
      <c r="E37" s="5"/>
      <c r="F37" s="5"/>
      <c r="G37" s="5"/>
      <c r="H37" s="5"/>
    </row>
    <row r="38" spans="1:8" ht="15" x14ac:dyDescent="0.2">
      <c r="A38" s="5"/>
      <c r="B38" s="5" t="s">
        <v>247</v>
      </c>
      <c r="C38" s="5"/>
      <c r="D38" s="5"/>
      <c r="E38" s="5"/>
      <c r="F38" s="5"/>
      <c r="G38" s="5"/>
      <c r="H38" s="5"/>
    </row>
  </sheetData>
  <mergeCells count="5">
    <mergeCell ref="A1:H1"/>
    <mergeCell ref="A5:H5"/>
    <mergeCell ref="B11:C11"/>
    <mergeCell ref="E10:F10"/>
    <mergeCell ref="A6:H6"/>
  </mergeCells>
  <printOptions horizontalCentered="1"/>
  <pageMargins left="0.7" right="0.7" top="1.25" bottom="0.75" header="0.5" footer="0.3"/>
  <pageSetup scale="63" orientation="portrait" r:id="rId1"/>
  <headerFooter>
    <oddHeader>&amp;R&amp;14FEA
Michael P. Gorman
Docket No. 13-035-184
Exhibit FEA___(MPG-17)
Page 1 of 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25"/>
  <sheetViews>
    <sheetView zoomScale="80" zoomScaleNormal="80" workbookViewId="0">
      <selection activeCell="F16" sqref="F16"/>
    </sheetView>
  </sheetViews>
  <sheetFormatPr defaultRowHeight="14.25" x14ac:dyDescent="0.2"/>
  <cols>
    <col min="1" max="1" width="9.375" bestFit="1" customWidth="1"/>
    <col min="2" max="2" width="10.625" customWidth="1"/>
    <col min="3" max="3" width="6.125" customWidth="1"/>
    <col min="4" max="4" width="15.875" hidden="1" customWidth="1"/>
    <col min="5" max="5" width="12.375" customWidth="1"/>
    <col min="6" max="6" width="11.375" customWidth="1"/>
    <col min="7" max="7" width="12.5" customWidth="1"/>
    <col min="8" max="8" width="10.875" customWidth="1"/>
    <col min="10" max="10" width="10.875" bestFit="1" customWidth="1"/>
    <col min="11" max="11" width="15.875" bestFit="1" customWidth="1"/>
    <col min="12" max="14" width="14.875" bestFit="1" customWidth="1"/>
  </cols>
  <sheetData>
    <row r="1" spans="1:9" ht="26.25" x14ac:dyDescent="0.4">
      <c r="A1" s="148" t="str">
        <f>'FEA__(MPG-17a)'!A1:H1</f>
        <v>Rocky Mountain Power</v>
      </c>
      <c r="B1" s="148"/>
      <c r="C1" s="148"/>
      <c r="D1" s="148"/>
      <c r="E1" s="148"/>
      <c r="F1" s="148"/>
      <c r="G1" s="148"/>
      <c r="H1" s="148"/>
    </row>
    <row r="5" spans="1:9" ht="20.25" x14ac:dyDescent="0.3">
      <c r="A5" s="157" t="str">
        <f>'FEA__(MPG-17a)'!A5:H5</f>
        <v>Standard &amp; Poor's Credit Metrics</v>
      </c>
      <c r="B5" s="157"/>
      <c r="C5" s="157"/>
      <c r="D5" s="157"/>
      <c r="E5" s="157"/>
      <c r="F5" s="157"/>
      <c r="G5" s="157"/>
      <c r="H5" s="157"/>
    </row>
    <row r="6" spans="1:9" ht="18" x14ac:dyDescent="0.25">
      <c r="A6" s="158" t="s">
        <v>47</v>
      </c>
      <c r="B6" s="158"/>
      <c r="C6" s="158"/>
      <c r="D6" s="158"/>
      <c r="E6" s="158"/>
      <c r="F6" s="158"/>
      <c r="G6" s="158"/>
      <c r="H6" s="158"/>
    </row>
    <row r="9" spans="1:9" ht="15" x14ac:dyDescent="0.25">
      <c r="A9" s="8"/>
      <c r="B9" s="9"/>
      <c r="C9" s="9"/>
      <c r="D9" s="53"/>
      <c r="E9" s="8"/>
      <c r="F9" s="10"/>
      <c r="G9" s="10"/>
      <c r="H9" s="8" t="s">
        <v>7</v>
      </c>
    </row>
    <row r="10" spans="1:9" ht="15" x14ac:dyDescent="0.25">
      <c r="A10" s="8"/>
      <c r="B10" s="9"/>
      <c r="C10" s="9"/>
      <c r="D10" s="53" t="s">
        <v>3</v>
      </c>
      <c r="E10" s="8"/>
      <c r="F10" s="10"/>
      <c r="G10" s="10" t="s">
        <v>6</v>
      </c>
      <c r="H10" s="8" t="s">
        <v>6</v>
      </c>
    </row>
    <row r="11" spans="1:9" ht="15" x14ac:dyDescent="0.25">
      <c r="A11" s="34" t="s">
        <v>1</v>
      </c>
      <c r="B11" s="156" t="s">
        <v>2</v>
      </c>
      <c r="C11" s="156"/>
      <c r="D11" s="54" t="s">
        <v>188</v>
      </c>
      <c r="E11" s="34" t="s">
        <v>4</v>
      </c>
      <c r="F11" s="11" t="s">
        <v>5</v>
      </c>
      <c r="G11" s="11" t="s">
        <v>5</v>
      </c>
      <c r="H11" s="34" t="s">
        <v>5</v>
      </c>
    </row>
    <row r="12" spans="1:9" ht="15" x14ac:dyDescent="0.25">
      <c r="A12" s="8"/>
      <c r="B12" s="8"/>
      <c r="C12" s="8"/>
      <c r="D12" s="12" t="s">
        <v>35</v>
      </c>
      <c r="E12" s="113">
        <v>-1</v>
      </c>
      <c r="F12" s="113">
        <f>+E12-1</f>
        <v>-2</v>
      </c>
      <c r="G12" s="113">
        <f t="shared" ref="G12:H12" si="0">+F12-1</f>
        <v>-3</v>
      </c>
      <c r="H12" s="113">
        <f t="shared" si="0"/>
        <v>-4</v>
      </c>
      <c r="I12" s="113"/>
    </row>
    <row r="13" spans="1:9" x14ac:dyDescent="0.2">
      <c r="A13" s="13"/>
      <c r="B13" s="14"/>
      <c r="C13" s="14"/>
      <c r="D13" s="55"/>
      <c r="E13" s="13"/>
      <c r="F13" s="16"/>
      <c r="G13" s="124"/>
      <c r="H13" s="13"/>
    </row>
    <row r="14" spans="1:9" ht="21" customHeight="1" x14ac:dyDescent="0.2">
      <c r="A14" s="32">
        <f>MAX(A3:A13)+1</f>
        <v>1</v>
      </c>
      <c r="B14" s="36" t="s">
        <v>44</v>
      </c>
      <c r="C14" s="27"/>
      <c r="D14" s="56"/>
      <c r="E14" s="70">
        <f>+'FEA__(MPG-1)'!D12</f>
        <v>0.4838251218191662</v>
      </c>
      <c r="F14" s="37">
        <f>'FEA__(MPG-1)'!E12</f>
        <v>5.28E-2</v>
      </c>
      <c r="G14" s="29">
        <f>+E14*F14</f>
        <v>2.5545966432051974E-2</v>
      </c>
      <c r="H14" s="29">
        <f>G14</f>
        <v>2.5545966432051974E-2</v>
      </c>
    </row>
    <row r="15" spans="1:9" ht="21" customHeight="1" x14ac:dyDescent="0.2">
      <c r="A15" s="32">
        <f t="shared" ref="A15:A17" si="1">MAX(A4:A14)+1</f>
        <v>2</v>
      </c>
      <c r="B15" s="36" t="s">
        <v>211</v>
      </c>
      <c r="C15" s="27"/>
      <c r="D15" s="56"/>
      <c r="E15" s="70">
        <f>+'FEA__(MPG-1)'!D13</f>
        <v>1.3535462912831619E-4</v>
      </c>
      <c r="F15" s="37">
        <f>'FEA__(MPG-1)'!E13</f>
        <v>6.7500000000000004E-2</v>
      </c>
      <c r="G15" s="29">
        <f>+E15*F15</f>
        <v>9.1364374661613442E-6</v>
      </c>
      <c r="H15" s="29">
        <f>+G15*H19</f>
        <v>1.4753519220357338E-5</v>
      </c>
    </row>
    <row r="16" spans="1:9" ht="21" customHeight="1" x14ac:dyDescent="0.2">
      <c r="A16" s="32">
        <f t="shared" si="1"/>
        <v>3</v>
      </c>
      <c r="B16" s="36" t="s">
        <v>34</v>
      </c>
      <c r="C16" s="27"/>
      <c r="D16" s="57"/>
      <c r="E16" s="71">
        <f>+'FEA__(MPG-1)'!D14</f>
        <v>0.51600000000000001</v>
      </c>
      <c r="F16" s="39">
        <f>+'FEA__(MPG-1)'!E14</f>
        <v>9.4E-2</v>
      </c>
      <c r="G16" s="40">
        <f>+E16*F16</f>
        <v>4.8503999999999999E-2</v>
      </c>
      <c r="H16" s="40">
        <f>G16*$H$19</f>
        <v>7.8324259199999996E-2</v>
      </c>
    </row>
    <row r="17" spans="1:14" ht="21" customHeight="1" x14ac:dyDescent="0.25">
      <c r="A17" s="32">
        <f t="shared" si="1"/>
        <v>4</v>
      </c>
      <c r="B17" s="30" t="s">
        <v>8</v>
      </c>
      <c r="C17" s="30"/>
      <c r="D17" s="58"/>
      <c r="E17" s="39">
        <f>SUM(E14:E16)</f>
        <v>0.99996047644829456</v>
      </c>
      <c r="F17" s="29"/>
      <c r="G17" s="31">
        <f>SUM(G14:G16)</f>
        <v>7.405910286951814E-2</v>
      </c>
      <c r="H17" s="31">
        <f>SUM(H14:H16)</f>
        <v>0.10388497915127233</v>
      </c>
      <c r="K17" s="61"/>
      <c r="L17" s="51"/>
    </row>
    <row r="18" spans="1:14" ht="21" customHeight="1" x14ac:dyDescent="0.25">
      <c r="A18" s="32"/>
      <c r="B18" s="27"/>
      <c r="C18" s="27"/>
      <c r="D18" s="28"/>
      <c r="E18" s="41"/>
      <c r="F18" s="29"/>
      <c r="G18" s="42"/>
      <c r="H18" s="31"/>
      <c r="K18" s="61"/>
      <c r="L18" s="51"/>
    </row>
    <row r="19" spans="1:14" s="44" customFormat="1" ht="21" customHeight="1" x14ac:dyDescent="0.25">
      <c r="A19" s="65">
        <f>MAX(A10:A18)+1</f>
        <v>5</v>
      </c>
      <c r="B19" s="105" t="s">
        <v>45</v>
      </c>
      <c r="C19" s="105"/>
      <c r="D19" s="106"/>
      <c r="E19" s="107"/>
      <c r="F19" s="107"/>
      <c r="G19" s="108"/>
      <c r="H19" s="119">
        <v>1.6148</v>
      </c>
      <c r="K19" s="66"/>
    </row>
    <row r="20" spans="1:14" x14ac:dyDescent="0.2">
      <c r="A20" s="32"/>
      <c r="C20" s="14"/>
      <c r="D20" s="15"/>
      <c r="E20" s="16"/>
      <c r="F20" s="16"/>
      <c r="G20" s="21"/>
      <c r="H20" s="45"/>
    </row>
    <row r="21" spans="1:14" x14ac:dyDescent="0.2">
      <c r="B21" s="22"/>
      <c r="L21" s="48"/>
      <c r="M21" s="48"/>
      <c r="N21" s="48"/>
    </row>
    <row r="22" spans="1:14" x14ac:dyDescent="0.2">
      <c r="B22" s="14" t="s">
        <v>33</v>
      </c>
      <c r="K22" s="62"/>
      <c r="L22" s="49"/>
      <c r="M22" s="49"/>
      <c r="N22" s="49"/>
    </row>
    <row r="23" spans="1:14" x14ac:dyDescent="0.2">
      <c r="B23" s="46" t="s">
        <v>222</v>
      </c>
      <c r="L23" s="49"/>
      <c r="M23" s="49"/>
      <c r="N23" s="49"/>
    </row>
    <row r="24" spans="1:14" hidden="1" x14ac:dyDescent="0.2">
      <c r="B24" s="43"/>
      <c r="C24" s="35"/>
      <c r="D24" s="35"/>
      <c r="E24" s="35"/>
      <c r="L24" s="49"/>
      <c r="M24" s="49"/>
      <c r="N24" s="49"/>
    </row>
    <row r="25" spans="1:14" x14ac:dyDescent="0.2">
      <c r="A25" s="44"/>
      <c r="B25" s="46" t="s">
        <v>208</v>
      </c>
      <c r="C25" s="44"/>
      <c r="D25" s="44"/>
      <c r="E25" s="44"/>
      <c r="F25" s="44"/>
      <c r="G25" s="44"/>
      <c r="H25" s="44"/>
      <c r="K25" s="47"/>
      <c r="L25" s="50"/>
      <c r="M25" s="50"/>
      <c r="N25" s="50"/>
    </row>
  </sheetData>
  <mergeCells count="4">
    <mergeCell ref="B11:C11"/>
    <mergeCell ref="A1:H1"/>
    <mergeCell ref="A5:H5"/>
    <mergeCell ref="A6:H6"/>
  </mergeCells>
  <printOptions horizontalCentered="1"/>
  <pageMargins left="0.7" right="0.7" top="1.25" bottom="0.75" header="0.5" footer="0.3"/>
  <pageSetup scale="71" orientation="portrait" r:id="rId1"/>
  <headerFooter>
    <oddHeader>&amp;R&amp;13FEA
Michael P. Gorman
Docket No. 13-035-184
Exhibit FEA___(MPG-17)
Page 2 of 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26"/>
  <sheetViews>
    <sheetView zoomScale="80" zoomScaleNormal="80" workbookViewId="0">
      <selection activeCell="D13" sqref="D13"/>
    </sheetView>
  </sheetViews>
  <sheetFormatPr defaultRowHeight="14.25" x14ac:dyDescent="0.2"/>
  <cols>
    <col min="1" max="1" width="9.25" bestFit="1" customWidth="1"/>
    <col min="2" max="2" width="11.5" customWidth="1"/>
    <col min="3" max="3" width="13.5" customWidth="1"/>
    <col min="4" max="4" width="9.875" bestFit="1" customWidth="1"/>
    <col min="5" max="5" width="8.75" bestFit="1" customWidth="1"/>
  </cols>
  <sheetData>
    <row r="1" spans="1:5" ht="26.25" x14ac:dyDescent="0.4">
      <c r="A1" s="148" t="str">
        <f>'FEA__(MPG-17a)'!A1:H1</f>
        <v>Rocky Mountain Power</v>
      </c>
      <c r="B1" s="148"/>
      <c r="C1" s="148"/>
      <c r="D1" s="148"/>
      <c r="E1" s="148"/>
    </row>
    <row r="5" spans="1:5" ht="20.25" x14ac:dyDescent="0.3">
      <c r="A5" s="157" t="str">
        <f>'FEA__(MPG-17b)'!A5:H5</f>
        <v>Standard &amp; Poor's Credit Metrics</v>
      </c>
      <c r="B5" s="157"/>
      <c r="C5" s="157"/>
      <c r="D5" s="157"/>
      <c r="E5" s="157"/>
    </row>
    <row r="6" spans="1:5" ht="18" x14ac:dyDescent="0.25">
      <c r="A6" s="158" t="s">
        <v>43</v>
      </c>
      <c r="B6" s="158"/>
      <c r="C6" s="158"/>
      <c r="D6" s="158"/>
      <c r="E6" s="158"/>
    </row>
    <row r="8" spans="1:5" ht="15" x14ac:dyDescent="0.25">
      <c r="D8" s="53"/>
    </row>
    <row r="9" spans="1:5" ht="15" x14ac:dyDescent="0.25">
      <c r="A9" s="3"/>
      <c r="B9" s="3"/>
      <c r="C9" s="3"/>
      <c r="D9" s="53"/>
      <c r="E9" s="3"/>
    </row>
    <row r="10" spans="1:5" ht="15" x14ac:dyDescent="0.25">
      <c r="A10" s="4" t="s">
        <v>1</v>
      </c>
      <c r="B10" s="159" t="s">
        <v>2</v>
      </c>
      <c r="C10" s="159"/>
      <c r="D10" s="59" t="s">
        <v>3</v>
      </c>
      <c r="E10" s="52" t="s">
        <v>4</v>
      </c>
    </row>
    <row r="11" spans="1:5" ht="15" x14ac:dyDescent="0.25">
      <c r="A11" s="3"/>
      <c r="B11" s="3"/>
      <c r="C11" s="3"/>
      <c r="D11" s="113">
        <v>-1</v>
      </c>
      <c r="E11" s="113">
        <f>+D11-1</f>
        <v>-2</v>
      </c>
    </row>
    <row r="12" spans="1:5" x14ac:dyDescent="0.2">
      <c r="D12" s="44"/>
    </row>
    <row r="13" spans="1:5" ht="22.5" customHeight="1" x14ac:dyDescent="0.2">
      <c r="A13" s="33">
        <f>MAX(A8:A12)+1</f>
        <v>1</v>
      </c>
      <c r="B13" s="25" t="str">
        <f>'FEA__(MPG-17b)'!B14</f>
        <v>Long-Term Debt</v>
      </c>
      <c r="C13" s="25"/>
      <c r="D13" s="68">
        <f>+'FEA__(MPG-1)'!C12</f>
        <v>7149</v>
      </c>
      <c r="E13" s="125">
        <f>+D13/$D$20</f>
        <v>0.47511427049477367</v>
      </c>
    </row>
    <row r="14" spans="1:5" ht="22.5" customHeight="1" x14ac:dyDescent="0.2">
      <c r="A14" s="33">
        <v>2</v>
      </c>
      <c r="B14" s="25" t="s">
        <v>215</v>
      </c>
      <c r="C14" s="25"/>
      <c r="D14" s="129">
        <v>270.9064895802573</v>
      </c>
      <c r="E14" s="125">
        <f t="shared" ref="E14:E15" si="0">+D14/$D$20</f>
        <v>1.8004131930231353E-2</v>
      </c>
    </row>
    <row r="15" spans="1:5" ht="22.5" customHeight="1" x14ac:dyDescent="0.2">
      <c r="A15" s="33">
        <f>+A14+1</f>
        <v>3</v>
      </c>
      <c r="B15" s="25" t="s">
        <v>211</v>
      </c>
      <c r="C15" s="25"/>
      <c r="D15" s="130">
        <v>1</v>
      </c>
      <c r="E15" s="126">
        <f t="shared" si="0"/>
        <v>6.6458843264061219E-5</v>
      </c>
    </row>
    <row r="16" spans="1:5" ht="22.5" customHeight="1" x14ac:dyDescent="0.2">
      <c r="A16" s="33">
        <f>+A15+1</f>
        <v>4</v>
      </c>
      <c r="B16" s="25" t="s">
        <v>214</v>
      </c>
      <c r="C16" s="25"/>
      <c r="D16" s="129">
        <f>SUM(D13:D15)</f>
        <v>7420.9064895802576</v>
      </c>
      <c r="E16" s="125">
        <f>SUM(E13:E15)</f>
        <v>0.4931848612682691</v>
      </c>
    </row>
    <row r="17" spans="1:5" ht="22.5" customHeight="1" x14ac:dyDescent="0.2">
      <c r="A17" s="33"/>
      <c r="B17" s="25"/>
      <c r="C17" s="25"/>
      <c r="D17" s="129"/>
      <c r="E17" s="125"/>
    </row>
    <row r="18" spans="1:5" ht="22.5" customHeight="1" x14ac:dyDescent="0.2">
      <c r="A18" s="33">
        <f>+A16+1</f>
        <v>5</v>
      </c>
      <c r="B18" s="25" t="s">
        <v>34</v>
      </c>
      <c r="C18" s="25"/>
      <c r="D18" s="68">
        <f>+'FEA__(MPG-1)'!C14</f>
        <v>7625</v>
      </c>
      <c r="E18" s="125">
        <f>+D18/$D$20</f>
        <v>0.50674867988846684</v>
      </c>
    </row>
    <row r="19" spans="1:5" ht="17.25" customHeight="1" x14ac:dyDescent="0.2">
      <c r="A19" s="33">
        <f>MAX(A10:A18)+1</f>
        <v>6</v>
      </c>
      <c r="B19" s="25" t="str">
        <f>+B15</f>
        <v>Preferred Stock</v>
      </c>
      <c r="C19" s="25"/>
      <c r="D19" s="131">
        <f>+D15</f>
        <v>1</v>
      </c>
      <c r="E19" s="126">
        <f>+D19/$D$20</f>
        <v>6.6458843264061219E-5</v>
      </c>
    </row>
    <row r="20" spans="1:5" ht="22.5" customHeight="1" x14ac:dyDescent="0.2">
      <c r="A20" s="33">
        <f>MAX(A11:A19)+1</f>
        <v>7</v>
      </c>
      <c r="B20" s="26" t="s">
        <v>8</v>
      </c>
      <c r="C20" s="26"/>
      <c r="D20" s="60">
        <f>+D19+D18+D16</f>
        <v>15046.906489580258</v>
      </c>
      <c r="E20" s="127">
        <f>+D20/$D$20</f>
        <v>1</v>
      </c>
    </row>
    <row r="21" spans="1:5" x14ac:dyDescent="0.2">
      <c r="E21" s="1"/>
    </row>
    <row r="23" spans="1:5" x14ac:dyDescent="0.2">
      <c r="B23" s="2"/>
    </row>
    <row r="24" spans="1:5" x14ac:dyDescent="0.2">
      <c r="B24" t="s">
        <v>33</v>
      </c>
    </row>
    <row r="25" spans="1:5" x14ac:dyDescent="0.2">
      <c r="B25" s="46" t="str">
        <f>'FEA__(MPG-17b)'!B23:C23</f>
        <v>Exhibit FEA___(MPG-1).</v>
      </c>
      <c r="C25" s="44"/>
      <c r="D25" s="44"/>
    </row>
    <row r="26" spans="1:5" x14ac:dyDescent="0.2">
      <c r="B26" t="s">
        <v>248</v>
      </c>
    </row>
  </sheetData>
  <mergeCells count="4">
    <mergeCell ref="B10:C10"/>
    <mergeCell ref="A1:E1"/>
    <mergeCell ref="A5:E5"/>
    <mergeCell ref="A6:E6"/>
  </mergeCells>
  <printOptions horizontalCentered="1"/>
  <pageMargins left="0.7" right="0.7" top="1.25" bottom="0.75" header="0.5" footer="0.3"/>
  <pageSetup scale="90" orientation="portrait" r:id="rId1"/>
  <headerFooter>
    <oddHeader>&amp;RFEA
Michael P. Gorman
Docket No. 13-035-184
Exhibit FEA___(MPG-17)
Page 3 of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workbookViewId="0">
      <selection activeCell="H31" sqref="H31"/>
    </sheetView>
  </sheetViews>
  <sheetFormatPr defaultRowHeight="14.25" x14ac:dyDescent="0.2"/>
  <cols>
    <col min="3" max="4" width="13.875" customWidth="1"/>
    <col min="5" max="5" width="15.5" customWidth="1"/>
    <col min="6" max="6" width="14.5" bestFit="1" customWidth="1"/>
  </cols>
  <sheetData>
    <row r="1" spans="1:6" ht="34.5" customHeight="1" x14ac:dyDescent="0.4">
      <c r="A1" s="148" t="s">
        <v>241</v>
      </c>
      <c r="B1" s="148"/>
      <c r="C1" s="148"/>
      <c r="D1" s="148"/>
      <c r="E1" s="148"/>
      <c r="F1" s="148"/>
    </row>
    <row r="5" spans="1:6" ht="20.25" x14ac:dyDescent="0.3">
      <c r="A5" s="157" t="s">
        <v>223</v>
      </c>
      <c r="B5" s="157"/>
      <c r="C5" s="157"/>
      <c r="D5" s="157"/>
      <c r="E5" s="157"/>
      <c r="F5" s="157"/>
    </row>
    <row r="6" spans="1:6" ht="18" x14ac:dyDescent="0.25">
      <c r="A6" s="158" t="s">
        <v>224</v>
      </c>
      <c r="B6" s="158"/>
      <c r="C6" s="158"/>
      <c r="D6" s="158"/>
      <c r="E6" s="158"/>
      <c r="F6" s="158"/>
    </row>
    <row r="10" spans="1:6" x14ac:dyDescent="0.2">
      <c r="A10" s="132" t="s">
        <v>1</v>
      </c>
      <c r="B10" s="160" t="s">
        <v>2</v>
      </c>
      <c r="C10" s="160"/>
      <c r="D10" s="132"/>
      <c r="E10" s="132" t="s">
        <v>225</v>
      </c>
      <c r="F10" s="132" t="s">
        <v>10</v>
      </c>
    </row>
    <row r="11" spans="1:6" x14ac:dyDescent="0.2">
      <c r="A11" s="132"/>
      <c r="B11" s="132"/>
      <c r="C11" s="132"/>
      <c r="D11" s="132"/>
      <c r="E11" s="133" t="s">
        <v>35</v>
      </c>
      <c r="F11" s="133" t="s">
        <v>36</v>
      </c>
    </row>
    <row r="12" spans="1:6" x14ac:dyDescent="0.2">
      <c r="A12" s="134"/>
      <c r="B12" s="134"/>
      <c r="C12" s="134"/>
      <c r="D12" s="134"/>
      <c r="E12" s="134"/>
      <c r="F12" s="134"/>
    </row>
    <row r="13" spans="1:6" x14ac:dyDescent="0.2">
      <c r="A13" s="134"/>
      <c r="B13" s="146" t="s">
        <v>242</v>
      </c>
      <c r="C13" s="146"/>
      <c r="D13" s="135"/>
      <c r="E13" s="134"/>
      <c r="F13" s="134"/>
    </row>
    <row r="14" spans="1:6" x14ac:dyDescent="0.2">
      <c r="A14" s="134"/>
      <c r="B14" s="134"/>
      <c r="C14" s="134"/>
      <c r="D14" s="134"/>
      <c r="E14" s="134"/>
      <c r="F14" s="134"/>
    </row>
    <row r="15" spans="1:6" x14ac:dyDescent="0.2">
      <c r="A15" s="136">
        <f>MAX(A7:A14)+1</f>
        <v>1</v>
      </c>
      <c r="B15" s="134" t="s">
        <v>226</v>
      </c>
      <c r="C15" s="134"/>
      <c r="D15" s="134"/>
      <c r="E15" s="137">
        <f>+'FEA__(MPG-17a)'!D14</f>
        <v>6029328450.2589397</v>
      </c>
      <c r="F15" s="134"/>
    </row>
    <row r="16" spans="1:6" x14ac:dyDescent="0.2">
      <c r="A16" s="136">
        <f>MAX(A8:A15)+1</f>
        <v>2</v>
      </c>
      <c r="B16" s="134" t="s">
        <v>227</v>
      </c>
      <c r="C16" s="134"/>
      <c r="D16" s="134"/>
      <c r="E16" s="137">
        <v>13974542421</v>
      </c>
      <c r="F16" s="134"/>
    </row>
    <row r="17" spans="1:6" x14ac:dyDescent="0.2">
      <c r="A17" s="136"/>
      <c r="B17" s="134"/>
      <c r="C17" s="134"/>
      <c r="D17" s="134"/>
      <c r="E17" s="137"/>
      <c r="F17" s="134"/>
    </row>
    <row r="18" spans="1:6" x14ac:dyDescent="0.2">
      <c r="A18" s="136">
        <f>MAX(A9:A16)+1</f>
        <v>3</v>
      </c>
      <c r="B18" s="138" t="s">
        <v>228</v>
      </c>
      <c r="C18" s="138"/>
      <c r="D18" s="138"/>
      <c r="E18" s="139">
        <f>E15/E16</f>
        <v>0.43145086748589861</v>
      </c>
      <c r="F18" s="134" t="s">
        <v>229</v>
      </c>
    </row>
    <row r="19" spans="1:6" x14ac:dyDescent="0.2">
      <c r="A19" s="136"/>
      <c r="B19" s="134"/>
      <c r="C19" s="134"/>
      <c r="D19" s="134"/>
      <c r="E19" s="134"/>
      <c r="F19" s="134"/>
    </row>
    <row r="20" spans="1:6" x14ac:dyDescent="0.2">
      <c r="A20" s="136"/>
      <c r="B20" s="134"/>
      <c r="C20" s="134"/>
      <c r="D20" s="134"/>
      <c r="E20" s="134"/>
      <c r="F20" s="134"/>
    </row>
    <row r="21" spans="1:6" x14ac:dyDescent="0.2">
      <c r="A21" s="136"/>
      <c r="B21" s="146" t="s">
        <v>243</v>
      </c>
      <c r="C21" s="146"/>
      <c r="D21" s="135"/>
      <c r="E21" s="134"/>
      <c r="F21" s="134"/>
    </row>
    <row r="22" spans="1:6" x14ac:dyDescent="0.2">
      <c r="A22" s="136"/>
      <c r="B22" s="134"/>
      <c r="C22" s="134"/>
      <c r="D22" s="134"/>
      <c r="E22" s="134"/>
      <c r="F22" s="134"/>
    </row>
    <row r="23" spans="1:6" x14ac:dyDescent="0.2">
      <c r="A23" s="136"/>
      <c r="B23" s="138" t="s">
        <v>230</v>
      </c>
      <c r="C23" s="134"/>
      <c r="D23" s="134"/>
      <c r="E23" s="134"/>
      <c r="F23" s="134"/>
    </row>
    <row r="24" spans="1:6" x14ac:dyDescent="0.2">
      <c r="A24" s="136">
        <f>MAX(A15:A23)+1</f>
        <v>4</v>
      </c>
      <c r="B24" s="134" t="s">
        <v>231</v>
      </c>
      <c r="C24" s="134"/>
      <c r="D24" s="134"/>
      <c r="E24" s="140">
        <v>41795489.580257304</v>
      </c>
      <c r="F24" s="141"/>
    </row>
    <row r="25" spans="1:6" ht="16.5" x14ac:dyDescent="0.35">
      <c r="A25" s="136">
        <f>MAX(A16:A24)+1</f>
        <v>5</v>
      </c>
      <c r="B25" s="134" t="s">
        <v>232</v>
      </c>
      <c r="C25" s="134"/>
      <c r="D25" s="134"/>
      <c r="E25" s="142">
        <v>229111000</v>
      </c>
      <c r="F25" s="134"/>
    </row>
    <row r="26" spans="1:6" x14ac:dyDescent="0.2">
      <c r="A26" s="136">
        <f>MAX(A18:A25)+1</f>
        <v>6</v>
      </c>
      <c r="B26" s="138" t="s">
        <v>233</v>
      </c>
      <c r="C26" s="134"/>
      <c r="D26" s="134"/>
      <c r="E26" s="140">
        <f>SUM(E24:E25)</f>
        <v>270906489.5802573</v>
      </c>
      <c r="F26" s="134"/>
    </row>
    <row r="27" spans="1:6" x14ac:dyDescent="0.2">
      <c r="A27" s="136"/>
      <c r="B27" s="134"/>
      <c r="C27" s="134"/>
      <c r="D27" s="134"/>
      <c r="E27" s="140"/>
      <c r="F27" s="134"/>
    </row>
    <row r="28" spans="1:6" x14ac:dyDescent="0.2">
      <c r="A28" s="136"/>
      <c r="B28" s="134"/>
      <c r="C28" s="134"/>
      <c r="D28" s="134"/>
      <c r="E28" s="140"/>
      <c r="F28" s="134"/>
    </row>
    <row r="29" spans="1:6" x14ac:dyDescent="0.2">
      <c r="A29" s="136"/>
      <c r="B29" s="138" t="s">
        <v>234</v>
      </c>
      <c r="C29" s="134"/>
      <c r="D29" s="134"/>
      <c r="E29" s="140"/>
      <c r="F29" s="134"/>
    </row>
    <row r="30" spans="1:6" x14ac:dyDescent="0.2">
      <c r="A30" s="136">
        <f>MAX(A21:A29)+1</f>
        <v>7</v>
      </c>
      <c r="B30" s="134" t="s">
        <v>231</v>
      </c>
      <c r="C30" s="134"/>
      <c r="D30" s="134"/>
      <c r="E30" s="140">
        <v>3391693.8602233673</v>
      </c>
      <c r="F30" s="134"/>
    </row>
    <row r="31" spans="1:6" ht="16.5" x14ac:dyDescent="0.35">
      <c r="A31" s="136">
        <f>MAX(A22:A30)+1</f>
        <v>8</v>
      </c>
      <c r="B31" s="134" t="s">
        <v>232</v>
      </c>
      <c r="C31" s="134"/>
      <c r="D31" s="134"/>
      <c r="E31" s="143">
        <v>22764930.996654499</v>
      </c>
      <c r="F31" s="134"/>
    </row>
    <row r="32" spans="1:6" x14ac:dyDescent="0.2">
      <c r="A32" s="136">
        <f>MAX(A23:A31)+1</f>
        <v>9</v>
      </c>
      <c r="B32" s="138" t="s">
        <v>235</v>
      </c>
      <c r="C32" s="134"/>
      <c r="D32" s="134"/>
      <c r="E32" s="140">
        <f>SUM(E30:E31)</f>
        <v>26156624.856877867</v>
      </c>
      <c r="F32" s="134"/>
    </row>
    <row r="33" spans="1:6" x14ac:dyDescent="0.2">
      <c r="A33" s="136"/>
      <c r="B33" s="134"/>
      <c r="C33" s="134"/>
      <c r="D33" s="134"/>
      <c r="E33" s="140"/>
      <c r="F33" s="134"/>
    </row>
    <row r="34" spans="1:6" x14ac:dyDescent="0.2">
      <c r="A34" s="136"/>
      <c r="B34" s="134"/>
      <c r="C34" s="134"/>
      <c r="D34" s="134"/>
      <c r="E34" s="144"/>
      <c r="F34" s="134"/>
    </row>
    <row r="35" spans="1:6" x14ac:dyDescent="0.2">
      <c r="A35" s="136"/>
      <c r="B35" s="138" t="s">
        <v>22</v>
      </c>
      <c r="C35" s="134"/>
      <c r="D35" s="134"/>
      <c r="E35" s="140"/>
      <c r="F35" s="134"/>
    </row>
    <row r="36" spans="1:6" x14ac:dyDescent="0.2">
      <c r="A36" s="136">
        <f>MAX(A26:A34)+1</f>
        <v>10</v>
      </c>
      <c r="B36" s="134" t="s">
        <v>231</v>
      </c>
      <c r="C36" s="134"/>
      <c r="D36" s="134"/>
      <c r="E36" s="140">
        <v>2608306.1397766327</v>
      </c>
      <c r="F36" s="134"/>
    </row>
    <row r="37" spans="1:6" ht="16.5" x14ac:dyDescent="0.35">
      <c r="A37" s="136">
        <f>MAX(A27:A36)+1</f>
        <v>11</v>
      </c>
      <c r="B37" s="134" t="s">
        <v>232</v>
      </c>
      <c r="C37" s="134"/>
      <c r="D37" s="134"/>
      <c r="E37" s="143">
        <v>16037769.999999998</v>
      </c>
      <c r="F37" s="134"/>
    </row>
    <row r="38" spans="1:6" x14ac:dyDescent="0.2">
      <c r="A38" s="136">
        <f>MAX(A29:A37)+1</f>
        <v>12</v>
      </c>
      <c r="B38" s="138" t="s">
        <v>236</v>
      </c>
      <c r="C38" s="134"/>
      <c r="D38" s="134"/>
      <c r="E38" s="140">
        <f>SUM(E36:E37)</f>
        <v>18646076.139776632</v>
      </c>
      <c r="F38" s="134"/>
    </row>
    <row r="39" spans="1:6" x14ac:dyDescent="0.2">
      <c r="A39" s="136"/>
      <c r="B39" s="134"/>
      <c r="C39" s="134"/>
      <c r="D39" s="134"/>
      <c r="E39" s="140"/>
      <c r="F39" s="134"/>
    </row>
    <row r="40" spans="1:6" x14ac:dyDescent="0.2">
      <c r="A40" s="136"/>
      <c r="B40" s="134"/>
      <c r="C40" s="134"/>
      <c r="D40" s="134"/>
      <c r="E40" s="140"/>
      <c r="F40" s="134"/>
    </row>
    <row r="41" spans="1:6" x14ac:dyDescent="0.2">
      <c r="A41" s="136"/>
      <c r="B41" s="146" t="s">
        <v>237</v>
      </c>
      <c r="C41" s="146"/>
      <c r="D41" s="146"/>
      <c r="E41" s="147"/>
      <c r="F41" s="134"/>
    </row>
    <row r="42" spans="1:6" x14ac:dyDescent="0.2">
      <c r="A42" s="136"/>
      <c r="B42" s="134"/>
      <c r="C42" s="134"/>
      <c r="D42" s="134"/>
      <c r="E42" s="140"/>
      <c r="F42" s="134"/>
    </row>
    <row r="43" spans="1:6" x14ac:dyDescent="0.2">
      <c r="A43" s="136">
        <f>MAX(A34:A41)+1</f>
        <v>13</v>
      </c>
      <c r="B43" s="134" t="s">
        <v>18</v>
      </c>
      <c r="C43" s="134"/>
      <c r="D43" s="134"/>
      <c r="E43" s="140">
        <f>E32*E18</f>
        <v>11285298.485003175</v>
      </c>
      <c r="F43" s="134" t="s">
        <v>238</v>
      </c>
    </row>
    <row r="44" spans="1:6" x14ac:dyDescent="0.2">
      <c r="A44" s="136">
        <f>MAX(A35:A43)+1</f>
        <v>14</v>
      </c>
      <c r="B44" s="134" t="s">
        <v>22</v>
      </c>
      <c r="C44" s="134"/>
      <c r="D44" s="134"/>
      <c r="E44" s="140">
        <f>E38*E18</f>
        <v>8044865.7257147441</v>
      </c>
      <c r="F44" s="134" t="s">
        <v>239</v>
      </c>
    </row>
    <row r="45" spans="1:6" x14ac:dyDescent="0.2">
      <c r="A45" s="134"/>
      <c r="B45" s="134"/>
      <c r="C45" s="134"/>
      <c r="D45" s="134"/>
      <c r="E45" s="134"/>
      <c r="F45" s="134"/>
    </row>
    <row r="46" spans="1:6" x14ac:dyDescent="0.2">
      <c r="A46" s="134"/>
      <c r="B46" s="145"/>
      <c r="C46" s="134"/>
      <c r="D46" s="134"/>
      <c r="E46" s="134"/>
      <c r="F46" s="134"/>
    </row>
    <row r="47" spans="1:6" x14ac:dyDescent="0.2">
      <c r="A47" s="134"/>
      <c r="B47" s="134" t="s">
        <v>33</v>
      </c>
      <c r="C47" s="134"/>
      <c r="D47" s="134"/>
      <c r="E47" s="134"/>
      <c r="F47" s="134"/>
    </row>
    <row r="48" spans="1:6" x14ac:dyDescent="0.2">
      <c r="A48" s="134"/>
      <c r="B48" s="134" t="s">
        <v>240</v>
      </c>
      <c r="C48" s="134"/>
      <c r="D48" s="134"/>
      <c r="E48" s="134"/>
      <c r="F48" s="134"/>
    </row>
    <row r="49" spans="1:6" x14ac:dyDescent="0.2">
      <c r="A49" s="134"/>
      <c r="B49" s="134" t="s">
        <v>244</v>
      </c>
      <c r="C49" s="134"/>
      <c r="D49" s="134"/>
      <c r="E49" s="134"/>
      <c r="F49" s="134"/>
    </row>
  </sheetData>
  <mergeCells count="4">
    <mergeCell ref="A1:F1"/>
    <mergeCell ref="A5:F5"/>
    <mergeCell ref="A6:F6"/>
    <mergeCell ref="B10:C10"/>
  </mergeCells>
  <printOptions horizontalCentered="1"/>
  <pageMargins left="0.7" right="0.7" top="1.25" bottom="0.75" header="0.55000000000000004" footer="0.3"/>
  <pageSetup scale="92" orientation="portrait" r:id="rId1"/>
  <headerFooter>
    <oddHeader>&amp;R&amp;12FEA
Michael P. Gorman
Docket No. 13-035-184
Exhibit FEA___(MPG-17)
Page 4 of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323"/>
  <sheetViews>
    <sheetView workbookViewId="0">
      <selection activeCell="C2" sqref="C2"/>
    </sheetView>
  </sheetViews>
  <sheetFormatPr defaultRowHeight="12.75" customHeight="1" x14ac:dyDescent="0.2"/>
  <cols>
    <col min="1" max="2" width="4.25" style="78" customWidth="1"/>
    <col min="3" max="3" width="40.5" style="78" customWidth="1"/>
    <col min="4" max="10" width="8.875" style="78" bestFit="1" customWidth="1"/>
    <col min="11" max="14" width="16.375" style="78" customWidth="1"/>
    <col min="15" max="256" width="9" style="78"/>
    <col min="257" max="258" width="4.25" style="78" customWidth="1"/>
    <col min="259" max="259" width="40.5" style="78" customWidth="1"/>
    <col min="260" max="264" width="8.875" style="78" bestFit="1" customWidth="1"/>
    <col min="265" max="270" width="16.375" style="78" customWidth="1"/>
    <col min="271" max="512" width="9" style="78"/>
    <col min="513" max="514" width="4.25" style="78" customWidth="1"/>
    <col min="515" max="515" width="40.5" style="78" customWidth="1"/>
    <col min="516" max="520" width="8.875" style="78" bestFit="1" customWidth="1"/>
    <col min="521" max="526" width="16.375" style="78" customWidth="1"/>
    <col min="527" max="768" width="9" style="78"/>
    <col min="769" max="770" width="4.25" style="78" customWidth="1"/>
    <col min="771" max="771" width="40.5" style="78" customWidth="1"/>
    <col min="772" max="776" width="8.875" style="78" bestFit="1" customWidth="1"/>
    <col min="777" max="782" width="16.375" style="78" customWidth="1"/>
    <col min="783" max="1024" width="9" style="78"/>
    <col min="1025" max="1026" width="4.25" style="78" customWidth="1"/>
    <col min="1027" max="1027" width="40.5" style="78" customWidth="1"/>
    <col min="1028" max="1032" width="8.875" style="78" bestFit="1" customWidth="1"/>
    <col min="1033" max="1038" width="16.375" style="78" customWidth="1"/>
    <col min="1039" max="1280" width="9" style="78"/>
    <col min="1281" max="1282" width="4.25" style="78" customWidth="1"/>
    <col min="1283" max="1283" width="40.5" style="78" customWidth="1"/>
    <col min="1284" max="1288" width="8.875" style="78" bestFit="1" customWidth="1"/>
    <col min="1289" max="1294" width="16.375" style="78" customWidth="1"/>
    <col min="1295" max="1536" width="9" style="78"/>
    <col min="1537" max="1538" width="4.25" style="78" customWidth="1"/>
    <col min="1539" max="1539" width="40.5" style="78" customWidth="1"/>
    <col min="1540" max="1544" width="8.875" style="78" bestFit="1" customWidth="1"/>
    <col min="1545" max="1550" width="16.375" style="78" customWidth="1"/>
    <col min="1551" max="1792" width="9" style="78"/>
    <col min="1793" max="1794" width="4.25" style="78" customWidth="1"/>
    <col min="1795" max="1795" width="40.5" style="78" customWidth="1"/>
    <col min="1796" max="1800" width="8.875" style="78" bestFit="1" customWidth="1"/>
    <col min="1801" max="1806" width="16.375" style="78" customWidth="1"/>
    <col min="1807" max="2048" width="9" style="78"/>
    <col min="2049" max="2050" width="4.25" style="78" customWidth="1"/>
    <col min="2051" max="2051" width="40.5" style="78" customWidth="1"/>
    <col min="2052" max="2056" width="8.875" style="78" bestFit="1" customWidth="1"/>
    <col min="2057" max="2062" width="16.375" style="78" customWidth="1"/>
    <col min="2063" max="2304" width="9" style="78"/>
    <col min="2305" max="2306" width="4.25" style="78" customWidth="1"/>
    <col min="2307" max="2307" width="40.5" style="78" customWidth="1"/>
    <col min="2308" max="2312" width="8.875" style="78" bestFit="1" customWidth="1"/>
    <col min="2313" max="2318" width="16.375" style="78" customWidth="1"/>
    <col min="2319" max="2560" width="9" style="78"/>
    <col min="2561" max="2562" width="4.25" style="78" customWidth="1"/>
    <col min="2563" max="2563" width="40.5" style="78" customWidth="1"/>
    <col min="2564" max="2568" width="8.875" style="78" bestFit="1" customWidth="1"/>
    <col min="2569" max="2574" width="16.375" style="78" customWidth="1"/>
    <col min="2575" max="2816" width="9" style="78"/>
    <col min="2817" max="2818" width="4.25" style="78" customWidth="1"/>
    <col min="2819" max="2819" width="40.5" style="78" customWidth="1"/>
    <col min="2820" max="2824" width="8.875" style="78" bestFit="1" customWidth="1"/>
    <col min="2825" max="2830" width="16.375" style="78" customWidth="1"/>
    <col min="2831" max="3072" width="9" style="78"/>
    <col min="3073" max="3074" width="4.25" style="78" customWidth="1"/>
    <col min="3075" max="3075" width="40.5" style="78" customWidth="1"/>
    <col min="3076" max="3080" width="8.875" style="78" bestFit="1" customWidth="1"/>
    <col min="3081" max="3086" width="16.375" style="78" customWidth="1"/>
    <col min="3087" max="3328" width="9" style="78"/>
    <col min="3329" max="3330" width="4.25" style="78" customWidth="1"/>
    <col min="3331" max="3331" width="40.5" style="78" customWidth="1"/>
    <col min="3332" max="3336" width="8.875" style="78" bestFit="1" customWidth="1"/>
    <col min="3337" max="3342" width="16.375" style="78" customWidth="1"/>
    <col min="3343" max="3584" width="9" style="78"/>
    <col min="3585" max="3586" width="4.25" style="78" customWidth="1"/>
    <col min="3587" max="3587" width="40.5" style="78" customWidth="1"/>
    <col min="3588" max="3592" width="8.875" style="78" bestFit="1" customWidth="1"/>
    <col min="3593" max="3598" width="16.375" style="78" customWidth="1"/>
    <col min="3599" max="3840" width="9" style="78"/>
    <col min="3841" max="3842" width="4.25" style="78" customWidth="1"/>
    <col min="3843" max="3843" width="40.5" style="78" customWidth="1"/>
    <col min="3844" max="3848" width="8.875" style="78" bestFit="1" customWidth="1"/>
    <col min="3849" max="3854" width="16.375" style="78" customWidth="1"/>
    <col min="3855" max="4096" width="9" style="78"/>
    <col min="4097" max="4098" width="4.25" style="78" customWidth="1"/>
    <col min="4099" max="4099" width="40.5" style="78" customWidth="1"/>
    <col min="4100" max="4104" width="8.875" style="78" bestFit="1" customWidth="1"/>
    <col min="4105" max="4110" width="16.375" style="78" customWidth="1"/>
    <col min="4111" max="4352" width="9" style="78"/>
    <col min="4353" max="4354" width="4.25" style="78" customWidth="1"/>
    <col min="4355" max="4355" width="40.5" style="78" customWidth="1"/>
    <col min="4356" max="4360" width="8.875" style="78" bestFit="1" customWidth="1"/>
    <col min="4361" max="4366" width="16.375" style="78" customWidth="1"/>
    <col min="4367" max="4608" width="9" style="78"/>
    <col min="4609" max="4610" width="4.25" style="78" customWidth="1"/>
    <col min="4611" max="4611" width="40.5" style="78" customWidth="1"/>
    <col min="4612" max="4616" width="8.875" style="78" bestFit="1" customWidth="1"/>
    <col min="4617" max="4622" width="16.375" style="78" customWidth="1"/>
    <col min="4623" max="4864" width="9" style="78"/>
    <col min="4865" max="4866" width="4.25" style="78" customWidth="1"/>
    <col min="4867" max="4867" width="40.5" style="78" customWidth="1"/>
    <col min="4868" max="4872" width="8.875" style="78" bestFit="1" customWidth="1"/>
    <col min="4873" max="4878" width="16.375" style="78" customWidth="1"/>
    <col min="4879" max="5120" width="9" style="78"/>
    <col min="5121" max="5122" width="4.25" style="78" customWidth="1"/>
    <col min="5123" max="5123" width="40.5" style="78" customWidth="1"/>
    <col min="5124" max="5128" width="8.875" style="78" bestFit="1" customWidth="1"/>
    <col min="5129" max="5134" width="16.375" style="78" customWidth="1"/>
    <col min="5135" max="5376" width="9" style="78"/>
    <col min="5377" max="5378" width="4.25" style="78" customWidth="1"/>
    <col min="5379" max="5379" width="40.5" style="78" customWidth="1"/>
    <col min="5380" max="5384" width="8.875" style="78" bestFit="1" customWidth="1"/>
    <col min="5385" max="5390" width="16.375" style="78" customWidth="1"/>
    <col min="5391" max="5632" width="9" style="78"/>
    <col min="5633" max="5634" width="4.25" style="78" customWidth="1"/>
    <col min="5635" max="5635" width="40.5" style="78" customWidth="1"/>
    <col min="5636" max="5640" width="8.875" style="78" bestFit="1" customWidth="1"/>
    <col min="5641" max="5646" width="16.375" style="78" customWidth="1"/>
    <col min="5647" max="5888" width="9" style="78"/>
    <col min="5889" max="5890" width="4.25" style="78" customWidth="1"/>
    <col min="5891" max="5891" width="40.5" style="78" customWidth="1"/>
    <col min="5892" max="5896" width="8.875" style="78" bestFit="1" customWidth="1"/>
    <col min="5897" max="5902" width="16.375" style="78" customWidth="1"/>
    <col min="5903" max="6144" width="9" style="78"/>
    <col min="6145" max="6146" width="4.25" style="78" customWidth="1"/>
    <col min="6147" max="6147" width="40.5" style="78" customWidth="1"/>
    <col min="6148" max="6152" width="8.875" style="78" bestFit="1" customWidth="1"/>
    <col min="6153" max="6158" width="16.375" style="78" customWidth="1"/>
    <col min="6159" max="6400" width="9" style="78"/>
    <col min="6401" max="6402" width="4.25" style="78" customWidth="1"/>
    <col min="6403" max="6403" width="40.5" style="78" customWidth="1"/>
    <col min="6404" max="6408" width="8.875" style="78" bestFit="1" customWidth="1"/>
    <col min="6409" max="6414" width="16.375" style="78" customWidth="1"/>
    <col min="6415" max="6656" width="9" style="78"/>
    <col min="6657" max="6658" width="4.25" style="78" customWidth="1"/>
    <col min="6659" max="6659" width="40.5" style="78" customWidth="1"/>
    <col min="6660" max="6664" width="8.875" style="78" bestFit="1" customWidth="1"/>
    <col min="6665" max="6670" width="16.375" style="78" customWidth="1"/>
    <col min="6671" max="6912" width="9" style="78"/>
    <col min="6913" max="6914" width="4.25" style="78" customWidth="1"/>
    <col min="6915" max="6915" width="40.5" style="78" customWidth="1"/>
    <col min="6916" max="6920" width="8.875" style="78" bestFit="1" customWidth="1"/>
    <col min="6921" max="6926" width="16.375" style="78" customWidth="1"/>
    <col min="6927" max="7168" width="9" style="78"/>
    <col min="7169" max="7170" width="4.25" style="78" customWidth="1"/>
    <col min="7171" max="7171" width="40.5" style="78" customWidth="1"/>
    <col min="7172" max="7176" width="8.875" style="78" bestFit="1" customWidth="1"/>
    <col min="7177" max="7182" width="16.375" style="78" customWidth="1"/>
    <col min="7183" max="7424" width="9" style="78"/>
    <col min="7425" max="7426" width="4.25" style="78" customWidth="1"/>
    <col min="7427" max="7427" width="40.5" style="78" customWidth="1"/>
    <col min="7428" max="7432" width="8.875" style="78" bestFit="1" customWidth="1"/>
    <col min="7433" max="7438" width="16.375" style="78" customWidth="1"/>
    <col min="7439" max="7680" width="9" style="78"/>
    <col min="7681" max="7682" width="4.25" style="78" customWidth="1"/>
    <col min="7683" max="7683" width="40.5" style="78" customWidth="1"/>
    <col min="7684" max="7688" width="8.875" style="78" bestFit="1" customWidth="1"/>
    <col min="7689" max="7694" width="16.375" style="78" customWidth="1"/>
    <col min="7695" max="7936" width="9" style="78"/>
    <col min="7937" max="7938" width="4.25" style="78" customWidth="1"/>
    <col min="7939" max="7939" width="40.5" style="78" customWidth="1"/>
    <col min="7940" max="7944" width="8.875" style="78" bestFit="1" customWidth="1"/>
    <col min="7945" max="7950" width="16.375" style="78" customWidth="1"/>
    <col min="7951" max="8192" width="9" style="78"/>
    <col min="8193" max="8194" width="4.25" style="78" customWidth="1"/>
    <col min="8195" max="8195" width="40.5" style="78" customWidth="1"/>
    <col min="8196" max="8200" width="8.875" style="78" bestFit="1" customWidth="1"/>
    <col min="8201" max="8206" width="16.375" style="78" customWidth="1"/>
    <col min="8207" max="8448" width="9" style="78"/>
    <col min="8449" max="8450" width="4.25" style="78" customWidth="1"/>
    <col min="8451" max="8451" width="40.5" style="78" customWidth="1"/>
    <col min="8452" max="8456" width="8.875" style="78" bestFit="1" customWidth="1"/>
    <col min="8457" max="8462" width="16.375" style="78" customWidth="1"/>
    <col min="8463" max="8704" width="9" style="78"/>
    <col min="8705" max="8706" width="4.25" style="78" customWidth="1"/>
    <col min="8707" max="8707" width="40.5" style="78" customWidth="1"/>
    <col min="8708" max="8712" width="8.875" style="78" bestFit="1" customWidth="1"/>
    <col min="8713" max="8718" width="16.375" style="78" customWidth="1"/>
    <col min="8719" max="8960" width="9" style="78"/>
    <col min="8961" max="8962" width="4.25" style="78" customWidth="1"/>
    <col min="8963" max="8963" width="40.5" style="78" customWidth="1"/>
    <col min="8964" max="8968" width="8.875" style="78" bestFit="1" customWidth="1"/>
    <col min="8969" max="8974" width="16.375" style="78" customWidth="1"/>
    <col min="8975" max="9216" width="9" style="78"/>
    <col min="9217" max="9218" width="4.25" style="78" customWidth="1"/>
    <col min="9219" max="9219" width="40.5" style="78" customWidth="1"/>
    <col min="9220" max="9224" width="8.875" style="78" bestFit="1" customWidth="1"/>
    <col min="9225" max="9230" width="16.375" style="78" customWidth="1"/>
    <col min="9231" max="9472" width="9" style="78"/>
    <col min="9473" max="9474" width="4.25" style="78" customWidth="1"/>
    <col min="9475" max="9475" width="40.5" style="78" customWidth="1"/>
    <col min="9476" max="9480" width="8.875" style="78" bestFit="1" customWidth="1"/>
    <col min="9481" max="9486" width="16.375" style="78" customWidth="1"/>
    <col min="9487" max="9728" width="9" style="78"/>
    <col min="9729" max="9730" width="4.25" style="78" customWidth="1"/>
    <col min="9731" max="9731" width="40.5" style="78" customWidth="1"/>
    <col min="9732" max="9736" width="8.875" style="78" bestFit="1" customWidth="1"/>
    <col min="9737" max="9742" width="16.375" style="78" customWidth="1"/>
    <col min="9743" max="9984" width="9" style="78"/>
    <col min="9985" max="9986" width="4.25" style="78" customWidth="1"/>
    <col min="9987" max="9987" width="40.5" style="78" customWidth="1"/>
    <col min="9988" max="9992" width="8.875" style="78" bestFit="1" customWidth="1"/>
    <col min="9993" max="9998" width="16.375" style="78" customWidth="1"/>
    <col min="9999" max="10240" width="9" style="78"/>
    <col min="10241" max="10242" width="4.25" style="78" customWidth="1"/>
    <col min="10243" max="10243" width="40.5" style="78" customWidth="1"/>
    <col min="10244" max="10248" width="8.875" style="78" bestFit="1" customWidth="1"/>
    <col min="10249" max="10254" width="16.375" style="78" customWidth="1"/>
    <col min="10255" max="10496" width="9" style="78"/>
    <col min="10497" max="10498" width="4.25" style="78" customWidth="1"/>
    <col min="10499" max="10499" width="40.5" style="78" customWidth="1"/>
    <col min="10500" max="10504" width="8.875" style="78" bestFit="1" customWidth="1"/>
    <col min="10505" max="10510" width="16.375" style="78" customWidth="1"/>
    <col min="10511" max="10752" width="9" style="78"/>
    <col min="10753" max="10754" width="4.25" style="78" customWidth="1"/>
    <col min="10755" max="10755" width="40.5" style="78" customWidth="1"/>
    <col min="10756" max="10760" width="8.875" style="78" bestFit="1" customWidth="1"/>
    <col min="10761" max="10766" width="16.375" style="78" customWidth="1"/>
    <col min="10767" max="11008" width="9" style="78"/>
    <col min="11009" max="11010" width="4.25" style="78" customWidth="1"/>
    <col min="11011" max="11011" width="40.5" style="78" customWidth="1"/>
    <col min="11012" max="11016" width="8.875" style="78" bestFit="1" customWidth="1"/>
    <col min="11017" max="11022" width="16.375" style="78" customWidth="1"/>
    <col min="11023" max="11264" width="9" style="78"/>
    <col min="11265" max="11266" width="4.25" style="78" customWidth="1"/>
    <col min="11267" max="11267" width="40.5" style="78" customWidth="1"/>
    <col min="11268" max="11272" width="8.875" style="78" bestFit="1" customWidth="1"/>
    <col min="11273" max="11278" width="16.375" style="78" customWidth="1"/>
    <col min="11279" max="11520" width="9" style="78"/>
    <col min="11521" max="11522" width="4.25" style="78" customWidth="1"/>
    <col min="11523" max="11523" width="40.5" style="78" customWidth="1"/>
    <col min="11524" max="11528" width="8.875" style="78" bestFit="1" customWidth="1"/>
    <col min="11529" max="11534" width="16.375" style="78" customWidth="1"/>
    <col min="11535" max="11776" width="9" style="78"/>
    <col min="11777" max="11778" width="4.25" style="78" customWidth="1"/>
    <col min="11779" max="11779" width="40.5" style="78" customWidth="1"/>
    <col min="11780" max="11784" width="8.875" style="78" bestFit="1" customWidth="1"/>
    <col min="11785" max="11790" width="16.375" style="78" customWidth="1"/>
    <col min="11791" max="12032" width="9" style="78"/>
    <col min="12033" max="12034" width="4.25" style="78" customWidth="1"/>
    <col min="12035" max="12035" width="40.5" style="78" customWidth="1"/>
    <col min="12036" max="12040" width="8.875" style="78" bestFit="1" customWidth="1"/>
    <col min="12041" max="12046" width="16.375" style="78" customWidth="1"/>
    <col min="12047" max="12288" width="9" style="78"/>
    <col min="12289" max="12290" width="4.25" style="78" customWidth="1"/>
    <col min="12291" max="12291" width="40.5" style="78" customWidth="1"/>
    <col min="12292" max="12296" width="8.875" style="78" bestFit="1" customWidth="1"/>
    <col min="12297" max="12302" width="16.375" style="78" customWidth="1"/>
    <col min="12303" max="12544" width="9" style="78"/>
    <col min="12545" max="12546" width="4.25" style="78" customWidth="1"/>
    <col min="12547" max="12547" width="40.5" style="78" customWidth="1"/>
    <col min="12548" max="12552" width="8.875" style="78" bestFit="1" customWidth="1"/>
    <col min="12553" max="12558" width="16.375" style="78" customWidth="1"/>
    <col min="12559" max="12800" width="9" style="78"/>
    <col min="12801" max="12802" width="4.25" style="78" customWidth="1"/>
    <col min="12803" max="12803" width="40.5" style="78" customWidth="1"/>
    <col min="12804" max="12808" width="8.875" style="78" bestFit="1" customWidth="1"/>
    <col min="12809" max="12814" width="16.375" style="78" customWidth="1"/>
    <col min="12815" max="13056" width="9" style="78"/>
    <col min="13057" max="13058" width="4.25" style="78" customWidth="1"/>
    <col min="13059" max="13059" width="40.5" style="78" customWidth="1"/>
    <col min="13060" max="13064" width="8.875" style="78" bestFit="1" customWidth="1"/>
    <col min="13065" max="13070" width="16.375" style="78" customWidth="1"/>
    <col min="13071" max="13312" width="9" style="78"/>
    <col min="13313" max="13314" width="4.25" style="78" customWidth="1"/>
    <col min="13315" max="13315" width="40.5" style="78" customWidth="1"/>
    <col min="13316" max="13320" width="8.875" style="78" bestFit="1" customWidth="1"/>
    <col min="13321" max="13326" width="16.375" style="78" customWidth="1"/>
    <col min="13327" max="13568" width="9" style="78"/>
    <col min="13569" max="13570" width="4.25" style="78" customWidth="1"/>
    <col min="13571" max="13571" width="40.5" style="78" customWidth="1"/>
    <col min="13572" max="13576" width="8.875" style="78" bestFit="1" customWidth="1"/>
    <col min="13577" max="13582" width="16.375" style="78" customWidth="1"/>
    <col min="13583" max="13824" width="9" style="78"/>
    <col min="13825" max="13826" width="4.25" style="78" customWidth="1"/>
    <col min="13827" max="13827" width="40.5" style="78" customWidth="1"/>
    <col min="13828" max="13832" width="8.875" style="78" bestFit="1" customWidth="1"/>
    <col min="13833" max="13838" width="16.375" style="78" customWidth="1"/>
    <col min="13839" max="14080" width="9" style="78"/>
    <col min="14081" max="14082" width="4.25" style="78" customWidth="1"/>
    <col min="14083" max="14083" width="40.5" style="78" customWidth="1"/>
    <col min="14084" max="14088" width="8.875" style="78" bestFit="1" customWidth="1"/>
    <col min="14089" max="14094" width="16.375" style="78" customWidth="1"/>
    <col min="14095" max="14336" width="9" style="78"/>
    <col min="14337" max="14338" width="4.25" style="78" customWidth="1"/>
    <col min="14339" max="14339" width="40.5" style="78" customWidth="1"/>
    <col min="14340" max="14344" width="8.875" style="78" bestFit="1" customWidth="1"/>
    <col min="14345" max="14350" width="16.375" style="78" customWidth="1"/>
    <col min="14351" max="14592" width="9" style="78"/>
    <col min="14593" max="14594" width="4.25" style="78" customWidth="1"/>
    <col min="14595" max="14595" width="40.5" style="78" customWidth="1"/>
    <col min="14596" max="14600" width="8.875" style="78" bestFit="1" customWidth="1"/>
    <col min="14601" max="14606" width="16.375" style="78" customWidth="1"/>
    <col min="14607" max="14848" width="9" style="78"/>
    <col min="14849" max="14850" width="4.25" style="78" customWidth="1"/>
    <col min="14851" max="14851" width="40.5" style="78" customWidth="1"/>
    <col min="14852" max="14856" width="8.875" style="78" bestFit="1" customWidth="1"/>
    <col min="14857" max="14862" width="16.375" style="78" customWidth="1"/>
    <col min="14863" max="15104" width="9" style="78"/>
    <col min="15105" max="15106" width="4.25" style="78" customWidth="1"/>
    <col min="15107" max="15107" width="40.5" style="78" customWidth="1"/>
    <col min="15108" max="15112" width="8.875" style="78" bestFit="1" customWidth="1"/>
    <col min="15113" max="15118" width="16.375" style="78" customWidth="1"/>
    <col min="15119" max="15360" width="9" style="78"/>
    <col min="15361" max="15362" width="4.25" style="78" customWidth="1"/>
    <col min="15363" max="15363" width="40.5" style="78" customWidth="1"/>
    <col min="15364" max="15368" width="8.875" style="78" bestFit="1" customWidth="1"/>
    <col min="15369" max="15374" width="16.375" style="78" customWidth="1"/>
    <col min="15375" max="15616" width="9" style="78"/>
    <col min="15617" max="15618" width="4.25" style="78" customWidth="1"/>
    <col min="15619" max="15619" width="40.5" style="78" customWidth="1"/>
    <col min="15620" max="15624" width="8.875" style="78" bestFit="1" customWidth="1"/>
    <col min="15625" max="15630" width="16.375" style="78" customWidth="1"/>
    <col min="15631" max="15872" width="9" style="78"/>
    <col min="15873" max="15874" width="4.25" style="78" customWidth="1"/>
    <col min="15875" max="15875" width="40.5" style="78" customWidth="1"/>
    <col min="15876" max="15880" width="8.875" style="78" bestFit="1" customWidth="1"/>
    <col min="15881" max="15886" width="16.375" style="78" customWidth="1"/>
    <col min="15887" max="16128" width="9" style="78"/>
    <col min="16129" max="16130" width="4.25" style="78" customWidth="1"/>
    <col min="16131" max="16131" width="40.5" style="78" customWidth="1"/>
    <col min="16132" max="16136" width="8.875" style="78" bestFit="1" customWidth="1"/>
    <col min="16137" max="16142" width="16.375" style="78" customWidth="1"/>
    <col min="16143" max="16384" width="9" style="78"/>
  </cols>
  <sheetData>
    <row r="1" spans="1:10" ht="18" customHeight="1" x14ac:dyDescent="0.25">
      <c r="A1" s="79" t="s">
        <v>189</v>
      </c>
    </row>
    <row r="2" spans="1:10" ht="15.75" customHeight="1" x14ac:dyDescent="0.25">
      <c r="A2" s="80" t="s">
        <v>190</v>
      </c>
    </row>
    <row r="5" spans="1:10" x14ac:dyDescent="0.2">
      <c r="D5" s="120" t="s">
        <v>191</v>
      </c>
      <c r="E5" s="120" t="s">
        <v>192</v>
      </c>
      <c r="F5" s="120" t="s">
        <v>193</v>
      </c>
      <c r="G5" s="120" t="s">
        <v>194</v>
      </c>
      <c r="H5" s="120" t="s">
        <v>207</v>
      </c>
      <c r="I5" s="120" t="s">
        <v>205</v>
      </c>
      <c r="J5" s="120" t="s">
        <v>206</v>
      </c>
    </row>
    <row r="6" spans="1:10" x14ac:dyDescent="0.2">
      <c r="A6" s="82" t="s">
        <v>109</v>
      </c>
      <c r="D6" s="121">
        <v>40178</v>
      </c>
      <c r="E6" s="121">
        <v>40543</v>
      </c>
      <c r="F6" s="121">
        <v>40908</v>
      </c>
      <c r="G6" s="121">
        <v>41274</v>
      </c>
      <c r="H6" s="121">
        <v>41364</v>
      </c>
      <c r="I6" s="121">
        <v>41455</v>
      </c>
      <c r="J6" s="121">
        <v>41547</v>
      </c>
    </row>
    <row r="9" spans="1:10" x14ac:dyDescent="0.2">
      <c r="A9" s="81" t="s">
        <v>180</v>
      </c>
    </row>
    <row r="10" spans="1:10" x14ac:dyDescent="0.2">
      <c r="C10" s="82" t="s">
        <v>174</v>
      </c>
      <c r="D10" s="84">
        <v>10386496</v>
      </c>
      <c r="E10" s="84">
        <v>10523382</v>
      </c>
      <c r="F10" s="84">
        <v>11735358</v>
      </c>
      <c r="G10" s="84">
        <v>12596061</v>
      </c>
      <c r="H10" s="84">
        <v>12633839</v>
      </c>
      <c r="I10" s="84">
        <v>12702955</v>
      </c>
      <c r="J10" s="84">
        <v>12872602</v>
      </c>
    </row>
    <row r="11" spans="1:10" x14ac:dyDescent="0.2">
      <c r="C11" s="82" t="s">
        <v>173</v>
      </c>
      <c r="D11" s="84">
        <v>96049</v>
      </c>
      <c r="E11" s="84">
        <v>150394</v>
      </c>
      <c r="F11" s="84">
        <v>151282</v>
      </c>
      <c r="G11" s="84">
        <v>292828</v>
      </c>
      <c r="H11" s="84">
        <v>357363</v>
      </c>
      <c r="I11" s="84">
        <v>430736</v>
      </c>
      <c r="J11" s="84">
        <v>612322</v>
      </c>
    </row>
    <row r="12" spans="1:10" x14ac:dyDescent="0.2">
      <c r="B12" s="82" t="s">
        <v>172</v>
      </c>
      <c r="D12" s="84">
        <v>10482545</v>
      </c>
      <c r="E12" s="84">
        <v>10673777</v>
      </c>
      <c r="F12" s="84">
        <v>11886641</v>
      </c>
      <c r="G12" s="84">
        <v>12888889</v>
      </c>
      <c r="H12" s="84">
        <v>12991202</v>
      </c>
      <c r="I12" s="84">
        <v>13133691</v>
      </c>
      <c r="J12" s="84">
        <v>13484924</v>
      </c>
    </row>
    <row r="13" spans="1:10" x14ac:dyDescent="0.2">
      <c r="B13" s="82" t="s">
        <v>171</v>
      </c>
      <c r="D13" s="84">
        <v>4144912</v>
      </c>
      <c r="E13" s="84">
        <v>4375948</v>
      </c>
      <c r="F13" s="84">
        <v>4662316</v>
      </c>
      <c r="G13" s="84">
        <v>4970589</v>
      </c>
      <c r="H13" s="84">
        <v>5055195</v>
      </c>
      <c r="I13" s="84">
        <v>5143839</v>
      </c>
      <c r="J13" s="84">
        <v>5231686</v>
      </c>
    </row>
    <row r="14" spans="1:10" x14ac:dyDescent="0.2">
      <c r="A14" s="82" t="s">
        <v>170</v>
      </c>
      <c r="D14" s="84">
        <v>6337633</v>
      </c>
      <c r="E14" s="84">
        <v>6297828</v>
      </c>
      <c r="F14" s="84">
        <v>7224325</v>
      </c>
      <c r="G14" s="84">
        <v>7918300</v>
      </c>
      <c r="H14" s="84">
        <v>7936007</v>
      </c>
      <c r="I14" s="84">
        <v>7989852</v>
      </c>
      <c r="J14" s="84">
        <v>8253239</v>
      </c>
    </row>
    <row r="15" spans="1:10" x14ac:dyDescent="0.2">
      <c r="C15" s="82" t="s">
        <v>169</v>
      </c>
      <c r="D15" s="84">
        <v>127053</v>
      </c>
      <c r="E15" s="84">
        <v>119584</v>
      </c>
      <c r="F15" s="84">
        <v>153137</v>
      </c>
      <c r="G15" s="84">
        <v>170024</v>
      </c>
      <c r="H15" s="84">
        <v>174087</v>
      </c>
      <c r="I15" s="84">
        <v>164260</v>
      </c>
      <c r="J15" s="84">
        <v>164464</v>
      </c>
    </row>
    <row r="16" spans="1:10" x14ac:dyDescent="0.2">
      <c r="C16" s="82" t="s">
        <v>168</v>
      </c>
      <c r="D16" s="84">
        <v>70609</v>
      </c>
      <c r="E16" s="84">
        <v>76155</v>
      </c>
      <c r="F16" s="84">
        <v>85138</v>
      </c>
      <c r="G16" s="84">
        <v>94973</v>
      </c>
      <c r="H16" s="84">
        <v>99918</v>
      </c>
      <c r="I16" s="84">
        <v>95965</v>
      </c>
      <c r="J16" s="84">
        <v>102308</v>
      </c>
    </row>
    <row r="17" spans="1:10" x14ac:dyDescent="0.2">
      <c r="B17" s="82" t="s">
        <v>167</v>
      </c>
      <c r="D17" s="84">
        <v>56444</v>
      </c>
      <c r="E17" s="84">
        <v>43430</v>
      </c>
      <c r="F17" s="84">
        <v>67999</v>
      </c>
      <c r="G17" s="84">
        <v>75052</v>
      </c>
      <c r="H17" s="84">
        <v>74170</v>
      </c>
      <c r="I17" s="84">
        <v>68294</v>
      </c>
      <c r="J17" s="84">
        <v>62156</v>
      </c>
    </row>
    <row r="18" spans="1:10" x14ac:dyDescent="0.2">
      <c r="A18" s="82" t="s">
        <v>166</v>
      </c>
      <c r="D18" s="84">
        <v>6394077</v>
      </c>
      <c r="E18" s="84">
        <v>6341258</v>
      </c>
      <c r="F18" s="84">
        <v>7292324</v>
      </c>
      <c r="G18" s="84">
        <v>7993351</v>
      </c>
      <c r="H18" s="84">
        <v>8010176</v>
      </c>
      <c r="I18" s="84">
        <v>8058147</v>
      </c>
      <c r="J18" s="84">
        <v>8315394</v>
      </c>
    </row>
    <row r="19" spans="1:10" x14ac:dyDescent="0.2">
      <c r="A19" s="82" t="s">
        <v>195</v>
      </c>
      <c r="D19" s="84">
        <v>0</v>
      </c>
      <c r="E19" s="84">
        <v>0</v>
      </c>
      <c r="F19" s="84">
        <v>0</v>
      </c>
      <c r="G19" s="84">
        <v>0</v>
      </c>
      <c r="H19" s="84">
        <v>0</v>
      </c>
      <c r="I19" s="84">
        <v>0</v>
      </c>
      <c r="J19" s="84">
        <v>0</v>
      </c>
    </row>
    <row r="20" spans="1:10" x14ac:dyDescent="0.2">
      <c r="A20" s="82" t="s">
        <v>196</v>
      </c>
      <c r="D20" s="84">
        <v>0</v>
      </c>
      <c r="E20" s="84">
        <v>0</v>
      </c>
      <c r="F20" s="84">
        <v>0</v>
      </c>
      <c r="G20" s="84">
        <v>0</v>
      </c>
      <c r="H20" s="84">
        <v>0</v>
      </c>
      <c r="I20" s="84">
        <v>0</v>
      </c>
      <c r="J20" s="84">
        <v>0</v>
      </c>
    </row>
    <row r="23" spans="1:10" x14ac:dyDescent="0.2">
      <c r="A23" s="81" t="s">
        <v>181</v>
      </c>
    </row>
    <row r="24" spans="1:10" x14ac:dyDescent="0.2">
      <c r="B24" s="82" t="s">
        <v>165</v>
      </c>
      <c r="D24" s="84">
        <v>23281</v>
      </c>
      <c r="E24" s="84">
        <v>23628</v>
      </c>
      <c r="F24" s="84">
        <v>23601</v>
      </c>
      <c r="G24" s="84">
        <v>17964</v>
      </c>
      <c r="H24" s="84">
        <v>17972</v>
      </c>
      <c r="I24" s="84">
        <v>17990</v>
      </c>
      <c r="J24" s="84">
        <v>18051</v>
      </c>
    </row>
    <row r="25" spans="1:10" x14ac:dyDescent="0.2">
      <c r="B25" s="82" t="s">
        <v>164</v>
      </c>
      <c r="D25" s="84">
        <v>7146</v>
      </c>
      <c r="E25" s="84">
        <v>7960</v>
      </c>
      <c r="F25" s="84">
        <v>8707</v>
      </c>
      <c r="G25" s="84">
        <v>8720</v>
      </c>
      <c r="H25" s="84">
        <v>8834</v>
      </c>
      <c r="I25" s="84">
        <v>8948</v>
      </c>
      <c r="J25" s="84">
        <v>9063</v>
      </c>
    </row>
    <row r="26" spans="1:10" x14ac:dyDescent="0.2">
      <c r="B26" s="82" t="s">
        <v>163</v>
      </c>
      <c r="D26" s="84">
        <v>0</v>
      </c>
      <c r="E26" s="84">
        <v>0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</row>
    <row r="27" spans="1:10" x14ac:dyDescent="0.2">
      <c r="B27" s="82" t="s">
        <v>162</v>
      </c>
      <c r="D27" s="84">
        <v>6672</v>
      </c>
      <c r="E27" s="84">
        <v>6443</v>
      </c>
      <c r="F27" s="84">
        <v>6924</v>
      </c>
      <c r="G27" s="84">
        <v>0</v>
      </c>
      <c r="H27" s="84">
        <v>0</v>
      </c>
      <c r="I27" s="84">
        <v>0</v>
      </c>
      <c r="J27" s="84">
        <v>0</v>
      </c>
    </row>
    <row r="28" spans="1:10" x14ac:dyDescent="0.2">
      <c r="B28" s="82" t="s">
        <v>135</v>
      </c>
      <c r="D28" s="84">
        <v>3260</v>
      </c>
      <c r="E28" s="84">
        <v>2925</v>
      </c>
      <c r="F28" s="84">
        <v>1810</v>
      </c>
      <c r="G28" s="84">
        <v>1810</v>
      </c>
      <c r="H28" s="84">
        <v>1486</v>
      </c>
      <c r="I28" s="84">
        <v>1486</v>
      </c>
      <c r="J28" s="84">
        <v>1486</v>
      </c>
    </row>
    <row r="29" spans="1:10" x14ac:dyDescent="0.2">
      <c r="B29" s="82" t="s">
        <v>161</v>
      </c>
      <c r="D29" s="84">
        <v>157765</v>
      </c>
      <c r="E29" s="84">
        <v>171564</v>
      </c>
      <c r="F29" s="84">
        <v>172978</v>
      </c>
      <c r="G29" s="84">
        <v>189613</v>
      </c>
      <c r="H29" s="84">
        <v>186898</v>
      </c>
      <c r="I29" s="84">
        <v>184706</v>
      </c>
      <c r="J29" s="84">
        <v>189167</v>
      </c>
    </row>
    <row r="30" spans="1:10" x14ac:dyDescent="0.2">
      <c r="B30" s="82" t="s">
        <v>160</v>
      </c>
      <c r="D30" s="84">
        <v>264408</v>
      </c>
      <c r="E30" s="84">
        <v>321336</v>
      </c>
      <c r="F30" s="84">
        <v>321972</v>
      </c>
      <c r="G30" s="84">
        <v>350730</v>
      </c>
      <c r="H30" s="84">
        <v>376583</v>
      </c>
      <c r="I30" s="84">
        <v>381946</v>
      </c>
      <c r="J30" s="84">
        <v>388233</v>
      </c>
    </row>
    <row r="31" spans="1:10" x14ac:dyDescent="0.2">
      <c r="B31" s="82" t="s">
        <v>159</v>
      </c>
      <c r="D31" s="84">
        <v>8572</v>
      </c>
      <c r="E31" s="84">
        <v>3155</v>
      </c>
      <c r="F31" s="84">
        <v>4146</v>
      </c>
      <c r="G31" s="84">
        <v>962</v>
      </c>
      <c r="H31" s="84">
        <v>380</v>
      </c>
      <c r="I31" s="84">
        <v>889</v>
      </c>
      <c r="J31" s="84">
        <v>1545</v>
      </c>
    </row>
    <row r="32" spans="1:10" x14ac:dyDescent="0.2">
      <c r="B32" s="82" t="s">
        <v>158</v>
      </c>
      <c r="D32" s="84">
        <v>300</v>
      </c>
      <c r="E32" s="84">
        <v>837</v>
      </c>
      <c r="F32" s="84">
        <v>0</v>
      </c>
      <c r="G32" s="84">
        <v>23</v>
      </c>
      <c r="H32" s="84">
        <v>1634</v>
      </c>
      <c r="I32" s="84">
        <v>0</v>
      </c>
      <c r="J32" s="84">
        <v>0</v>
      </c>
    </row>
    <row r="33" spans="1:10" x14ac:dyDescent="0.2">
      <c r="A33" s="82" t="s">
        <v>157</v>
      </c>
      <c r="D33" s="84">
        <v>457113</v>
      </c>
      <c r="E33" s="84">
        <v>521928</v>
      </c>
      <c r="F33" s="84">
        <v>522724</v>
      </c>
      <c r="G33" s="84">
        <v>552383</v>
      </c>
      <c r="H33" s="84">
        <v>576119</v>
      </c>
      <c r="I33" s="84">
        <v>578069</v>
      </c>
      <c r="J33" s="84">
        <v>589420</v>
      </c>
    </row>
    <row r="36" spans="1:10" x14ac:dyDescent="0.2">
      <c r="A36" s="81" t="s">
        <v>182</v>
      </c>
    </row>
    <row r="37" spans="1:10" x14ac:dyDescent="0.2">
      <c r="B37" s="82" t="s">
        <v>156</v>
      </c>
      <c r="D37" s="84">
        <v>9664</v>
      </c>
      <c r="E37" s="84">
        <v>800</v>
      </c>
      <c r="F37" s="84">
        <v>0</v>
      </c>
      <c r="G37" s="84">
        <v>8673</v>
      </c>
      <c r="H37" s="84">
        <v>0</v>
      </c>
      <c r="I37" s="84">
        <v>14797</v>
      </c>
      <c r="J37" s="84">
        <v>7</v>
      </c>
    </row>
    <row r="38" spans="1:10" x14ac:dyDescent="0.2">
      <c r="B38" s="82" t="s">
        <v>155</v>
      </c>
      <c r="D38" s="84">
        <v>0</v>
      </c>
      <c r="E38" s="84">
        <v>0</v>
      </c>
      <c r="F38" s="84">
        <v>0</v>
      </c>
      <c r="G38" s="84">
        <v>0</v>
      </c>
      <c r="H38" s="84">
        <v>0</v>
      </c>
      <c r="I38" s="84">
        <v>0</v>
      </c>
      <c r="J38" s="84">
        <v>0</v>
      </c>
    </row>
    <row r="39" spans="1:10" x14ac:dyDescent="0.2">
      <c r="B39" s="82" t="s">
        <v>154</v>
      </c>
      <c r="D39" s="84">
        <v>6477</v>
      </c>
      <c r="E39" s="84">
        <v>3228</v>
      </c>
      <c r="F39" s="84">
        <v>628</v>
      </c>
      <c r="G39" s="84">
        <v>159</v>
      </c>
      <c r="H39" s="84">
        <v>158</v>
      </c>
      <c r="I39" s="84">
        <v>158</v>
      </c>
      <c r="J39" s="84">
        <v>161</v>
      </c>
    </row>
    <row r="40" spans="1:10" x14ac:dyDescent="0.2">
      <c r="B40" s="82" t="s">
        <v>153</v>
      </c>
      <c r="D40" s="84">
        <v>70901</v>
      </c>
      <c r="E40" s="84">
        <v>198201</v>
      </c>
      <c r="F40" s="84">
        <v>0</v>
      </c>
      <c r="G40" s="84">
        <v>345089</v>
      </c>
      <c r="H40" s="84">
        <v>96108</v>
      </c>
      <c r="I40" s="84">
        <v>171115</v>
      </c>
      <c r="J40" s="84">
        <v>1141625</v>
      </c>
    </row>
    <row r="41" spans="1:10" x14ac:dyDescent="0.2">
      <c r="B41" s="82" t="s">
        <v>152</v>
      </c>
      <c r="D41" s="84">
        <v>0</v>
      </c>
      <c r="E41" s="84">
        <v>0</v>
      </c>
      <c r="F41" s="84">
        <v>0</v>
      </c>
      <c r="G41" s="84">
        <v>0</v>
      </c>
      <c r="H41" s="84">
        <v>0</v>
      </c>
      <c r="I41" s="84">
        <v>0</v>
      </c>
      <c r="J41" s="84">
        <v>0</v>
      </c>
    </row>
    <row r="42" spans="1:10" x14ac:dyDescent="0.2">
      <c r="B42" s="82" t="s">
        <v>151</v>
      </c>
      <c r="D42" s="84">
        <v>168172</v>
      </c>
      <c r="E42" s="84">
        <v>172538</v>
      </c>
      <c r="F42" s="84">
        <v>160578</v>
      </c>
      <c r="G42" s="84">
        <v>142567</v>
      </c>
      <c r="H42" s="84">
        <v>228048</v>
      </c>
      <c r="I42" s="84">
        <v>192236</v>
      </c>
      <c r="J42" s="84">
        <v>192130</v>
      </c>
    </row>
    <row r="43" spans="1:10" x14ac:dyDescent="0.2">
      <c r="B43" s="82" t="s">
        <v>150</v>
      </c>
      <c r="D43" s="84">
        <v>72346</v>
      </c>
      <c r="E43" s="84">
        <v>59120</v>
      </c>
      <c r="F43" s="84">
        <v>69982</v>
      </c>
      <c r="G43" s="84">
        <v>130265</v>
      </c>
      <c r="H43" s="84">
        <v>107685</v>
      </c>
      <c r="I43" s="84">
        <v>110474</v>
      </c>
      <c r="J43" s="84">
        <v>98553</v>
      </c>
    </row>
    <row r="44" spans="1:10" x14ac:dyDescent="0.2">
      <c r="B44" s="82" t="s">
        <v>149</v>
      </c>
      <c r="D44" s="84">
        <v>9286</v>
      </c>
      <c r="E44" s="84">
        <v>12131</v>
      </c>
      <c r="F44" s="84">
        <v>7986</v>
      </c>
      <c r="G44" s="84">
        <v>9682</v>
      </c>
      <c r="H44" s="84">
        <v>10769</v>
      </c>
      <c r="I44" s="84">
        <v>11056</v>
      </c>
      <c r="J44" s="84">
        <v>10027</v>
      </c>
    </row>
    <row r="45" spans="1:10" x14ac:dyDescent="0.2">
      <c r="B45" s="82" t="s">
        <v>148</v>
      </c>
      <c r="D45" s="84">
        <v>15956</v>
      </c>
      <c r="E45" s="84">
        <v>13810</v>
      </c>
      <c r="F45" s="84">
        <v>21902</v>
      </c>
      <c r="G45" s="84">
        <v>20847</v>
      </c>
      <c r="H45" s="84">
        <v>26363</v>
      </c>
      <c r="I45" s="84">
        <v>18354</v>
      </c>
      <c r="J45" s="84">
        <v>18678</v>
      </c>
    </row>
    <row r="46" spans="1:10" x14ac:dyDescent="0.2">
      <c r="B46" s="82" t="s">
        <v>147</v>
      </c>
      <c r="D46" s="84">
        <v>0</v>
      </c>
      <c r="E46" s="84">
        <v>0</v>
      </c>
      <c r="F46" s="84">
        <v>0</v>
      </c>
      <c r="G46" s="84">
        <v>0</v>
      </c>
      <c r="H46" s="84">
        <v>0</v>
      </c>
      <c r="I46" s="84">
        <v>0</v>
      </c>
      <c r="J46" s="84">
        <v>0</v>
      </c>
    </row>
    <row r="47" spans="1:10" x14ac:dyDescent="0.2">
      <c r="B47" s="82" t="s">
        <v>146</v>
      </c>
      <c r="D47" s="84">
        <v>49</v>
      </c>
      <c r="E47" s="84">
        <v>52</v>
      </c>
      <c r="F47" s="84">
        <v>49</v>
      </c>
      <c r="G47" s="84">
        <v>57</v>
      </c>
      <c r="H47" s="84">
        <v>29</v>
      </c>
      <c r="I47" s="84">
        <v>27</v>
      </c>
      <c r="J47" s="84">
        <v>38</v>
      </c>
    </row>
    <row r="48" spans="1:10" x14ac:dyDescent="0.2">
      <c r="B48" s="82" t="s">
        <v>145</v>
      </c>
      <c r="D48" s="84">
        <v>0</v>
      </c>
      <c r="E48" s="84">
        <v>0</v>
      </c>
      <c r="F48" s="84">
        <v>0</v>
      </c>
      <c r="G48" s="84">
        <v>0</v>
      </c>
      <c r="H48" s="84">
        <v>0</v>
      </c>
      <c r="I48" s="84">
        <v>0</v>
      </c>
      <c r="J48" s="84">
        <v>0</v>
      </c>
    </row>
    <row r="49" spans="2:10" x14ac:dyDescent="0.2">
      <c r="B49" s="82" t="s">
        <v>144</v>
      </c>
      <c r="D49" s="84">
        <v>65828</v>
      </c>
      <c r="E49" s="84">
        <v>67664</v>
      </c>
      <c r="F49" s="84">
        <v>92387</v>
      </c>
      <c r="G49" s="84">
        <v>126314</v>
      </c>
      <c r="H49" s="84">
        <v>133740</v>
      </c>
      <c r="I49" s="84">
        <v>131577</v>
      </c>
      <c r="J49" s="84">
        <v>122033</v>
      </c>
    </row>
    <row r="50" spans="2:10" x14ac:dyDescent="0.2">
      <c r="B50" s="82" t="s">
        <v>143</v>
      </c>
      <c r="D50" s="84">
        <v>0</v>
      </c>
      <c r="E50" s="84">
        <v>0</v>
      </c>
      <c r="F50" s="84">
        <v>0</v>
      </c>
      <c r="G50" s="84">
        <v>0</v>
      </c>
      <c r="H50" s="84">
        <v>0</v>
      </c>
      <c r="I50" s="84">
        <v>0</v>
      </c>
      <c r="J50" s="84">
        <v>0</v>
      </c>
    </row>
    <row r="51" spans="2:10" x14ac:dyDescent="0.2">
      <c r="B51" s="82" t="s">
        <v>142</v>
      </c>
      <c r="D51" s="84">
        <v>0</v>
      </c>
      <c r="E51" s="84">
        <v>0</v>
      </c>
      <c r="F51" s="84">
        <v>0</v>
      </c>
      <c r="G51" s="84">
        <v>0</v>
      </c>
      <c r="H51" s="84">
        <v>0</v>
      </c>
      <c r="I51" s="84">
        <v>0</v>
      </c>
      <c r="J51" s="84">
        <v>0</v>
      </c>
    </row>
    <row r="52" spans="2:10" x14ac:dyDescent="0.2">
      <c r="B52" s="82" t="s">
        <v>141</v>
      </c>
      <c r="D52" s="84">
        <v>63962</v>
      </c>
      <c r="E52" s="84">
        <v>65176</v>
      </c>
      <c r="F52" s="84">
        <v>73474</v>
      </c>
      <c r="G52" s="84">
        <v>81327</v>
      </c>
      <c r="H52" s="84">
        <v>81955</v>
      </c>
      <c r="I52" s="84">
        <v>83477</v>
      </c>
      <c r="J52" s="84">
        <v>87158</v>
      </c>
    </row>
    <row r="53" spans="2:10" x14ac:dyDescent="0.2">
      <c r="B53" s="82" t="s">
        <v>140</v>
      </c>
      <c r="D53" s="84">
        <v>449</v>
      </c>
      <c r="E53" s="84">
        <v>306</v>
      </c>
      <c r="F53" s="84">
        <v>153</v>
      </c>
      <c r="G53" s="84">
        <v>158</v>
      </c>
      <c r="H53" s="84">
        <v>153</v>
      </c>
      <c r="I53" s="84">
        <v>154</v>
      </c>
      <c r="J53" s="84">
        <v>151</v>
      </c>
    </row>
    <row r="54" spans="2:10" x14ac:dyDescent="0.2">
      <c r="B54" s="82" t="s">
        <v>139</v>
      </c>
      <c r="D54" s="84">
        <v>0</v>
      </c>
      <c r="E54" s="84">
        <v>0</v>
      </c>
      <c r="F54" s="84">
        <v>0</v>
      </c>
      <c r="G54" s="84">
        <v>0</v>
      </c>
      <c r="H54" s="84">
        <v>0</v>
      </c>
      <c r="I54" s="84">
        <v>0</v>
      </c>
      <c r="J54" s="84">
        <v>0</v>
      </c>
    </row>
    <row r="55" spans="2:10" x14ac:dyDescent="0.2">
      <c r="B55" s="82" t="s">
        <v>138</v>
      </c>
      <c r="D55" s="84">
        <v>0</v>
      </c>
      <c r="E55" s="84">
        <v>0</v>
      </c>
      <c r="F55" s="84">
        <v>0</v>
      </c>
      <c r="G55" s="84">
        <v>0</v>
      </c>
      <c r="H55" s="84">
        <v>0</v>
      </c>
      <c r="I55" s="84">
        <v>0</v>
      </c>
      <c r="J55" s="84">
        <v>0</v>
      </c>
    </row>
    <row r="56" spans="2:10" x14ac:dyDescent="0.2">
      <c r="B56" s="82" t="s">
        <v>137</v>
      </c>
      <c r="D56" s="84">
        <v>190346</v>
      </c>
      <c r="E56" s="84">
        <v>179800</v>
      </c>
      <c r="F56" s="84">
        <v>165514</v>
      </c>
      <c r="G56" s="84">
        <v>189488</v>
      </c>
      <c r="H56" s="84">
        <v>141543</v>
      </c>
      <c r="I56" s="84">
        <v>123379</v>
      </c>
      <c r="J56" s="84">
        <v>124650</v>
      </c>
    </row>
    <row r="57" spans="2:10" x14ac:dyDescent="0.2">
      <c r="B57" s="82" t="s">
        <v>136</v>
      </c>
      <c r="D57" s="84">
        <v>5926</v>
      </c>
      <c r="E57" s="84">
        <v>4653</v>
      </c>
      <c r="F57" s="84">
        <v>3078</v>
      </c>
      <c r="G57" s="84">
        <v>2598</v>
      </c>
      <c r="H57" s="84">
        <v>2481</v>
      </c>
      <c r="I57" s="84">
        <v>2378</v>
      </c>
      <c r="J57" s="84">
        <v>2235</v>
      </c>
    </row>
    <row r="58" spans="2:10" x14ac:dyDescent="0.2">
      <c r="B58" s="82" t="s">
        <v>135</v>
      </c>
      <c r="D58" s="84">
        <v>3260</v>
      </c>
      <c r="E58" s="84">
        <v>2925</v>
      </c>
      <c r="F58" s="84">
        <v>1810</v>
      </c>
      <c r="G58" s="84">
        <v>1810</v>
      </c>
      <c r="H58" s="84">
        <v>1486</v>
      </c>
      <c r="I58" s="84">
        <v>1486</v>
      </c>
      <c r="J58" s="84">
        <v>1486</v>
      </c>
    </row>
    <row r="59" spans="2:10" x14ac:dyDescent="0.2">
      <c r="B59" s="82" t="s">
        <v>134</v>
      </c>
      <c r="D59" s="84">
        <v>4680</v>
      </c>
      <c r="E59" s="84">
        <v>4828</v>
      </c>
      <c r="F59" s="84">
        <v>5148</v>
      </c>
      <c r="G59" s="84">
        <v>4547</v>
      </c>
      <c r="H59" s="84">
        <v>5102</v>
      </c>
      <c r="I59" s="84">
        <v>5127</v>
      </c>
      <c r="J59" s="84">
        <v>6064</v>
      </c>
    </row>
    <row r="60" spans="2:10" x14ac:dyDescent="0.2">
      <c r="B60" s="82" t="s">
        <v>133</v>
      </c>
      <c r="D60" s="84">
        <v>19189</v>
      </c>
      <c r="E60" s="84">
        <v>19075</v>
      </c>
      <c r="F60" s="84">
        <v>27378</v>
      </c>
      <c r="G60" s="84">
        <v>26643</v>
      </c>
      <c r="H60" s="84">
        <v>-17055</v>
      </c>
      <c r="I60" s="84">
        <v>-5378</v>
      </c>
      <c r="J60" s="84">
        <v>29272</v>
      </c>
    </row>
    <row r="61" spans="2:10" x14ac:dyDescent="0.2">
      <c r="B61" s="82" t="s">
        <v>132</v>
      </c>
      <c r="D61" s="84">
        <v>890</v>
      </c>
      <c r="E61" s="84">
        <v>441</v>
      </c>
      <c r="F61" s="84">
        <v>753</v>
      </c>
      <c r="G61" s="84">
        <v>620</v>
      </c>
      <c r="H61" s="84">
        <v>370</v>
      </c>
      <c r="I61" s="84">
        <v>433</v>
      </c>
      <c r="J61" s="84">
        <v>549</v>
      </c>
    </row>
    <row r="62" spans="2:10" x14ac:dyDescent="0.2">
      <c r="B62" s="82" t="s">
        <v>131</v>
      </c>
      <c r="D62" s="84">
        <v>38399</v>
      </c>
      <c r="E62" s="84">
        <v>65315</v>
      </c>
      <c r="F62" s="84">
        <v>286357</v>
      </c>
      <c r="G62" s="84">
        <v>12523</v>
      </c>
      <c r="H62" s="84">
        <v>95937</v>
      </c>
      <c r="I62" s="84">
        <v>37344</v>
      </c>
      <c r="J62" s="84">
        <v>19138</v>
      </c>
    </row>
    <row r="63" spans="2:10" x14ac:dyDescent="0.2">
      <c r="B63" s="82" t="s">
        <v>130</v>
      </c>
      <c r="D63" s="84">
        <v>0</v>
      </c>
      <c r="E63" s="84">
        <v>0</v>
      </c>
      <c r="F63" s="84">
        <v>0</v>
      </c>
      <c r="G63" s="84">
        <v>0</v>
      </c>
      <c r="H63" s="84">
        <v>0</v>
      </c>
      <c r="I63" s="84">
        <v>0</v>
      </c>
      <c r="J63" s="84">
        <v>0</v>
      </c>
    </row>
    <row r="64" spans="2:10" x14ac:dyDescent="0.2">
      <c r="B64" s="82" t="s">
        <v>129</v>
      </c>
      <c r="D64" s="84">
        <v>0</v>
      </c>
      <c r="E64" s="84">
        <v>0</v>
      </c>
      <c r="F64" s="84">
        <v>0</v>
      </c>
      <c r="G64" s="84">
        <v>0</v>
      </c>
      <c r="H64" s="84">
        <v>0</v>
      </c>
      <c r="I64" s="84">
        <v>0</v>
      </c>
      <c r="J64" s="84">
        <v>0</v>
      </c>
    </row>
    <row r="65" spans="1:10" x14ac:dyDescent="0.2">
      <c r="B65" s="82" t="s">
        <v>128</v>
      </c>
      <c r="D65" s="84">
        <v>34858</v>
      </c>
      <c r="E65" s="84">
        <v>18990</v>
      </c>
      <c r="F65" s="84">
        <v>29285</v>
      </c>
      <c r="G65" s="84">
        <v>6843</v>
      </c>
      <c r="H65" s="84">
        <v>866</v>
      </c>
      <c r="I65" s="84">
        <v>3700</v>
      </c>
      <c r="J65" s="84">
        <v>4392</v>
      </c>
    </row>
    <row r="66" spans="1:10" x14ac:dyDescent="0.2">
      <c r="B66" s="82" t="s">
        <v>127</v>
      </c>
      <c r="D66" s="84">
        <v>8572</v>
      </c>
      <c r="E66" s="84">
        <v>3155</v>
      </c>
      <c r="F66" s="84">
        <v>4146</v>
      </c>
      <c r="G66" s="84">
        <v>962</v>
      </c>
      <c r="H66" s="84">
        <v>380</v>
      </c>
      <c r="I66" s="84">
        <v>889</v>
      </c>
      <c r="J66" s="84">
        <v>1545</v>
      </c>
    </row>
    <row r="67" spans="1:10" x14ac:dyDescent="0.2">
      <c r="B67" s="82" t="s">
        <v>126</v>
      </c>
      <c r="D67" s="84">
        <v>1559</v>
      </c>
      <c r="E67" s="84">
        <v>2040</v>
      </c>
      <c r="F67" s="84">
        <v>8</v>
      </c>
      <c r="G67" s="84">
        <v>76</v>
      </c>
      <c r="H67" s="84">
        <v>4865</v>
      </c>
      <c r="I67" s="84">
        <v>96</v>
      </c>
      <c r="J67" s="84">
        <v>84</v>
      </c>
    </row>
    <row r="68" spans="1:10" x14ac:dyDescent="0.2">
      <c r="B68" s="82" t="s">
        <v>125</v>
      </c>
      <c r="D68" s="84">
        <v>300</v>
      </c>
      <c r="E68" s="84">
        <v>837</v>
      </c>
      <c r="F68" s="84">
        <v>0</v>
      </c>
      <c r="G68" s="84">
        <v>23</v>
      </c>
      <c r="H68" s="84">
        <v>1634</v>
      </c>
      <c r="I68" s="84">
        <v>0</v>
      </c>
      <c r="J68" s="84">
        <v>0</v>
      </c>
    </row>
    <row r="69" spans="1:10" x14ac:dyDescent="0.2">
      <c r="A69" s="82" t="s">
        <v>175</v>
      </c>
      <c r="D69" s="84">
        <v>748235</v>
      </c>
      <c r="E69" s="84">
        <v>856989</v>
      </c>
      <c r="F69" s="84">
        <v>922733</v>
      </c>
      <c r="G69" s="84">
        <v>1086317</v>
      </c>
      <c r="H69" s="84">
        <v>894080</v>
      </c>
      <c r="I69" s="84">
        <v>876017</v>
      </c>
      <c r="J69" s="84">
        <v>1833859</v>
      </c>
    </row>
    <row r="72" spans="1:10" x14ac:dyDescent="0.2">
      <c r="A72" s="81" t="s">
        <v>183</v>
      </c>
    </row>
    <row r="73" spans="1:10" x14ac:dyDescent="0.2">
      <c r="B73" s="82" t="s">
        <v>124</v>
      </c>
      <c r="D73" s="84">
        <v>14646</v>
      </c>
      <c r="E73" s="84">
        <v>13159</v>
      </c>
      <c r="F73" s="84">
        <v>11473</v>
      </c>
      <c r="G73" s="84">
        <v>10347</v>
      </c>
      <c r="H73" s="84">
        <v>10114</v>
      </c>
      <c r="I73" s="84">
        <v>9880</v>
      </c>
      <c r="J73" s="84">
        <v>16859</v>
      </c>
    </row>
    <row r="74" spans="1:10" x14ac:dyDescent="0.2">
      <c r="B74" s="82" t="s">
        <v>123</v>
      </c>
      <c r="D74" s="84">
        <v>0</v>
      </c>
      <c r="E74" s="84">
        <v>0</v>
      </c>
      <c r="F74" s="84">
        <v>0</v>
      </c>
      <c r="G74" s="84">
        <v>0</v>
      </c>
      <c r="H74" s="84">
        <v>0</v>
      </c>
      <c r="I74" s="84">
        <v>0</v>
      </c>
      <c r="J74" s="84">
        <v>0</v>
      </c>
    </row>
    <row r="75" spans="1:10" x14ac:dyDescent="0.2">
      <c r="B75" s="82" t="s">
        <v>122</v>
      </c>
      <c r="D75" s="84">
        <v>0</v>
      </c>
      <c r="E75" s="84">
        <v>0</v>
      </c>
      <c r="F75" s="84">
        <v>0</v>
      </c>
      <c r="G75" s="84">
        <v>0</v>
      </c>
      <c r="H75" s="84">
        <v>0</v>
      </c>
      <c r="I75" s="84">
        <v>0</v>
      </c>
      <c r="J75" s="84">
        <v>0</v>
      </c>
    </row>
    <row r="76" spans="1:10" x14ac:dyDescent="0.2">
      <c r="B76" s="82" t="s">
        <v>121</v>
      </c>
      <c r="D76" s="84">
        <v>407102</v>
      </c>
      <c r="E76" s="84">
        <v>585581</v>
      </c>
      <c r="F76" s="84">
        <v>830324</v>
      </c>
      <c r="G76" s="84">
        <v>874802</v>
      </c>
      <c r="H76" s="84">
        <v>842371</v>
      </c>
      <c r="I76" s="84">
        <v>846269</v>
      </c>
      <c r="J76" s="84">
        <v>844472</v>
      </c>
    </row>
    <row r="77" spans="1:10" x14ac:dyDescent="0.2">
      <c r="B77" s="82" t="s">
        <v>120</v>
      </c>
      <c r="D77" s="84">
        <v>5608</v>
      </c>
      <c r="E77" s="84">
        <v>6948</v>
      </c>
      <c r="F77" s="84">
        <v>2776</v>
      </c>
      <c r="G77" s="84">
        <v>2306</v>
      </c>
      <c r="H77" s="84">
        <v>2527</v>
      </c>
      <c r="I77" s="84">
        <v>3065</v>
      </c>
      <c r="J77" s="84">
        <v>3278</v>
      </c>
    </row>
    <row r="78" spans="1:10" x14ac:dyDescent="0.2">
      <c r="B78" s="82" t="s">
        <v>119</v>
      </c>
      <c r="D78" s="84">
        <v>0</v>
      </c>
      <c r="E78" s="84">
        <v>0</v>
      </c>
      <c r="F78" s="84">
        <v>0</v>
      </c>
      <c r="G78" s="84">
        <v>0</v>
      </c>
      <c r="H78" s="84">
        <v>0</v>
      </c>
      <c r="I78" s="84">
        <v>0</v>
      </c>
      <c r="J78" s="84">
        <v>0</v>
      </c>
    </row>
    <row r="79" spans="1:10" x14ac:dyDescent="0.2">
      <c r="B79" s="82" t="s">
        <v>176</v>
      </c>
      <c r="D79" s="84">
        <v>0</v>
      </c>
      <c r="E79" s="84">
        <v>0</v>
      </c>
      <c r="F79" s="84">
        <v>0</v>
      </c>
      <c r="G79" s="84">
        <v>0</v>
      </c>
      <c r="H79" s="84">
        <v>0</v>
      </c>
      <c r="I79" s="84">
        <v>0</v>
      </c>
      <c r="J79" s="84">
        <v>0</v>
      </c>
    </row>
    <row r="80" spans="1:10" x14ac:dyDescent="0.2">
      <c r="B80" s="82" t="s">
        <v>118</v>
      </c>
      <c r="D80" s="84">
        <v>447</v>
      </c>
      <c r="E80" s="84">
        <v>415</v>
      </c>
      <c r="F80" s="84">
        <v>397</v>
      </c>
      <c r="G80" s="84">
        <v>416</v>
      </c>
      <c r="H80" s="84">
        <v>-943</v>
      </c>
      <c r="I80" s="84">
        <v>-1897</v>
      </c>
      <c r="J80" s="84">
        <v>-2860</v>
      </c>
    </row>
    <row r="81" spans="1:10" x14ac:dyDescent="0.2">
      <c r="B81" s="82" t="s">
        <v>117</v>
      </c>
      <c r="D81" s="84">
        <v>94</v>
      </c>
      <c r="E81" s="84">
        <v>103</v>
      </c>
      <c r="F81" s="84">
        <v>310</v>
      </c>
      <c r="G81" s="84">
        <v>324</v>
      </c>
      <c r="H81" s="84">
        <v>345</v>
      </c>
      <c r="I81" s="84">
        <v>352</v>
      </c>
      <c r="J81" s="84">
        <v>375</v>
      </c>
    </row>
    <row r="82" spans="1:10" x14ac:dyDescent="0.2">
      <c r="B82" s="82" t="s">
        <v>116</v>
      </c>
      <c r="D82" s="84">
        <v>35826</v>
      </c>
      <c r="E82" s="84">
        <v>112204</v>
      </c>
      <c r="F82" s="84">
        <v>120806</v>
      </c>
      <c r="G82" s="84">
        <v>85626</v>
      </c>
      <c r="H82" s="84">
        <v>84297</v>
      </c>
      <c r="I82" s="84">
        <v>81531</v>
      </c>
      <c r="J82" s="84">
        <v>76997</v>
      </c>
    </row>
    <row r="83" spans="1:10" x14ac:dyDescent="0.2">
      <c r="B83" s="82" t="s">
        <v>115</v>
      </c>
      <c r="D83" s="84">
        <v>0</v>
      </c>
      <c r="E83" s="84">
        <v>0</v>
      </c>
      <c r="F83" s="84">
        <v>0</v>
      </c>
      <c r="G83" s="84">
        <v>0</v>
      </c>
      <c r="H83" s="84">
        <v>0</v>
      </c>
      <c r="I83" s="84">
        <v>0</v>
      </c>
      <c r="J83" s="84">
        <v>0</v>
      </c>
    </row>
    <row r="84" spans="1:10" x14ac:dyDescent="0.2">
      <c r="B84" s="82" t="s">
        <v>114</v>
      </c>
      <c r="D84" s="84">
        <v>0</v>
      </c>
      <c r="E84" s="84">
        <v>0</v>
      </c>
      <c r="F84" s="84">
        <v>0</v>
      </c>
      <c r="G84" s="84">
        <v>0</v>
      </c>
      <c r="H84" s="84">
        <v>-44</v>
      </c>
      <c r="I84" s="84">
        <v>-38</v>
      </c>
      <c r="J84" s="84">
        <v>-6</v>
      </c>
    </row>
    <row r="85" spans="1:10" x14ac:dyDescent="0.2">
      <c r="B85" s="82" t="s">
        <v>113</v>
      </c>
      <c r="D85" s="84">
        <v>7396</v>
      </c>
      <c r="E85" s="84">
        <v>6589</v>
      </c>
      <c r="F85" s="84">
        <v>18008</v>
      </c>
      <c r="G85" s="84">
        <v>17888</v>
      </c>
      <c r="H85" s="84">
        <v>15687</v>
      </c>
      <c r="I85" s="84">
        <v>13487</v>
      </c>
      <c r="J85" s="84">
        <v>11286</v>
      </c>
    </row>
    <row r="86" spans="1:10" x14ac:dyDescent="0.2">
      <c r="B86" s="82" t="s">
        <v>112</v>
      </c>
      <c r="D86" s="84">
        <v>291711</v>
      </c>
      <c r="E86" s="84">
        <v>260731</v>
      </c>
      <c r="F86" s="84">
        <v>301871</v>
      </c>
      <c r="G86" s="84">
        <v>301630</v>
      </c>
      <c r="H86" s="84">
        <v>272753</v>
      </c>
      <c r="I86" s="84">
        <v>275800</v>
      </c>
      <c r="J86" s="84">
        <v>278006</v>
      </c>
    </row>
    <row r="87" spans="1:10" x14ac:dyDescent="0.2">
      <c r="B87" s="82" t="s">
        <v>111</v>
      </c>
      <c r="D87" s="84">
        <v>0</v>
      </c>
      <c r="E87" s="84">
        <v>0</v>
      </c>
      <c r="F87" s="84">
        <v>0</v>
      </c>
      <c r="G87" s="84">
        <v>0</v>
      </c>
      <c r="H87" s="84">
        <v>0</v>
      </c>
      <c r="I87" s="84">
        <v>0</v>
      </c>
      <c r="J87" s="84">
        <v>0</v>
      </c>
    </row>
    <row r="88" spans="1:10" x14ac:dyDescent="0.2">
      <c r="A88" s="82" t="s">
        <v>177</v>
      </c>
      <c r="D88" s="84">
        <v>762831</v>
      </c>
      <c r="E88" s="84">
        <v>985730</v>
      </c>
      <c r="F88" s="84">
        <v>1285966</v>
      </c>
      <c r="G88" s="84">
        <v>1293339</v>
      </c>
      <c r="H88" s="84">
        <v>1227108</v>
      </c>
      <c r="I88" s="84">
        <v>1228450</v>
      </c>
      <c r="J88" s="84">
        <v>1228406</v>
      </c>
    </row>
    <row r="90" spans="1:10" x14ac:dyDescent="0.2">
      <c r="A90" s="82" t="s">
        <v>110</v>
      </c>
      <c r="D90" s="84">
        <v>8362256</v>
      </c>
      <c r="E90" s="84">
        <v>8705905</v>
      </c>
      <c r="F90" s="84">
        <v>10023747</v>
      </c>
      <c r="G90" s="84">
        <v>10925390</v>
      </c>
      <c r="H90" s="84">
        <v>10707484</v>
      </c>
      <c r="I90" s="84">
        <v>10740683</v>
      </c>
      <c r="J90" s="84">
        <v>11967079</v>
      </c>
    </row>
    <row r="93" spans="1:10" x14ac:dyDescent="0.2">
      <c r="A93" s="81" t="s">
        <v>184</v>
      </c>
    </row>
    <row r="94" spans="1:10" x14ac:dyDescent="0.2">
      <c r="B94" s="82" t="s">
        <v>108</v>
      </c>
      <c r="D94" s="84">
        <v>564725</v>
      </c>
      <c r="E94" s="84">
        <v>564725</v>
      </c>
      <c r="F94" s="84">
        <v>564725</v>
      </c>
      <c r="G94" s="84">
        <v>564725</v>
      </c>
      <c r="H94" s="84">
        <v>564725</v>
      </c>
      <c r="I94" s="84">
        <v>564725</v>
      </c>
      <c r="J94" s="84">
        <v>564725</v>
      </c>
    </row>
    <row r="95" spans="1:10" x14ac:dyDescent="0.2">
      <c r="B95" s="82" t="s">
        <v>107</v>
      </c>
      <c r="D95" s="84">
        <v>30329</v>
      </c>
      <c r="E95" s="84">
        <v>26822</v>
      </c>
      <c r="F95" s="84">
        <v>26822</v>
      </c>
      <c r="G95" s="84">
        <v>26822</v>
      </c>
      <c r="H95" s="84">
        <v>26822</v>
      </c>
      <c r="I95" s="84">
        <v>0</v>
      </c>
      <c r="J95" s="84">
        <v>0</v>
      </c>
    </row>
    <row r="96" spans="1:10" x14ac:dyDescent="0.2">
      <c r="B96" s="82" t="s">
        <v>106</v>
      </c>
      <c r="D96" s="84">
        <v>0</v>
      </c>
      <c r="E96" s="84">
        <v>0</v>
      </c>
      <c r="F96" s="84">
        <v>0</v>
      </c>
      <c r="G96" s="84">
        <v>0</v>
      </c>
      <c r="H96" s="84">
        <v>0</v>
      </c>
      <c r="I96" s="84">
        <v>0</v>
      </c>
      <c r="J96" s="84">
        <v>0</v>
      </c>
    </row>
    <row r="97" spans="1:12" x14ac:dyDescent="0.2">
      <c r="B97" s="82" t="s">
        <v>105</v>
      </c>
      <c r="D97" s="84">
        <v>0</v>
      </c>
      <c r="E97" s="84">
        <v>0</v>
      </c>
      <c r="F97" s="84">
        <v>0</v>
      </c>
      <c r="G97" s="84">
        <v>0</v>
      </c>
      <c r="H97" s="84">
        <v>0</v>
      </c>
      <c r="I97" s="84">
        <v>0</v>
      </c>
      <c r="J97" s="84">
        <v>0</v>
      </c>
    </row>
    <row r="98" spans="1:12" x14ac:dyDescent="0.2">
      <c r="B98" s="82" t="s">
        <v>104</v>
      </c>
      <c r="D98" s="84">
        <v>0</v>
      </c>
      <c r="E98" s="84">
        <v>0</v>
      </c>
      <c r="F98" s="84">
        <v>0</v>
      </c>
      <c r="G98" s="84">
        <v>0</v>
      </c>
      <c r="H98" s="84">
        <v>0</v>
      </c>
      <c r="I98" s="84">
        <v>0</v>
      </c>
      <c r="J98" s="84">
        <v>0</v>
      </c>
    </row>
    <row r="99" spans="1:12" x14ac:dyDescent="0.2">
      <c r="B99" s="82" t="s">
        <v>103</v>
      </c>
      <c r="D99" s="84">
        <v>913</v>
      </c>
      <c r="E99" s="84">
        <v>1844</v>
      </c>
      <c r="F99" s="84">
        <v>1844</v>
      </c>
      <c r="G99" s="84">
        <v>1844</v>
      </c>
      <c r="H99" s="84">
        <v>1844</v>
      </c>
      <c r="I99" s="84">
        <v>1124</v>
      </c>
      <c r="J99" s="84">
        <v>1124</v>
      </c>
    </row>
    <row r="100" spans="1:12" x14ac:dyDescent="0.2">
      <c r="B100" s="82" t="s">
        <v>102</v>
      </c>
      <c r="D100" s="84">
        <v>0</v>
      </c>
      <c r="E100" s="84">
        <v>0</v>
      </c>
      <c r="F100" s="84">
        <v>0</v>
      </c>
      <c r="G100" s="84">
        <v>0</v>
      </c>
      <c r="H100" s="84">
        <v>0</v>
      </c>
      <c r="I100" s="84">
        <v>0</v>
      </c>
      <c r="J100" s="84">
        <v>0</v>
      </c>
    </row>
    <row r="101" spans="1:12" x14ac:dyDescent="0.2">
      <c r="B101" s="82" t="s">
        <v>101</v>
      </c>
      <c r="D101" s="84">
        <v>0</v>
      </c>
      <c r="E101" s="84">
        <v>0</v>
      </c>
      <c r="F101" s="84">
        <v>0</v>
      </c>
      <c r="G101" s="84">
        <v>0</v>
      </c>
      <c r="H101" s="84">
        <v>0</v>
      </c>
      <c r="I101" s="84">
        <v>0</v>
      </c>
      <c r="J101" s="84">
        <v>0</v>
      </c>
    </row>
    <row r="102" spans="1:12" x14ac:dyDescent="0.2">
      <c r="B102" s="82" t="s">
        <v>100</v>
      </c>
      <c r="D102" s="84">
        <v>4476</v>
      </c>
      <c r="E102" s="84">
        <v>4476</v>
      </c>
      <c r="F102" s="84">
        <v>4476</v>
      </c>
      <c r="G102" s="84">
        <v>4476</v>
      </c>
      <c r="H102" s="84">
        <v>4476</v>
      </c>
      <c r="I102" s="84">
        <v>4476</v>
      </c>
      <c r="J102" s="84">
        <v>4476</v>
      </c>
    </row>
    <row r="103" spans="1:12" x14ac:dyDescent="0.2">
      <c r="B103" s="82" t="s">
        <v>99</v>
      </c>
      <c r="D103" s="84">
        <v>2407158</v>
      </c>
      <c r="E103" s="84">
        <v>2386692</v>
      </c>
      <c r="F103" s="84">
        <v>2703178</v>
      </c>
      <c r="G103" s="84">
        <v>3056211</v>
      </c>
      <c r="H103" s="84">
        <v>3034095</v>
      </c>
      <c r="I103" s="84">
        <v>3058047</v>
      </c>
      <c r="J103" s="84">
        <v>3203106</v>
      </c>
    </row>
    <row r="104" spans="1:12" x14ac:dyDescent="0.2">
      <c r="B104" s="82" t="s">
        <v>98</v>
      </c>
      <c r="D104" s="84">
        <v>9755</v>
      </c>
      <c r="E104" s="84">
        <v>11084</v>
      </c>
      <c r="F104" s="84">
        <v>12569</v>
      </c>
      <c r="G104" s="84">
        <v>13646</v>
      </c>
      <c r="H104" s="84">
        <v>13646</v>
      </c>
      <c r="I104" s="84">
        <v>13646</v>
      </c>
      <c r="J104" s="84">
        <v>13646</v>
      </c>
    </row>
    <row r="105" spans="1:12" x14ac:dyDescent="0.2">
      <c r="B105" s="82" t="s">
        <v>97</v>
      </c>
      <c r="D105" s="84">
        <v>0</v>
      </c>
      <c r="E105" s="84">
        <v>0</v>
      </c>
      <c r="F105" s="84">
        <v>0</v>
      </c>
      <c r="G105" s="84">
        <v>0</v>
      </c>
      <c r="H105" s="84">
        <v>0</v>
      </c>
      <c r="I105" s="84">
        <v>0</v>
      </c>
      <c r="J105" s="84">
        <v>0</v>
      </c>
    </row>
    <row r="106" spans="1:12" x14ac:dyDescent="0.2">
      <c r="B106" s="82" t="s">
        <v>96</v>
      </c>
      <c r="D106" s="84">
        <v>-48772</v>
      </c>
      <c r="E106" s="84">
        <v>-29474</v>
      </c>
      <c r="F106" s="84">
        <v>-33693</v>
      </c>
      <c r="G106" s="84">
        <v>-24355</v>
      </c>
      <c r="H106" s="84">
        <v>-5812</v>
      </c>
      <c r="I106" s="84">
        <v>-20037</v>
      </c>
      <c r="J106" s="84">
        <v>-19812</v>
      </c>
    </row>
    <row r="107" spans="1:12" x14ac:dyDescent="0.2">
      <c r="A107" s="82" t="s">
        <v>95</v>
      </c>
      <c r="D107" s="84">
        <v>2959632</v>
      </c>
      <c r="E107" s="84">
        <v>2957217</v>
      </c>
      <c r="F107" s="84">
        <v>3270968</v>
      </c>
      <c r="G107" s="84">
        <v>3634417</v>
      </c>
      <c r="H107" s="84">
        <v>3630844</v>
      </c>
      <c r="I107" s="84">
        <v>3613028</v>
      </c>
      <c r="J107" s="84">
        <v>3758313</v>
      </c>
      <c r="K107" s="122">
        <f>+J107</f>
        <v>3758313</v>
      </c>
      <c r="L107" s="78">
        <f>1-L115</f>
        <v>0.51450219555588173</v>
      </c>
    </row>
    <row r="109" spans="1:12" x14ac:dyDescent="0.2">
      <c r="B109" s="82" t="s">
        <v>94</v>
      </c>
      <c r="D109" s="84">
        <v>194525</v>
      </c>
      <c r="E109" s="84">
        <v>194525</v>
      </c>
      <c r="F109" s="84">
        <v>194525</v>
      </c>
      <c r="G109" s="84">
        <v>194525</v>
      </c>
      <c r="H109" s="84">
        <v>194525</v>
      </c>
      <c r="I109" s="84">
        <v>194525</v>
      </c>
      <c r="J109" s="84">
        <v>1144525</v>
      </c>
    </row>
    <row r="110" spans="1:12" x14ac:dyDescent="0.2">
      <c r="B110" s="82" t="s">
        <v>93</v>
      </c>
      <c r="D110" s="84">
        <v>0</v>
      </c>
      <c r="E110" s="84">
        <v>0</v>
      </c>
      <c r="F110" s="84">
        <v>0</v>
      </c>
      <c r="G110" s="84">
        <v>0</v>
      </c>
      <c r="H110" s="84">
        <v>0</v>
      </c>
      <c r="I110" s="84">
        <v>0</v>
      </c>
      <c r="J110" s="84">
        <v>0</v>
      </c>
    </row>
    <row r="111" spans="1:12" x14ac:dyDescent="0.2">
      <c r="B111" s="82" t="s">
        <v>92</v>
      </c>
      <c r="D111" s="84">
        <v>0</v>
      </c>
      <c r="E111" s="84">
        <v>0</v>
      </c>
      <c r="F111" s="84">
        <v>0</v>
      </c>
      <c r="G111" s="84">
        <v>0</v>
      </c>
      <c r="H111" s="84">
        <v>0</v>
      </c>
      <c r="I111" s="84">
        <v>0</v>
      </c>
      <c r="J111" s="84">
        <v>0</v>
      </c>
    </row>
    <row r="112" spans="1:12" x14ac:dyDescent="0.2">
      <c r="B112" s="82" t="s">
        <v>91</v>
      </c>
      <c r="D112" s="84">
        <v>2675000</v>
      </c>
      <c r="E112" s="84">
        <v>2675000</v>
      </c>
      <c r="F112" s="84">
        <v>2943643</v>
      </c>
      <c r="G112" s="84">
        <v>3094898</v>
      </c>
      <c r="H112" s="84">
        <v>3094898</v>
      </c>
      <c r="I112" s="84">
        <v>3094898</v>
      </c>
      <c r="J112" s="84">
        <v>3094898</v>
      </c>
    </row>
    <row r="113" spans="1:12" x14ac:dyDescent="0.2">
      <c r="B113" s="82" t="s">
        <v>90</v>
      </c>
      <c r="D113" s="84">
        <v>0</v>
      </c>
      <c r="E113" s="84">
        <v>0</v>
      </c>
      <c r="F113" s="84">
        <v>0</v>
      </c>
      <c r="G113" s="84">
        <v>0</v>
      </c>
      <c r="H113" s="84">
        <v>0</v>
      </c>
      <c r="I113" s="84">
        <v>0</v>
      </c>
      <c r="J113" s="84">
        <v>0</v>
      </c>
    </row>
    <row r="114" spans="1:12" x14ac:dyDescent="0.2">
      <c r="B114" s="82" t="s">
        <v>178</v>
      </c>
      <c r="D114" s="84">
        <v>6232</v>
      </c>
      <c r="E114" s="84">
        <v>5737</v>
      </c>
      <c r="F114" s="84">
        <v>24354</v>
      </c>
      <c r="G114" s="84">
        <v>32158</v>
      </c>
      <c r="H114" s="84">
        <v>28265</v>
      </c>
      <c r="I114" s="84">
        <v>24317</v>
      </c>
      <c r="J114" s="84">
        <v>22980</v>
      </c>
    </row>
    <row r="115" spans="1:12" x14ac:dyDescent="0.2">
      <c r="A115" s="82" t="s">
        <v>89</v>
      </c>
      <c r="D115" s="84">
        <v>2863293</v>
      </c>
      <c r="E115" s="84">
        <v>2863788</v>
      </c>
      <c r="F115" s="84">
        <v>3113814</v>
      </c>
      <c r="G115" s="84">
        <v>3257265</v>
      </c>
      <c r="H115" s="84">
        <v>3261157</v>
      </c>
      <c r="I115" s="84">
        <v>3265106</v>
      </c>
      <c r="J115" s="84">
        <v>4216443</v>
      </c>
      <c r="K115" s="122">
        <f>+J115-670000</f>
        <v>3546443</v>
      </c>
      <c r="L115" s="78">
        <f>+K115/K117</f>
        <v>0.48549780444411833</v>
      </c>
    </row>
    <row r="117" spans="1:12" x14ac:dyDescent="0.2">
      <c r="A117" s="82" t="s">
        <v>88</v>
      </c>
      <c r="D117" s="84">
        <v>5822925</v>
      </c>
      <c r="E117" s="84">
        <v>5821005</v>
      </c>
      <c r="F117" s="84">
        <v>6384782</v>
      </c>
      <c r="G117" s="84">
        <v>6891682</v>
      </c>
      <c r="H117" s="84">
        <v>6892001</v>
      </c>
      <c r="I117" s="84">
        <v>6878134</v>
      </c>
      <c r="J117" s="84">
        <v>7974756</v>
      </c>
      <c r="K117" s="122">
        <f>+K115+K107</f>
        <v>7304756</v>
      </c>
    </row>
    <row r="120" spans="1:12" x14ac:dyDescent="0.2">
      <c r="A120" s="81" t="s">
        <v>185</v>
      </c>
    </row>
    <row r="121" spans="1:12" x14ac:dyDescent="0.2">
      <c r="B121" s="82" t="s">
        <v>87</v>
      </c>
      <c r="D121" s="84">
        <v>1458</v>
      </c>
      <c r="E121" s="84">
        <v>1387</v>
      </c>
      <c r="F121" s="84">
        <v>1178</v>
      </c>
      <c r="G121" s="84">
        <v>1461</v>
      </c>
      <c r="H121" s="84">
        <v>1461</v>
      </c>
      <c r="I121" s="84">
        <v>1461</v>
      </c>
      <c r="J121" s="84">
        <v>1461</v>
      </c>
    </row>
    <row r="122" spans="1:12" x14ac:dyDescent="0.2">
      <c r="B122" s="82" t="s">
        <v>86</v>
      </c>
      <c r="D122" s="84">
        <v>0</v>
      </c>
      <c r="E122" s="84">
        <v>0</v>
      </c>
      <c r="F122" s="84">
        <v>0</v>
      </c>
      <c r="G122" s="84">
        <v>0</v>
      </c>
      <c r="H122" s="84">
        <v>0</v>
      </c>
      <c r="I122" s="84">
        <v>0</v>
      </c>
      <c r="J122" s="84">
        <v>0</v>
      </c>
    </row>
    <row r="123" spans="1:12" x14ac:dyDescent="0.2">
      <c r="B123" s="82" t="s">
        <v>85</v>
      </c>
      <c r="D123" s="84">
        <v>6433</v>
      </c>
      <c r="E123" s="84">
        <v>5954</v>
      </c>
      <c r="F123" s="84">
        <v>5646</v>
      </c>
      <c r="G123" s="84">
        <v>6527</v>
      </c>
      <c r="H123" s="84">
        <v>6779</v>
      </c>
      <c r="I123" s="84">
        <v>7252</v>
      </c>
      <c r="J123" s="84">
        <v>7113</v>
      </c>
    </row>
    <row r="124" spans="1:12" x14ac:dyDescent="0.2">
      <c r="B124" s="82" t="s">
        <v>84</v>
      </c>
      <c r="D124" s="84">
        <v>195893</v>
      </c>
      <c r="E124" s="84">
        <v>197562</v>
      </c>
      <c r="F124" s="84">
        <v>249125</v>
      </c>
      <c r="G124" s="84">
        <v>208223</v>
      </c>
      <c r="H124" s="84">
        <v>208899</v>
      </c>
      <c r="I124" s="84">
        <v>207355</v>
      </c>
      <c r="J124" s="84">
        <v>207264</v>
      </c>
    </row>
    <row r="125" spans="1:12" x14ac:dyDescent="0.2">
      <c r="B125" s="82" t="s">
        <v>83</v>
      </c>
      <c r="D125" s="84">
        <v>1433</v>
      </c>
      <c r="E125" s="84">
        <v>11197</v>
      </c>
      <c r="F125" s="84">
        <v>13607</v>
      </c>
      <c r="G125" s="84">
        <v>14254</v>
      </c>
      <c r="H125" s="84">
        <v>14205</v>
      </c>
      <c r="I125" s="84">
        <v>15466</v>
      </c>
      <c r="J125" s="84">
        <v>15027</v>
      </c>
    </row>
    <row r="126" spans="1:12" x14ac:dyDescent="0.2">
      <c r="B126" s="82" t="s">
        <v>82</v>
      </c>
      <c r="D126" s="84">
        <v>0</v>
      </c>
      <c r="E126" s="84">
        <v>0</v>
      </c>
      <c r="F126" s="84">
        <v>0</v>
      </c>
      <c r="G126" s="84">
        <v>0</v>
      </c>
      <c r="H126" s="84">
        <v>0</v>
      </c>
      <c r="I126" s="84">
        <v>0</v>
      </c>
      <c r="J126" s="84">
        <v>0</v>
      </c>
    </row>
    <row r="127" spans="1:12" x14ac:dyDescent="0.2">
      <c r="B127" s="82" t="s">
        <v>81</v>
      </c>
      <c r="D127" s="84">
        <v>212103</v>
      </c>
      <c r="E127" s="84">
        <v>219530</v>
      </c>
      <c r="F127" s="84">
        <v>292615</v>
      </c>
      <c r="G127" s="84">
        <v>318086</v>
      </c>
      <c r="H127" s="84">
        <v>322330</v>
      </c>
      <c r="I127" s="84">
        <v>326478</v>
      </c>
      <c r="J127" s="84">
        <v>421218</v>
      </c>
    </row>
    <row r="128" spans="1:12" x14ac:dyDescent="0.2">
      <c r="B128" s="82" t="s">
        <v>80</v>
      </c>
      <c r="D128" s="84">
        <v>2976</v>
      </c>
      <c r="E128" s="84">
        <v>7507</v>
      </c>
      <c r="F128" s="84">
        <v>34696</v>
      </c>
      <c r="G128" s="84">
        <v>11619</v>
      </c>
      <c r="H128" s="84">
        <v>2224</v>
      </c>
      <c r="I128" s="84">
        <v>2020</v>
      </c>
      <c r="J128" s="84">
        <v>261</v>
      </c>
    </row>
    <row r="129" spans="1:10" x14ac:dyDescent="0.2">
      <c r="B129" s="82" t="s">
        <v>79</v>
      </c>
      <c r="D129" s="84">
        <v>22088</v>
      </c>
      <c r="E129" s="84">
        <v>5364</v>
      </c>
      <c r="F129" s="84">
        <v>16764</v>
      </c>
      <c r="G129" s="84">
        <v>10732</v>
      </c>
      <c r="H129" s="84">
        <v>2555</v>
      </c>
      <c r="I129" s="84">
        <v>9712</v>
      </c>
      <c r="J129" s="84">
        <v>11881</v>
      </c>
    </row>
    <row r="130" spans="1:10" x14ac:dyDescent="0.2">
      <c r="A130" s="82" t="s">
        <v>78</v>
      </c>
      <c r="D130" s="84">
        <v>442384</v>
      </c>
      <c r="E130" s="84">
        <v>448502</v>
      </c>
      <c r="F130" s="84">
        <v>613631</v>
      </c>
      <c r="G130" s="84">
        <v>570900</v>
      </c>
      <c r="H130" s="84">
        <v>558452</v>
      </c>
      <c r="I130" s="84">
        <v>569743</v>
      </c>
      <c r="J130" s="84">
        <v>664225</v>
      </c>
    </row>
    <row r="133" spans="1:10" x14ac:dyDescent="0.2">
      <c r="A133" s="81" t="s">
        <v>186</v>
      </c>
    </row>
    <row r="134" spans="1:10" x14ac:dyDescent="0.2">
      <c r="B134" s="82" t="s">
        <v>77</v>
      </c>
      <c r="D134" s="84">
        <v>0</v>
      </c>
      <c r="E134" s="84">
        <v>0</v>
      </c>
      <c r="F134" s="84">
        <v>0</v>
      </c>
      <c r="G134" s="84">
        <v>0</v>
      </c>
      <c r="H134" s="84">
        <v>0</v>
      </c>
      <c r="I134" s="84">
        <v>0</v>
      </c>
      <c r="J134" s="84">
        <v>0</v>
      </c>
    </row>
    <row r="135" spans="1:10" x14ac:dyDescent="0.2">
      <c r="B135" s="82" t="s">
        <v>76</v>
      </c>
      <c r="D135" s="84">
        <v>250315</v>
      </c>
      <c r="E135" s="84">
        <v>241918</v>
      </c>
      <c r="F135" s="84">
        <v>302334</v>
      </c>
      <c r="G135" s="84">
        <v>378813</v>
      </c>
      <c r="H135" s="84">
        <v>335987</v>
      </c>
      <c r="I135" s="84">
        <v>291765</v>
      </c>
      <c r="J135" s="84">
        <v>302422</v>
      </c>
    </row>
    <row r="136" spans="1:10" x14ac:dyDescent="0.2">
      <c r="B136" s="82" t="s">
        <v>75</v>
      </c>
      <c r="D136" s="84">
        <v>0</v>
      </c>
      <c r="E136" s="84">
        <v>0</v>
      </c>
      <c r="F136" s="84">
        <v>0</v>
      </c>
      <c r="G136" s="84">
        <v>0</v>
      </c>
      <c r="H136" s="84">
        <v>0</v>
      </c>
      <c r="I136" s="84">
        <v>0</v>
      </c>
      <c r="J136" s="84">
        <v>0</v>
      </c>
    </row>
    <row r="137" spans="1:10" x14ac:dyDescent="0.2">
      <c r="B137" s="82" t="s">
        <v>74</v>
      </c>
      <c r="D137" s="84">
        <v>22148</v>
      </c>
      <c r="E137" s="84">
        <v>26239</v>
      </c>
      <c r="F137" s="84">
        <v>27691</v>
      </c>
      <c r="G137" s="84">
        <v>27496</v>
      </c>
      <c r="H137" s="84">
        <v>28639</v>
      </c>
      <c r="I137" s="84">
        <v>29702</v>
      </c>
      <c r="J137" s="84">
        <v>31826</v>
      </c>
    </row>
    <row r="138" spans="1:10" x14ac:dyDescent="0.2">
      <c r="B138" s="82" t="s">
        <v>73</v>
      </c>
      <c r="D138" s="84">
        <v>3755</v>
      </c>
      <c r="E138" s="84">
        <v>3059</v>
      </c>
      <c r="F138" s="84">
        <v>2968</v>
      </c>
      <c r="G138" s="84">
        <v>2126</v>
      </c>
      <c r="H138" s="84">
        <v>1917</v>
      </c>
      <c r="I138" s="84">
        <v>1984</v>
      </c>
      <c r="J138" s="84">
        <v>1967</v>
      </c>
    </row>
    <row r="139" spans="1:10" x14ac:dyDescent="0.2">
      <c r="B139" s="82" t="s">
        <v>72</v>
      </c>
      <c r="D139" s="84">
        <v>103264</v>
      </c>
      <c r="E139" s="84">
        <v>105745</v>
      </c>
      <c r="F139" s="84">
        <v>93236</v>
      </c>
      <c r="G139" s="84">
        <v>205792</v>
      </c>
      <c r="H139" s="84">
        <v>73222</v>
      </c>
      <c r="I139" s="84">
        <v>96777</v>
      </c>
      <c r="J139" s="84">
        <v>94670</v>
      </c>
    </row>
    <row r="140" spans="1:10" x14ac:dyDescent="0.2">
      <c r="B140" s="82" t="s">
        <v>71</v>
      </c>
      <c r="D140" s="84">
        <v>49418</v>
      </c>
      <c r="E140" s="84">
        <v>51688</v>
      </c>
      <c r="F140" s="84">
        <v>40509</v>
      </c>
      <c r="G140" s="84">
        <v>33111</v>
      </c>
      <c r="H140" s="84">
        <v>35223</v>
      </c>
      <c r="I140" s="84">
        <v>47398</v>
      </c>
      <c r="J140" s="84">
        <v>36965</v>
      </c>
    </row>
    <row r="141" spans="1:10" x14ac:dyDescent="0.2">
      <c r="B141" s="82" t="s">
        <v>70</v>
      </c>
      <c r="D141" s="84">
        <v>104</v>
      </c>
      <c r="E141" s="84">
        <v>92</v>
      </c>
      <c r="F141" s="84">
        <v>92</v>
      </c>
      <c r="G141" s="84">
        <v>92</v>
      </c>
      <c r="H141" s="84">
        <v>92</v>
      </c>
      <c r="I141" s="84">
        <v>0</v>
      </c>
      <c r="J141" s="84">
        <v>0</v>
      </c>
    </row>
    <row r="142" spans="1:10" x14ac:dyDescent="0.2">
      <c r="B142" s="82" t="s">
        <v>69</v>
      </c>
      <c r="D142" s="84">
        <v>0</v>
      </c>
      <c r="E142" s="84">
        <v>0</v>
      </c>
      <c r="F142" s="84">
        <v>0</v>
      </c>
      <c r="G142" s="84">
        <v>0</v>
      </c>
      <c r="H142" s="84">
        <v>0</v>
      </c>
      <c r="I142" s="84">
        <v>0</v>
      </c>
      <c r="J142" s="84">
        <v>0</v>
      </c>
    </row>
    <row r="143" spans="1:10" x14ac:dyDescent="0.2">
      <c r="B143" s="82" t="s">
        <v>197</v>
      </c>
      <c r="D143" s="84">
        <v>0</v>
      </c>
      <c r="E143" s="84">
        <v>0</v>
      </c>
      <c r="F143" s="84">
        <v>0</v>
      </c>
      <c r="G143" s="84">
        <v>0</v>
      </c>
      <c r="H143" s="84">
        <v>0</v>
      </c>
      <c r="I143" s="84">
        <v>0</v>
      </c>
      <c r="J143" s="84">
        <v>0</v>
      </c>
    </row>
    <row r="144" spans="1:10" x14ac:dyDescent="0.2">
      <c r="B144" s="82" t="s">
        <v>68</v>
      </c>
      <c r="D144" s="84">
        <v>2660</v>
      </c>
      <c r="E144" s="84">
        <v>3696</v>
      </c>
      <c r="F144" s="84">
        <v>3109</v>
      </c>
      <c r="G144" s="84">
        <v>4402</v>
      </c>
      <c r="H144" s="84">
        <v>4249</v>
      </c>
      <c r="I144" s="84">
        <v>2760</v>
      </c>
      <c r="J144" s="84">
        <v>3331</v>
      </c>
    </row>
    <row r="145" spans="1:10" x14ac:dyDescent="0.2">
      <c r="B145" s="82" t="s">
        <v>67</v>
      </c>
      <c r="D145" s="84">
        <v>40134</v>
      </c>
      <c r="E145" s="84">
        <v>34845</v>
      </c>
      <c r="F145" s="84">
        <v>35018</v>
      </c>
      <c r="G145" s="84">
        <v>37806</v>
      </c>
      <c r="H145" s="84">
        <v>45534</v>
      </c>
      <c r="I145" s="84">
        <v>51213</v>
      </c>
      <c r="J145" s="84">
        <v>55707</v>
      </c>
    </row>
    <row r="146" spans="1:10" x14ac:dyDescent="0.2">
      <c r="B146" s="82" t="s">
        <v>66</v>
      </c>
      <c r="D146" s="84">
        <v>237</v>
      </c>
      <c r="E146" s="84">
        <v>187</v>
      </c>
      <c r="F146" s="84">
        <v>327</v>
      </c>
      <c r="G146" s="84">
        <v>18</v>
      </c>
      <c r="H146" s="84">
        <v>13</v>
      </c>
      <c r="I146" s="84">
        <v>9</v>
      </c>
      <c r="J146" s="84">
        <v>4</v>
      </c>
    </row>
    <row r="147" spans="1:10" x14ac:dyDescent="0.2">
      <c r="B147" s="82" t="s">
        <v>65</v>
      </c>
      <c r="D147" s="84">
        <v>-7426</v>
      </c>
      <c r="E147" s="84">
        <v>30350</v>
      </c>
      <c r="F147" s="84">
        <v>67649</v>
      </c>
      <c r="G147" s="84">
        <v>45046</v>
      </c>
      <c r="H147" s="84">
        <v>16876</v>
      </c>
      <c r="I147" s="84">
        <v>25422</v>
      </c>
      <c r="J147" s="84">
        <v>22604</v>
      </c>
    </row>
    <row r="148" spans="1:10" x14ac:dyDescent="0.2">
      <c r="B148" s="82" t="s">
        <v>64</v>
      </c>
      <c r="D148" s="84">
        <v>2976</v>
      </c>
      <c r="E148" s="84">
        <v>7507</v>
      </c>
      <c r="F148" s="84">
        <v>34696</v>
      </c>
      <c r="G148" s="84">
        <v>11619</v>
      </c>
      <c r="H148" s="84">
        <v>2224</v>
      </c>
      <c r="I148" s="84">
        <v>2020</v>
      </c>
      <c r="J148" s="84">
        <v>261</v>
      </c>
    </row>
    <row r="149" spans="1:10" x14ac:dyDescent="0.2">
      <c r="B149" s="82" t="s">
        <v>63</v>
      </c>
      <c r="D149" s="84">
        <v>63341</v>
      </c>
      <c r="E149" s="84">
        <v>35711</v>
      </c>
      <c r="F149" s="84">
        <v>43320</v>
      </c>
      <c r="G149" s="84">
        <v>31995</v>
      </c>
      <c r="H149" s="84">
        <v>6377</v>
      </c>
      <c r="I149" s="84">
        <v>26167</v>
      </c>
      <c r="J149" s="84">
        <v>26296</v>
      </c>
    </row>
    <row r="150" spans="1:10" x14ac:dyDescent="0.2">
      <c r="B150" s="82" t="s">
        <v>62</v>
      </c>
      <c r="D150" s="84">
        <v>22088</v>
      </c>
      <c r="E150" s="84">
        <v>5364</v>
      </c>
      <c r="F150" s="84">
        <v>16764</v>
      </c>
      <c r="G150" s="84">
        <v>10732</v>
      </c>
      <c r="H150" s="84">
        <v>2555</v>
      </c>
      <c r="I150" s="84">
        <v>9712</v>
      </c>
      <c r="J150" s="84">
        <v>11881</v>
      </c>
    </row>
    <row r="151" spans="1:10" x14ac:dyDescent="0.2">
      <c r="A151" s="82" t="s">
        <v>179</v>
      </c>
      <c r="D151" s="84">
        <v>502886</v>
      </c>
      <c r="E151" s="84">
        <v>520658</v>
      </c>
      <c r="F151" s="84">
        <v>564792</v>
      </c>
      <c r="G151" s="84">
        <v>744347</v>
      </c>
      <c r="H151" s="84">
        <v>543351</v>
      </c>
      <c r="I151" s="84">
        <v>561465</v>
      </c>
      <c r="J151" s="84">
        <v>563650</v>
      </c>
    </row>
    <row r="154" spans="1:10" x14ac:dyDescent="0.2">
      <c r="A154" s="81" t="s">
        <v>187</v>
      </c>
    </row>
    <row r="155" spans="1:10" x14ac:dyDescent="0.2">
      <c r="B155" s="82" t="s">
        <v>61</v>
      </c>
      <c r="D155" s="84">
        <v>18461</v>
      </c>
      <c r="E155" s="84">
        <v>19675</v>
      </c>
      <c r="F155" s="84">
        <v>16915</v>
      </c>
      <c r="G155" s="84">
        <v>22556</v>
      </c>
      <c r="H155" s="84">
        <v>22803</v>
      </c>
      <c r="I155" s="84">
        <v>24337</v>
      </c>
      <c r="J155" s="84">
        <v>20794</v>
      </c>
    </row>
    <row r="156" spans="1:10" x14ac:dyDescent="0.2">
      <c r="B156" s="82" t="s">
        <v>60</v>
      </c>
      <c r="D156" s="84">
        <v>33775</v>
      </c>
      <c r="E156" s="84">
        <v>31898</v>
      </c>
      <c r="F156" s="84">
        <v>30460</v>
      </c>
      <c r="G156" s="84">
        <v>28976</v>
      </c>
      <c r="H156" s="84">
        <v>28606</v>
      </c>
      <c r="I156" s="84">
        <v>28235</v>
      </c>
      <c r="J156" s="84">
        <v>27865</v>
      </c>
    </row>
    <row r="157" spans="1:10" x14ac:dyDescent="0.2">
      <c r="B157" s="82" t="s">
        <v>59</v>
      </c>
      <c r="D157" s="84">
        <v>0</v>
      </c>
      <c r="E157" s="84">
        <v>0</v>
      </c>
      <c r="F157" s="84">
        <v>0</v>
      </c>
      <c r="G157" s="84">
        <v>0</v>
      </c>
      <c r="H157" s="84">
        <v>0</v>
      </c>
      <c r="I157" s="84">
        <v>0</v>
      </c>
      <c r="J157" s="84">
        <v>0</v>
      </c>
    </row>
    <row r="158" spans="1:10" x14ac:dyDescent="0.2">
      <c r="B158" s="82" t="s">
        <v>58</v>
      </c>
      <c r="D158" s="84">
        <v>17974</v>
      </c>
      <c r="E158" s="84">
        <v>11659</v>
      </c>
      <c r="F158" s="84">
        <v>11982</v>
      </c>
      <c r="G158" s="84">
        <v>12202</v>
      </c>
      <c r="H158" s="84">
        <v>15361</v>
      </c>
      <c r="I158" s="84">
        <v>21243</v>
      </c>
      <c r="J158" s="84">
        <v>20867</v>
      </c>
    </row>
    <row r="159" spans="1:10" x14ac:dyDescent="0.2">
      <c r="B159" s="82" t="s">
        <v>57</v>
      </c>
      <c r="D159" s="84">
        <v>157085</v>
      </c>
      <c r="E159" s="84">
        <v>165018</v>
      </c>
      <c r="F159" s="84">
        <v>136555</v>
      </c>
      <c r="G159" s="84">
        <v>140829</v>
      </c>
      <c r="H159" s="84">
        <v>146138</v>
      </c>
      <c r="I159" s="84">
        <v>153808</v>
      </c>
      <c r="J159" s="84">
        <v>162584</v>
      </c>
    </row>
    <row r="160" spans="1:10" x14ac:dyDescent="0.2">
      <c r="B160" s="82" t="s">
        <v>56</v>
      </c>
      <c r="D160" s="84">
        <v>0</v>
      </c>
      <c r="E160" s="84">
        <v>0</v>
      </c>
      <c r="F160" s="84">
        <v>0</v>
      </c>
      <c r="G160" s="84">
        <v>0</v>
      </c>
      <c r="H160" s="84">
        <v>0</v>
      </c>
      <c r="I160" s="84">
        <v>0</v>
      </c>
      <c r="J160" s="84">
        <v>0</v>
      </c>
    </row>
    <row r="161" spans="1:10" x14ac:dyDescent="0.2">
      <c r="B161" s="82" t="s">
        <v>55</v>
      </c>
      <c r="D161" s="84">
        <v>1366765</v>
      </c>
      <c r="E161" s="84">
        <v>1687489</v>
      </c>
      <c r="F161" s="84">
        <v>2264631</v>
      </c>
      <c r="G161" s="84">
        <v>2513897</v>
      </c>
      <c r="H161" s="84">
        <v>2500772</v>
      </c>
      <c r="I161" s="84">
        <v>2503718</v>
      </c>
      <c r="J161" s="84">
        <v>2532339</v>
      </c>
    </row>
    <row r="162" spans="1:10" x14ac:dyDescent="0.2">
      <c r="A162" s="82" t="s">
        <v>54</v>
      </c>
      <c r="D162" s="84">
        <v>1594060</v>
      </c>
      <c r="E162" s="84">
        <v>1915740</v>
      </c>
      <c r="F162" s="84">
        <v>2460542</v>
      </c>
      <c r="G162" s="84">
        <v>2718461</v>
      </c>
      <c r="H162" s="84">
        <v>2713679</v>
      </c>
      <c r="I162" s="84">
        <v>2731341</v>
      </c>
      <c r="J162" s="84">
        <v>2764449</v>
      </c>
    </row>
    <row r="164" spans="1:10" x14ac:dyDescent="0.2">
      <c r="A164" s="82" t="s">
        <v>53</v>
      </c>
      <c r="D164" s="84">
        <v>8362256</v>
      </c>
      <c r="E164" s="84">
        <v>8705905</v>
      </c>
      <c r="F164" s="84">
        <v>10023747</v>
      </c>
      <c r="G164" s="84">
        <v>10925390</v>
      </c>
      <c r="H164" s="84">
        <v>10707484</v>
      </c>
      <c r="I164" s="84">
        <v>10740683</v>
      </c>
      <c r="J164" s="84">
        <v>11967079</v>
      </c>
    </row>
    <row r="165" spans="1:10" ht="12.75" customHeight="1" x14ac:dyDescent="0.2">
      <c r="I165" s="83"/>
      <c r="J165" s="83"/>
    </row>
    <row r="167" spans="1:10" x14ac:dyDescent="0.2">
      <c r="A167" s="81" t="s">
        <v>198</v>
      </c>
    </row>
    <row r="169" spans="1:10" x14ac:dyDescent="0.2">
      <c r="A169" s="81" t="s">
        <v>199</v>
      </c>
      <c r="I169" s="84"/>
      <c r="J169" s="84"/>
    </row>
    <row r="170" spans="1:10" ht="12.75" customHeight="1" x14ac:dyDescent="0.2">
      <c r="I170" s="84"/>
      <c r="J170" s="84"/>
    </row>
    <row r="171" spans="1:10" x14ac:dyDescent="0.2">
      <c r="A171" s="81" t="s">
        <v>200</v>
      </c>
      <c r="I171" s="84"/>
      <c r="J171" s="84"/>
    </row>
    <row r="172" spans="1:10" ht="12.75" customHeight="1" x14ac:dyDescent="0.2">
      <c r="I172" s="84"/>
      <c r="J172" s="84"/>
    </row>
    <row r="173" spans="1:10" x14ac:dyDescent="0.2">
      <c r="A173" s="81" t="s">
        <v>201</v>
      </c>
      <c r="I173" s="84"/>
      <c r="J173" s="84"/>
    </row>
    <row r="174" spans="1:10" ht="12.75" customHeight="1" x14ac:dyDescent="0.2">
      <c r="I174" s="84"/>
      <c r="J174" s="84"/>
    </row>
    <row r="175" spans="1:10" ht="12.75" customHeight="1" x14ac:dyDescent="0.2">
      <c r="I175" s="84"/>
      <c r="J175" s="84"/>
    </row>
    <row r="176" spans="1:10" ht="12.75" customHeight="1" x14ac:dyDescent="0.2">
      <c r="I176" s="84"/>
      <c r="J176" s="84"/>
    </row>
    <row r="177" spans="9:10" ht="12.75" customHeight="1" x14ac:dyDescent="0.2">
      <c r="I177" s="84"/>
      <c r="J177" s="84"/>
    </row>
    <row r="178" spans="9:10" ht="12.75" customHeight="1" x14ac:dyDescent="0.2">
      <c r="I178" s="84"/>
      <c r="J178" s="84"/>
    </row>
    <row r="179" spans="9:10" ht="12.75" customHeight="1" x14ac:dyDescent="0.2">
      <c r="I179" s="84"/>
      <c r="J179" s="84"/>
    </row>
    <row r="183" spans="9:10" ht="12.75" customHeight="1" x14ac:dyDescent="0.2">
      <c r="I183" s="84"/>
      <c r="J183" s="84"/>
    </row>
    <row r="184" spans="9:10" ht="12.75" customHeight="1" x14ac:dyDescent="0.2">
      <c r="I184" s="84"/>
      <c r="J184" s="84"/>
    </row>
    <row r="185" spans="9:10" ht="12.75" customHeight="1" x14ac:dyDescent="0.2">
      <c r="I185" s="84"/>
      <c r="J185" s="84"/>
    </row>
    <row r="186" spans="9:10" ht="12.75" customHeight="1" x14ac:dyDescent="0.2">
      <c r="I186" s="84"/>
      <c r="J186" s="84"/>
    </row>
    <row r="187" spans="9:10" ht="12.75" customHeight="1" x14ac:dyDescent="0.2">
      <c r="I187" s="84"/>
      <c r="J187" s="84"/>
    </row>
    <row r="188" spans="9:10" ht="12.75" customHeight="1" x14ac:dyDescent="0.2">
      <c r="I188" s="84"/>
      <c r="J188" s="84"/>
    </row>
    <row r="189" spans="9:10" ht="12.75" customHeight="1" x14ac:dyDescent="0.2">
      <c r="I189" s="84"/>
      <c r="J189" s="84"/>
    </row>
    <row r="190" spans="9:10" ht="12.75" customHeight="1" x14ac:dyDescent="0.2">
      <c r="I190" s="84"/>
      <c r="J190" s="84"/>
    </row>
    <row r="191" spans="9:10" ht="12.75" customHeight="1" x14ac:dyDescent="0.2">
      <c r="I191" s="84"/>
      <c r="J191" s="84"/>
    </row>
    <row r="192" spans="9:10" ht="12.75" customHeight="1" x14ac:dyDescent="0.2">
      <c r="I192" s="84"/>
      <c r="J192" s="84"/>
    </row>
    <row r="196" spans="9:10" ht="12.75" customHeight="1" x14ac:dyDescent="0.2">
      <c r="I196" s="84"/>
      <c r="J196" s="84"/>
    </row>
    <row r="197" spans="9:10" ht="12.75" customHeight="1" x14ac:dyDescent="0.2">
      <c r="I197" s="84"/>
      <c r="J197" s="84"/>
    </row>
    <row r="198" spans="9:10" ht="12.75" customHeight="1" x14ac:dyDescent="0.2">
      <c r="I198" s="84"/>
      <c r="J198" s="84"/>
    </row>
    <row r="199" spans="9:10" ht="12.75" customHeight="1" x14ac:dyDescent="0.2">
      <c r="I199" s="84"/>
      <c r="J199" s="84"/>
    </row>
    <row r="200" spans="9:10" ht="12.75" customHeight="1" x14ac:dyDescent="0.2">
      <c r="I200" s="84"/>
      <c r="J200" s="84"/>
    </row>
    <row r="201" spans="9:10" ht="12.75" customHeight="1" x14ac:dyDescent="0.2">
      <c r="I201" s="84"/>
      <c r="J201" s="84"/>
    </row>
    <row r="202" spans="9:10" ht="12.75" customHeight="1" x14ac:dyDescent="0.2">
      <c r="I202" s="84"/>
      <c r="J202" s="84"/>
    </row>
    <row r="203" spans="9:10" ht="12.75" customHeight="1" x14ac:dyDescent="0.2">
      <c r="I203" s="84"/>
      <c r="J203" s="84"/>
    </row>
    <row r="204" spans="9:10" ht="12.75" customHeight="1" x14ac:dyDescent="0.2">
      <c r="I204" s="84"/>
      <c r="J204" s="84"/>
    </row>
    <row r="205" spans="9:10" ht="12.75" customHeight="1" x14ac:dyDescent="0.2">
      <c r="I205" s="84"/>
      <c r="J205" s="84"/>
    </row>
    <row r="206" spans="9:10" ht="12.75" customHeight="1" x14ac:dyDescent="0.2">
      <c r="I206" s="84"/>
      <c r="J206" s="84"/>
    </row>
    <row r="207" spans="9:10" ht="12.75" customHeight="1" x14ac:dyDescent="0.2">
      <c r="I207" s="84"/>
      <c r="J207" s="84"/>
    </row>
    <row r="208" spans="9:10" ht="12.75" customHeight="1" x14ac:dyDescent="0.2">
      <c r="I208" s="84"/>
      <c r="J208" s="84"/>
    </row>
    <row r="209" spans="9:10" ht="12.75" customHeight="1" x14ac:dyDescent="0.2">
      <c r="I209" s="84"/>
      <c r="J209" s="84"/>
    </row>
    <row r="210" spans="9:10" ht="12.75" customHeight="1" x14ac:dyDescent="0.2">
      <c r="I210" s="84"/>
      <c r="J210" s="84"/>
    </row>
    <row r="211" spans="9:10" ht="12.75" customHeight="1" x14ac:dyDescent="0.2">
      <c r="I211" s="84"/>
      <c r="J211" s="84"/>
    </row>
    <row r="212" spans="9:10" ht="12.75" customHeight="1" x14ac:dyDescent="0.2">
      <c r="I212" s="84"/>
      <c r="J212" s="84"/>
    </row>
    <row r="213" spans="9:10" ht="12.75" customHeight="1" x14ac:dyDescent="0.2">
      <c r="I213" s="84"/>
      <c r="J213" s="84"/>
    </row>
    <row r="214" spans="9:10" ht="12.75" customHeight="1" x14ac:dyDescent="0.2">
      <c r="I214" s="84"/>
      <c r="J214" s="84"/>
    </row>
    <row r="215" spans="9:10" ht="12.75" customHeight="1" x14ac:dyDescent="0.2">
      <c r="I215" s="84"/>
      <c r="J215" s="84"/>
    </row>
    <row r="216" spans="9:10" ht="12.75" customHeight="1" x14ac:dyDescent="0.2">
      <c r="I216" s="84"/>
      <c r="J216" s="84"/>
    </row>
    <row r="217" spans="9:10" ht="12.75" customHeight="1" x14ac:dyDescent="0.2">
      <c r="I217" s="84"/>
      <c r="J217" s="84"/>
    </row>
    <row r="218" spans="9:10" ht="12.75" customHeight="1" x14ac:dyDescent="0.2">
      <c r="I218" s="84"/>
      <c r="J218" s="84"/>
    </row>
    <row r="219" spans="9:10" ht="12.75" customHeight="1" x14ac:dyDescent="0.2">
      <c r="I219" s="84"/>
      <c r="J219" s="84"/>
    </row>
    <row r="220" spans="9:10" ht="12.75" customHeight="1" x14ac:dyDescent="0.2">
      <c r="I220" s="84"/>
      <c r="J220" s="84"/>
    </row>
    <row r="221" spans="9:10" ht="12.75" customHeight="1" x14ac:dyDescent="0.2">
      <c r="I221" s="84"/>
      <c r="J221" s="84"/>
    </row>
    <row r="222" spans="9:10" ht="12.75" customHeight="1" x14ac:dyDescent="0.2">
      <c r="I222" s="84"/>
      <c r="J222" s="84"/>
    </row>
    <row r="223" spans="9:10" ht="12.75" customHeight="1" x14ac:dyDescent="0.2">
      <c r="I223" s="84"/>
      <c r="J223" s="84"/>
    </row>
    <row r="224" spans="9:10" ht="12.75" customHeight="1" x14ac:dyDescent="0.2">
      <c r="I224" s="84"/>
      <c r="J224" s="84"/>
    </row>
    <row r="225" spans="9:10" ht="12.75" customHeight="1" x14ac:dyDescent="0.2">
      <c r="I225" s="84"/>
      <c r="J225" s="84"/>
    </row>
    <row r="226" spans="9:10" ht="12.75" customHeight="1" x14ac:dyDescent="0.2">
      <c r="I226" s="84"/>
      <c r="J226" s="84"/>
    </row>
    <row r="227" spans="9:10" ht="12.75" customHeight="1" x14ac:dyDescent="0.2">
      <c r="I227" s="84"/>
      <c r="J227" s="84"/>
    </row>
    <row r="228" spans="9:10" ht="12.75" customHeight="1" x14ac:dyDescent="0.2">
      <c r="I228" s="84"/>
      <c r="J228" s="84"/>
    </row>
    <row r="232" spans="9:10" ht="12.75" customHeight="1" x14ac:dyDescent="0.2">
      <c r="I232" s="84"/>
      <c r="J232" s="84"/>
    </row>
    <row r="233" spans="9:10" ht="12.75" customHeight="1" x14ac:dyDescent="0.2">
      <c r="I233" s="84"/>
      <c r="J233" s="84"/>
    </row>
    <row r="234" spans="9:10" ht="12.75" customHeight="1" x14ac:dyDescent="0.2">
      <c r="I234" s="84"/>
      <c r="J234" s="84"/>
    </row>
    <row r="235" spans="9:10" ht="12.75" customHeight="1" x14ac:dyDescent="0.2">
      <c r="I235" s="84"/>
      <c r="J235" s="84"/>
    </row>
    <row r="236" spans="9:10" ht="12.75" customHeight="1" x14ac:dyDescent="0.2">
      <c r="I236" s="84"/>
      <c r="J236" s="84"/>
    </row>
    <row r="237" spans="9:10" ht="12.75" customHeight="1" x14ac:dyDescent="0.2">
      <c r="I237" s="84"/>
      <c r="J237" s="84"/>
    </row>
    <row r="238" spans="9:10" ht="12.75" customHeight="1" x14ac:dyDescent="0.2">
      <c r="I238" s="84"/>
      <c r="J238" s="84"/>
    </row>
    <row r="239" spans="9:10" ht="12.75" customHeight="1" x14ac:dyDescent="0.2">
      <c r="I239" s="84"/>
      <c r="J239" s="84"/>
    </row>
    <row r="240" spans="9:10" ht="12.75" customHeight="1" x14ac:dyDescent="0.2">
      <c r="I240" s="84"/>
      <c r="J240" s="84"/>
    </row>
    <row r="241" spans="9:10" ht="12.75" customHeight="1" x14ac:dyDescent="0.2">
      <c r="I241" s="84"/>
      <c r="J241" s="84"/>
    </row>
    <row r="242" spans="9:10" ht="12.75" customHeight="1" x14ac:dyDescent="0.2">
      <c r="I242" s="84"/>
      <c r="J242" s="84"/>
    </row>
    <row r="243" spans="9:10" ht="12.75" customHeight="1" x14ac:dyDescent="0.2">
      <c r="I243" s="84"/>
      <c r="J243" s="84"/>
    </row>
    <row r="244" spans="9:10" ht="12.75" customHeight="1" x14ac:dyDescent="0.2">
      <c r="I244" s="84"/>
      <c r="J244" s="84"/>
    </row>
    <row r="245" spans="9:10" ht="12.75" customHeight="1" x14ac:dyDescent="0.2">
      <c r="I245" s="84"/>
      <c r="J245" s="84"/>
    </row>
    <row r="246" spans="9:10" ht="12.75" customHeight="1" x14ac:dyDescent="0.2">
      <c r="I246" s="84"/>
      <c r="J246" s="84"/>
    </row>
    <row r="247" spans="9:10" ht="12.75" customHeight="1" x14ac:dyDescent="0.2">
      <c r="I247" s="84"/>
      <c r="J247" s="84"/>
    </row>
    <row r="249" spans="9:10" ht="12.75" customHeight="1" x14ac:dyDescent="0.2">
      <c r="I249" s="84"/>
      <c r="J249" s="84"/>
    </row>
    <row r="253" spans="9:10" ht="12.75" customHeight="1" x14ac:dyDescent="0.2">
      <c r="I253" s="84"/>
      <c r="J253" s="84"/>
    </row>
    <row r="254" spans="9:10" ht="12.75" customHeight="1" x14ac:dyDescent="0.2">
      <c r="I254" s="84"/>
      <c r="J254" s="84"/>
    </row>
    <row r="255" spans="9:10" ht="12.75" customHeight="1" x14ac:dyDescent="0.2">
      <c r="I255" s="84"/>
      <c r="J255" s="84"/>
    </row>
    <row r="256" spans="9:10" ht="12.75" customHeight="1" x14ac:dyDescent="0.2">
      <c r="I256" s="84"/>
      <c r="J256" s="84"/>
    </row>
    <row r="257" spans="9:10" ht="12.75" customHeight="1" x14ac:dyDescent="0.2">
      <c r="I257" s="84"/>
      <c r="J257" s="84"/>
    </row>
    <row r="258" spans="9:10" ht="12.75" customHeight="1" x14ac:dyDescent="0.2">
      <c r="I258" s="84"/>
      <c r="J258" s="84"/>
    </row>
    <row r="259" spans="9:10" ht="12.75" customHeight="1" x14ac:dyDescent="0.2">
      <c r="I259" s="84"/>
      <c r="J259" s="84"/>
    </row>
    <row r="260" spans="9:10" ht="12.75" customHeight="1" x14ac:dyDescent="0.2">
      <c r="I260" s="84"/>
      <c r="J260" s="84"/>
    </row>
    <row r="261" spans="9:10" ht="12.75" customHeight="1" x14ac:dyDescent="0.2">
      <c r="I261" s="84"/>
      <c r="J261" s="84"/>
    </row>
    <row r="262" spans="9:10" ht="12.75" customHeight="1" x14ac:dyDescent="0.2">
      <c r="I262" s="84"/>
      <c r="J262" s="84"/>
    </row>
    <row r="263" spans="9:10" ht="12.75" customHeight="1" x14ac:dyDescent="0.2">
      <c r="I263" s="84"/>
      <c r="J263" s="84"/>
    </row>
    <row r="264" spans="9:10" ht="12.75" customHeight="1" x14ac:dyDescent="0.2">
      <c r="I264" s="84"/>
      <c r="J264" s="84"/>
    </row>
    <row r="265" spans="9:10" ht="12.75" customHeight="1" x14ac:dyDescent="0.2">
      <c r="I265" s="84"/>
      <c r="J265" s="84"/>
    </row>
    <row r="266" spans="9:10" ht="12.75" customHeight="1" x14ac:dyDescent="0.2">
      <c r="I266" s="84"/>
      <c r="J266" s="84"/>
    </row>
    <row r="268" spans="9:10" ht="12.75" customHeight="1" x14ac:dyDescent="0.2">
      <c r="I268" s="84"/>
      <c r="J268" s="84"/>
    </row>
    <row r="269" spans="9:10" ht="12.75" customHeight="1" x14ac:dyDescent="0.2">
      <c r="I269" s="84"/>
      <c r="J269" s="84"/>
    </row>
    <row r="270" spans="9:10" ht="12.75" customHeight="1" x14ac:dyDescent="0.2">
      <c r="I270" s="84"/>
      <c r="J270" s="84"/>
    </row>
    <row r="271" spans="9:10" ht="12.75" customHeight="1" x14ac:dyDescent="0.2">
      <c r="I271" s="84"/>
      <c r="J271" s="84"/>
    </row>
    <row r="272" spans="9:10" ht="12.75" customHeight="1" x14ac:dyDescent="0.2">
      <c r="I272" s="84"/>
      <c r="J272" s="84"/>
    </row>
    <row r="273" spans="9:10" ht="12.75" customHeight="1" x14ac:dyDescent="0.2">
      <c r="I273" s="84"/>
      <c r="J273" s="84"/>
    </row>
    <row r="274" spans="9:10" ht="12.75" customHeight="1" x14ac:dyDescent="0.2">
      <c r="I274" s="84"/>
      <c r="J274" s="84"/>
    </row>
    <row r="276" spans="9:10" ht="12.75" customHeight="1" x14ac:dyDescent="0.2">
      <c r="I276" s="84"/>
      <c r="J276" s="84"/>
    </row>
    <row r="280" spans="9:10" ht="12.75" customHeight="1" x14ac:dyDescent="0.2">
      <c r="I280" s="84"/>
      <c r="J280" s="84"/>
    </row>
    <row r="281" spans="9:10" ht="12.75" customHeight="1" x14ac:dyDescent="0.2">
      <c r="I281" s="84"/>
      <c r="J281" s="84"/>
    </row>
    <row r="282" spans="9:10" ht="12.75" customHeight="1" x14ac:dyDescent="0.2">
      <c r="I282" s="84"/>
      <c r="J282" s="84"/>
    </row>
    <row r="283" spans="9:10" ht="12.75" customHeight="1" x14ac:dyDescent="0.2">
      <c r="I283" s="84"/>
      <c r="J283" s="84"/>
    </row>
    <row r="284" spans="9:10" ht="12.75" customHeight="1" x14ac:dyDescent="0.2">
      <c r="I284" s="84"/>
      <c r="J284" s="84"/>
    </row>
    <row r="285" spans="9:10" ht="12.75" customHeight="1" x14ac:dyDescent="0.2">
      <c r="I285" s="84"/>
      <c r="J285" s="84"/>
    </row>
    <row r="286" spans="9:10" ht="12.75" customHeight="1" x14ac:dyDescent="0.2">
      <c r="I286" s="84"/>
      <c r="J286" s="84"/>
    </row>
    <row r="287" spans="9:10" ht="12.75" customHeight="1" x14ac:dyDescent="0.2">
      <c r="I287" s="84"/>
      <c r="J287" s="84"/>
    </row>
    <row r="288" spans="9:10" ht="12.75" customHeight="1" x14ac:dyDescent="0.2">
      <c r="I288" s="84"/>
      <c r="J288" s="84"/>
    </row>
    <row r="289" spans="9:10" ht="12.75" customHeight="1" x14ac:dyDescent="0.2">
      <c r="I289" s="84"/>
      <c r="J289" s="84"/>
    </row>
    <row r="293" spans="9:10" ht="12.75" customHeight="1" x14ac:dyDescent="0.2">
      <c r="I293" s="84"/>
      <c r="J293" s="84"/>
    </row>
    <row r="294" spans="9:10" ht="12.75" customHeight="1" x14ac:dyDescent="0.2">
      <c r="I294" s="84"/>
      <c r="J294" s="84"/>
    </row>
    <row r="295" spans="9:10" ht="12.75" customHeight="1" x14ac:dyDescent="0.2">
      <c r="I295" s="84"/>
      <c r="J295" s="84"/>
    </row>
    <row r="296" spans="9:10" ht="12.75" customHeight="1" x14ac:dyDescent="0.2">
      <c r="I296" s="84"/>
      <c r="J296" s="84"/>
    </row>
    <row r="297" spans="9:10" ht="12.75" customHeight="1" x14ac:dyDescent="0.2">
      <c r="I297" s="84"/>
      <c r="J297" s="84"/>
    </row>
    <row r="298" spans="9:10" ht="12.75" customHeight="1" x14ac:dyDescent="0.2">
      <c r="I298" s="84"/>
      <c r="J298" s="84"/>
    </row>
    <row r="299" spans="9:10" ht="12.75" customHeight="1" x14ac:dyDescent="0.2">
      <c r="I299" s="84"/>
      <c r="J299" s="84"/>
    </row>
    <row r="300" spans="9:10" ht="12.75" customHeight="1" x14ac:dyDescent="0.2">
      <c r="I300" s="84"/>
      <c r="J300" s="84"/>
    </row>
    <row r="301" spans="9:10" ht="12.75" customHeight="1" x14ac:dyDescent="0.2">
      <c r="I301" s="84"/>
      <c r="J301" s="84"/>
    </row>
    <row r="302" spans="9:10" ht="12.75" customHeight="1" x14ac:dyDescent="0.2">
      <c r="I302" s="84"/>
      <c r="J302" s="84"/>
    </row>
    <row r="303" spans="9:10" ht="12.75" customHeight="1" x14ac:dyDescent="0.2">
      <c r="I303" s="84"/>
      <c r="J303" s="84"/>
    </row>
    <row r="304" spans="9:10" ht="12.75" customHeight="1" x14ac:dyDescent="0.2">
      <c r="I304" s="84"/>
      <c r="J304" s="84"/>
    </row>
    <row r="305" spans="9:10" ht="12.75" customHeight="1" x14ac:dyDescent="0.2">
      <c r="I305" s="84"/>
      <c r="J305" s="84"/>
    </row>
    <row r="306" spans="9:10" ht="12.75" customHeight="1" x14ac:dyDescent="0.2">
      <c r="I306" s="84"/>
      <c r="J306" s="84"/>
    </row>
    <row r="307" spans="9:10" ht="12.75" customHeight="1" x14ac:dyDescent="0.2">
      <c r="I307" s="84"/>
      <c r="J307" s="84"/>
    </row>
    <row r="308" spans="9:10" ht="12.75" customHeight="1" x14ac:dyDescent="0.2">
      <c r="I308" s="84"/>
      <c r="J308" s="84"/>
    </row>
    <row r="309" spans="9:10" ht="12.75" customHeight="1" x14ac:dyDescent="0.2">
      <c r="I309" s="84"/>
      <c r="J309" s="84"/>
    </row>
    <row r="310" spans="9:10" ht="12.75" customHeight="1" x14ac:dyDescent="0.2">
      <c r="I310" s="84"/>
      <c r="J310" s="84"/>
    </row>
    <row r="314" spans="9:10" ht="12.75" customHeight="1" x14ac:dyDescent="0.2">
      <c r="I314" s="84"/>
      <c r="J314" s="84"/>
    </row>
    <row r="315" spans="9:10" ht="12.75" customHeight="1" x14ac:dyDescent="0.2">
      <c r="I315" s="84"/>
      <c r="J315" s="84"/>
    </row>
    <row r="316" spans="9:10" ht="12.75" customHeight="1" x14ac:dyDescent="0.2">
      <c r="I316" s="84"/>
      <c r="J316" s="84"/>
    </row>
    <row r="317" spans="9:10" ht="12.75" customHeight="1" x14ac:dyDescent="0.2">
      <c r="I317" s="84"/>
      <c r="J317" s="84"/>
    </row>
    <row r="318" spans="9:10" ht="12.75" customHeight="1" x14ac:dyDescent="0.2">
      <c r="I318" s="84"/>
      <c r="J318" s="84"/>
    </row>
    <row r="319" spans="9:10" ht="12.75" customHeight="1" x14ac:dyDescent="0.2">
      <c r="I319" s="84"/>
      <c r="J319" s="84"/>
    </row>
    <row r="320" spans="9:10" ht="12.75" customHeight="1" x14ac:dyDescent="0.2">
      <c r="I320" s="84"/>
      <c r="J320" s="84"/>
    </row>
    <row r="321" spans="9:10" ht="12.75" customHeight="1" x14ac:dyDescent="0.2">
      <c r="I321" s="84"/>
      <c r="J321" s="84"/>
    </row>
    <row r="323" spans="9:10" ht="12.75" customHeight="1" x14ac:dyDescent="0.2">
      <c r="I323" s="84"/>
      <c r="J323" s="84"/>
    </row>
  </sheetData>
  <pageMargins left="0.75" right="0.75" top="1" bottom="1" header="0.5" footer="0.5"/>
  <pageSetup paperSize="0" scale="0" firstPageNumber="4294967295" orientation="portrait" usePrinterDefaults="0" horizontalDpi="0" verticalDpi="0" copies="0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FEA__(MPG-1)</vt:lpstr>
      <vt:lpstr>FEA__(MPG-17a)</vt:lpstr>
      <vt:lpstr>FEA__(MPG-17b)</vt:lpstr>
      <vt:lpstr>FEA__(MPG-17c)</vt:lpstr>
      <vt:lpstr>FEA__(MPG-17.d)</vt:lpstr>
      <vt:lpstr>BS-FERC</vt:lpstr>
      <vt:lpstr>'FEA__(MPG-1)'!Print_Area</vt:lpstr>
      <vt:lpstr>'FEA__(MPG-17.d)'!Print_Area</vt:lpstr>
      <vt:lpstr>'FEA__(MPG-17a)'!Print_Area</vt:lpstr>
      <vt:lpstr>'FEA__(MPG-17b)'!Print_Area</vt:lpstr>
    </vt:vector>
  </TitlesOfParts>
  <Company>Brubaker &amp; Associates,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Walters</dc:creator>
  <cp:lastModifiedBy>laurieharris</cp:lastModifiedBy>
  <cp:lastPrinted>2014-04-14T20:18:34Z</cp:lastPrinted>
  <dcterms:created xsi:type="dcterms:W3CDTF">2010-09-03T15:06:48Z</dcterms:created>
  <dcterms:modified xsi:type="dcterms:W3CDTF">2014-05-09T17:03:06Z</dcterms:modified>
</cp:coreProperties>
</file>