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120" yWindow="150" windowWidth="20700" windowHeight="9780"/>
  </bookViews>
  <sheets>
    <sheet name="FEA___(MPG-18)" sheetId="9" r:id="rId1"/>
    <sheet name="P-E Ratio (WP)" sheetId="2" r:id="rId2"/>
    <sheet name="MP-CF (WP)" sheetId="3" r:id="rId3"/>
    <sheet name="2014 Data (WP)" sheetId="10" r:id="rId4"/>
    <sheet name="CF" sheetId="11" r:id="rId5"/>
    <sheet name="PE" sheetId="12" r:id="rId6"/>
    <sheet name="MP" sheetId="13" r:id="rId7"/>
  </sheets>
  <definedNames>
    <definedName name="CashFlow">CF!$B$2:$M$91</definedName>
    <definedName name="MarketPrice">MP!$B$2:$M$91</definedName>
    <definedName name="MP_CF_WP">'MP-CF (WP)'!$A$3:$N$54</definedName>
    <definedName name="PE_WP">'P-E Ratio (WP)'!$A$2:$N$53</definedName>
    <definedName name="PEratio">PE!$B$2:$M$91</definedName>
    <definedName name="_xlnm.Print_Area" localSheetId="3">'2014 Data (WP)'!$B$1:$M$49</definedName>
    <definedName name="_xlnm.Print_Area" localSheetId="0">'FEA___(MPG-18)'!$B$1:$R$73</definedName>
  </definedNames>
  <calcPr calcId="152511"/>
</workbook>
</file>

<file path=xl/calcChain.xml><?xml version="1.0" encoding="utf-8"?>
<calcChain xmlns="http://schemas.openxmlformats.org/spreadsheetml/2006/main">
  <c r="A32" i="2" l="1"/>
  <c r="A33" i="3"/>
  <c r="F13" i="9"/>
  <c r="F14" i="9"/>
  <c r="F15" i="9"/>
  <c r="F16" i="9"/>
  <c r="F17" i="9"/>
  <c r="F18" i="9"/>
  <c r="F19" i="9"/>
  <c r="F20" i="9"/>
  <c r="F21" i="9"/>
  <c r="F22" i="9"/>
  <c r="F23" i="9"/>
  <c r="F24" i="9"/>
  <c r="F12" i="9"/>
  <c r="N29" i="2"/>
  <c r="M29" i="2"/>
  <c r="L29" i="2"/>
  <c r="K29" i="2"/>
  <c r="J29" i="2"/>
  <c r="I29" i="2"/>
  <c r="H29" i="2"/>
  <c r="G29" i="2"/>
  <c r="F29" i="2"/>
  <c r="E29" i="2"/>
  <c r="D29" i="2"/>
  <c r="C29" i="2"/>
  <c r="N30" i="3"/>
  <c r="M30" i="3"/>
  <c r="L30" i="3"/>
  <c r="K30" i="3"/>
  <c r="J30" i="3"/>
  <c r="I30" i="3"/>
  <c r="H30" i="3"/>
  <c r="G30" i="3"/>
  <c r="F30" i="3"/>
  <c r="E30" i="3"/>
  <c r="D30" i="3"/>
  <c r="C30" i="3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30" i="2"/>
  <c r="C31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1" i="3"/>
  <c r="C32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3" i="3"/>
  <c r="C18" i="9"/>
  <c r="C33" i="3" l="1"/>
  <c r="C32" i="2"/>
  <c r="G9" i="10"/>
  <c r="K9" i="10" s="1"/>
  <c r="F42" i="9" s="1"/>
  <c r="G10" i="10"/>
  <c r="K10" i="10" s="1"/>
  <c r="F43" i="9" s="1"/>
  <c r="G11" i="10"/>
  <c r="K11" i="10" s="1"/>
  <c r="F44" i="9" s="1"/>
  <c r="G12" i="10"/>
  <c r="K12" i="10" s="1"/>
  <c r="F45" i="9" s="1"/>
  <c r="G13" i="10"/>
  <c r="K13" i="10" s="1"/>
  <c r="F46" i="9" s="1"/>
  <c r="G14" i="10"/>
  <c r="K14" i="10" s="1"/>
  <c r="F47" i="9" s="1"/>
  <c r="G15" i="10"/>
  <c r="K15" i="10" s="1"/>
  <c r="F48" i="9" s="1"/>
  <c r="G16" i="10"/>
  <c r="K16" i="10" s="1"/>
  <c r="F49" i="9" s="1"/>
  <c r="G17" i="10"/>
  <c r="K17" i="10" s="1"/>
  <c r="F50" i="9" s="1"/>
  <c r="G18" i="10"/>
  <c r="K18" i="10" s="1"/>
  <c r="F51" i="9" s="1"/>
  <c r="G19" i="10"/>
  <c r="K19" i="10" s="1"/>
  <c r="F52" i="9" s="1"/>
  <c r="G28" i="10"/>
  <c r="K28" i="10" s="1"/>
  <c r="G27" i="10"/>
  <c r="K27" i="10" s="1"/>
  <c r="G25" i="10"/>
  <c r="K25" i="10" s="1"/>
  <c r="G23" i="10"/>
  <c r="K23" i="10" s="1"/>
  <c r="G22" i="10"/>
  <c r="K22" i="10" s="1"/>
  <c r="G24" i="10"/>
  <c r="K24" i="10" s="1"/>
  <c r="B24" i="10"/>
  <c r="B25" i="10"/>
  <c r="B26" i="10"/>
  <c r="B27" i="10"/>
  <c r="B28" i="10"/>
  <c r="G26" i="10"/>
  <c r="K26" i="10" s="1"/>
  <c r="G21" i="10"/>
  <c r="K21" i="10" s="1"/>
  <c r="F54" i="9" s="1"/>
  <c r="C54" i="9"/>
  <c r="C24" i="9"/>
  <c r="B22" i="10"/>
  <c r="B23" i="10"/>
  <c r="B21" i="10" l="1"/>
  <c r="C22" i="9"/>
  <c r="C53" i="9"/>
  <c r="C23" i="9"/>
  <c r="B19" i="10" l="1"/>
  <c r="B20" i="10"/>
  <c r="C12" i="9"/>
  <c r="F34" i="9" l="1"/>
  <c r="G20" i="10"/>
  <c r="K20" i="10" s="1"/>
  <c r="F53" i="9" s="1"/>
  <c r="C43" i="9"/>
  <c r="C44" i="9"/>
  <c r="C45" i="9"/>
  <c r="C46" i="9"/>
  <c r="C47" i="9"/>
  <c r="C48" i="9"/>
  <c r="C49" i="9"/>
  <c r="C50" i="9"/>
  <c r="C51" i="9"/>
  <c r="C52" i="9"/>
  <c r="C42" i="9"/>
  <c r="F40" i="9"/>
  <c r="G40" i="9" s="1"/>
  <c r="B33" i="9"/>
  <c r="C13" i="9"/>
  <c r="C14" i="9"/>
  <c r="C15" i="9"/>
  <c r="C16" i="9"/>
  <c r="C17" i="9"/>
  <c r="B15" i="10"/>
  <c r="C19" i="9"/>
  <c r="C20" i="9"/>
  <c r="C21" i="9"/>
  <c r="B12" i="9"/>
  <c r="H40" i="9" l="1"/>
  <c r="I40" i="9" s="1"/>
  <c r="J40" i="9" s="1"/>
  <c r="K40" i="9" s="1"/>
  <c r="L40" i="9" s="1"/>
  <c r="M40" i="9" s="1"/>
  <c r="N40" i="9" s="1"/>
  <c r="O40" i="9" s="1"/>
  <c r="P40" i="9" s="1"/>
  <c r="Q40" i="9" s="1"/>
  <c r="R40" i="9" s="1"/>
  <c r="G41" i="9"/>
  <c r="B18" i="10"/>
  <c r="B14" i="10"/>
  <c r="B11" i="10"/>
  <c r="B12" i="10"/>
  <c r="B13" i="10"/>
  <c r="B16" i="10"/>
  <c r="B17" i="10"/>
  <c r="B10" i="10"/>
  <c r="B13" i="9"/>
  <c r="B14" i="9" s="1"/>
  <c r="F64" i="9"/>
  <c r="L41" i="9"/>
  <c r="B9" i="10"/>
  <c r="K41" i="9"/>
  <c r="I41" i="9"/>
  <c r="H41" i="9"/>
  <c r="L42" i="9" l="1"/>
  <c r="L46" i="9"/>
  <c r="L44" i="9"/>
  <c r="L45" i="9"/>
  <c r="L47" i="9"/>
  <c r="L43" i="9"/>
  <c r="L51" i="9"/>
  <c r="L50" i="9"/>
  <c r="L49" i="9"/>
  <c r="L54" i="9"/>
  <c r="L53" i="9"/>
  <c r="L48" i="9"/>
  <c r="L52" i="9"/>
  <c r="I42" i="9"/>
  <c r="I46" i="9"/>
  <c r="I45" i="9"/>
  <c r="I43" i="9"/>
  <c r="I44" i="9"/>
  <c r="I47" i="9"/>
  <c r="I51" i="9"/>
  <c r="I50" i="9"/>
  <c r="I54" i="9"/>
  <c r="I52" i="9"/>
  <c r="I49" i="9"/>
  <c r="I48" i="9"/>
  <c r="I53" i="9"/>
  <c r="K44" i="9"/>
  <c r="K45" i="9"/>
  <c r="K46" i="9"/>
  <c r="K47" i="9"/>
  <c r="K43" i="9"/>
  <c r="K42" i="9"/>
  <c r="K51" i="9"/>
  <c r="K48" i="9"/>
  <c r="K52" i="9"/>
  <c r="K53" i="9"/>
  <c r="K49" i="9"/>
  <c r="K54" i="9"/>
  <c r="K50" i="9"/>
  <c r="H45" i="9"/>
  <c r="H46" i="9"/>
  <c r="H42" i="9"/>
  <c r="H43" i="9"/>
  <c r="H44" i="9"/>
  <c r="H47" i="9"/>
  <c r="H48" i="9"/>
  <c r="H53" i="9"/>
  <c r="H51" i="9"/>
  <c r="H54" i="9"/>
  <c r="H49" i="9"/>
  <c r="H50" i="9"/>
  <c r="H52" i="9"/>
  <c r="G43" i="9"/>
  <c r="G51" i="9"/>
  <c r="G44" i="9"/>
  <c r="G49" i="9"/>
  <c r="G50" i="9"/>
  <c r="G42" i="9"/>
  <c r="G46" i="9"/>
  <c r="G54" i="9"/>
  <c r="G48" i="9"/>
  <c r="G52" i="9"/>
  <c r="G47" i="9"/>
  <c r="G45" i="9"/>
  <c r="G53" i="9"/>
  <c r="J41" i="9"/>
  <c r="B15" i="9"/>
  <c r="M41" i="9"/>
  <c r="N41" i="9"/>
  <c r="N43" i="9" l="1"/>
  <c r="N47" i="9"/>
  <c r="N42" i="9"/>
  <c r="N46" i="9"/>
  <c r="N44" i="9"/>
  <c r="N45" i="9"/>
  <c r="N51" i="9"/>
  <c r="N53" i="9"/>
  <c r="N49" i="9"/>
  <c r="N50" i="9"/>
  <c r="N52" i="9"/>
  <c r="N48" i="9"/>
  <c r="N54" i="9"/>
  <c r="K64" i="9"/>
  <c r="I64" i="9"/>
  <c r="M46" i="9"/>
  <c r="M47" i="9"/>
  <c r="M45" i="9"/>
  <c r="M43" i="9"/>
  <c r="M42" i="9"/>
  <c r="M44" i="9"/>
  <c r="M50" i="9"/>
  <c r="M54" i="9"/>
  <c r="M51" i="9"/>
  <c r="M53" i="9"/>
  <c r="M48" i="9"/>
  <c r="M49" i="9"/>
  <c r="M52" i="9"/>
  <c r="J47" i="9"/>
  <c r="J43" i="9"/>
  <c r="J42" i="9"/>
  <c r="J46" i="9"/>
  <c r="J44" i="9"/>
  <c r="J45" i="9"/>
  <c r="J48" i="9"/>
  <c r="J52" i="9"/>
  <c r="J49" i="9"/>
  <c r="J50" i="9"/>
  <c r="J54" i="9"/>
  <c r="J53" i="9"/>
  <c r="J51" i="9"/>
  <c r="G64" i="9"/>
  <c r="H64" i="9"/>
  <c r="L64" i="9"/>
  <c r="B16" i="9"/>
  <c r="O41" i="9"/>
  <c r="O44" i="9" l="1"/>
  <c r="O47" i="9"/>
  <c r="O43" i="9"/>
  <c r="O45" i="9"/>
  <c r="O46" i="9"/>
  <c r="O42" i="9"/>
  <c r="O51" i="9"/>
  <c r="O54" i="9"/>
  <c r="O52" i="9"/>
  <c r="O49" i="9"/>
  <c r="O50" i="9"/>
  <c r="O48" i="9"/>
  <c r="O53" i="9"/>
  <c r="J64" i="9"/>
  <c r="M64" i="9"/>
  <c r="N64" i="9"/>
  <c r="B17" i="9"/>
  <c r="B18" i="9" s="1"/>
  <c r="P41" i="9"/>
  <c r="O64" i="9" l="1"/>
  <c r="P45" i="9"/>
  <c r="P44" i="9"/>
  <c r="P47" i="9"/>
  <c r="P42" i="9"/>
  <c r="P43" i="9"/>
  <c r="P46" i="9"/>
  <c r="P54" i="9"/>
  <c r="P52" i="9"/>
  <c r="P50" i="9"/>
  <c r="P49" i="9"/>
  <c r="P48" i="9"/>
  <c r="P53" i="9"/>
  <c r="P51" i="9"/>
  <c r="P64" i="9" s="1"/>
  <c r="B19" i="9"/>
  <c r="B20" i="9" s="1"/>
  <c r="B21" i="9" s="1"/>
  <c r="B22" i="9" s="1"/>
  <c r="B23" i="9" s="1"/>
  <c r="R41" i="9"/>
  <c r="Q41" i="9"/>
  <c r="Q42" i="9" l="1"/>
  <c r="Q45" i="9"/>
  <c r="Q43" i="9"/>
  <c r="Q46" i="9"/>
  <c r="Q44" i="9"/>
  <c r="Q47" i="9"/>
  <c r="Q51" i="9"/>
  <c r="Q54" i="9"/>
  <c r="Q53" i="9"/>
  <c r="Q50" i="9"/>
  <c r="Q49" i="9"/>
  <c r="Q48" i="9"/>
  <c r="Q52" i="9"/>
  <c r="R47" i="9"/>
  <c r="R42" i="9"/>
  <c r="R43" i="9"/>
  <c r="R45" i="9"/>
  <c r="R46" i="9"/>
  <c r="R44" i="9"/>
  <c r="R54" i="9"/>
  <c r="R53" i="9"/>
  <c r="E53" i="9" s="1"/>
  <c r="R48" i="9"/>
  <c r="R52" i="9"/>
  <c r="R50" i="9"/>
  <c r="R49" i="9"/>
  <c r="R51" i="9"/>
  <c r="B24" i="9"/>
  <c r="R64" i="9" l="1"/>
  <c r="Q64" i="9"/>
  <c r="E48" i="9"/>
  <c r="E52" i="9"/>
  <c r="E51" i="9"/>
  <c r="E49" i="9"/>
  <c r="E47" i="9"/>
  <c r="E50" i="9"/>
  <c r="E43" i="9"/>
  <c r="E46" i="9"/>
  <c r="E44" i="9"/>
  <c r="E45" i="9"/>
  <c r="E54" i="9"/>
  <c r="E42" i="9"/>
  <c r="F10" i="9"/>
  <c r="G10" i="9" s="1"/>
  <c r="H10" i="9" l="1"/>
  <c r="I10" i="9" s="1"/>
  <c r="J10" i="9" s="1"/>
  <c r="K10" i="9" s="1"/>
  <c r="L10" i="9" s="1"/>
  <c r="M10" i="9" s="1"/>
  <c r="N10" i="9" s="1"/>
  <c r="O10" i="9" s="1"/>
  <c r="P10" i="9" s="1"/>
  <c r="Q10" i="9" s="1"/>
  <c r="R10" i="9" s="1"/>
  <c r="G11" i="9"/>
  <c r="E64" i="9"/>
  <c r="I11" i="9"/>
  <c r="H11" i="9"/>
  <c r="H15" i="9" l="1"/>
  <c r="H14" i="9"/>
  <c r="H17" i="9"/>
  <c r="H12" i="9"/>
  <c r="H13" i="9"/>
  <c r="H16" i="9"/>
  <c r="H18" i="9"/>
  <c r="H20" i="9"/>
  <c r="H21" i="9"/>
  <c r="H19" i="9"/>
  <c r="H23" i="9"/>
  <c r="H24" i="9"/>
  <c r="H22" i="9"/>
  <c r="G13" i="9"/>
  <c r="G12" i="9"/>
  <c r="G14" i="9"/>
  <c r="G16" i="9"/>
  <c r="G17" i="9"/>
  <c r="G18" i="9"/>
  <c r="G15" i="9"/>
  <c r="G19" i="9"/>
  <c r="G20" i="9"/>
  <c r="G23" i="9"/>
  <c r="G24" i="9"/>
  <c r="G22" i="9"/>
  <c r="G21" i="9"/>
  <c r="I16" i="9"/>
  <c r="I17" i="9"/>
  <c r="I13" i="9"/>
  <c r="I12" i="9"/>
  <c r="I15" i="9"/>
  <c r="I14" i="9"/>
  <c r="I19" i="9"/>
  <c r="I23" i="9"/>
  <c r="I24" i="9"/>
  <c r="I22" i="9"/>
  <c r="I21" i="9"/>
  <c r="I20" i="9"/>
  <c r="I18" i="9"/>
  <c r="J11" i="9"/>
  <c r="J13" i="9" l="1"/>
  <c r="J17" i="9"/>
  <c r="J12" i="9"/>
  <c r="J16" i="9"/>
  <c r="J14" i="9"/>
  <c r="J15" i="9"/>
  <c r="J18" i="9"/>
  <c r="J23" i="9"/>
  <c r="J24" i="9"/>
  <c r="J20" i="9"/>
  <c r="J21" i="9"/>
  <c r="J19" i="9"/>
  <c r="J22" i="9"/>
  <c r="I34" i="9"/>
  <c r="G34" i="9"/>
  <c r="H34" i="9"/>
  <c r="K11" i="9"/>
  <c r="J34" i="9" l="1"/>
  <c r="K12" i="9"/>
  <c r="K15" i="9"/>
  <c r="K13" i="9"/>
  <c r="K14" i="9"/>
  <c r="K17" i="9"/>
  <c r="K16" i="9"/>
  <c r="K21" i="9"/>
  <c r="K23" i="9"/>
  <c r="K18" i="9"/>
  <c r="K22" i="9"/>
  <c r="K19" i="9"/>
  <c r="K24" i="9"/>
  <c r="K20" i="9"/>
  <c r="L11" i="9"/>
  <c r="M11" i="9"/>
  <c r="K34" i="9" l="1"/>
  <c r="L15" i="9"/>
  <c r="L14" i="9"/>
  <c r="L12" i="9"/>
  <c r="L13" i="9"/>
  <c r="L16" i="9"/>
  <c r="L17" i="9"/>
  <c r="L21" i="9"/>
  <c r="L19" i="9"/>
  <c r="L23" i="9"/>
  <c r="L20" i="9"/>
  <c r="L18" i="9"/>
  <c r="L22" i="9"/>
  <c r="L24" i="9"/>
  <c r="M12" i="9"/>
  <c r="M13" i="9"/>
  <c r="M14" i="9"/>
  <c r="M17" i="9"/>
  <c r="M15" i="9"/>
  <c r="M16" i="9"/>
  <c r="M19" i="9"/>
  <c r="M20" i="9"/>
  <c r="M22" i="9"/>
  <c r="M24" i="9"/>
  <c r="M21" i="9"/>
  <c r="M18" i="9"/>
  <c r="M23" i="9"/>
  <c r="B34" i="9"/>
  <c r="B42" i="9" s="1"/>
  <c r="N11" i="9"/>
  <c r="N17" i="9" l="1"/>
  <c r="N16" i="9"/>
  <c r="N12" i="9"/>
  <c r="N14" i="9"/>
  <c r="N15" i="9"/>
  <c r="N13" i="9"/>
  <c r="N18" i="9"/>
  <c r="N23" i="9"/>
  <c r="N19" i="9"/>
  <c r="N20" i="9"/>
  <c r="N24" i="9"/>
  <c r="N21" i="9"/>
  <c r="N22" i="9"/>
  <c r="L34" i="9"/>
  <c r="M34" i="9"/>
  <c r="B43" i="9"/>
  <c r="B44" i="9" s="1"/>
  <c r="B45" i="9" s="1"/>
  <c r="O11" i="9"/>
  <c r="N34" i="9" l="1"/>
  <c r="O14" i="9"/>
  <c r="O15" i="9"/>
  <c r="O16" i="9"/>
  <c r="O17" i="9"/>
  <c r="O12" i="9"/>
  <c r="O13" i="9"/>
  <c r="O22" i="9"/>
  <c r="O19" i="9"/>
  <c r="O18" i="9"/>
  <c r="O21" i="9"/>
  <c r="O24" i="9"/>
  <c r="O20" i="9"/>
  <c r="O23" i="9"/>
  <c r="B46" i="9"/>
  <c r="B47" i="9" s="1"/>
  <c r="P11" i="9"/>
  <c r="P14" i="9" l="1"/>
  <c r="P13" i="9"/>
  <c r="P16" i="9"/>
  <c r="P17" i="9"/>
  <c r="P12" i="9"/>
  <c r="P15" i="9"/>
  <c r="P21" i="9"/>
  <c r="P24" i="9"/>
  <c r="P22" i="9"/>
  <c r="P23" i="9"/>
  <c r="P18" i="9"/>
  <c r="P19" i="9"/>
  <c r="P20" i="9"/>
  <c r="O34" i="9"/>
  <c r="B48" i="9"/>
  <c r="B49" i="9" s="1"/>
  <c r="B50" i="9" s="1"/>
  <c r="B51" i="9" s="1"/>
  <c r="B52" i="9" s="1"/>
  <c r="R11" i="9"/>
  <c r="Q11" i="9"/>
  <c r="R13" i="9" l="1"/>
  <c r="R16" i="9"/>
  <c r="R12" i="9"/>
  <c r="R15" i="9"/>
  <c r="R14" i="9"/>
  <c r="R17" i="9"/>
  <c r="R18" i="9"/>
  <c r="R22" i="9"/>
  <c r="R21" i="9"/>
  <c r="R19" i="9"/>
  <c r="R24" i="9"/>
  <c r="R20" i="9"/>
  <c r="E20" i="9" s="1"/>
  <c r="R23" i="9"/>
  <c r="E23" i="9" s="1"/>
  <c r="P34" i="9"/>
  <c r="Q16" i="9"/>
  <c r="Q12" i="9"/>
  <c r="Q14" i="9"/>
  <c r="Q17" i="9"/>
  <c r="Q15" i="9"/>
  <c r="Q13" i="9"/>
  <c r="Q21" i="9"/>
  <c r="Q19" i="9"/>
  <c r="Q34" i="9" s="1"/>
  <c r="Q23" i="9"/>
  <c r="Q24" i="9"/>
  <c r="Q18" i="9"/>
  <c r="Q20" i="9"/>
  <c r="Q22" i="9"/>
  <c r="E22" i="9"/>
  <c r="E15" i="9"/>
  <c r="B53" i="9"/>
  <c r="E18" i="9" l="1"/>
  <c r="R34" i="9"/>
  <c r="E14" i="9"/>
  <c r="E17" i="9"/>
  <c r="E16" i="9"/>
  <c r="E24" i="9"/>
  <c r="E19" i="9"/>
  <c r="E21" i="9"/>
  <c r="E13" i="9"/>
  <c r="B54" i="9"/>
  <c r="E12" i="9"/>
  <c r="E34" i="9" l="1"/>
  <c r="B64" i="9"/>
</calcChain>
</file>

<file path=xl/sharedStrings.xml><?xml version="1.0" encoding="utf-8"?>
<sst xmlns="http://schemas.openxmlformats.org/spreadsheetml/2006/main" count="911" uniqueCount="329">
  <si>
    <t>ALE</t>
  </si>
  <si>
    <t>LNT</t>
  </si>
  <si>
    <t>AEP</t>
  </si>
  <si>
    <t>AEE</t>
  </si>
  <si>
    <t>AVA</t>
  </si>
  <si>
    <t>BKH</t>
  </si>
  <si>
    <t>CNP</t>
  </si>
  <si>
    <t>CHG</t>
  </si>
  <si>
    <t>CNL</t>
  </si>
  <si>
    <t>CMS</t>
  </si>
  <si>
    <t>ED</t>
  </si>
  <si>
    <t>D</t>
  </si>
  <si>
    <t>DTE</t>
  </si>
  <si>
    <t>DUK</t>
  </si>
  <si>
    <t>EIX</t>
  </si>
  <si>
    <t>EE</t>
  </si>
  <si>
    <t>EDE</t>
  </si>
  <si>
    <t>ETR</t>
  </si>
  <si>
    <t>EXC</t>
  </si>
  <si>
    <t>FE</t>
  </si>
  <si>
    <t>GXP</t>
  </si>
  <si>
    <t>HE</t>
  </si>
  <si>
    <t>IDA</t>
  </si>
  <si>
    <t>TEG</t>
  </si>
  <si>
    <t>MDU</t>
  </si>
  <si>
    <t>MGEE</t>
  </si>
  <si>
    <t>NI</t>
  </si>
  <si>
    <t>NU</t>
  </si>
  <si>
    <t>OGE</t>
  </si>
  <si>
    <t>OTTR</t>
  </si>
  <si>
    <t>POM</t>
  </si>
  <si>
    <t>PCG</t>
  </si>
  <si>
    <t>PNW</t>
  </si>
  <si>
    <t>PNM</t>
  </si>
  <si>
    <t>POR</t>
  </si>
  <si>
    <t>PPL</t>
  </si>
  <si>
    <t>PEG</t>
  </si>
  <si>
    <t>SCG</t>
  </si>
  <si>
    <t>SRE</t>
  </si>
  <si>
    <t>SO</t>
  </si>
  <si>
    <t>TE</t>
  </si>
  <si>
    <t>UIL</t>
  </si>
  <si>
    <t>UNS</t>
  </si>
  <si>
    <t>VVC</t>
  </si>
  <si>
    <t>WR</t>
  </si>
  <si>
    <t>WEC</t>
  </si>
  <si>
    <t>XEL</t>
  </si>
  <si>
    <t xml:space="preserve">Black Hills                   </t>
  </si>
  <si>
    <t xml:space="preserve">CMS Energy Corp.              </t>
  </si>
  <si>
    <t xml:space="preserve">CH Energy Group               </t>
  </si>
  <si>
    <t xml:space="preserve">Cleco Corp.                   </t>
  </si>
  <si>
    <t xml:space="preserve">Consol. Edison                </t>
  </si>
  <si>
    <t xml:space="preserve">DTE Energy                    </t>
  </si>
  <si>
    <t xml:space="preserve">Dominion Resources            </t>
  </si>
  <si>
    <t xml:space="preserve">Edison Int'l                  </t>
  </si>
  <si>
    <t xml:space="preserve">Sempra Energy                 </t>
  </si>
  <si>
    <t xml:space="preserve">Entergy Corp.                 </t>
  </si>
  <si>
    <t xml:space="preserve">FPL Group                     </t>
  </si>
  <si>
    <t>FPL</t>
  </si>
  <si>
    <t xml:space="preserve">Hawaiian Elec.                </t>
  </si>
  <si>
    <t xml:space="preserve">IDACORP, Inc.                 </t>
  </si>
  <si>
    <t xml:space="preserve">MDU Resources                 </t>
  </si>
  <si>
    <t xml:space="preserve">MGE Energy                    </t>
  </si>
  <si>
    <t xml:space="preserve">NiSource Inc.                 </t>
  </si>
  <si>
    <t xml:space="preserve">Sierra Pacific Res.           </t>
  </si>
  <si>
    <t>SRP</t>
  </si>
  <si>
    <t xml:space="preserve">Northeast Utilities           </t>
  </si>
  <si>
    <t xml:space="preserve">Xcel Energy Inc.              </t>
  </si>
  <si>
    <t xml:space="preserve">FirstEnergy Corp.             </t>
  </si>
  <si>
    <t xml:space="preserve">OGE Energy                    </t>
  </si>
  <si>
    <t xml:space="preserve">Otter Tail Corp.              </t>
  </si>
  <si>
    <t xml:space="preserve">Exelon Corp.                  </t>
  </si>
  <si>
    <t xml:space="preserve">PPL Corp.                     </t>
  </si>
  <si>
    <t xml:space="preserve">PG&amp;E Corp.                    </t>
  </si>
  <si>
    <t xml:space="preserve">Pinnacle West Capital         </t>
  </si>
  <si>
    <t xml:space="preserve">Pepco Holdings                </t>
  </si>
  <si>
    <t xml:space="preserve">PNM Resources                 </t>
  </si>
  <si>
    <t xml:space="preserve">Public Serv. Enterprise       </t>
  </si>
  <si>
    <t xml:space="preserve">SCANA Corp.                   </t>
  </si>
  <si>
    <t xml:space="preserve">Southern Co.                  </t>
  </si>
  <si>
    <t xml:space="preserve">TECO Energy                   </t>
  </si>
  <si>
    <t xml:space="preserve">UniSource Energy              </t>
  </si>
  <si>
    <t xml:space="preserve">Ameren Corp.                  </t>
  </si>
  <si>
    <t xml:space="preserve">UIL Holdings                  </t>
  </si>
  <si>
    <t xml:space="preserve">UNITIL Corp.                  </t>
  </si>
  <si>
    <t>UTL</t>
  </si>
  <si>
    <t xml:space="preserve">Alliant Energy                </t>
  </si>
  <si>
    <t xml:space="preserve">Integrys Energy               </t>
  </si>
  <si>
    <t xml:space="preserve">Avista Corp.                  </t>
  </si>
  <si>
    <t xml:space="preserve">Westar Energy                 </t>
  </si>
  <si>
    <t xml:space="preserve">Wisconsin Energy              </t>
  </si>
  <si>
    <t xml:space="preserve">El Paso Electric              </t>
  </si>
  <si>
    <t xml:space="preserve">Vectren Corp.                 </t>
  </si>
  <si>
    <t xml:space="preserve">CenterPoint Energy            </t>
  </si>
  <si>
    <t xml:space="preserve">ALLETE                        </t>
  </si>
  <si>
    <t xml:space="preserve">Portland General              </t>
  </si>
  <si>
    <t xml:space="preserve">Duke Energy                   </t>
  </si>
  <si>
    <t xml:space="preserve">NorthWestern Corp             </t>
  </si>
  <si>
    <t>P/E-2012</t>
  </si>
  <si>
    <t>P/E-2011</t>
  </si>
  <si>
    <t>P/E-2010</t>
  </si>
  <si>
    <t>P/E-2009</t>
  </si>
  <si>
    <t>P/E-2008</t>
  </si>
  <si>
    <t>P/E-2007</t>
  </si>
  <si>
    <t>P/E-2006</t>
  </si>
  <si>
    <t>P/E-2005</t>
  </si>
  <si>
    <t>P/E-2004</t>
  </si>
  <si>
    <t>P/E-2003</t>
  </si>
  <si>
    <t>P/E-2002</t>
  </si>
  <si>
    <t>MP/CF-2012</t>
  </si>
  <si>
    <t>MP/CF-2011</t>
  </si>
  <si>
    <t>MP/CF-2010</t>
  </si>
  <si>
    <t>MP/CF-2009</t>
  </si>
  <si>
    <t>MP/CF-2008</t>
  </si>
  <si>
    <t>MP/CF-2007</t>
  </si>
  <si>
    <t>MP/CF-2006</t>
  </si>
  <si>
    <t>MP/CF-2005</t>
  </si>
  <si>
    <t>MP/CF-2004</t>
  </si>
  <si>
    <t>MP/CF-2003</t>
  </si>
  <si>
    <t>MP/CF-2002</t>
  </si>
  <si>
    <t>Valuation Metrics</t>
  </si>
  <si>
    <r>
      <t xml:space="preserve">Price to Earnings (P/E) Ratio </t>
    </r>
    <r>
      <rPr>
        <b/>
        <vertAlign val="superscript"/>
        <sz val="11"/>
        <rFont val="Arial"/>
        <family val="2"/>
      </rPr>
      <t>1</t>
    </r>
  </si>
  <si>
    <t>Line</t>
  </si>
  <si>
    <t>Company</t>
  </si>
  <si>
    <t>Average</t>
  </si>
  <si>
    <t>2011</t>
  </si>
  <si>
    <t>Ticker</t>
  </si>
  <si>
    <t>Lookup:</t>
  </si>
  <si>
    <t>2012</t>
  </si>
  <si>
    <t>2</t>
  </si>
  <si>
    <t>Empire District Electric</t>
  </si>
  <si>
    <t>American Electric Power</t>
  </si>
  <si>
    <t xml:space="preserve">Great Plains Energy             </t>
  </si>
  <si>
    <t>NMF</t>
  </si>
  <si>
    <t>N/A</t>
  </si>
  <si>
    <t>Sources:</t>
  </si>
  <si>
    <t>Note:</t>
  </si>
  <si>
    <r>
      <t xml:space="preserve">Market Price to Cash Flow (MP/CF) Ratio </t>
    </r>
    <r>
      <rPr>
        <b/>
        <vertAlign val="superscript"/>
        <sz val="11"/>
        <rFont val="Arial"/>
        <family val="2"/>
      </rPr>
      <t>1</t>
    </r>
  </si>
  <si>
    <t>High</t>
  </si>
  <si>
    <t>Low</t>
  </si>
  <si>
    <t>Avg.</t>
  </si>
  <si>
    <t>P/E Ratio</t>
  </si>
  <si>
    <t>MP/CF</t>
  </si>
  <si>
    <t>ValueLine Reported</t>
  </si>
  <si>
    <t>input</t>
  </si>
  <si>
    <t>VL Report</t>
  </si>
  <si>
    <t>Date</t>
  </si>
  <si>
    <t>Company Name</t>
  </si>
  <si>
    <t>Ticker Symbol</t>
  </si>
  <si>
    <t>ALLETE</t>
  </si>
  <si>
    <t>Alliant Energy</t>
  </si>
  <si>
    <t>Amer. Elec. Power</t>
  </si>
  <si>
    <t>Ameren Corp.</t>
  </si>
  <si>
    <t>Avista Corp.</t>
  </si>
  <si>
    <t>Black Hills</t>
  </si>
  <si>
    <t>CenterPoint Energy</t>
  </si>
  <si>
    <t>Cleco Corp.</t>
  </si>
  <si>
    <t>CMS Energy Corp.</t>
  </si>
  <si>
    <t>Consol. Edison</t>
  </si>
  <si>
    <t>Dominion Resources</t>
  </si>
  <si>
    <t>DTE Energy</t>
  </si>
  <si>
    <t>Duke Energy</t>
  </si>
  <si>
    <t>Edison Int'l</t>
  </si>
  <si>
    <t>El Paso Electric</t>
  </si>
  <si>
    <t>Empire Dist. Elec.</t>
  </si>
  <si>
    <t>Entergy Corp.</t>
  </si>
  <si>
    <t>Exelon Corp.</t>
  </si>
  <si>
    <t>FirstEnergy Corp.</t>
  </si>
  <si>
    <t>Fortis Inc.</t>
  </si>
  <si>
    <t>FTS.TO</t>
  </si>
  <si>
    <t>G't Plains Energy</t>
  </si>
  <si>
    <t>Hawaiian Elec.</t>
  </si>
  <si>
    <t>IDACORP Inc.</t>
  </si>
  <si>
    <t>Integrys Energy</t>
  </si>
  <si>
    <t>MGE Energy</t>
  </si>
  <si>
    <t>NextEra Energy</t>
  </si>
  <si>
    <t>NEE</t>
  </si>
  <si>
    <t>NiSource Inc.</t>
  </si>
  <si>
    <t>Northeast Utilities</t>
  </si>
  <si>
    <t>NorthWestern Corp.</t>
  </si>
  <si>
    <t>NWE</t>
  </si>
  <si>
    <t>OGE Energy</t>
  </si>
  <si>
    <t>Otter Tail Corp.</t>
  </si>
  <si>
    <t>Pepco Holdings</t>
  </si>
  <si>
    <t>PG&amp;E Corp.</t>
  </si>
  <si>
    <t>Pinnacle West Capital</t>
  </si>
  <si>
    <t>PNM Resources</t>
  </si>
  <si>
    <t>Portland General</t>
  </si>
  <si>
    <t>PPL Corp.</t>
  </si>
  <si>
    <t>Public Serv. Enterprise</t>
  </si>
  <si>
    <t>SCANA Corp.</t>
  </si>
  <si>
    <t>Sempra Energy</t>
  </si>
  <si>
    <t>Southern Co.</t>
  </si>
  <si>
    <t>TECO Energy</t>
  </si>
  <si>
    <t>UIL Holdings</t>
  </si>
  <si>
    <t>UNS Energy</t>
  </si>
  <si>
    <t>Vectren Corp.</t>
  </si>
  <si>
    <t>Westar Energy</t>
  </si>
  <si>
    <t>Wilmington Capital Management</t>
  </si>
  <si>
    <t>WCM/A.TO</t>
  </si>
  <si>
    <t>Wisconsin Energy</t>
  </si>
  <si>
    <t>Xcel Energy Inc.</t>
  </si>
  <si>
    <t>PE 2013</t>
  </si>
  <si>
    <t>PE 2012</t>
  </si>
  <si>
    <t>PE 2011</t>
  </si>
  <si>
    <t>PE 2010</t>
  </si>
  <si>
    <t>PE 2009</t>
  </si>
  <si>
    <t>PE 2008</t>
  </si>
  <si>
    <t>PE 2007</t>
  </si>
  <si>
    <t>PE 2006</t>
  </si>
  <si>
    <t>PE 2005</t>
  </si>
  <si>
    <t>PE 2004</t>
  </si>
  <si>
    <t>PE 2003</t>
  </si>
  <si>
    <t>Unitil Corp.</t>
  </si>
  <si>
    <t>Hi-Crush Partners LP</t>
  </si>
  <si>
    <t>HCLP</t>
  </si>
  <si>
    <t>ITC Holdings</t>
  </si>
  <si>
    <t>ITC</t>
  </si>
  <si>
    <t>P/E-2013</t>
  </si>
  <si>
    <t>MP/CF-2013</t>
  </si>
  <si>
    <t>2014 Cash Flow/Share</t>
  </si>
  <si>
    <t>2014 Stock Price</t>
  </si>
  <si>
    <r>
      <t xml:space="preserve">2014 </t>
    </r>
    <r>
      <rPr>
        <b/>
        <u/>
        <vertAlign val="superscript"/>
        <sz val="11"/>
        <rFont val="Arial"/>
        <family val="2"/>
      </rPr>
      <t>2/a</t>
    </r>
  </si>
  <si>
    <t>13-Year</t>
  </si>
  <si>
    <t>2013</t>
  </si>
  <si>
    <t>CashFlow 2013</t>
  </si>
  <si>
    <t>CashFlow 2012</t>
  </si>
  <si>
    <t>CashFlow 2011</t>
  </si>
  <si>
    <t>CashFlow 2010</t>
  </si>
  <si>
    <t>CashFlow 2009</t>
  </si>
  <si>
    <t>CashFlow 2008</t>
  </si>
  <si>
    <t>CashFlow 2007</t>
  </si>
  <si>
    <t>CashFlow 2006</t>
  </si>
  <si>
    <t>CashFlow 2005</t>
  </si>
  <si>
    <t>CashFlow 2004</t>
  </si>
  <si>
    <t>CashFlow 2003</t>
  </si>
  <si>
    <t>Adams Resources &amp; Energy</t>
  </si>
  <si>
    <t>AE</t>
  </si>
  <si>
    <t>AGL Resources</t>
  </si>
  <si>
    <t>GAS</t>
  </si>
  <si>
    <t>Amer. States Water</t>
  </si>
  <si>
    <t>AWR</t>
  </si>
  <si>
    <t>Amer. Water Works</t>
  </si>
  <si>
    <t>AWK</t>
  </si>
  <si>
    <t>AmeriGas Partners</t>
  </si>
  <si>
    <t>APU</t>
  </si>
  <si>
    <t>Aqua America</t>
  </si>
  <si>
    <t>WTR</t>
  </si>
  <si>
    <t>Artesian Res Corp</t>
  </si>
  <si>
    <t>ARTNA</t>
  </si>
  <si>
    <t>Atmos Energy</t>
  </si>
  <si>
    <t>ATO</t>
  </si>
  <si>
    <t>California Water</t>
  </si>
  <si>
    <t>CWT</t>
  </si>
  <si>
    <t>Canadian Utilities 'B'</t>
  </si>
  <si>
    <t>CUX.TO</t>
  </si>
  <si>
    <t>Cheniere Energy Inc</t>
  </si>
  <si>
    <t>LNG</t>
  </si>
  <si>
    <t>Chesapeake Utilities Corp.</t>
  </si>
  <si>
    <t>CPK</t>
  </si>
  <si>
    <t>China Natural Gas</t>
  </si>
  <si>
    <t>CHNGQ</t>
  </si>
  <si>
    <t>Conn. Water Services</t>
  </si>
  <si>
    <t>CTWS</t>
  </si>
  <si>
    <t>Consolidated Water</t>
  </si>
  <si>
    <t>CWCO</t>
  </si>
  <si>
    <t>Corning Natural Gas Holding</t>
  </si>
  <si>
    <t>CNIG</t>
  </si>
  <si>
    <t>Delta Natural Gas</t>
  </si>
  <si>
    <t>DGAS</t>
  </si>
  <si>
    <t>Emera Inc</t>
  </si>
  <si>
    <t>EMA.TO</t>
  </si>
  <si>
    <t>Gas Natural Inc</t>
  </si>
  <si>
    <t>EGAS</t>
  </si>
  <si>
    <t>H.E.R.C. Products Inc</t>
  </si>
  <si>
    <t>HERC</t>
  </si>
  <si>
    <t>Laclede Group</t>
  </si>
  <si>
    <t>LG</t>
  </si>
  <si>
    <t>Middlesex Water</t>
  </si>
  <si>
    <t>MSEX</t>
  </si>
  <si>
    <t>New Jersey Resources</t>
  </si>
  <si>
    <t>NJR</t>
  </si>
  <si>
    <t>Niska Gas Storage Partners LLC</t>
  </si>
  <si>
    <t>NKA</t>
  </si>
  <si>
    <t>Northwest Nat. Gas</t>
  </si>
  <si>
    <t>NWN</t>
  </si>
  <si>
    <t>Penn Octane Corp</t>
  </si>
  <si>
    <t>POCC</t>
  </si>
  <si>
    <t>Piedmont Natural Gas</t>
  </si>
  <si>
    <t>PNY</t>
  </si>
  <si>
    <t>RGC Resources Inc</t>
  </si>
  <si>
    <t>RGCO</t>
  </si>
  <si>
    <t>SJW Corp.</t>
  </si>
  <si>
    <t>SJW</t>
  </si>
  <si>
    <t>SMF Energy Corporation</t>
  </si>
  <si>
    <t>FUELQ</t>
  </si>
  <si>
    <t>South Jersey Inds.</t>
  </si>
  <si>
    <t>SJI</t>
  </si>
  <si>
    <t>Southwest Gas</t>
  </si>
  <si>
    <t>SWX</t>
  </si>
  <si>
    <t>Star Gas Partners L.P.</t>
  </si>
  <si>
    <t>SGU</t>
  </si>
  <si>
    <t>Targa Resources Corp</t>
  </si>
  <si>
    <t>TRGP</t>
  </si>
  <si>
    <t>UGI Corp.</t>
  </si>
  <si>
    <t>UGI</t>
  </si>
  <si>
    <t>WGL Holdings Inc.</t>
  </si>
  <si>
    <t>WGL</t>
  </si>
  <si>
    <t>York Water Co. (The)</t>
  </si>
  <si>
    <t>YORW</t>
  </si>
  <si>
    <t>Price 2013</t>
  </si>
  <si>
    <t>Price 2012</t>
  </si>
  <si>
    <t>Price 2011</t>
  </si>
  <si>
    <t>Price 2010</t>
  </si>
  <si>
    <t>Price 2009</t>
  </si>
  <si>
    <t>Price 2008</t>
  </si>
  <si>
    <t>Price 2007</t>
  </si>
  <si>
    <t>Price 2006</t>
  </si>
  <si>
    <t>Price 2005</t>
  </si>
  <si>
    <t>Price 2004</t>
  </si>
  <si>
    <t>Price 2003</t>
  </si>
  <si>
    <r>
      <t xml:space="preserve">2014 </t>
    </r>
    <r>
      <rPr>
        <b/>
        <u/>
        <vertAlign val="superscript"/>
        <sz val="11"/>
        <rFont val="Arial"/>
        <family val="2"/>
      </rPr>
      <t>2</t>
    </r>
  </si>
  <si>
    <t>NextEra Energy, Inc.</t>
  </si>
  <si>
    <t>Rocky Mountain Power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</si>
  <si>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 xml:space="preserve">The Value Line Investment Survey Investment Analyzer Software, </t>
    </r>
    <r>
      <rPr>
        <sz val="11"/>
        <color theme="1"/>
        <rFont val="Arial"/>
        <family val="2"/>
      </rPr>
      <t>downloaded on June 27, 2013 and April 8, 2014.</t>
    </r>
  </si>
  <si>
    <r>
      <rPr>
        <vertAlign val="superscript"/>
        <sz val="11"/>
        <color theme="1"/>
        <rFont val="Arial"/>
        <family val="2"/>
      </rPr>
      <t xml:space="preserve">2 </t>
    </r>
    <r>
      <rPr>
        <i/>
        <sz val="11"/>
        <color theme="1"/>
        <rFont val="Arial"/>
        <family val="2"/>
      </rPr>
      <t>The Value Line Investment Survey,</t>
    </r>
    <r>
      <rPr>
        <sz val="11"/>
        <color theme="1"/>
        <rFont val="Arial"/>
        <family val="2"/>
      </rPr>
      <t xml:space="preserve"> January 31, February 21, and March 21, 2014.</t>
    </r>
  </si>
  <si>
    <r>
      <rPr>
        <vertAlign val="superscript"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 xml:space="preserve"> Based on the average of the high and low price for 2014 and the projected 2014 cash flow per share,</t>
    </r>
  </si>
  <si>
    <t>published in The Value Line Investment Survey, January 31, February 21, and March 21, 2014.</t>
  </si>
  <si>
    <t>Source: The Value Line Investment Survey Investment Analyzer Software, downloaded 4/8/2014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</si>
</sst>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\(0\)"/>
    <numFmt numFmtId="165" formatCode="0.000"/>
  </numFmts>
  <fonts count="3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9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u/>
      <sz val="11"/>
      <name val="Arial"/>
      <family val="2"/>
    </font>
    <font>
      <b/>
      <u/>
      <vertAlign val="superscript"/>
      <sz val="11"/>
      <name val="Arial"/>
      <family val="2"/>
    </font>
    <font>
      <b/>
      <u/>
      <sz val="11"/>
      <color theme="0"/>
      <name val="Arial"/>
      <family val="2"/>
    </font>
    <font>
      <vertAlign val="superscript"/>
      <sz val="11"/>
      <color theme="1"/>
      <name val="Arial"/>
      <family val="2"/>
    </font>
    <font>
      <i/>
      <sz val="11"/>
      <color theme="1"/>
      <name val="Arial"/>
      <family val="2"/>
    </font>
    <font>
      <b/>
      <u/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46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0" fontId="16" fillId="0" borderId="10" xfId="0" applyFont="1" applyBorder="1" applyAlignment="1">
      <alignment horizontal="center" wrapText="1"/>
    </xf>
    <xf numFmtId="0" fontId="20" fillId="0" borderId="0" xfId="42" applyFont="1" applyAlignment="1">
      <alignment horizontal="center"/>
    </xf>
    <xf numFmtId="0" fontId="20" fillId="0" borderId="0" xfId="42" applyFont="1"/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2" fillId="0" borderId="0" xfId="42" applyFont="1" applyFill="1" applyBorder="1" applyAlignment="1">
      <alignment horizontal="center"/>
    </xf>
    <xf numFmtId="49" fontId="24" fillId="0" borderId="0" xfId="42" applyNumberFormat="1" applyFont="1" applyFill="1" applyAlignment="1">
      <alignment horizontal="center"/>
    </xf>
    <xf numFmtId="49" fontId="24" fillId="0" borderId="0" xfId="42" applyNumberFormat="1" applyFont="1" applyFill="1" applyBorder="1" applyAlignment="1">
      <alignment horizontal="center"/>
    </xf>
    <xf numFmtId="0" fontId="24" fillId="0" borderId="0" xfId="42" applyFont="1" applyFill="1" applyBorder="1" applyAlignment="1">
      <alignment horizontal="center"/>
    </xf>
    <xf numFmtId="49" fontId="24" fillId="0" borderId="0" xfId="42" applyNumberFormat="1" applyFont="1" applyAlignment="1">
      <alignment horizontal="center"/>
    </xf>
    <xf numFmtId="164" fontId="22" fillId="0" borderId="0" xfId="42" applyNumberFormat="1" applyFont="1" applyFill="1" applyBorder="1" applyAlignment="1">
      <alignment horizontal="center"/>
    </xf>
    <xf numFmtId="0" fontId="14" fillId="33" borderId="0" xfId="0" applyFont="1" applyFill="1"/>
    <xf numFmtId="0" fontId="0" fillId="33" borderId="0" xfId="0" applyFill="1"/>
    <xf numFmtId="49" fontId="26" fillId="0" borderId="0" xfId="42" applyNumberFormat="1" applyFont="1" applyAlignment="1">
      <alignment horizontal="center"/>
    </xf>
    <xf numFmtId="0" fontId="0" fillId="0" borderId="0" xfId="0" applyFont="1"/>
    <xf numFmtId="49" fontId="24" fillId="0" borderId="0" xfId="42" applyNumberFormat="1" applyFont="1" applyAlignment="1">
      <alignment horizontal="left" indent="4"/>
    </xf>
    <xf numFmtId="0" fontId="17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0" fillId="0" borderId="11" xfId="42" applyFont="1" applyFill="1" applyBorder="1" applyAlignment="1">
      <alignment horizontal="center"/>
    </xf>
    <xf numFmtId="0" fontId="20" fillId="0" borderId="0" xfId="43" applyFont="1" applyFill="1" applyAlignment="1"/>
    <xf numFmtId="0" fontId="20" fillId="0" borderId="0" xfId="42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20" fillId="0" borderId="0" xfId="42" applyFont="1" applyFill="1" applyAlignment="1">
      <alignment horizontal="left"/>
    </xf>
    <xf numFmtId="0" fontId="0" fillId="0" borderId="0" xfId="0" applyFill="1" applyAlignment="1">
      <alignment horizontal="left" vertical="center" indent="1"/>
    </xf>
    <xf numFmtId="0" fontId="2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34" borderId="0" xfId="0" applyFont="1" applyFill="1"/>
    <xf numFmtId="0" fontId="0" fillId="34" borderId="11" xfId="0" applyFill="1" applyBorder="1"/>
    <xf numFmtId="0" fontId="14" fillId="0" borderId="0" xfId="0" applyFont="1" applyAlignment="1">
      <alignment horizontal="center"/>
    </xf>
    <xf numFmtId="16" fontId="0" fillId="0" borderId="0" xfId="0" applyNumberFormat="1"/>
    <xf numFmtId="0" fontId="16" fillId="0" borderId="10" xfId="0" applyFont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4" fontId="0" fillId="0" borderId="0" xfId="0" applyNumberFormat="1"/>
    <xf numFmtId="49" fontId="24" fillId="0" borderId="0" xfId="42" applyNumberFormat="1" applyFont="1" applyAlignment="1">
      <alignment horizontal="left" indent="4"/>
    </xf>
    <xf numFmtId="2" fontId="22" fillId="0" borderId="11" xfId="42" applyNumberFormat="1" applyFont="1" applyFill="1" applyBorder="1" applyAlignment="1">
      <alignment horizontal="center"/>
    </xf>
    <xf numFmtId="0" fontId="19" fillId="0" borderId="0" xfId="42" applyFont="1" applyFill="1" applyAlignment="1">
      <alignment horizontal="center"/>
    </xf>
    <xf numFmtId="0" fontId="21" fillId="0" borderId="0" xfId="42" applyFont="1" applyAlignment="1">
      <alignment horizontal="center"/>
    </xf>
    <xf numFmtId="0" fontId="22" fillId="0" borderId="11" xfId="42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0" xfId="0" applyFont="1" applyAlignment="1">
      <alignment horizontal="left" indent="3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2"/>
    <cellStyle name="Normal 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73"/>
  <sheetViews>
    <sheetView tabSelected="1" topLeftCell="B1" zoomScale="80" zoomScaleNormal="80" workbookViewId="0">
      <selection activeCell="B1" sqref="B1:R1"/>
    </sheetView>
  </sheetViews>
  <sheetFormatPr defaultRowHeight="14.25" x14ac:dyDescent="0.2"/>
  <cols>
    <col min="1" max="1" width="8" hidden="1" customWidth="1"/>
    <col min="2" max="2" width="10" customWidth="1"/>
    <col min="3" max="3" width="24.625" bestFit="1" customWidth="1"/>
    <col min="4" max="4" width="4.25" customWidth="1"/>
    <col min="6" max="6" width="7.5" bestFit="1" customWidth="1"/>
    <col min="7" max="7" width="7.5" customWidth="1"/>
    <col min="8" max="8" width="9" customWidth="1"/>
  </cols>
  <sheetData>
    <row r="1" spans="1:18" ht="24" x14ac:dyDescent="0.35">
      <c r="B1" s="39" t="s">
        <v>323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x14ac:dyDescent="0.2">
      <c r="B2" s="5"/>
      <c r="C2" s="6"/>
      <c r="D2" s="7"/>
      <c r="E2" s="7"/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8"/>
    </row>
    <row r="3" spans="1:18" x14ac:dyDescent="0.2">
      <c r="B3" s="5"/>
      <c r="C3" s="6"/>
      <c r="D3" s="7"/>
      <c r="E3" s="7"/>
      <c r="F3" s="7"/>
      <c r="G3" s="7"/>
      <c r="H3" s="7"/>
      <c r="I3" s="7"/>
      <c r="J3" s="7"/>
      <c r="K3" s="8"/>
      <c r="L3" s="8"/>
      <c r="M3" s="8"/>
      <c r="N3" s="8"/>
      <c r="O3" s="8"/>
      <c r="P3" s="8"/>
      <c r="Q3" s="8"/>
      <c r="R3" s="8"/>
    </row>
    <row r="4" spans="1:18" ht="20.25" x14ac:dyDescent="0.3">
      <c r="B4" s="40" t="s">
        <v>120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x14ac:dyDescent="0.2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17.25" x14ac:dyDescent="0.25">
      <c r="B7" s="7"/>
      <c r="C7" s="8"/>
      <c r="D7" s="8"/>
      <c r="E7" s="41" t="s">
        <v>121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8" ht="15" x14ac:dyDescent="0.25">
      <c r="A8" s="15" t="s">
        <v>126</v>
      </c>
      <c r="B8" s="7"/>
      <c r="C8" s="8"/>
      <c r="D8" s="8"/>
      <c r="E8" s="9" t="s">
        <v>223</v>
      </c>
      <c r="F8" s="9"/>
      <c r="G8" s="9"/>
      <c r="H8" s="9"/>
      <c r="I8" s="9"/>
      <c r="J8" s="8"/>
      <c r="K8" s="8"/>
      <c r="L8" s="8"/>
      <c r="M8" s="8"/>
      <c r="N8" s="8"/>
      <c r="O8" s="8"/>
      <c r="P8" s="8"/>
      <c r="Q8" s="8"/>
      <c r="R8" s="8"/>
    </row>
    <row r="9" spans="1:18" ht="17.25" x14ac:dyDescent="0.25">
      <c r="A9" s="15" t="s">
        <v>127</v>
      </c>
      <c r="B9" s="10" t="s">
        <v>122</v>
      </c>
      <c r="C9" s="37" t="s">
        <v>123</v>
      </c>
      <c r="D9" s="37"/>
      <c r="E9" s="11" t="s">
        <v>124</v>
      </c>
      <c r="F9" s="11" t="s">
        <v>321</v>
      </c>
      <c r="G9" s="11" t="s">
        <v>224</v>
      </c>
      <c r="H9" s="11" t="s">
        <v>128</v>
      </c>
      <c r="I9" s="11" t="s">
        <v>125</v>
      </c>
      <c r="J9" s="12">
        <v>2010</v>
      </c>
      <c r="K9" s="12">
        <v>2009</v>
      </c>
      <c r="L9" s="12">
        <v>2008</v>
      </c>
      <c r="M9" s="12">
        <v>2007</v>
      </c>
      <c r="N9" s="12">
        <v>2006</v>
      </c>
      <c r="O9" s="12">
        <v>2005</v>
      </c>
      <c r="P9" s="12">
        <v>2004</v>
      </c>
      <c r="Q9" s="12">
        <v>2003</v>
      </c>
      <c r="R9" s="12">
        <v>2002</v>
      </c>
    </row>
    <row r="10" spans="1:18" ht="15" x14ac:dyDescent="0.25">
      <c r="A10" s="30"/>
      <c r="B10" s="10"/>
      <c r="C10" s="19"/>
      <c r="D10" s="19"/>
      <c r="E10" s="14">
        <v>-1</v>
      </c>
      <c r="F10" s="14">
        <f>+E10-1</f>
        <v>-2</v>
      </c>
      <c r="G10" s="14">
        <f t="shared" ref="G10:R10" si="0">+F10-1</f>
        <v>-3</v>
      </c>
      <c r="H10" s="14">
        <f t="shared" si="0"/>
        <v>-4</v>
      </c>
      <c r="I10" s="14">
        <f t="shared" si="0"/>
        <v>-5</v>
      </c>
      <c r="J10" s="14">
        <f t="shared" si="0"/>
        <v>-6</v>
      </c>
      <c r="K10" s="14">
        <f t="shared" si="0"/>
        <v>-7</v>
      </c>
      <c r="L10" s="14">
        <f t="shared" si="0"/>
        <v>-8</v>
      </c>
      <c r="M10" s="14">
        <f t="shared" si="0"/>
        <v>-9</v>
      </c>
      <c r="N10" s="14">
        <f t="shared" si="0"/>
        <v>-10</v>
      </c>
      <c r="O10" s="14">
        <f t="shared" si="0"/>
        <v>-11</v>
      </c>
      <c r="P10" s="14">
        <f t="shared" si="0"/>
        <v>-12</v>
      </c>
      <c r="Q10" s="14">
        <f t="shared" si="0"/>
        <v>-13</v>
      </c>
      <c r="R10" s="14">
        <f t="shared" si="0"/>
        <v>-14</v>
      </c>
    </row>
    <row r="11" spans="1:18" ht="15" x14ac:dyDescent="0.25">
      <c r="A11" s="31"/>
      <c r="B11" s="10"/>
      <c r="C11" s="17" t="s">
        <v>129</v>
      </c>
      <c r="D11" s="13"/>
      <c r="G11" s="20">
        <f>+G10*(-1)</f>
        <v>3</v>
      </c>
      <c r="H11" s="20">
        <f>+H10*(-1)</f>
        <v>4</v>
      </c>
      <c r="I11" s="20">
        <f t="shared" ref="I11:R11" si="1">+I10*(-1)</f>
        <v>5</v>
      </c>
      <c r="J11" s="20">
        <f t="shared" si="1"/>
        <v>6</v>
      </c>
      <c r="K11" s="20">
        <f t="shared" si="1"/>
        <v>7</v>
      </c>
      <c r="L11" s="20">
        <f t="shared" si="1"/>
        <v>8</v>
      </c>
      <c r="M11" s="20">
        <f t="shared" si="1"/>
        <v>9</v>
      </c>
      <c r="N11" s="20">
        <f t="shared" si="1"/>
        <v>10</v>
      </c>
      <c r="O11" s="20">
        <f t="shared" si="1"/>
        <v>11</v>
      </c>
      <c r="P11" s="20">
        <f t="shared" si="1"/>
        <v>12</v>
      </c>
      <c r="Q11" s="20">
        <f t="shared" si="1"/>
        <v>13</v>
      </c>
      <c r="R11" s="20">
        <f t="shared" si="1"/>
        <v>14</v>
      </c>
    </row>
    <row r="12" spans="1:18" x14ac:dyDescent="0.2">
      <c r="A12" s="16" t="s">
        <v>0</v>
      </c>
      <c r="B12" s="2">
        <f>IF(C12="","",MAX($B$11:B11)+1)</f>
        <v>1</v>
      </c>
      <c r="C12" t="str">
        <f>VLOOKUP($A12,'P-E Ratio (WP)'!$A$2:$N$53,C$11,FALSE)</f>
        <v xml:space="preserve">ALLETE                        </v>
      </c>
      <c r="D12" s="18"/>
      <c r="E12" s="21">
        <f>AVERAGE(F12:R12)</f>
        <v>17.026000000000003</v>
      </c>
      <c r="F12" s="21">
        <f>+'2014 Data (WP)'!C9</f>
        <v>17.7</v>
      </c>
      <c r="G12" s="21">
        <f t="shared" ref="G12:G24" si="2">IF(VLOOKUP($A12,PE_WP,G$11,FALSE)=0,"N/A",VLOOKUP($A12,PE_WP,G$11,FALSE))</f>
        <v>18.594000000000001</v>
      </c>
      <c r="H12" s="21">
        <f t="shared" ref="H12:R24" si="3">IF(VLOOKUP($A12,PE_WP,H$11,FALSE)=0,"",VLOOKUP($A12,PE_WP,H$11,FALSE))</f>
        <v>15.881</v>
      </c>
      <c r="I12" s="21">
        <f t="shared" si="3"/>
        <v>14.662000000000001</v>
      </c>
      <c r="J12" s="21">
        <f t="shared" si="3"/>
        <v>15.976000000000001</v>
      </c>
      <c r="K12" s="21">
        <f t="shared" si="3"/>
        <v>16.079999999999998</v>
      </c>
      <c r="L12" s="21">
        <f t="shared" si="3"/>
        <v>13.948</v>
      </c>
      <c r="M12" s="21">
        <f t="shared" si="3"/>
        <v>14.781000000000001</v>
      </c>
      <c r="N12" s="21">
        <f t="shared" si="3"/>
        <v>16.545000000000002</v>
      </c>
      <c r="O12" s="21">
        <f t="shared" si="3"/>
        <v>17.905999999999999</v>
      </c>
      <c r="P12" s="21">
        <f t="shared" si="3"/>
        <v>25.213000000000001</v>
      </c>
      <c r="Q12" s="21" t="str">
        <f t="shared" si="3"/>
        <v>N/A</v>
      </c>
      <c r="R12" s="21" t="str">
        <f t="shared" si="3"/>
        <v>N/A</v>
      </c>
    </row>
    <row r="13" spans="1:18" x14ac:dyDescent="0.2">
      <c r="A13" s="16" t="s">
        <v>1</v>
      </c>
      <c r="B13" s="2">
        <f>IF(C13="","",MAX($B$11:B12)+1)</f>
        <v>2</v>
      </c>
      <c r="C13" t="str">
        <f>VLOOKUP($A13,'P-E Ratio (WP)'!$A$2:$N$53,C$11,FALSE)</f>
        <v xml:space="preserve">Alliant Energy                </v>
      </c>
      <c r="E13" s="21">
        <f t="shared" ref="E13:E24" si="4">AVERAGE(F13:R13)</f>
        <v>14.627416666666667</v>
      </c>
      <c r="F13" s="21">
        <f>+'2014 Data (WP)'!C10</f>
        <v>15.7</v>
      </c>
      <c r="G13" s="21" t="str">
        <f t="shared" si="2"/>
        <v>N/A</v>
      </c>
      <c r="H13" s="21">
        <f t="shared" si="3"/>
        <v>14.497999999999999</v>
      </c>
      <c r="I13" s="21">
        <f t="shared" si="3"/>
        <v>14.451000000000001</v>
      </c>
      <c r="J13" s="21">
        <f t="shared" si="3"/>
        <v>12.473000000000001</v>
      </c>
      <c r="K13" s="21">
        <f t="shared" si="3"/>
        <v>13.861000000000001</v>
      </c>
      <c r="L13" s="21">
        <f t="shared" si="3"/>
        <v>13.433</v>
      </c>
      <c r="M13" s="21">
        <f t="shared" si="3"/>
        <v>15.077</v>
      </c>
      <c r="N13" s="21">
        <f t="shared" si="3"/>
        <v>16.82</v>
      </c>
      <c r="O13" s="21">
        <f t="shared" si="3"/>
        <v>12.587999999999999</v>
      </c>
      <c r="P13" s="21">
        <f t="shared" si="3"/>
        <v>14.002000000000001</v>
      </c>
      <c r="Q13" s="21">
        <f t="shared" si="3"/>
        <v>12.692</v>
      </c>
      <c r="R13" s="21">
        <f t="shared" si="3"/>
        <v>19.934000000000001</v>
      </c>
    </row>
    <row r="14" spans="1:18" x14ac:dyDescent="0.2">
      <c r="A14" s="16" t="s">
        <v>4</v>
      </c>
      <c r="B14" s="2">
        <f>IF(C14="","",MAX($B$11:B13)+1)</f>
        <v>3</v>
      </c>
      <c r="C14" t="str">
        <f>VLOOKUP($A14,'P-E Ratio (WP)'!$A$2:$N$53,C$11,FALSE)</f>
        <v xml:space="preserve">Avista Corp.                  </v>
      </c>
      <c r="E14" s="21">
        <f t="shared" si="4"/>
        <v>17.368692307692307</v>
      </c>
      <c r="F14" s="21">
        <f>+'2014 Data (WP)'!C11</f>
        <v>15.4</v>
      </c>
      <c r="G14" s="21">
        <f t="shared" si="2"/>
        <v>14.635</v>
      </c>
      <c r="H14" s="21">
        <f t="shared" si="3"/>
        <v>19.297000000000001</v>
      </c>
      <c r="I14" s="21">
        <f t="shared" si="3"/>
        <v>14.077999999999999</v>
      </c>
      <c r="J14" s="21">
        <f t="shared" si="3"/>
        <v>12.739000000000001</v>
      </c>
      <c r="K14" s="21">
        <f t="shared" si="3"/>
        <v>11.416</v>
      </c>
      <c r="L14" s="21">
        <f t="shared" si="3"/>
        <v>14.972</v>
      </c>
      <c r="M14" s="21">
        <f t="shared" si="3"/>
        <v>30.875</v>
      </c>
      <c r="N14" s="21">
        <f t="shared" si="3"/>
        <v>15.39</v>
      </c>
      <c r="O14" s="21">
        <f t="shared" si="3"/>
        <v>19.446999999999999</v>
      </c>
      <c r="P14" s="21">
        <f t="shared" si="3"/>
        <v>24.431999999999999</v>
      </c>
      <c r="Q14" s="21">
        <f t="shared" si="3"/>
        <v>13.842000000000001</v>
      </c>
      <c r="R14" s="21">
        <f t="shared" si="3"/>
        <v>19.27</v>
      </c>
    </row>
    <row r="15" spans="1:18" x14ac:dyDescent="0.2">
      <c r="A15" s="16" t="s">
        <v>12</v>
      </c>
      <c r="B15" s="2">
        <f>IF(C15="","",MAX($B$11:B14)+1)</f>
        <v>4</v>
      </c>
      <c r="C15" t="str">
        <f>VLOOKUP($A15,'P-E Ratio (WP)'!$A$2:$N$53,C$11,FALSE)</f>
        <v xml:space="preserve">DTE Energy                    </v>
      </c>
      <c r="E15" s="21">
        <f t="shared" si="4"/>
        <v>14.424083333333334</v>
      </c>
      <c r="F15" s="21">
        <f>+'2014 Data (WP)'!C12</f>
        <v>16.7</v>
      </c>
      <c r="G15" s="21" t="str">
        <f t="shared" si="2"/>
        <v>N/A</v>
      </c>
      <c r="H15" s="21">
        <f t="shared" si="3"/>
        <v>14.888999999999999</v>
      </c>
      <c r="I15" s="21">
        <f t="shared" si="3"/>
        <v>13.509</v>
      </c>
      <c r="J15" s="21">
        <f t="shared" si="3"/>
        <v>12.266</v>
      </c>
      <c r="K15" s="21">
        <f t="shared" si="3"/>
        <v>10.41</v>
      </c>
      <c r="L15" s="21">
        <f t="shared" si="3"/>
        <v>14.811</v>
      </c>
      <c r="M15" s="21">
        <f t="shared" si="3"/>
        <v>18.265000000000001</v>
      </c>
      <c r="N15" s="21">
        <f t="shared" si="3"/>
        <v>17.431000000000001</v>
      </c>
      <c r="O15" s="21">
        <f t="shared" si="3"/>
        <v>13.797000000000001</v>
      </c>
      <c r="P15" s="21">
        <f t="shared" si="3"/>
        <v>16.042999999999999</v>
      </c>
      <c r="Q15" s="21">
        <f t="shared" si="3"/>
        <v>13.689</v>
      </c>
      <c r="R15" s="21">
        <f t="shared" si="3"/>
        <v>11.279</v>
      </c>
    </row>
    <row r="16" spans="1:18" x14ac:dyDescent="0.2">
      <c r="A16" s="16" t="s">
        <v>22</v>
      </c>
      <c r="B16" s="2">
        <f>IF(C16="","",MAX($B$11:B15)+1)</f>
        <v>5</v>
      </c>
      <c r="C16" t="str">
        <f>VLOOKUP($A16,'P-E Ratio (WP)'!$A$2:$N$53,C$11,FALSE)</f>
        <v xml:space="preserve">IDACORP, Inc.                 </v>
      </c>
      <c r="E16" s="21">
        <f t="shared" si="4"/>
        <v>15.519166666666665</v>
      </c>
      <c r="F16" s="21">
        <f>+'2014 Data (WP)'!C13</f>
        <v>15.5</v>
      </c>
      <c r="G16" s="21" t="str">
        <f t="shared" si="2"/>
        <v>N/A</v>
      </c>
      <c r="H16" s="21">
        <f t="shared" si="3"/>
        <v>12.409000000000001</v>
      </c>
      <c r="I16" s="21">
        <f t="shared" si="3"/>
        <v>11.535</v>
      </c>
      <c r="J16" s="21">
        <f t="shared" si="3"/>
        <v>11.827</v>
      </c>
      <c r="K16" s="21">
        <f t="shared" si="3"/>
        <v>10.196999999999999</v>
      </c>
      <c r="L16" s="21">
        <f t="shared" si="3"/>
        <v>13.925000000000001</v>
      </c>
      <c r="M16" s="21">
        <f t="shared" si="3"/>
        <v>18.193999999999999</v>
      </c>
      <c r="N16" s="21">
        <f t="shared" si="3"/>
        <v>15.07</v>
      </c>
      <c r="O16" s="21">
        <f t="shared" si="3"/>
        <v>16.699000000000002</v>
      </c>
      <c r="P16" s="21">
        <f t="shared" si="3"/>
        <v>15.488</v>
      </c>
      <c r="Q16" s="21">
        <f t="shared" si="3"/>
        <v>26.510999999999999</v>
      </c>
      <c r="R16" s="21">
        <f t="shared" si="3"/>
        <v>18.875</v>
      </c>
    </row>
    <row r="17" spans="1:18" x14ac:dyDescent="0.2">
      <c r="A17" s="16" t="s">
        <v>23</v>
      </c>
      <c r="B17" s="2">
        <f>IF(C17="","",MAX($B$11:B16)+1)</f>
        <v>6</v>
      </c>
      <c r="C17" t="str">
        <f>VLOOKUP($A17,'P-E Ratio (WP)'!$A$2:$N$53,C$11,FALSE)</f>
        <v xml:space="preserve">Integrys Energy               </v>
      </c>
      <c r="E17" s="21">
        <f t="shared" si="4"/>
        <v>16.056384615384619</v>
      </c>
      <c r="F17" s="21">
        <f>+'2014 Data (WP)'!C14</f>
        <v>13.1</v>
      </c>
      <c r="G17" s="21">
        <f t="shared" si="2"/>
        <v>13.256</v>
      </c>
      <c r="H17" s="21">
        <f t="shared" si="3"/>
        <v>14.821999999999999</v>
      </c>
      <c r="I17" s="21">
        <f t="shared" si="3"/>
        <v>17.457000000000001</v>
      </c>
      <c r="J17" s="21">
        <f t="shared" si="3"/>
        <v>14.721</v>
      </c>
      <c r="K17" s="21">
        <f t="shared" si="3"/>
        <v>14.798</v>
      </c>
      <c r="L17" s="21">
        <f t="shared" si="3"/>
        <v>30.681999999999999</v>
      </c>
      <c r="M17" s="21">
        <f t="shared" si="3"/>
        <v>21.436</v>
      </c>
      <c r="N17" s="21">
        <f t="shared" si="3"/>
        <v>14.721</v>
      </c>
      <c r="O17" s="21">
        <f t="shared" si="3"/>
        <v>13.36</v>
      </c>
      <c r="P17" s="21">
        <f t="shared" si="3"/>
        <v>11.55</v>
      </c>
      <c r="Q17" s="21">
        <f t="shared" si="3"/>
        <v>14.875</v>
      </c>
      <c r="R17" s="21">
        <f t="shared" si="3"/>
        <v>13.955</v>
      </c>
    </row>
    <row r="18" spans="1:18" x14ac:dyDescent="0.2">
      <c r="A18" s="16" t="s">
        <v>176</v>
      </c>
      <c r="B18" s="2">
        <f>IF(C18="","",MAX($B$11:B17)+1)</f>
        <v>7</v>
      </c>
      <c r="C18" t="str">
        <f>VLOOKUP($A18,'P-E Ratio (WP)'!$A$2:$N$53,C$11,FALSE)</f>
        <v>NextEra Energy, Inc.</v>
      </c>
      <c r="E18" s="21">
        <f t="shared" si="4"/>
        <v>14.004636363636363</v>
      </c>
      <c r="F18" s="21">
        <f>+'2014 Data (WP)'!C15</f>
        <v>19.399999999999999</v>
      </c>
      <c r="G18" s="21" t="str">
        <f t="shared" si="2"/>
        <v>N/A</v>
      </c>
      <c r="H18" s="21">
        <f t="shared" si="3"/>
        <v>14.433999999999999</v>
      </c>
      <c r="I18" s="21">
        <f t="shared" si="3"/>
        <v>4.8099999999999996</v>
      </c>
      <c r="J18" s="21">
        <f t="shared" si="3"/>
        <v>10.827999999999999</v>
      </c>
      <c r="K18" s="21">
        <f t="shared" si="3"/>
        <v>13.416</v>
      </c>
      <c r="L18" s="21">
        <f t="shared" si="3"/>
        <v>14.481999999999999</v>
      </c>
      <c r="M18" s="21">
        <f t="shared" si="3"/>
        <v>18.896999999999998</v>
      </c>
      <c r="N18" s="21">
        <f t="shared" si="3"/>
        <v>13.651999999999999</v>
      </c>
      <c r="O18" s="21">
        <f t="shared" si="3"/>
        <v>17.884</v>
      </c>
      <c r="P18" s="21">
        <f t="shared" si="3"/>
        <v>13.602</v>
      </c>
      <c r="Q18" s="21">
        <f t="shared" si="3"/>
        <v>12.646000000000001</v>
      </c>
      <c r="R18" s="21" t="str">
        <f t="shared" si="3"/>
        <v>N/A</v>
      </c>
    </row>
    <row r="19" spans="1:18" x14ac:dyDescent="0.2">
      <c r="A19" s="16" t="s">
        <v>34</v>
      </c>
      <c r="B19" s="2">
        <f>IF(C19="","",MAX($B$11:B18)+1)</f>
        <v>8</v>
      </c>
      <c r="C19" t="str">
        <f>VLOOKUP($A19,'P-E Ratio (WP)'!$A$2:$N$53,C$11,FALSE)</f>
        <v xml:space="preserve">Portland General              </v>
      </c>
      <c r="E19" s="21">
        <f t="shared" si="4"/>
        <v>15.234666666666666</v>
      </c>
      <c r="F19" s="21">
        <f>+'2014 Data (WP)'!C16</f>
        <v>15.9</v>
      </c>
      <c r="G19" s="21">
        <f t="shared" si="2"/>
        <v>16.88</v>
      </c>
      <c r="H19" s="21">
        <f t="shared" si="3"/>
        <v>13.978999999999999</v>
      </c>
      <c r="I19" s="21">
        <f t="shared" si="3"/>
        <v>12.37</v>
      </c>
      <c r="J19" s="21">
        <f t="shared" si="3"/>
        <v>12</v>
      </c>
      <c r="K19" s="21">
        <f t="shared" si="3"/>
        <v>14.395</v>
      </c>
      <c r="L19" s="21">
        <f t="shared" si="3"/>
        <v>16.295999999999999</v>
      </c>
      <c r="M19" s="21">
        <f t="shared" si="3"/>
        <v>11.942</v>
      </c>
      <c r="N19" s="21">
        <f t="shared" si="3"/>
        <v>23.35</v>
      </c>
      <c r="O19" s="21" t="str">
        <f t="shared" si="3"/>
        <v>N/A</v>
      </c>
      <c r="P19" s="21" t="str">
        <f t="shared" si="3"/>
        <v>N/A</v>
      </c>
      <c r="Q19" s="21" t="str">
        <f t="shared" si="3"/>
        <v>N/A</v>
      </c>
      <c r="R19" s="21" t="str">
        <f t="shared" si="3"/>
        <v>N/A</v>
      </c>
    </row>
    <row r="20" spans="1:18" x14ac:dyDescent="0.2">
      <c r="A20" s="16" t="s">
        <v>38</v>
      </c>
      <c r="B20" s="2">
        <f>IF(C20="","",MAX($B$11:B19)+1)</f>
        <v>9</v>
      </c>
      <c r="C20" t="str">
        <f>VLOOKUP($A20,'P-E Ratio (WP)'!$A$2:$N$53,C$11,FALSE)</f>
        <v xml:space="preserve">Sempra Energy                 </v>
      </c>
      <c r="E20" s="21">
        <f t="shared" si="4"/>
        <v>12.153500000000001</v>
      </c>
      <c r="F20" s="21">
        <f>+'2014 Data (WP)'!C17</f>
        <v>21.6</v>
      </c>
      <c r="G20" s="21" t="str">
        <f t="shared" si="2"/>
        <v>N/A</v>
      </c>
      <c r="H20" s="21">
        <f t="shared" si="3"/>
        <v>14.888</v>
      </c>
      <c r="I20" s="21">
        <f t="shared" si="3"/>
        <v>11.771000000000001</v>
      </c>
      <c r="J20" s="21">
        <f t="shared" si="3"/>
        <v>12.595000000000001</v>
      </c>
      <c r="K20" s="21">
        <f t="shared" si="3"/>
        <v>10.09</v>
      </c>
      <c r="L20" s="21">
        <f t="shared" si="3"/>
        <v>11.8</v>
      </c>
      <c r="M20" s="21">
        <f t="shared" si="3"/>
        <v>14.007</v>
      </c>
      <c r="N20" s="21">
        <f t="shared" si="3"/>
        <v>11.500999999999999</v>
      </c>
      <c r="O20" s="21">
        <f t="shared" si="3"/>
        <v>11.794</v>
      </c>
      <c r="P20" s="21">
        <f t="shared" si="3"/>
        <v>8.6470000000000002</v>
      </c>
      <c r="Q20" s="21">
        <f t="shared" si="3"/>
        <v>8.9589999999999996</v>
      </c>
      <c r="R20" s="21">
        <f t="shared" si="3"/>
        <v>8.19</v>
      </c>
    </row>
    <row r="21" spans="1:18" x14ac:dyDescent="0.2">
      <c r="A21" s="16" t="s">
        <v>39</v>
      </c>
      <c r="B21" s="2">
        <f>IF(C21="","",MAX($B$11:B20)+1)</f>
        <v>10</v>
      </c>
      <c r="C21" t="str">
        <f>VLOOKUP($A21,'P-E Ratio (WP)'!$A$2:$N$53,C$11,FALSE)</f>
        <v xml:space="preserve">Southern Co.                  </v>
      </c>
      <c r="E21" s="21">
        <f t="shared" si="4"/>
        <v>15.330416666666666</v>
      </c>
      <c r="F21" s="21">
        <f>+'2014 Data (WP)'!C18</f>
        <v>14.4</v>
      </c>
      <c r="G21" s="21" t="str">
        <f t="shared" si="2"/>
        <v>N/A</v>
      </c>
      <c r="H21" s="21">
        <f t="shared" si="3"/>
        <v>16.968</v>
      </c>
      <c r="I21" s="21">
        <f t="shared" si="3"/>
        <v>15.847</v>
      </c>
      <c r="J21" s="21">
        <f t="shared" si="3"/>
        <v>14.897</v>
      </c>
      <c r="K21" s="21">
        <f t="shared" si="3"/>
        <v>13.521000000000001</v>
      </c>
      <c r="L21" s="21">
        <f t="shared" si="3"/>
        <v>16.126999999999999</v>
      </c>
      <c r="M21" s="21">
        <f t="shared" si="3"/>
        <v>15.952</v>
      </c>
      <c r="N21" s="21">
        <f t="shared" si="3"/>
        <v>16.189</v>
      </c>
      <c r="O21" s="21">
        <f t="shared" si="3"/>
        <v>15.917</v>
      </c>
      <c r="P21" s="21">
        <f t="shared" si="3"/>
        <v>14.683999999999999</v>
      </c>
      <c r="Q21" s="21">
        <f t="shared" si="3"/>
        <v>14.831</v>
      </c>
      <c r="R21" s="21">
        <f t="shared" si="3"/>
        <v>14.632</v>
      </c>
    </row>
    <row r="22" spans="1:18" x14ac:dyDescent="0.2">
      <c r="A22" s="16" t="s">
        <v>44</v>
      </c>
      <c r="B22" s="2">
        <f>IF(C22="","",MAX($B$11:B21)+1)</f>
        <v>11</v>
      </c>
      <c r="C22" t="str">
        <f>VLOOKUP($A22,'P-E Ratio (WP)'!$A$2:$N$53,C$11,FALSE)</f>
        <v xml:space="preserve">Westar Energy                 </v>
      </c>
      <c r="E22" s="21">
        <f t="shared" si="4"/>
        <v>14.231666666666667</v>
      </c>
      <c r="F22" s="21">
        <f>+'2014 Data (WP)'!C19</f>
        <v>14.4</v>
      </c>
      <c r="G22" s="21" t="str">
        <f t="shared" si="2"/>
        <v>N/A</v>
      </c>
      <c r="H22" s="21">
        <f t="shared" si="3"/>
        <v>13.43</v>
      </c>
      <c r="I22" s="21">
        <f t="shared" si="3"/>
        <v>14.778</v>
      </c>
      <c r="J22" s="21">
        <f t="shared" si="3"/>
        <v>12.957000000000001</v>
      </c>
      <c r="K22" s="21">
        <f t="shared" si="3"/>
        <v>14.946999999999999</v>
      </c>
      <c r="L22" s="21">
        <f t="shared" si="3"/>
        <v>16.963000000000001</v>
      </c>
      <c r="M22" s="21">
        <f t="shared" si="3"/>
        <v>14.103</v>
      </c>
      <c r="N22" s="21">
        <f t="shared" si="3"/>
        <v>12.177</v>
      </c>
      <c r="O22" s="21">
        <f t="shared" si="3"/>
        <v>14.785</v>
      </c>
      <c r="P22" s="21">
        <f t="shared" si="3"/>
        <v>17.436</v>
      </c>
      <c r="Q22" s="21">
        <f t="shared" si="3"/>
        <v>10.781000000000001</v>
      </c>
      <c r="R22" s="21">
        <f t="shared" si="3"/>
        <v>14.023</v>
      </c>
    </row>
    <row r="23" spans="1:18" x14ac:dyDescent="0.2">
      <c r="A23" s="16" t="s">
        <v>45</v>
      </c>
      <c r="B23" s="2">
        <f>IF(C23="","",MAX($B$11:B22)+1)</f>
        <v>12</v>
      </c>
      <c r="C23" t="str">
        <f>VLOOKUP($A23,'P-E Ratio (WP)'!$A$2:$N$53,C$11,FALSE)</f>
        <v xml:space="preserve">Wisconsin Energy              </v>
      </c>
      <c r="E23" s="21">
        <f t="shared" si="4"/>
        <v>14.795384615384618</v>
      </c>
      <c r="F23" s="21">
        <f>+'2014 Data (WP)'!C20</f>
        <v>16.399999999999999</v>
      </c>
      <c r="G23" s="21">
        <f t="shared" si="2"/>
        <v>16.504000000000001</v>
      </c>
      <c r="H23" s="21">
        <f t="shared" si="3"/>
        <v>15.757</v>
      </c>
      <c r="I23" s="21">
        <f t="shared" si="3"/>
        <v>14.249000000000001</v>
      </c>
      <c r="J23" s="21">
        <f t="shared" si="3"/>
        <v>14.01</v>
      </c>
      <c r="K23" s="21">
        <f t="shared" si="3"/>
        <v>13.346</v>
      </c>
      <c r="L23" s="21">
        <f t="shared" si="3"/>
        <v>14.772</v>
      </c>
      <c r="M23" s="21">
        <f t="shared" si="3"/>
        <v>16.472000000000001</v>
      </c>
      <c r="N23" s="21">
        <f t="shared" si="3"/>
        <v>15.967000000000001</v>
      </c>
      <c r="O23" s="21">
        <f t="shared" si="3"/>
        <v>14.462999999999999</v>
      </c>
      <c r="P23" s="21">
        <f t="shared" si="3"/>
        <v>17.513999999999999</v>
      </c>
      <c r="Q23" s="21">
        <f t="shared" si="3"/>
        <v>12.427</v>
      </c>
      <c r="R23" s="21">
        <f t="shared" si="3"/>
        <v>10.459</v>
      </c>
    </row>
    <row r="24" spans="1:18" x14ac:dyDescent="0.2">
      <c r="A24" s="16" t="s">
        <v>46</v>
      </c>
      <c r="B24" s="2">
        <f>IF(C24="","",MAX($B$11:B23)+1)</f>
        <v>13</v>
      </c>
      <c r="C24" t="str">
        <f>VLOOKUP($A24,'P-E Ratio (WP)'!$A$2:$N$53,C$11,FALSE)</f>
        <v xml:space="preserve">Xcel Energy Inc.              </v>
      </c>
      <c r="E24" s="21">
        <f t="shared" si="4"/>
        <v>16.451916666666666</v>
      </c>
      <c r="F24" s="21">
        <f>+'2014 Data (WP)'!C21</f>
        <v>15</v>
      </c>
      <c r="G24" s="21" t="str">
        <f t="shared" si="2"/>
        <v>N/A</v>
      </c>
      <c r="H24" s="21">
        <f t="shared" si="3"/>
        <v>14.821999999999999</v>
      </c>
      <c r="I24" s="21">
        <f t="shared" si="3"/>
        <v>14.242000000000001</v>
      </c>
      <c r="J24" s="21">
        <f t="shared" si="3"/>
        <v>14.129</v>
      </c>
      <c r="K24" s="21">
        <f t="shared" si="3"/>
        <v>12.664</v>
      </c>
      <c r="L24" s="21">
        <f t="shared" si="3"/>
        <v>13.686</v>
      </c>
      <c r="M24" s="21">
        <f t="shared" si="3"/>
        <v>16.652999999999999</v>
      </c>
      <c r="N24" s="21">
        <f t="shared" si="3"/>
        <v>14.801</v>
      </c>
      <c r="O24" s="21">
        <f t="shared" si="3"/>
        <v>15.362</v>
      </c>
      <c r="P24" s="21">
        <f t="shared" si="3"/>
        <v>13.648</v>
      </c>
      <c r="Q24" s="21">
        <f t="shared" si="3"/>
        <v>11.616</v>
      </c>
      <c r="R24" s="21">
        <f t="shared" si="3"/>
        <v>40.799999999999997</v>
      </c>
    </row>
    <row r="25" spans="1:18" hidden="1" x14ac:dyDescent="0.2">
      <c r="A25" s="16"/>
      <c r="B25" s="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hidden="1" x14ac:dyDescent="0.2">
      <c r="A26" s="16"/>
      <c r="B26" s="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hidden="1" x14ac:dyDescent="0.2">
      <c r="A27" s="16"/>
      <c r="B27" s="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hidden="1" x14ac:dyDescent="0.2">
      <c r="A28" s="16"/>
      <c r="B28" s="2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hidden="1" x14ac:dyDescent="0.2">
      <c r="A29" s="16"/>
      <c r="B29" s="2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hidden="1" x14ac:dyDescent="0.2">
      <c r="A30" s="16"/>
      <c r="B30" s="2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hidden="1" x14ac:dyDescent="0.2">
      <c r="A31" s="16"/>
      <c r="B31" s="2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hidden="1" x14ac:dyDescent="0.2">
      <c r="A32" s="16"/>
      <c r="B32" s="2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9" x14ac:dyDescent="0.2">
      <c r="A33" s="16"/>
      <c r="B33" s="2" t="str">
        <f>IF(C33="","",MAX($B$11:B22)+1)</f>
        <v/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9" x14ac:dyDescent="0.2">
      <c r="A34" s="16"/>
      <c r="B34" s="2">
        <f>IF(C34="","",MAX($B$11:B33)+1)</f>
        <v>14</v>
      </c>
      <c r="C34" t="s">
        <v>124</v>
      </c>
      <c r="E34" s="21">
        <f>AVERAGE(E12:E33)</f>
        <v>15.171071633494712</v>
      </c>
      <c r="F34" s="21">
        <f t="shared" ref="F34:R34" si="5">AVERAGE(F12:F33)</f>
        <v>16.246153846153849</v>
      </c>
      <c r="G34" s="21">
        <f t="shared" si="5"/>
        <v>15.973800000000001</v>
      </c>
      <c r="H34" s="21">
        <f t="shared" si="5"/>
        <v>15.082615384615385</v>
      </c>
      <c r="I34" s="21">
        <f t="shared" si="5"/>
        <v>13.366076923076921</v>
      </c>
      <c r="J34" s="21">
        <f t="shared" si="5"/>
        <v>13.185999999999998</v>
      </c>
      <c r="K34" s="21">
        <f t="shared" si="5"/>
        <v>13.010846153846153</v>
      </c>
      <c r="L34" s="21">
        <f t="shared" si="5"/>
        <v>15.838230769230771</v>
      </c>
      <c r="M34" s="21">
        <f t="shared" si="5"/>
        <v>17.434923076923077</v>
      </c>
      <c r="N34" s="21">
        <f t="shared" si="5"/>
        <v>15.662615384615385</v>
      </c>
      <c r="O34" s="21">
        <f t="shared" si="5"/>
        <v>15.333499999999999</v>
      </c>
      <c r="P34" s="21">
        <f t="shared" si="5"/>
        <v>16.021583333333336</v>
      </c>
      <c r="Q34" s="21">
        <f t="shared" si="5"/>
        <v>13.897181818181815</v>
      </c>
      <c r="R34" s="21">
        <f t="shared" si="5"/>
        <v>17.141699999999997</v>
      </c>
    </row>
    <row r="35" spans="1:19" x14ac:dyDescent="0.2">
      <c r="A35" s="16"/>
      <c r="B35" s="2"/>
    </row>
    <row r="36" spans="1:19" x14ac:dyDescent="0.2">
      <c r="A36" s="16"/>
      <c r="B36" s="2"/>
    </row>
    <row r="37" spans="1:19" ht="17.25" x14ac:dyDescent="0.25">
      <c r="A37" s="16"/>
      <c r="B37" s="7"/>
      <c r="C37" s="7"/>
      <c r="D37" s="23"/>
      <c r="E37" s="38" t="s">
        <v>137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1:19" ht="15" x14ac:dyDescent="0.25">
      <c r="A38" s="16"/>
      <c r="B38" s="7"/>
      <c r="C38" s="8"/>
      <c r="D38" s="8"/>
      <c r="E38" s="9" t="s">
        <v>223</v>
      </c>
      <c r="F38" s="9"/>
      <c r="G38" s="9"/>
      <c r="H38" s="9"/>
      <c r="I38" s="9"/>
      <c r="J38" s="9"/>
      <c r="K38" s="9"/>
      <c r="L38" s="8"/>
      <c r="M38" s="8"/>
      <c r="N38" s="8"/>
      <c r="O38" s="8"/>
      <c r="P38" s="8"/>
      <c r="Q38" s="8"/>
      <c r="R38" s="8"/>
    </row>
    <row r="39" spans="1:19" ht="17.25" x14ac:dyDescent="0.25">
      <c r="A39" s="16"/>
      <c r="B39" s="10" t="s">
        <v>122</v>
      </c>
      <c r="C39" s="37" t="s">
        <v>123</v>
      </c>
      <c r="D39" s="37"/>
      <c r="E39" s="11" t="s">
        <v>124</v>
      </c>
      <c r="F39" s="11" t="s">
        <v>222</v>
      </c>
      <c r="G39" s="11" t="s">
        <v>224</v>
      </c>
      <c r="H39" s="11" t="s">
        <v>128</v>
      </c>
      <c r="I39" s="11" t="s">
        <v>125</v>
      </c>
      <c r="J39" s="12">
        <v>2010</v>
      </c>
      <c r="K39" s="12">
        <v>2009</v>
      </c>
      <c r="L39" s="12">
        <v>2008</v>
      </c>
      <c r="M39" s="12">
        <v>2007</v>
      </c>
      <c r="N39" s="12">
        <v>2006</v>
      </c>
      <c r="O39" s="12">
        <v>2005</v>
      </c>
      <c r="P39" s="12">
        <v>2004</v>
      </c>
      <c r="Q39" s="12">
        <v>2003</v>
      </c>
      <c r="R39" s="12">
        <v>2002</v>
      </c>
    </row>
    <row r="40" spans="1:19" ht="15" x14ac:dyDescent="0.25">
      <c r="A40" s="30"/>
      <c r="B40" s="10"/>
      <c r="C40" s="13"/>
      <c r="D40" s="13"/>
      <c r="E40" s="14">
        <v>-1</v>
      </c>
      <c r="F40" s="14">
        <f>+E40-1</f>
        <v>-2</v>
      </c>
      <c r="G40" s="14">
        <f t="shared" ref="G40:R40" si="6">+F40-1</f>
        <v>-3</v>
      </c>
      <c r="H40" s="14">
        <f t="shared" si="6"/>
        <v>-4</v>
      </c>
      <c r="I40" s="14">
        <f t="shared" si="6"/>
        <v>-5</v>
      </c>
      <c r="J40" s="14">
        <f t="shared" si="6"/>
        <v>-6</v>
      </c>
      <c r="K40" s="14">
        <f t="shared" si="6"/>
        <v>-7</v>
      </c>
      <c r="L40" s="14">
        <f t="shared" si="6"/>
        <v>-8</v>
      </c>
      <c r="M40" s="14">
        <f t="shared" si="6"/>
        <v>-9</v>
      </c>
      <c r="N40" s="14">
        <f t="shared" si="6"/>
        <v>-10</v>
      </c>
      <c r="O40" s="14">
        <f t="shared" si="6"/>
        <v>-11</v>
      </c>
      <c r="P40" s="14">
        <f t="shared" si="6"/>
        <v>-12</v>
      </c>
      <c r="Q40" s="14">
        <f t="shared" si="6"/>
        <v>-13</v>
      </c>
      <c r="R40" s="14">
        <f t="shared" si="6"/>
        <v>-14</v>
      </c>
      <c r="S40" s="14"/>
    </row>
    <row r="41" spans="1:19" x14ac:dyDescent="0.2">
      <c r="A41" s="31"/>
      <c r="B41" s="7"/>
      <c r="D41" s="26"/>
      <c r="G41" s="20">
        <f>+G40*(-1)</f>
        <v>3</v>
      </c>
      <c r="H41" s="20">
        <f>+H40*(-1)</f>
        <v>4</v>
      </c>
      <c r="I41" s="20">
        <f t="shared" ref="I41" si="7">+I40*(-1)</f>
        <v>5</v>
      </c>
      <c r="J41" s="20">
        <f t="shared" ref="J41" si="8">+J40*(-1)</f>
        <v>6</v>
      </c>
      <c r="K41" s="20">
        <f t="shared" ref="K41" si="9">+K40*(-1)</f>
        <v>7</v>
      </c>
      <c r="L41" s="20">
        <f t="shared" ref="L41" si="10">+L40*(-1)</f>
        <v>8</v>
      </c>
      <c r="M41" s="20">
        <f t="shared" ref="M41" si="11">+M40*(-1)</f>
        <v>9</v>
      </c>
      <c r="N41" s="20">
        <f t="shared" ref="N41" si="12">+N40*(-1)</f>
        <v>10</v>
      </c>
      <c r="O41" s="20">
        <f t="shared" ref="O41" si="13">+O40*(-1)</f>
        <v>11</v>
      </c>
      <c r="P41" s="20">
        <f t="shared" ref="P41" si="14">+P40*(-1)</f>
        <v>12</v>
      </c>
      <c r="Q41" s="20">
        <f t="shared" ref="Q41" si="15">+Q40*(-1)</f>
        <v>13</v>
      </c>
      <c r="R41" s="20">
        <f t="shared" ref="R41" si="16">+R40*(-1)</f>
        <v>14</v>
      </c>
    </row>
    <row r="42" spans="1:19" x14ac:dyDescent="0.2">
      <c r="A42" s="16" t="s">
        <v>0</v>
      </c>
      <c r="B42" s="2">
        <f>IF(C42="","",MAX($B$11:B41)+1)</f>
        <v>15</v>
      </c>
      <c r="C42" t="str">
        <f>VLOOKUP($A42,'MP-CF (WP)'!$A$3:$N$54,C$11,FALSE)</f>
        <v xml:space="preserve">ALLETE                        </v>
      </c>
      <c r="D42" s="26"/>
      <c r="E42" s="21">
        <f>AVERAGE(F42:R42)</f>
        <v>9.5194439934770205</v>
      </c>
      <c r="F42" s="21">
        <f>+'2014 Data (WP)'!K9</f>
        <v>9.2685185185185173</v>
      </c>
      <c r="G42" s="21">
        <f t="shared" ref="G42:R54" si="17">IF(VLOOKUP($A42,MP_CF_WP,G$41,FALSE)=0,"",VLOOKUP($A42,MP_CF_WP,G$41,FALSE))</f>
        <v>9.1492984097287184</v>
      </c>
      <c r="H42" s="21">
        <f t="shared" si="17"/>
        <v>8.1817089999999997</v>
      </c>
      <c r="I42" s="21">
        <f t="shared" si="17"/>
        <v>7.9102199999999998</v>
      </c>
      <c r="J42" s="21">
        <f t="shared" si="17"/>
        <v>8.0392910000000004</v>
      </c>
      <c r="K42" s="21">
        <f t="shared" si="17"/>
        <v>8.5107809999999997</v>
      </c>
      <c r="L42" s="21">
        <f t="shared" si="17"/>
        <v>9.2917559999999995</v>
      </c>
      <c r="M42" s="21">
        <f t="shared" si="17"/>
        <v>10.30233</v>
      </c>
      <c r="N42" s="21">
        <f t="shared" si="17"/>
        <v>11.05669</v>
      </c>
      <c r="O42" s="21">
        <f t="shared" si="17"/>
        <v>11.54302</v>
      </c>
      <c r="P42" s="21">
        <f t="shared" si="17"/>
        <v>11.46027</v>
      </c>
      <c r="Q42" s="21" t="str">
        <f t="shared" si="17"/>
        <v>N/A</v>
      </c>
      <c r="R42" s="21" t="str">
        <f t="shared" si="17"/>
        <v>N/A</v>
      </c>
    </row>
    <row r="43" spans="1:19" x14ac:dyDescent="0.2">
      <c r="A43" s="16" t="s">
        <v>1</v>
      </c>
      <c r="B43" s="2">
        <f>IF(C43="","",MAX($B$11:B42)+1)</f>
        <v>16</v>
      </c>
      <c r="C43" t="str">
        <f>VLOOKUP($A43,'MP-CF (WP)'!$A$3:$N$54,C$11,FALSE)</f>
        <v xml:space="preserve">Alliant Energy                </v>
      </c>
      <c r="D43" s="26"/>
      <c r="E43" s="21">
        <f t="shared" ref="E43:E54" si="18">AVERAGE(F43:R43)</f>
        <v>6.6189462424242427</v>
      </c>
      <c r="F43" s="21">
        <f>+'2014 Data (WP)'!K10</f>
        <v>7.9090909090909101</v>
      </c>
      <c r="G43" s="21" t="str">
        <f t="shared" si="17"/>
        <v/>
      </c>
      <c r="H43" s="21">
        <f t="shared" si="17"/>
        <v>7.5009329999999999</v>
      </c>
      <c r="I43" s="21">
        <f t="shared" si="17"/>
        <v>7.2160880000000001</v>
      </c>
      <c r="J43" s="21">
        <f t="shared" si="17"/>
        <v>6.5860209999999997</v>
      </c>
      <c r="K43" s="21">
        <f t="shared" si="17"/>
        <v>6.2272410000000002</v>
      </c>
      <c r="L43" s="21">
        <f t="shared" si="17"/>
        <v>7.4888050000000002</v>
      </c>
      <c r="M43" s="21">
        <f t="shared" si="17"/>
        <v>7.9245799999999997</v>
      </c>
      <c r="N43" s="21">
        <f t="shared" si="17"/>
        <v>8.0020779999999991</v>
      </c>
      <c r="O43" s="21">
        <f t="shared" si="17"/>
        <v>5.092257</v>
      </c>
      <c r="P43" s="21">
        <f t="shared" si="17"/>
        <v>5.5218499999999997</v>
      </c>
      <c r="Q43" s="21">
        <f t="shared" si="17"/>
        <v>4.7578800000000001</v>
      </c>
      <c r="R43" s="21">
        <f t="shared" si="17"/>
        <v>5.2005309999999998</v>
      </c>
    </row>
    <row r="44" spans="1:19" x14ac:dyDescent="0.2">
      <c r="A44" s="16" t="s">
        <v>4</v>
      </c>
      <c r="B44" s="2">
        <f>IF(C44="","",MAX($B$11:B43)+1)</f>
        <v>17</v>
      </c>
      <c r="C44" t="str">
        <f>VLOOKUP($A44,'MP-CF (WP)'!$A$3:$N$54,C$11,FALSE)</f>
        <v xml:space="preserve">Avista Corp.                  </v>
      </c>
      <c r="D44" s="26"/>
      <c r="E44" s="21">
        <f t="shared" si="18"/>
        <v>6.0758210271618713</v>
      </c>
      <c r="F44" s="21">
        <f>+'2014 Data (WP)'!K11</f>
        <v>6.2093023255813966</v>
      </c>
      <c r="G44" s="21">
        <f t="shared" si="17"/>
        <v>6.2096330275229361</v>
      </c>
      <c r="H44" s="21">
        <f t="shared" si="17"/>
        <v>6.8824639999999997</v>
      </c>
      <c r="I44" s="21">
        <f t="shared" si="17"/>
        <v>6.4041259999999998</v>
      </c>
      <c r="J44" s="21">
        <f t="shared" si="17"/>
        <v>5.8034239999999997</v>
      </c>
      <c r="K44" s="21">
        <f t="shared" si="17"/>
        <v>4.055993</v>
      </c>
      <c r="L44" s="21">
        <f t="shared" si="17"/>
        <v>5.118652</v>
      </c>
      <c r="M44" s="21">
        <f t="shared" si="17"/>
        <v>7.5844420000000001</v>
      </c>
      <c r="N44" s="21">
        <f t="shared" si="17"/>
        <v>5.2971209999999997</v>
      </c>
      <c r="O44" s="21">
        <f t="shared" si="17"/>
        <v>6.582414</v>
      </c>
      <c r="P44" s="21">
        <f t="shared" si="17"/>
        <v>7.5796849999999996</v>
      </c>
      <c r="Q44" s="21">
        <f t="shared" si="17"/>
        <v>5.3602889999999999</v>
      </c>
      <c r="R44" s="21">
        <f t="shared" si="17"/>
        <v>5.8981279999999998</v>
      </c>
    </row>
    <row r="45" spans="1:19" x14ac:dyDescent="0.2">
      <c r="A45" s="16" t="s">
        <v>12</v>
      </c>
      <c r="B45" s="2">
        <f>IF(C45="","",MAX($B$11:B44)+1)</f>
        <v>18</v>
      </c>
      <c r="C45" t="str">
        <f>VLOOKUP($A45,'MP-CF (WP)'!$A$3:$N$54,C$11,FALSE)</f>
        <v xml:space="preserve">DTE Energy                    </v>
      </c>
      <c r="D45" s="26"/>
      <c r="E45" s="21">
        <f t="shared" si="18"/>
        <v>5.3083423333333331</v>
      </c>
      <c r="F45" s="21">
        <f>+'2014 Data (WP)'!K12</f>
        <v>6.1199999999999992</v>
      </c>
      <c r="G45" s="21" t="str">
        <f t="shared" si="17"/>
        <v/>
      </c>
      <c r="H45" s="21">
        <f t="shared" si="17"/>
        <v>5.912496</v>
      </c>
      <c r="I45" s="21">
        <f t="shared" si="17"/>
        <v>5.1828349999999999</v>
      </c>
      <c r="J45" s="21">
        <f t="shared" si="17"/>
        <v>4.6905929999999998</v>
      </c>
      <c r="K45" s="21">
        <f t="shared" si="17"/>
        <v>3.5945860000000001</v>
      </c>
      <c r="L45" s="21">
        <f t="shared" si="17"/>
        <v>4.8969360000000002</v>
      </c>
      <c r="M45" s="21">
        <f t="shared" si="17"/>
        <v>5.7259869999999999</v>
      </c>
      <c r="N45" s="21">
        <f t="shared" si="17"/>
        <v>5.2138929999999997</v>
      </c>
      <c r="O45" s="21">
        <f t="shared" si="17"/>
        <v>5.5403419999999999</v>
      </c>
      <c r="P45" s="21">
        <f t="shared" si="17"/>
        <v>6.0036690000000004</v>
      </c>
      <c r="Q45" s="21">
        <f t="shared" si="17"/>
        <v>5.6177109999999999</v>
      </c>
      <c r="R45" s="21">
        <f t="shared" si="17"/>
        <v>5.20106</v>
      </c>
    </row>
    <row r="46" spans="1:19" x14ac:dyDescent="0.2">
      <c r="A46" s="16" t="s">
        <v>22</v>
      </c>
      <c r="B46" s="2">
        <f>IF(C46="","",MAX($B$11:B45)+1)</f>
        <v>19</v>
      </c>
      <c r="C46" t="str">
        <f>VLOOKUP($A46,'MP-CF (WP)'!$A$3:$N$54,C$11,FALSE)</f>
        <v xml:space="preserve">IDACORP, Inc.                 </v>
      </c>
      <c r="E46" s="21">
        <f t="shared" si="18"/>
        <v>7.169001112403099</v>
      </c>
      <c r="F46" s="21">
        <f>+'2014 Data (WP)'!K13</f>
        <v>7.5813953488372103</v>
      </c>
      <c r="G46" s="21" t="str">
        <f t="shared" si="17"/>
        <v/>
      </c>
      <c r="H46" s="21">
        <f t="shared" si="17"/>
        <v>7.162185</v>
      </c>
      <c r="I46" s="21">
        <f t="shared" si="17"/>
        <v>6.7534409999999996</v>
      </c>
      <c r="J46" s="21">
        <f t="shared" si="17"/>
        <v>6.6711280000000004</v>
      </c>
      <c r="K46" s="21">
        <f t="shared" si="17"/>
        <v>5.3067219999999997</v>
      </c>
      <c r="L46" s="21">
        <f t="shared" si="17"/>
        <v>7.1043770000000004</v>
      </c>
      <c r="M46" s="21">
        <f t="shared" si="17"/>
        <v>8.2275709999999993</v>
      </c>
      <c r="N46" s="21">
        <f t="shared" si="17"/>
        <v>7.7289399999999997</v>
      </c>
      <c r="O46" s="21">
        <f t="shared" si="17"/>
        <v>7.5475209999999997</v>
      </c>
      <c r="P46" s="21">
        <f t="shared" si="17"/>
        <v>7.1459450000000002</v>
      </c>
      <c r="Q46" s="21">
        <f t="shared" si="17"/>
        <v>7.2654870000000003</v>
      </c>
      <c r="R46" s="21">
        <f t="shared" si="17"/>
        <v>7.5333009999999998</v>
      </c>
    </row>
    <row r="47" spans="1:19" x14ac:dyDescent="0.2">
      <c r="A47" s="16" t="s">
        <v>23</v>
      </c>
      <c r="B47" s="2">
        <f>IF(C47="","",MAX($B$11:B46)+1)</f>
        <v>20</v>
      </c>
      <c r="C47" t="str">
        <f>VLOOKUP($A47,'MP-CF (WP)'!$A$3:$N$54,C$11,FALSE)</f>
        <v xml:space="preserve">Integrys Energy               </v>
      </c>
      <c r="E47" s="21">
        <f t="shared" si="18"/>
        <v>7.7196235766435386</v>
      </c>
      <c r="F47" s="21">
        <f>+'2014 Data (WP)'!K14</f>
        <v>7.5724137931034488</v>
      </c>
      <c r="G47" s="21">
        <f t="shared" si="17"/>
        <v>7.4313827032625577</v>
      </c>
      <c r="H47" s="21">
        <f t="shared" si="17"/>
        <v>7.8212799999999998</v>
      </c>
      <c r="I47" s="21">
        <f t="shared" si="17"/>
        <v>8.1961200000000005</v>
      </c>
      <c r="J47" s="21">
        <f t="shared" si="17"/>
        <v>7.1133480000000002</v>
      </c>
      <c r="K47" s="21">
        <f t="shared" si="17"/>
        <v>6.3134360000000003</v>
      </c>
      <c r="L47" s="21">
        <f t="shared" si="17"/>
        <v>10.336460000000001</v>
      </c>
      <c r="M47" s="21">
        <f t="shared" si="17"/>
        <v>10.251060000000001</v>
      </c>
      <c r="N47" s="21">
        <f t="shared" si="17"/>
        <v>8.1394939999999991</v>
      </c>
      <c r="O47" s="21">
        <f t="shared" si="17"/>
        <v>7.38605</v>
      </c>
      <c r="P47" s="21">
        <f t="shared" si="17"/>
        <v>6.7337059999999997</v>
      </c>
      <c r="Q47" s="21">
        <f t="shared" si="17"/>
        <v>6.5950199999999999</v>
      </c>
      <c r="R47" s="21">
        <f t="shared" si="17"/>
        <v>6.4653359999999997</v>
      </c>
    </row>
    <row r="48" spans="1:19" x14ac:dyDescent="0.2">
      <c r="A48" s="16" t="s">
        <v>176</v>
      </c>
      <c r="B48" s="2">
        <f>IF(C48="","",MAX($B$11:B47)+1)</f>
        <v>21</v>
      </c>
      <c r="C48" t="str">
        <f>VLOOKUP($A48,'MP-CF (WP)'!$A$3:$N$54,C$11,FALSE)</f>
        <v>NextEra Energy, Inc.</v>
      </c>
      <c r="E48" s="21">
        <f t="shared" si="18"/>
        <v>6.7701335496387625</v>
      </c>
      <c r="F48" s="21">
        <f>+'2014 Data (WP)'!K15</f>
        <v>7.9639639639639643</v>
      </c>
      <c r="G48" s="21" t="str">
        <f t="shared" si="17"/>
        <v/>
      </c>
      <c r="H48" s="21">
        <f t="shared" si="17"/>
        <v>7.5773658761224949</v>
      </c>
      <c r="I48" s="21">
        <f t="shared" si="17"/>
        <v>5.9845011301259277</v>
      </c>
      <c r="J48" s="21">
        <f t="shared" si="17"/>
        <v>5.524378430739425</v>
      </c>
      <c r="K48" s="21">
        <f t="shared" si="17"/>
        <v>6.0868571428571423</v>
      </c>
      <c r="L48" s="21">
        <f t="shared" si="17"/>
        <v>7.3440069773236978</v>
      </c>
      <c r="M48" s="21">
        <f t="shared" si="17"/>
        <v>9.0182428488032684</v>
      </c>
      <c r="N48" s="21">
        <f t="shared" si="17"/>
        <v>6.5145516324420152</v>
      </c>
      <c r="O48" s="21">
        <f t="shared" si="17"/>
        <v>6.7148405890920859</v>
      </c>
      <c r="P48" s="21">
        <f t="shared" si="17"/>
        <v>5.9742903053026248</v>
      </c>
      <c r="Q48" s="21">
        <f t="shared" si="17"/>
        <v>5.7684701492537309</v>
      </c>
      <c r="R48" s="21" t="str">
        <f t="shared" si="17"/>
        <v>N/A</v>
      </c>
    </row>
    <row r="49" spans="1:18" x14ac:dyDescent="0.2">
      <c r="A49" s="16" t="s">
        <v>34</v>
      </c>
      <c r="B49" s="2">
        <f>IF(C49="","",MAX($B$11:B48)+1)</f>
        <v>22</v>
      </c>
      <c r="C49" t="str">
        <f>VLOOKUP($A49,'MP-CF (WP)'!$A$3:$N$54,C$11,FALSE)</f>
        <v xml:space="preserve">Portland General              </v>
      </c>
      <c r="E49" s="21">
        <f t="shared" si="18"/>
        <v>5.2490362771849375</v>
      </c>
      <c r="F49" s="21">
        <f>+'2014 Data (WP)'!K16</f>
        <v>6.5978260869565215</v>
      </c>
      <c r="G49" s="21">
        <f t="shared" si="17"/>
        <v>6.0602434077079108</v>
      </c>
      <c r="H49" s="21">
        <f t="shared" si="17"/>
        <v>5.0777000000000001</v>
      </c>
      <c r="I49" s="21">
        <f t="shared" si="17"/>
        <v>4.8601660000000004</v>
      </c>
      <c r="J49" s="21">
        <f t="shared" si="17"/>
        <v>4.1327800000000003</v>
      </c>
      <c r="K49" s="21">
        <f t="shared" si="17"/>
        <v>4.6343079999999999</v>
      </c>
      <c r="L49" s="21">
        <f t="shared" si="17"/>
        <v>4.8050480000000002</v>
      </c>
      <c r="M49" s="21">
        <f t="shared" si="17"/>
        <v>5.3364010000000004</v>
      </c>
      <c r="N49" s="21">
        <f t="shared" si="17"/>
        <v>5.7368540000000001</v>
      </c>
      <c r="O49" s="21" t="str">
        <f t="shared" si="17"/>
        <v>N/A</v>
      </c>
      <c r="P49" s="21" t="str">
        <f t="shared" si="17"/>
        <v>N/A</v>
      </c>
      <c r="Q49" s="21" t="str">
        <f t="shared" si="17"/>
        <v>N/A</v>
      </c>
      <c r="R49" s="21" t="str">
        <f t="shared" si="17"/>
        <v>N/A</v>
      </c>
    </row>
    <row r="50" spans="1:18" x14ac:dyDescent="0.2">
      <c r="A50" s="16" t="s">
        <v>38</v>
      </c>
      <c r="B50" s="2">
        <f>IF(C50="","",MAX($B$11:B49)+1)</f>
        <v>23</v>
      </c>
      <c r="C50" t="str">
        <f>VLOOKUP($A50,'MP-CF (WP)'!$A$3:$N$54,C$11,FALSE)</f>
        <v xml:space="preserve">Sempra Energy                 </v>
      </c>
      <c r="E50" s="21">
        <f t="shared" si="18"/>
        <v>6.5428429713403871</v>
      </c>
      <c r="F50" s="21">
        <f>+'2014 Data (WP)'!K17</f>
        <v>8.6560846560846567</v>
      </c>
      <c r="G50" s="21" t="str">
        <f t="shared" si="17"/>
        <v/>
      </c>
      <c r="H50" s="21">
        <f t="shared" si="17"/>
        <v>7.2571719999999997</v>
      </c>
      <c r="I50" s="21">
        <f t="shared" si="17"/>
        <v>6.1345460000000003</v>
      </c>
      <c r="J50" s="21">
        <f t="shared" si="17"/>
        <v>6.5281070000000003</v>
      </c>
      <c r="K50" s="21">
        <f t="shared" si="17"/>
        <v>6.0718870000000003</v>
      </c>
      <c r="L50" s="21">
        <f t="shared" si="17"/>
        <v>7.0656929999999996</v>
      </c>
      <c r="M50" s="21">
        <f t="shared" si="17"/>
        <v>8.6065199999999997</v>
      </c>
      <c r="N50" s="21">
        <f t="shared" si="17"/>
        <v>7.2220899999999997</v>
      </c>
      <c r="O50" s="21">
        <f t="shared" si="17"/>
        <v>6.9599330000000004</v>
      </c>
      <c r="P50" s="21">
        <f t="shared" si="17"/>
        <v>5.163653</v>
      </c>
      <c r="Q50" s="21">
        <f t="shared" si="17"/>
        <v>4.8501799999999999</v>
      </c>
      <c r="R50" s="21">
        <f t="shared" si="17"/>
        <v>3.9982500000000001</v>
      </c>
    </row>
    <row r="51" spans="1:18" x14ac:dyDescent="0.2">
      <c r="A51" s="16" t="s">
        <v>39</v>
      </c>
      <c r="B51" s="2">
        <f>IF(C51="","",MAX($B$11:B50)+1)</f>
        <v>24</v>
      </c>
      <c r="C51" t="str">
        <f>VLOOKUP($A51,'MP-CF (WP)'!$A$3:$N$54,C$11,FALSE)</f>
        <v xml:space="preserve">Southern Co.                  </v>
      </c>
      <c r="E51" s="21">
        <f t="shared" si="18"/>
        <v>8.121681059633028</v>
      </c>
      <c r="F51" s="21">
        <f>+'2014 Data (WP)'!K18</f>
        <v>7.5504587155963296</v>
      </c>
      <c r="G51" s="21" t="str">
        <f t="shared" si="17"/>
        <v/>
      </c>
      <c r="H51" s="21">
        <f t="shared" si="17"/>
        <v>8.745946</v>
      </c>
      <c r="I51" s="21">
        <f t="shared" si="17"/>
        <v>8.2234429999999996</v>
      </c>
      <c r="J51" s="21">
        <f t="shared" si="17"/>
        <v>7.7901619999999996</v>
      </c>
      <c r="K51" s="21">
        <f t="shared" si="17"/>
        <v>7.077617</v>
      </c>
      <c r="L51" s="21">
        <f t="shared" si="17"/>
        <v>8.1835810000000002</v>
      </c>
      <c r="M51" s="21">
        <f t="shared" si="17"/>
        <v>8.6184840000000005</v>
      </c>
      <c r="N51" s="21">
        <f t="shared" si="17"/>
        <v>8.4714670000000005</v>
      </c>
      <c r="O51" s="21">
        <f t="shared" si="17"/>
        <v>8.4108160000000005</v>
      </c>
      <c r="P51" s="21">
        <f t="shared" si="17"/>
        <v>8.2763340000000003</v>
      </c>
      <c r="Q51" s="21">
        <f t="shared" si="17"/>
        <v>8.2793989999999997</v>
      </c>
      <c r="R51" s="21">
        <f t="shared" si="17"/>
        <v>7.832465</v>
      </c>
    </row>
    <row r="52" spans="1:18" x14ac:dyDescent="0.2">
      <c r="A52" s="16" t="s">
        <v>44</v>
      </c>
      <c r="B52" s="2">
        <f>IF(C52="","",MAX($B$11:B51)+1)</f>
        <v>25</v>
      </c>
      <c r="C52" t="str">
        <f>VLOOKUP($A52,'MP-CF (WP)'!$A$3:$N$54,C$11,FALSE)</f>
        <v xml:space="preserve">Westar Energy                 </v>
      </c>
      <c r="E52" s="21">
        <f t="shared" si="18"/>
        <v>6.0182607443820215</v>
      </c>
      <c r="F52" s="21">
        <f>+'2014 Data (WP)'!K19</f>
        <v>7.5168539325842696</v>
      </c>
      <c r="G52" s="21" t="str">
        <f t="shared" si="17"/>
        <v/>
      </c>
      <c r="H52" s="21">
        <f t="shared" si="17"/>
        <v>6.7148830000000004</v>
      </c>
      <c r="I52" s="21">
        <f t="shared" si="17"/>
        <v>6.671627</v>
      </c>
      <c r="J52" s="21">
        <f t="shared" si="17"/>
        <v>5.5069660000000002</v>
      </c>
      <c r="K52" s="21">
        <f t="shared" si="17"/>
        <v>5.3247980000000004</v>
      </c>
      <c r="L52" s="21">
        <f t="shared" si="17"/>
        <v>7.0880380000000001</v>
      </c>
      <c r="M52" s="21">
        <f t="shared" si="17"/>
        <v>6.8759940000000004</v>
      </c>
      <c r="N52" s="21">
        <f t="shared" si="17"/>
        <v>5.8074579999999996</v>
      </c>
      <c r="O52" s="21">
        <f t="shared" si="17"/>
        <v>6.9972519999999996</v>
      </c>
      <c r="P52" s="21">
        <f t="shared" si="17"/>
        <v>6.538462</v>
      </c>
      <c r="Q52" s="21">
        <f t="shared" si="17"/>
        <v>4.2357319999999996</v>
      </c>
      <c r="R52" s="21">
        <f t="shared" si="17"/>
        <v>2.941065</v>
      </c>
    </row>
    <row r="53" spans="1:18" x14ac:dyDescent="0.2">
      <c r="A53" s="16" t="s">
        <v>45</v>
      </c>
      <c r="B53" s="2">
        <f>IF(C53="","",MAX($B$11:B52)+1)</f>
        <v>26</v>
      </c>
      <c r="C53" t="str">
        <f>VLOOKUP($A53,'MP-CF (WP)'!$A$3:$N$54,C$11,FALSE)</f>
        <v xml:space="preserve">Wisconsin Energy              </v>
      </c>
      <c r="E53" s="21">
        <f>AVERAGE(F53:R53)</f>
        <v>7.3931550058952764</v>
      </c>
      <c r="F53" s="21">
        <f>+'2014 Data (WP)'!K20</f>
        <v>9.2967032967032956</v>
      </c>
      <c r="G53" s="21">
        <f t="shared" si="17"/>
        <v>9.5760517799352769</v>
      </c>
      <c r="H53" s="21">
        <f t="shared" si="17"/>
        <v>9.2385230000000007</v>
      </c>
      <c r="I53" s="21">
        <f t="shared" si="17"/>
        <v>8.4315960000000008</v>
      </c>
      <c r="J53" s="21">
        <f t="shared" si="17"/>
        <v>8.1465779999999999</v>
      </c>
      <c r="K53" s="21">
        <f t="shared" si="17"/>
        <v>6.8706560000000003</v>
      </c>
      <c r="L53" s="21">
        <f t="shared" si="17"/>
        <v>7.5732660000000003</v>
      </c>
      <c r="M53" s="21">
        <f t="shared" si="17"/>
        <v>7.8410989999999998</v>
      </c>
      <c r="N53" s="21">
        <f t="shared" si="17"/>
        <v>7.272602</v>
      </c>
      <c r="O53" s="21">
        <f t="shared" si="17"/>
        <v>6.4014530000000001</v>
      </c>
      <c r="P53" s="21">
        <f t="shared" si="17"/>
        <v>6.2742060000000004</v>
      </c>
      <c r="Q53" s="21">
        <f t="shared" si="17"/>
        <v>4.9149459999999996</v>
      </c>
      <c r="R53" s="21">
        <f t="shared" si="17"/>
        <v>4.2733350000000003</v>
      </c>
    </row>
    <row r="54" spans="1:18" x14ac:dyDescent="0.2">
      <c r="A54" s="16" t="s">
        <v>46</v>
      </c>
      <c r="B54" s="2">
        <f>IF(C54="","",MAX($B$11:B53)+1)</f>
        <v>27</v>
      </c>
      <c r="C54" t="str">
        <f>VLOOKUP($A54,'MP-CF (WP)'!$A$3:$N$54,C$11,FALSE)</f>
        <v xml:space="preserve">Xcel Energy Inc.              </v>
      </c>
      <c r="E54" s="21">
        <f t="shared" si="18"/>
        <v>5.855125290697675</v>
      </c>
      <c r="F54" s="21">
        <f>+'2014 Data (WP)'!K21</f>
        <v>6.8139534883720936</v>
      </c>
      <c r="G54" s="21" t="str">
        <f t="shared" si="17"/>
        <v/>
      </c>
      <c r="H54" s="21">
        <f t="shared" si="17"/>
        <v>6.8532869999999999</v>
      </c>
      <c r="I54" s="21">
        <f t="shared" si="17"/>
        <v>6.4721260000000003</v>
      </c>
      <c r="J54" s="21">
        <f t="shared" si="17"/>
        <v>6.2759109999999998</v>
      </c>
      <c r="K54" s="21">
        <f t="shared" si="17"/>
        <v>5.4270930000000002</v>
      </c>
      <c r="L54" s="21">
        <f t="shared" si="17"/>
        <v>5.7058819999999999</v>
      </c>
      <c r="M54" s="21">
        <f t="shared" si="17"/>
        <v>6.5089750000000004</v>
      </c>
      <c r="N54" s="21">
        <f t="shared" si="17"/>
        <v>5.5397829999999999</v>
      </c>
      <c r="O54" s="21">
        <f t="shared" si="17"/>
        <v>5.623856</v>
      </c>
      <c r="P54" s="21">
        <f t="shared" si="17"/>
        <v>5.3087289999999996</v>
      </c>
      <c r="Q54" s="21">
        <f t="shared" si="17"/>
        <v>4.2676220000000002</v>
      </c>
      <c r="R54" s="21">
        <f t="shared" si="17"/>
        <v>5.4642860000000004</v>
      </c>
    </row>
    <row r="55" spans="1:18" hidden="1" x14ac:dyDescent="0.2">
      <c r="A55" s="16"/>
      <c r="B55" s="2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</row>
    <row r="56" spans="1:18" hidden="1" x14ac:dyDescent="0.2">
      <c r="A56" s="16"/>
      <c r="B56" s="2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</row>
    <row r="57" spans="1:18" hidden="1" x14ac:dyDescent="0.2">
      <c r="A57" s="16"/>
      <c r="B57" s="2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</row>
    <row r="58" spans="1:18" hidden="1" x14ac:dyDescent="0.2">
      <c r="A58" s="16"/>
      <c r="B58" s="2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</row>
    <row r="59" spans="1:18" hidden="1" x14ac:dyDescent="0.2">
      <c r="A59" s="16"/>
      <c r="B59" s="2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18" hidden="1" x14ac:dyDescent="0.2">
      <c r="A60" s="16"/>
      <c r="B60" s="2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1:18" hidden="1" x14ac:dyDescent="0.2">
      <c r="A61" s="16"/>
      <c r="B61" s="2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1:18" hidden="1" x14ac:dyDescent="0.2">
      <c r="A62" s="16"/>
      <c r="B62" s="2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spans="1:18" x14ac:dyDescent="0.2">
      <c r="A63" s="16"/>
      <c r="B63" s="2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spans="1:18" x14ac:dyDescent="0.2">
      <c r="A64" s="16"/>
      <c r="B64" s="2">
        <f>IF(C64="","",MAX($B$11:B63)+1)</f>
        <v>28</v>
      </c>
      <c r="C64" t="s">
        <v>124</v>
      </c>
      <c r="E64" s="21">
        <f t="shared" ref="E64:R64" si="19">AVERAGE(E42:E63)</f>
        <v>6.7970317834011675</v>
      </c>
      <c r="F64" s="21">
        <f t="shared" si="19"/>
        <v>7.6197357719532786</v>
      </c>
      <c r="G64" s="21">
        <f t="shared" si="19"/>
        <v>7.6853218656314795</v>
      </c>
      <c r="H64" s="21">
        <f t="shared" si="19"/>
        <v>7.301995682778653</v>
      </c>
      <c r="I64" s="21">
        <f t="shared" si="19"/>
        <v>6.803141163855841</v>
      </c>
      <c r="J64" s="21">
        <f t="shared" si="19"/>
        <v>6.3698990331338017</v>
      </c>
      <c r="K64" s="21">
        <f t="shared" si="19"/>
        <v>5.8078442417582421</v>
      </c>
      <c r="L64" s="21">
        <f t="shared" si="19"/>
        <v>7.0771154597941308</v>
      </c>
      <c r="M64" s="21">
        <f t="shared" si="19"/>
        <v>7.9093604499079451</v>
      </c>
      <c r="N64" s="21">
        <f t="shared" si="19"/>
        <v>7.0771555101878469</v>
      </c>
      <c r="O64" s="21">
        <f t="shared" si="19"/>
        <v>7.0666462157576744</v>
      </c>
      <c r="P64" s="21">
        <f t="shared" si="19"/>
        <v>6.8317332754418851</v>
      </c>
      <c r="Q64" s="21">
        <f t="shared" si="19"/>
        <v>5.6284305590230668</v>
      </c>
      <c r="R64" s="21">
        <f t="shared" si="19"/>
        <v>5.4807757000000006</v>
      </c>
    </row>
    <row r="65" spans="1:3" x14ac:dyDescent="0.2">
      <c r="A65" s="16"/>
      <c r="B65" s="2"/>
    </row>
    <row r="67" spans="1:3" x14ac:dyDescent="0.2">
      <c r="C67" s="22"/>
    </row>
    <row r="68" spans="1:3" x14ac:dyDescent="0.2">
      <c r="C68" s="24" t="s">
        <v>135</v>
      </c>
    </row>
    <row r="69" spans="1:3" ht="16.5" x14ac:dyDescent="0.2">
      <c r="C69" s="25" t="s">
        <v>324</v>
      </c>
    </row>
    <row r="70" spans="1:3" ht="16.5" x14ac:dyDescent="0.2">
      <c r="C70" s="25" t="s">
        <v>325</v>
      </c>
    </row>
    <row r="71" spans="1:3" x14ac:dyDescent="0.2">
      <c r="C71" s="24" t="s">
        <v>136</v>
      </c>
    </row>
    <row r="72" spans="1:3" ht="16.5" x14ac:dyDescent="0.2">
      <c r="C72" s="25" t="s">
        <v>326</v>
      </c>
    </row>
    <row r="73" spans="1:3" x14ac:dyDescent="0.2">
      <c r="C73" s="27" t="s">
        <v>327</v>
      </c>
    </row>
  </sheetData>
  <mergeCells count="6">
    <mergeCell ref="C39:D39"/>
    <mergeCell ref="E37:R37"/>
    <mergeCell ref="B1:R1"/>
    <mergeCell ref="B4:R4"/>
    <mergeCell ref="E7:R7"/>
    <mergeCell ref="C9:D9"/>
  </mergeCells>
  <printOptions horizontalCentered="1"/>
  <pageMargins left="0.7" right="0.7" top="1" bottom="0.75" header="0.3" footer="0.3"/>
  <pageSetup scale="59" orientation="landscape" r:id="rId1"/>
  <headerFooter>
    <oddHeader xml:space="preserve">&amp;R&amp;17FEA
Michael P. Gorman
Docket No. 13-035-184
Exhibit FEA___(MPG-18)&amp;11
</oddHeader>
  </headerFooter>
  <ignoredErrors>
    <ignoredError sqref="C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53"/>
  <sheetViews>
    <sheetView workbookViewId="0"/>
  </sheetViews>
  <sheetFormatPr defaultRowHeight="14.25" x14ac:dyDescent="0.2"/>
  <cols>
    <col min="2" max="2" width="28.125" bestFit="1" customWidth="1"/>
    <col min="3" max="3" width="9.625" customWidth="1"/>
    <col min="4" max="14" width="8.5" bestFit="1" customWidth="1"/>
  </cols>
  <sheetData>
    <row r="1" spans="1:14" ht="15" x14ac:dyDescent="0.25">
      <c r="C1" s="29" t="s">
        <v>218</v>
      </c>
      <c r="D1" s="29" t="s">
        <v>98</v>
      </c>
      <c r="E1" s="29" t="s">
        <v>99</v>
      </c>
      <c r="F1" s="29" t="s">
        <v>100</v>
      </c>
      <c r="G1" s="29" t="s">
        <v>101</v>
      </c>
      <c r="H1" s="29" t="s">
        <v>102</v>
      </c>
      <c r="I1" s="29" t="s">
        <v>103</v>
      </c>
      <c r="J1" s="29" t="s">
        <v>104</v>
      </c>
      <c r="K1" s="29" t="s">
        <v>105</v>
      </c>
      <c r="L1" s="29" t="s">
        <v>106</v>
      </c>
      <c r="M1" s="29" t="s">
        <v>107</v>
      </c>
      <c r="N1" s="29" t="s">
        <v>108</v>
      </c>
    </row>
    <row r="2" spans="1:14" x14ac:dyDescent="0.2">
      <c r="A2" t="s">
        <v>0</v>
      </c>
      <c r="B2" t="s">
        <v>94</v>
      </c>
      <c r="C2" s="2">
        <f t="shared" ref="C2:C28" si="0">IFERROR(VLOOKUP(A2,PEratio,2,FALSE),"N/A")</f>
        <v>18.594000000000001</v>
      </c>
      <c r="D2" s="2">
        <v>15.881</v>
      </c>
      <c r="E2" s="2">
        <v>14.662000000000001</v>
      </c>
      <c r="F2" s="2">
        <v>15.976000000000001</v>
      </c>
      <c r="G2" s="2">
        <v>16.079999999999998</v>
      </c>
      <c r="H2" s="2">
        <v>13.948</v>
      </c>
      <c r="I2" s="2">
        <v>14.781000000000001</v>
      </c>
      <c r="J2" s="2">
        <v>16.545000000000002</v>
      </c>
      <c r="K2" s="2">
        <v>17.905999999999999</v>
      </c>
      <c r="L2" s="2">
        <v>25.213000000000001</v>
      </c>
      <c r="M2" s="2" t="s">
        <v>134</v>
      </c>
      <c r="N2" s="2" t="s">
        <v>134</v>
      </c>
    </row>
    <row r="3" spans="1:14" x14ac:dyDescent="0.2">
      <c r="A3" t="s">
        <v>1</v>
      </c>
      <c r="B3" t="s">
        <v>86</v>
      </c>
      <c r="C3" s="2">
        <f t="shared" si="0"/>
        <v>0</v>
      </c>
      <c r="D3" s="2">
        <v>14.497999999999999</v>
      </c>
      <c r="E3" s="2">
        <v>14.451000000000001</v>
      </c>
      <c r="F3" s="2">
        <v>12.473000000000001</v>
      </c>
      <c r="G3" s="2">
        <v>13.861000000000001</v>
      </c>
      <c r="H3" s="2">
        <v>13.433</v>
      </c>
      <c r="I3" s="2">
        <v>15.077</v>
      </c>
      <c r="J3" s="2">
        <v>16.82</v>
      </c>
      <c r="K3" s="2">
        <v>12.587999999999999</v>
      </c>
      <c r="L3" s="2">
        <v>14.002000000000001</v>
      </c>
      <c r="M3" s="2">
        <v>12.692</v>
      </c>
      <c r="N3" s="2">
        <v>19.934000000000001</v>
      </c>
    </row>
    <row r="4" spans="1:14" x14ac:dyDescent="0.2">
      <c r="A4" t="s">
        <v>2</v>
      </c>
      <c r="B4" t="s">
        <v>131</v>
      </c>
      <c r="C4" s="2">
        <f t="shared" si="0"/>
        <v>14.494</v>
      </c>
      <c r="D4" s="2">
        <v>13.766999999999999</v>
      </c>
      <c r="E4" s="2">
        <v>11.917999999999999</v>
      </c>
      <c r="F4" s="2">
        <v>13.416</v>
      </c>
      <c r="G4" s="2">
        <v>10.032</v>
      </c>
      <c r="H4" s="2">
        <v>13.061</v>
      </c>
      <c r="I4" s="2">
        <v>16.268000000000001</v>
      </c>
      <c r="J4" s="2">
        <v>12.906000000000001</v>
      </c>
      <c r="K4" s="2">
        <v>13.695</v>
      </c>
      <c r="L4" s="2">
        <v>12.420999999999999</v>
      </c>
      <c r="M4" s="2">
        <v>10.662000000000001</v>
      </c>
      <c r="N4" s="2">
        <v>12.676</v>
      </c>
    </row>
    <row r="5" spans="1:14" x14ac:dyDescent="0.2">
      <c r="A5" t="s">
        <v>3</v>
      </c>
      <c r="B5" t="s">
        <v>82</v>
      </c>
      <c r="C5" s="2">
        <f t="shared" si="0"/>
        <v>0</v>
      </c>
      <c r="D5" s="2">
        <v>13.351000000000001</v>
      </c>
      <c r="E5" s="2">
        <v>11.933999999999999</v>
      </c>
      <c r="F5" s="2">
        <v>9.6549999999999994</v>
      </c>
      <c r="G5" s="2">
        <v>9.2609999999999992</v>
      </c>
      <c r="H5" s="2">
        <v>14.205</v>
      </c>
      <c r="I5" s="2">
        <v>17.45</v>
      </c>
      <c r="J5" s="2">
        <v>19.385000000000002</v>
      </c>
      <c r="K5" s="2">
        <v>16.716000000000001</v>
      </c>
      <c r="L5" s="2">
        <v>16.276</v>
      </c>
      <c r="M5" s="2">
        <v>13.505000000000001</v>
      </c>
      <c r="N5" s="2">
        <v>15.779</v>
      </c>
    </row>
    <row r="6" spans="1:14" x14ac:dyDescent="0.2">
      <c r="A6" t="s">
        <v>4</v>
      </c>
      <c r="B6" t="s">
        <v>88</v>
      </c>
      <c r="C6" s="2">
        <f t="shared" si="0"/>
        <v>14.635</v>
      </c>
      <c r="D6" s="2">
        <v>19.297000000000001</v>
      </c>
      <c r="E6" s="2">
        <v>14.077999999999999</v>
      </c>
      <c r="F6" s="2">
        <v>12.739000000000001</v>
      </c>
      <c r="G6" s="2">
        <v>11.416</v>
      </c>
      <c r="H6" s="2">
        <v>14.972</v>
      </c>
      <c r="I6" s="2">
        <v>30.875</v>
      </c>
      <c r="J6" s="2">
        <v>15.39</v>
      </c>
      <c r="K6" s="2">
        <v>19.446999999999999</v>
      </c>
      <c r="L6" s="2">
        <v>24.431999999999999</v>
      </c>
      <c r="M6" s="2">
        <v>13.842000000000001</v>
      </c>
      <c r="N6" s="2">
        <v>19.27</v>
      </c>
    </row>
    <row r="7" spans="1:14" x14ac:dyDescent="0.2">
      <c r="A7" t="s">
        <v>5</v>
      </c>
      <c r="B7" t="s">
        <v>47</v>
      </c>
      <c r="C7" s="2">
        <f t="shared" si="0"/>
        <v>18.238</v>
      </c>
      <c r="D7" s="2">
        <v>17.131</v>
      </c>
      <c r="E7" s="2">
        <v>31.129000000000001</v>
      </c>
      <c r="F7" s="2">
        <v>18.096</v>
      </c>
      <c r="G7" s="2">
        <v>9.9260000000000002</v>
      </c>
      <c r="H7" s="2" t="s">
        <v>133</v>
      </c>
      <c r="I7" s="2">
        <v>15.023</v>
      </c>
      <c r="J7" s="2">
        <v>15.766999999999999</v>
      </c>
      <c r="K7" s="2">
        <v>17.265000000000001</v>
      </c>
      <c r="L7" s="2">
        <v>17.129000000000001</v>
      </c>
      <c r="M7" s="2">
        <v>15.949</v>
      </c>
      <c r="N7" s="2">
        <v>12.515000000000001</v>
      </c>
    </row>
    <row r="8" spans="1:14" x14ac:dyDescent="0.2">
      <c r="A8" t="s">
        <v>6</v>
      </c>
      <c r="B8" t="s">
        <v>93</v>
      </c>
      <c r="C8" s="2">
        <f t="shared" si="0"/>
        <v>18.747</v>
      </c>
      <c r="D8" s="2">
        <v>14.847</v>
      </c>
      <c r="E8" s="2">
        <v>14.574999999999999</v>
      </c>
      <c r="F8" s="2">
        <v>13.781000000000001</v>
      </c>
      <c r="G8" s="2">
        <v>11.807</v>
      </c>
      <c r="H8" s="2">
        <v>11.272</v>
      </c>
      <c r="I8" s="2">
        <v>15.002000000000001</v>
      </c>
      <c r="J8" s="2">
        <v>10.265000000000001</v>
      </c>
      <c r="K8" s="2">
        <v>19.055</v>
      </c>
      <c r="L8" s="2">
        <v>17.841000000000001</v>
      </c>
      <c r="M8" s="2">
        <v>6.0469999999999997</v>
      </c>
      <c r="N8" s="2">
        <v>5.59</v>
      </c>
    </row>
    <row r="9" spans="1:14" x14ac:dyDescent="0.2">
      <c r="A9" t="s">
        <v>7</v>
      </c>
      <c r="B9" t="s">
        <v>49</v>
      </c>
      <c r="C9" s="2" t="str">
        <f t="shared" si="0"/>
        <v>N/A</v>
      </c>
      <c r="D9" s="2">
        <v>24.670999999999999</v>
      </c>
      <c r="E9" s="2">
        <v>17.693999999999999</v>
      </c>
      <c r="F9" s="2">
        <v>14.416</v>
      </c>
      <c r="G9" s="2">
        <v>16.390999999999998</v>
      </c>
      <c r="H9" s="2">
        <v>17.859000000000002</v>
      </c>
      <c r="I9" s="2">
        <v>17.46</v>
      </c>
      <c r="J9" s="2">
        <v>19.116</v>
      </c>
      <c r="K9" s="2">
        <v>16.521000000000001</v>
      </c>
      <c r="L9" s="2">
        <v>17.190000000000001</v>
      </c>
      <c r="M9" s="2">
        <v>15.709</v>
      </c>
      <c r="N9" s="2">
        <v>22.559000000000001</v>
      </c>
    </row>
    <row r="10" spans="1:14" x14ac:dyDescent="0.2">
      <c r="A10" t="s">
        <v>8</v>
      </c>
      <c r="B10" t="s">
        <v>50</v>
      </c>
      <c r="C10" s="2">
        <f t="shared" si="0"/>
        <v>17.280999999999999</v>
      </c>
      <c r="D10" s="2">
        <v>15.032999999999999</v>
      </c>
      <c r="E10" s="2">
        <v>13.254</v>
      </c>
      <c r="F10" s="2">
        <v>12.266999999999999</v>
      </c>
      <c r="G10" s="2">
        <v>13.205</v>
      </c>
      <c r="H10" s="2">
        <v>14.086</v>
      </c>
      <c r="I10" s="2">
        <v>19.582000000000001</v>
      </c>
      <c r="J10" s="2">
        <v>17.318999999999999</v>
      </c>
      <c r="K10" s="2">
        <v>15.048</v>
      </c>
      <c r="L10" s="2">
        <v>13.757999999999999</v>
      </c>
      <c r="M10" s="2">
        <v>12.385999999999999</v>
      </c>
      <c r="N10" s="2">
        <v>12.244999999999999</v>
      </c>
    </row>
    <row r="11" spans="1:14" x14ac:dyDescent="0.2">
      <c r="A11" t="s">
        <v>9</v>
      </c>
      <c r="B11" t="s">
        <v>48</v>
      </c>
      <c r="C11" s="2">
        <f t="shared" si="0"/>
        <v>16.323</v>
      </c>
      <c r="D11" s="2">
        <v>15.069000000000001</v>
      </c>
      <c r="E11" s="2">
        <v>13.615</v>
      </c>
      <c r="F11" s="2">
        <v>12.456</v>
      </c>
      <c r="G11" s="2">
        <v>13.555999999999999</v>
      </c>
      <c r="H11" s="2">
        <v>10.866</v>
      </c>
      <c r="I11" s="2">
        <v>26.837</v>
      </c>
      <c r="J11" s="2">
        <v>22.181000000000001</v>
      </c>
      <c r="K11" s="2">
        <v>12.601000000000001</v>
      </c>
      <c r="L11" s="2">
        <v>12.385</v>
      </c>
      <c r="M11" s="2" t="s">
        <v>134</v>
      </c>
      <c r="N11" s="2" t="s">
        <v>134</v>
      </c>
    </row>
    <row r="12" spans="1:14" x14ac:dyDescent="0.2">
      <c r="A12" t="s">
        <v>10</v>
      </c>
      <c r="B12" t="s">
        <v>51</v>
      </c>
      <c r="C12" s="2">
        <f t="shared" si="0"/>
        <v>0</v>
      </c>
      <c r="D12" s="2">
        <v>15.39</v>
      </c>
      <c r="E12" s="2">
        <v>15.074999999999999</v>
      </c>
      <c r="F12" s="2">
        <v>13.297000000000001</v>
      </c>
      <c r="G12" s="2">
        <v>12.545999999999999</v>
      </c>
      <c r="H12" s="2">
        <v>12.285</v>
      </c>
      <c r="I12" s="2">
        <v>13.782</v>
      </c>
      <c r="J12" s="2">
        <v>15.484999999999999</v>
      </c>
      <c r="K12" s="2">
        <v>15.129</v>
      </c>
      <c r="L12" s="2">
        <v>18.209</v>
      </c>
      <c r="M12" s="2">
        <v>14.3</v>
      </c>
      <c r="N12" s="2">
        <v>13.278</v>
      </c>
    </row>
    <row r="13" spans="1:14" x14ac:dyDescent="0.2">
      <c r="A13" t="s">
        <v>11</v>
      </c>
      <c r="B13" t="s">
        <v>53</v>
      </c>
      <c r="C13" s="2">
        <f t="shared" si="0"/>
        <v>19.245000000000001</v>
      </c>
      <c r="D13" s="2">
        <v>18.911999999999999</v>
      </c>
      <c r="E13" s="2">
        <v>17.27</v>
      </c>
      <c r="F13" s="2">
        <v>14.348000000000001</v>
      </c>
      <c r="G13" s="2">
        <v>12.742000000000001</v>
      </c>
      <c r="H13" s="2">
        <v>13.78</v>
      </c>
      <c r="I13" s="2">
        <v>20.626000000000001</v>
      </c>
      <c r="J13" s="2">
        <v>15.976000000000001</v>
      </c>
      <c r="K13" s="2">
        <v>24.893999999999998</v>
      </c>
      <c r="L13" s="2">
        <v>15.071999999999999</v>
      </c>
      <c r="M13" s="2">
        <v>15.241</v>
      </c>
      <c r="N13" s="2">
        <v>12.045</v>
      </c>
    </row>
    <row r="14" spans="1:14" x14ac:dyDescent="0.2">
      <c r="A14" t="s">
        <v>12</v>
      </c>
      <c r="B14" t="s">
        <v>52</v>
      </c>
      <c r="C14" s="2">
        <f t="shared" si="0"/>
        <v>0</v>
      </c>
      <c r="D14" s="2">
        <v>14.888999999999999</v>
      </c>
      <c r="E14" s="2">
        <v>13.509</v>
      </c>
      <c r="F14" s="2">
        <v>12.266</v>
      </c>
      <c r="G14" s="2">
        <v>10.41</v>
      </c>
      <c r="H14" s="2">
        <v>14.811</v>
      </c>
      <c r="I14" s="2">
        <v>18.265000000000001</v>
      </c>
      <c r="J14" s="2">
        <v>17.431000000000001</v>
      </c>
      <c r="K14" s="2">
        <v>13.797000000000001</v>
      </c>
      <c r="L14" s="2">
        <v>16.042999999999999</v>
      </c>
      <c r="M14" s="2">
        <v>13.689</v>
      </c>
      <c r="N14" s="2">
        <v>11.279</v>
      </c>
    </row>
    <row r="15" spans="1:14" x14ac:dyDescent="0.2">
      <c r="A15" t="s">
        <v>13</v>
      </c>
      <c r="B15" t="s">
        <v>96</v>
      </c>
      <c r="C15" s="2">
        <f t="shared" si="0"/>
        <v>0</v>
      </c>
      <c r="D15" s="2">
        <v>17.463999999999999</v>
      </c>
      <c r="E15" s="2">
        <v>13.763</v>
      </c>
      <c r="F15" s="2">
        <v>12.685</v>
      </c>
      <c r="G15" s="2">
        <v>13.317</v>
      </c>
      <c r="H15" s="2">
        <v>17.283000000000001</v>
      </c>
      <c r="I15" s="2">
        <v>16.129000000000001</v>
      </c>
      <c r="J15" s="2" t="s">
        <v>134</v>
      </c>
      <c r="K15" s="2" t="s">
        <v>134</v>
      </c>
      <c r="L15" s="2" t="s">
        <v>134</v>
      </c>
      <c r="M15" s="2" t="s">
        <v>134</v>
      </c>
      <c r="N15" s="2" t="s">
        <v>134</v>
      </c>
    </row>
    <row r="16" spans="1:14" x14ac:dyDescent="0.2">
      <c r="A16" t="s">
        <v>14</v>
      </c>
      <c r="B16" t="s">
        <v>54</v>
      </c>
      <c r="C16" s="2">
        <f t="shared" si="0"/>
        <v>12.699</v>
      </c>
      <c r="D16" s="2">
        <v>9.7070000000000007</v>
      </c>
      <c r="E16" s="2">
        <v>11.808</v>
      </c>
      <c r="F16" s="2">
        <v>10.319000000000001</v>
      </c>
      <c r="G16" s="2">
        <v>9.718</v>
      </c>
      <c r="H16" s="2">
        <v>12.356999999999999</v>
      </c>
      <c r="I16" s="2">
        <v>16.027999999999999</v>
      </c>
      <c r="J16" s="2">
        <v>12.988</v>
      </c>
      <c r="K16" s="2">
        <v>11.74</v>
      </c>
      <c r="L16" s="2">
        <v>37.591000000000001</v>
      </c>
      <c r="M16" s="2">
        <v>6.968</v>
      </c>
      <c r="N16" s="2">
        <v>7.7839999999999998</v>
      </c>
    </row>
    <row r="17" spans="1:14" x14ac:dyDescent="0.2">
      <c r="A17" t="s">
        <v>15</v>
      </c>
      <c r="B17" t="s">
        <v>91</v>
      </c>
      <c r="C17" s="2">
        <f t="shared" si="0"/>
        <v>0</v>
      </c>
      <c r="D17" s="2">
        <v>14.473000000000001</v>
      </c>
      <c r="E17" s="2">
        <v>12.595000000000001</v>
      </c>
      <c r="F17" s="2">
        <v>10.72</v>
      </c>
      <c r="G17" s="2">
        <v>10.792999999999999</v>
      </c>
      <c r="H17" s="2">
        <v>11.894</v>
      </c>
      <c r="I17" s="2">
        <v>15.26</v>
      </c>
      <c r="J17" s="2">
        <v>16.920000000000002</v>
      </c>
      <c r="K17" s="2">
        <v>26.724</v>
      </c>
      <c r="L17" s="2">
        <v>22.033000000000001</v>
      </c>
      <c r="M17" s="2">
        <v>18.263000000000002</v>
      </c>
      <c r="N17" s="2">
        <v>22.992999999999999</v>
      </c>
    </row>
    <row r="18" spans="1:14" x14ac:dyDescent="0.2">
      <c r="A18" t="s">
        <v>16</v>
      </c>
      <c r="B18" t="s">
        <v>130</v>
      </c>
      <c r="C18" s="2">
        <f t="shared" si="0"/>
        <v>14.997</v>
      </c>
      <c r="D18" s="2">
        <v>15.757999999999999</v>
      </c>
      <c r="E18" s="2">
        <v>15.763</v>
      </c>
      <c r="F18" s="2">
        <v>16.751999999999999</v>
      </c>
      <c r="G18" s="2">
        <v>14.337999999999999</v>
      </c>
      <c r="H18" s="2">
        <v>17.254999999999999</v>
      </c>
      <c r="I18" s="2">
        <v>21.702000000000002</v>
      </c>
      <c r="J18" s="2">
        <v>15.916</v>
      </c>
      <c r="K18" s="2">
        <v>24.498000000000001</v>
      </c>
      <c r="L18" s="2">
        <v>24.806999999999999</v>
      </c>
      <c r="M18" s="2">
        <v>15.827</v>
      </c>
      <c r="N18" s="2">
        <v>16.18</v>
      </c>
    </row>
    <row r="19" spans="1:14" x14ac:dyDescent="0.2">
      <c r="A19" t="s">
        <v>17</v>
      </c>
      <c r="B19" t="s">
        <v>56</v>
      </c>
      <c r="C19" s="2">
        <f t="shared" si="0"/>
        <v>0</v>
      </c>
      <c r="D19" s="2">
        <v>11.224</v>
      </c>
      <c r="E19" s="2">
        <v>9.0619999999999994</v>
      </c>
      <c r="F19" s="2">
        <v>11.571</v>
      </c>
      <c r="G19" s="2">
        <v>11.981</v>
      </c>
      <c r="H19" s="2">
        <v>16.556000000000001</v>
      </c>
      <c r="I19" s="2">
        <v>19.303000000000001</v>
      </c>
      <c r="J19" s="2">
        <v>14.276</v>
      </c>
      <c r="K19" s="2">
        <v>16.282</v>
      </c>
      <c r="L19" s="2">
        <v>15.087</v>
      </c>
      <c r="M19" s="2">
        <v>13.771000000000001</v>
      </c>
      <c r="N19" s="2">
        <v>11.525</v>
      </c>
    </row>
    <row r="20" spans="1:14" x14ac:dyDescent="0.2">
      <c r="A20" t="s">
        <v>18</v>
      </c>
      <c r="B20" t="s">
        <v>71</v>
      </c>
      <c r="C20" s="2">
        <f t="shared" si="0"/>
        <v>0</v>
      </c>
      <c r="D20" s="2">
        <v>19.077999999999999</v>
      </c>
      <c r="E20" s="2">
        <v>11.301</v>
      </c>
      <c r="F20" s="2">
        <v>10.97</v>
      </c>
      <c r="G20" s="2">
        <v>11.488</v>
      </c>
      <c r="H20" s="2">
        <v>17.972000000000001</v>
      </c>
      <c r="I20" s="2">
        <v>18.222000000000001</v>
      </c>
      <c r="J20" s="2">
        <v>16.529</v>
      </c>
      <c r="K20" s="2">
        <v>15.371</v>
      </c>
      <c r="L20" s="2">
        <v>12.99</v>
      </c>
      <c r="M20" s="2">
        <v>11.765000000000001</v>
      </c>
      <c r="N20" s="2">
        <v>10.457000000000001</v>
      </c>
    </row>
    <row r="21" spans="1:14" x14ac:dyDescent="0.2">
      <c r="A21" t="s">
        <v>19</v>
      </c>
      <c r="B21" t="s">
        <v>68</v>
      </c>
      <c r="C21" s="2">
        <f t="shared" si="0"/>
        <v>0</v>
      </c>
      <c r="D21" s="2">
        <v>21.094999999999999</v>
      </c>
      <c r="E21" s="2">
        <v>22.39</v>
      </c>
      <c r="F21" s="2">
        <v>11.747999999999999</v>
      </c>
      <c r="G21" s="2">
        <v>13.023999999999999</v>
      </c>
      <c r="H21" s="2">
        <v>15.643000000000001</v>
      </c>
      <c r="I21" s="2">
        <v>15.587</v>
      </c>
      <c r="J21" s="2">
        <v>14.228999999999999</v>
      </c>
      <c r="K21" s="2">
        <v>16.065000000000001</v>
      </c>
      <c r="L21" s="2">
        <v>14.127000000000001</v>
      </c>
      <c r="M21" s="2">
        <v>22.47</v>
      </c>
      <c r="N21" s="2">
        <v>12.954000000000001</v>
      </c>
    </row>
    <row r="22" spans="1:14" x14ac:dyDescent="0.2">
      <c r="A22" t="s">
        <v>58</v>
      </c>
      <c r="B22" t="s">
        <v>57</v>
      </c>
      <c r="C22" s="2" t="str">
        <f t="shared" si="0"/>
        <v>N/A</v>
      </c>
      <c r="D22" s="2">
        <v>14.433999999999999</v>
      </c>
      <c r="E22" s="2">
        <v>11.536</v>
      </c>
      <c r="F22" s="2">
        <v>10.827999999999999</v>
      </c>
      <c r="G22" s="2">
        <v>13.416</v>
      </c>
      <c r="H22" s="2">
        <v>14.481999999999999</v>
      </c>
      <c r="I22" s="2">
        <v>18.896999999999998</v>
      </c>
      <c r="J22" s="2">
        <v>13.651999999999999</v>
      </c>
      <c r="K22" s="2">
        <v>17.884</v>
      </c>
      <c r="L22" s="2">
        <v>13.602</v>
      </c>
      <c r="M22" s="2">
        <v>12.646000000000001</v>
      </c>
      <c r="N22" s="2">
        <v>14.225</v>
      </c>
    </row>
    <row r="23" spans="1:14" x14ac:dyDescent="0.2">
      <c r="A23" t="s">
        <v>20</v>
      </c>
      <c r="B23" t="s">
        <v>132</v>
      </c>
      <c r="C23" s="2">
        <f t="shared" si="0"/>
        <v>14.186</v>
      </c>
      <c r="D23" s="2">
        <v>15.534000000000001</v>
      </c>
      <c r="E23" s="2">
        <v>16.105</v>
      </c>
      <c r="F23" s="2">
        <v>12.095000000000001</v>
      </c>
      <c r="G23" s="2">
        <v>16.033000000000001</v>
      </c>
      <c r="H23" s="2">
        <v>20.547000000000001</v>
      </c>
      <c r="I23" s="2">
        <v>16.347999999999999</v>
      </c>
      <c r="J23" s="2">
        <v>18.298999999999999</v>
      </c>
      <c r="K23" s="2">
        <v>13.962</v>
      </c>
      <c r="L23" s="2">
        <v>12.593</v>
      </c>
      <c r="M23" s="2">
        <v>12.228999999999999</v>
      </c>
      <c r="N23" s="2">
        <v>11.09</v>
      </c>
    </row>
    <row r="24" spans="1:14" x14ac:dyDescent="0.2">
      <c r="A24" t="s">
        <v>21</v>
      </c>
      <c r="B24" t="s">
        <v>59</v>
      </c>
      <c r="C24" s="2">
        <f t="shared" si="0"/>
        <v>16.213000000000001</v>
      </c>
      <c r="D24" s="2">
        <v>15.813000000000001</v>
      </c>
      <c r="E24" s="2">
        <v>17.09</v>
      </c>
      <c r="F24" s="2">
        <v>18.588000000000001</v>
      </c>
      <c r="G24" s="2">
        <v>19.786000000000001</v>
      </c>
      <c r="H24" s="2">
        <v>23.161000000000001</v>
      </c>
      <c r="I24" s="2">
        <v>21.574000000000002</v>
      </c>
      <c r="J24" s="2">
        <v>20.329000000000001</v>
      </c>
      <c r="K24" s="2">
        <v>18.273</v>
      </c>
      <c r="L24" s="2">
        <v>19.181000000000001</v>
      </c>
      <c r="M24" s="2">
        <v>13.759</v>
      </c>
      <c r="N24" s="2">
        <v>13.474</v>
      </c>
    </row>
    <row r="25" spans="1:14" x14ac:dyDescent="0.2">
      <c r="A25" t="s">
        <v>22</v>
      </c>
      <c r="B25" t="s">
        <v>60</v>
      </c>
      <c r="C25" s="2">
        <f t="shared" si="0"/>
        <v>0</v>
      </c>
      <c r="D25" s="2">
        <v>12.409000000000001</v>
      </c>
      <c r="E25" s="2">
        <v>11.535</v>
      </c>
      <c r="F25" s="2">
        <v>11.827</v>
      </c>
      <c r="G25" s="2">
        <v>10.196999999999999</v>
      </c>
      <c r="H25" s="2">
        <v>13.925000000000001</v>
      </c>
      <c r="I25" s="2">
        <v>18.193999999999999</v>
      </c>
      <c r="J25" s="2">
        <v>15.07</v>
      </c>
      <c r="K25" s="2">
        <v>16.699000000000002</v>
      </c>
      <c r="L25" s="2">
        <v>15.488</v>
      </c>
      <c r="M25" s="2">
        <v>26.510999999999999</v>
      </c>
      <c r="N25" s="2">
        <v>18.875</v>
      </c>
    </row>
    <row r="26" spans="1:14" x14ac:dyDescent="0.2">
      <c r="A26" t="s">
        <v>23</v>
      </c>
      <c r="B26" t="s">
        <v>87</v>
      </c>
      <c r="C26" s="2">
        <f t="shared" si="0"/>
        <v>13.256</v>
      </c>
      <c r="D26" s="2">
        <v>14.821999999999999</v>
      </c>
      <c r="E26" s="2">
        <v>17.457000000000001</v>
      </c>
      <c r="F26" s="2">
        <v>14.721</v>
      </c>
      <c r="G26" s="2">
        <v>14.798</v>
      </c>
      <c r="H26" s="2">
        <v>30.681999999999999</v>
      </c>
      <c r="I26" s="2">
        <v>21.436</v>
      </c>
      <c r="J26" s="2">
        <v>14.721</v>
      </c>
      <c r="K26" s="2">
        <v>13.36</v>
      </c>
      <c r="L26" s="2">
        <v>11.55</v>
      </c>
      <c r="M26" s="2">
        <v>14.875</v>
      </c>
      <c r="N26" s="2">
        <v>13.955</v>
      </c>
    </row>
    <row r="27" spans="1:14" x14ac:dyDescent="0.2">
      <c r="A27" t="s">
        <v>24</v>
      </c>
      <c r="B27" t="s">
        <v>61</v>
      </c>
      <c r="C27" s="2" t="str">
        <f t="shared" si="0"/>
        <v>N/A</v>
      </c>
      <c r="D27" s="2">
        <v>18.989999999999998</v>
      </c>
      <c r="E27" s="2">
        <v>18.03</v>
      </c>
      <c r="F27" s="2">
        <v>15.769</v>
      </c>
      <c r="G27" s="2">
        <v>13.686999999999999</v>
      </c>
      <c r="H27" s="2">
        <v>13.169</v>
      </c>
      <c r="I27" s="2">
        <v>15.744999999999999</v>
      </c>
      <c r="J27" s="2">
        <v>13.749000000000001</v>
      </c>
      <c r="K27" s="2">
        <v>13.023999999999999</v>
      </c>
      <c r="L27" s="2">
        <v>13.635999999999999</v>
      </c>
      <c r="M27" s="2">
        <v>12.965999999999999</v>
      </c>
      <c r="N27" s="2">
        <v>14.363</v>
      </c>
    </row>
    <row r="28" spans="1:14" x14ac:dyDescent="0.2">
      <c r="A28" t="s">
        <v>25</v>
      </c>
      <c r="B28" t="s">
        <v>62</v>
      </c>
      <c r="C28" s="2">
        <f t="shared" si="0"/>
        <v>17.013999999999999</v>
      </c>
      <c r="D28" s="2">
        <v>17.231999999999999</v>
      </c>
      <c r="E28" s="2">
        <v>15.824</v>
      </c>
      <c r="F28" s="2">
        <v>14.981</v>
      </c>
      <c r="G28" s="2">
        <v>15.135999999999999</v>
      </c>
      <c r="H28" s="2">
        <v>14.224</v>
      </c>
      <c r="I28" s="2">
        <v>15.004</v>
      </c>
      <c r="J28" s="2">
        <v>15.875999999999999</v>
      </c>
      <c r="K28" s="2">
        <v>22.408999999999999</v>
      </c>
      <c r="L28" s="2">
        <v>17.983000000000001</v>
      </c>
      <c r="M28" s="2">
        <v>17.55</v>
      </c>
      <c r="N28" s="2">
        <v>15.957000000000001</v>
      </c>
    </row>
    <row r="29" spans="1:14" x14ac:dyDescent="0.2">
      <c r="A29" t="s">
        <v>176</v>
      </c>
      <c r="B29" t="s">
        <v>322</v>
      </c>
      <c r="C29" s="2">
        <f>IFERROR(VLOOKUP($A29,PEratio,2,FALSE),"N/A")</f>
        <v>0</v>
      </c>
      <c r="D29" s="2">
        <f>IFERROR(VLOOKUP($A29,PEratio,3,FALSE),"N/A")</f>
        <v>14.433999999999999</v>
      </c>
      <c r="E29" s="2">
        <f>IFERROR(VLOOKUP($A29,PEratio,4,FALSE),"N/A")</f>
        <v>4.8099999999999996</v>
      </c>
      <c r="F29" s="2">
        <f>IFERROR(VLOOKUP($A29,PEratio,5,FALSE),"N/A")</f>
        <v>10.827999999999999</v>
      </c>
      <c r="G29" s="2">
        <f>IFERROR(VLOOKUP($A29,PEratio,6,FALSE),"N/A")</f>
        <v>13.416</v>
      </c>
      <c r="H29" s="2">
        <f>IFERROR(VLOOKUP($A29,PEratio,7,FALSE),"N/A")</f>
        <v>14.481999999999999</v>
      </c>
      <c r="I29" s="2">
        <f>IFERROR(VLOOKUP($A29,PEratio,8,FALSE),"N/A")</f>
        <v>18.896999999999998</v>
      </c>
      <c r="J29" s="2">
        <f>IFERROR(VLOOKUP($A29,PEratio,9,FALSE),"N/A")</f>
        <v>13.651999999999999</v>
      </c>
      <c r="K29" s="2">
        <f>IFERROR(VLOOKUP($A29,PEratio,10,FALSE),"N/A")</f>
        <v>17.884</v>
      </c>
      <c r="L29" s="2">
        <f>IFERROR(VLOOKUP($A29,PEratio,11,FALSE),"N/A")</f>
        <v>13.602</v>
      </c>
      <c r="M29" s="2">
        <f>IFERROR(VLOOKUP($A29,PEratio,12,FALSE),"N/A")</f>
        <v>12.646000000000001</v>
      </c>
      <c r="N29" s="2" t="str">
        <f>IFERROR(VLOOKUP($A29,PEratio,13,FALSE),"N/A")</f>
        <v>N/A</v>
      </c>
    </row>
    <row r="30" spans="1:14" x14ac:dyDescent="0.2">
      <c r="A30" t="s">
        <v>26</v>
      </c>
      <c r="B30" t="s">
        <v>63</v>
      </c>
      <c r="C30" s="2">
        <f t="shared" ref="C30:C53" si="1">IFERROR(VLOOKUP(A30,PEratio,2,FALSE),"N/A")</f>
        <v>18.888999999999999</v>
      </c>
      <c r="D30" s="2">
        <v>17.87</v>
      </c>
      <c r="E30" s="2">
        <v>19.363</v>
      </c>
      <c r="F30" s="2">
        <v>15.327</v>
      </c>
      <c r="G30" s="2">
        <v>14.335000000000001</v>
      </c>
      <c r="H30" s="2">
        <v>12.065</v>
      </c>
      <c r="I30" s="2">
        <v>18.815999999999999</v>
      </c>
      <c r="J30" s="2">
        <v>19.16</v>
      </c>
      <c r="K30" s="2">
        <v>21.427</v>
      </c>
      <c r="L30" s="2">
        <v>13.035</v>
      </c>
      <c r="M30" s="2">
        <v>12.23</v>
      </c>
      <c r="N30" s="2">
        <v>10.752000000000001</v>
      </c>
    </row>
    <row r="31" spans="1:14" x14ac:dyDescent="0.2">
      <c r="A31" t="s">
        <v>27</v>
      </c>
      <c r="B31" t="s">
        <v>66</v>
      </c>
      <c r="C31" s="2">
        <f t="shared" si="1"/>
        <v>16.940999999999999</v>
      </c>
      <c r="D31" s="2">
        <v>19.855</v>
      </c>
      <c r="E31" s="2">
        <v>15.35</v>
      </c>
      <c r="F31" s="2">
        <v>13.423</v>
      </c>
      <c r="G31" s="2">
        <v>11.96</v>
      </c>
      <c r="H31" s="2">
        <v>13.662000000000001</v>
      </c>
      <c r="I31" s="2">
        <v>18.745999999999999</v>
      </c>
      <c r="J31" s="2">
        <v>27.065000000000001</v>
      </c>
      <c r="K31" s="2">
        <v>19.757000000000001</v>
      </c>
      <c r="L31" s="2">
        <v>20.768000000000001</v>
      </c>
      <c r="M31" s="2">
        <v>13.353999999999999</v>
      </c>
      <c r="N31" s="2">
        <v>16.065999999999999</v>
      </c>
    </row>
    <row r="32" spans="1:14" x14ac:dyDescent="0.2">
      <c r="A32" t="str">
        <f>"NWE"</f>
        <v>NWE</v>
      </c>
      <c r="B32" t="s">
        <v>97</v>
      </c>
      <c r="C32" s="2">
        <f t="shared" si="1"/>
        <v>16.86</v>
      </c>
      <c r="D32" s="2">
        <v>15.717000000000001</v>
      </c>
      <c r="E32" s="2">
        <v>12.622999999999999</v>
      </c>
      <c r="F32" s="2">
        <v>12.895</v>
      </c>
      <c r="G32" s="2">
        <v>11.538</v>
      </c>
      <c r="H32" s="2">
        <v>13.866</v>
      </c>
      <c r="I32" s="2">
        <v>21.734999999999999</v>
      </c>
      <c r="J32" s="2">
        <v>25.952999999999999</v>
      </c>
      <c r="K32" s="2">
        <v>17.091000000000001</v>
      </c>
      <c r="L32" s="2" t="s">
        <v>134</v>
      </c>
      <c r="M32" s="2" t="s">
        <v>134</v>
      </c>
      <c r="N32" s="2" t="s">
        <v>134</v>
      </c>
    </row>
    <row r="33" spans="1:14" x14ac:dyDescent="0.2">
      <c r="A33" t="s">
        <v>28</v>
      </c>
      <c r="B33" t="s">
        <v>69</v>
      </c>
      <c r="C33" s="2">
        <f t="shared" si="1"/>
        <v>17.693000000000001</v>
      </c>
      <c r="D33" s="2">
        <v>15.156000000000001</v>
      </c>
      <c r="E33" s="2">
        <v>14.366</v>
      </c>
      <c r="F33" s="2">
        <v>13.314</v>
      </c>
      <c r="G33" s="2">
        <v>10.834</v>
      </c>
      <c r="H33" s="2">
        <v>12.407999999999999</v>
      </c>
      <c r="I33" s="2">
        <v>13.75</v>
      </c>
      <c r="J33" s="2">
        <v>13.675000000000001</v>
      </c>
      <c r="K33" s="2">
        <v>14.949</v>
      </c>
      <c r="L33" s="2">
        <v>14.131</v>
      </c>
      <c r="M33" s="2">
        <v>11.837999999999999</v>
      </c>
      <c r="N33" s="2">
        <v>14.122999999999999</v>
      </c>
    </row>
    <row r="34" spans="1:14" x14ac:dyDescent="0.2">
      <c r="A34" t="s">
        <v>29</v>
      </c>
      <c r="B34" t="s">
        <v>70</v>
      </c>
      <c r="C34" s="2">
        <f t="shared" si="1"/>
        <v>21.12</v>
      </c>
      <c r="D34" s="2">
        <v>21.75</v>
      </c>
      <c r="E34" s="2">
        <v>47.481999999999999</v>
      </c>
      <c r="F34" s="2">
        <v>55.097000000000001</v>
      </c>
      <c r="G34" s="2">
        <v>31.158999999999999</v>
      </c>
      <c r="H34" s="2">
        <v>30.056000000000001</v>
      </c>
      <c r="I34" s="2">
        <v>19.02</v>
      </c>
      <c r="J34" s="2">
        <v>17.349</v>
      </c>
      <c r="K34" s="2">
        <v>15.4</v>
      </c>
      <c r="L34" s="2">
        <v>17.335000000000001</v>
      </c>
      <c r="M34" s="2">
        <v>17.766999999999999</v>
      </c>
      <c r="N34" s="2">
        <v>16.010999999999999</v>
      </c>
    </row>
    <row r="35" spans="1:14" x14ac:dyDescent="0.2">
      <c r="A35" t="s">
        <v>30</v>
      </c>
      <c r="B35" t="s">
        <v>75</v>
      </c>
      <c r="C35" s="2">
        <f t="shared" si="1"/>
        <v>0</v>
      </c>
      <c r="D35" s="2">
        <v>15.62</v>
      </c>
      <c r="E35" s="2">
        <v>16.728999999999999</v>
      </c>
      <c r="F35" s="2">
        <v>14.039</v>
      </c>
      <c r="G35" s="2">
        <v>13.689</v>
      </c>
      <c r="H35" s="2">
        <v>12.242000000000001</v>
      </c>
      <c r="I35" s="2">
        <v>18.152000000000001</v>
      </c>
      <c r="J35" s="2">
        <v>18.064</v>
      </c>
      <c r="K35" s="2">
        <v>14.911</v>
      </c>
      <c r="L35" s="2">
        <v>13.571999999999999</v>
      </c>
      <c r="M35" s="2">
        <v>13.358000000000001</v>
      </c>
      <c r="N35" s="2">
        <v>11.256</v>
      </c>
    </row>
    <row r="36" spans="1:14" x14ac:dyDescent="0.2">
      <c r="A36" t="s">
        <v>31</v>
      </c>
      <c r="B36" t="s">
        <v>73</v>
      </c>
      <c r="C36" s="2">
        <f t="shared" si="1"/>
        <v>0</v>
      </c>
      <c r="D36" s="2">
        <v>20.702000000000002</v>
      </c>
      <c r="E36" s="2">
        <v>15.458</v>
      </c>
      <c r="F36" s="2">
        <v>15.803000000000001</v>
      </c>
      <c r="G36" s="2">
        <v>13.01</v>
      </c>
      <c r="H36" s="2">
        <v>12.084</v>
      </c>
      <c r="I36" s="2">
        <v>16.847000000000001</v>
      </c>
      <c r="J36" s="2">
        <v>14.842000000000001</v>
      </c>
      <c r="K36" s="2">
        <v>15.366</v>
      </c>
      <c r="L36" s="2">
        <v>13.808</v>
      </c>
      <c r="M36" s="2">
        <v>9.4990000000000006</v>
      </c>
      <c r="N36" s="2"/>
    </row>
    <row r="37" spans="1:14" x14ac:dyDescent="0.2">
      <c r="A37" t="s">
        <v>32</v>
      </c>
      <c r="B37" t="s">
        <v>74</v>
      </c>
      <c r="C37" s="2">
        <f t="shared" si="1"/>
        <v>15.268000000000001</v>
      </c>
      <c r="D37" s="2">
        <v>14.346</v>
      </c>
      <c r="E37" s="2">
        <v>14.603999999999999</v>
      </c>
      <c r="F37" s="2">
        <v>12.565</v>
      </c>
      <c r="G37" s="2">
        <v>13.742000000000001</v>
      </c>
      <c r="H37" s="2">
        <v>16.065999999999999</v>
      </c>
      <c r="I37" s="2">
        <v>14.930999999999999</v>
      </c>
      <c r="J37" s="2">
        <v>13.691000000000001</v>
      </c>
      <c r="K37" s="2">
        <v>19.236000000000001</v>
      </c>
      <c r="L37" s="2">
        <v>15.798999999999999</v>
      </c>
      <c r="M37" s="2">
        <v>13.961</v>
      </c>
      <c r="N37" s="2">
        <v>14.430999999999999</v>
      </c>
    </row>
    <row r="38" spans="1:14" x14ac:dyDescent="0.2">
      <c r="A38" t="s">
        <v>33</v>
      </c>
      <c r="B38" t="s">
        <v>76</v>
      </c>
      <c r="C38" s="2">
        <f t="shared" si="1"/>
        <v>0</v>
      </c>
      <c r="D38" s="2">
        <v>14.971</v>
      </c>
      <c r="E38" s="2">
        <v>14.532</v>
      </c>
      <c r="F38" s="2">
        <v>14.045</v>
      </c>
      <c r="G38" s="2">
        <v>18.093</v>
      </c>
      <c r="H38" s="2" t="s">
        <v>133</v>
      </c>
      <c r="I38" s="2">
        <v>35.649000000000001</v>
      </c>
      <c r="J38" s="2">
        <v>15.573</v>
      </c>
      <c r="K38" s="2">
        <v>17.379000000000001</v>
      </c>
      <c r="L38" s="2">
        <v>15.021000000000001</v>
      </c>
      <c r="M38" s="2">
        <v>14.73</v>
      </c>
      <c r="N38" s="2">
        <v>15.079000000000001</v>
      </c>
    </row>
    <row r="39" spans="1:14" x14ac:dyDescent="0.2">
      <c r="A39" t="s">
        <v>34</v>
      </c>
      <c r="B39" t="s">
        <v>95</v>
      </c>
      <c r="C39" s="2">
        <f t="shared" si="1"/>
        <v>16.88</v>
      </c>
      <c r="D39" s="2">
        <v>13.978999999999999</v>
      </c>
      <c r="E39" s="2">
        <v>12.37</v>
      </c>
      <c r="F39" s="35">
        <v>12</v>
      </c>
      <c r="G39" s="2">
        <v>14.395</v>
      </c>
      <c r="H39" s="2">
        <v>16.295999999999999</v>
      </c>
      <c r="I39" s="2">
        <v>11.942</v>
      </c>
      <c r="J39" s="2">
        <v>23.35</v>
      </c>
      <c r="K39" s="2" t="s">
        <v>134</v>
      </c>
      <c r="L39" s="2" t="s">
        <v>134</v>
      </c>
      <c r="M39" s="2" t="s">
        <v>134</v>
      </c>
      <c r="N39" s="2" t="s">
        <v>134</v>
      </c>
    </row>
    <row r="40" spans="1:14" x14ac:dyDescent="0.2">
      <c r="A40" t="s">
        <v>35</v>
      </c>
      <c r="B40" t="s">
        <v>72</v>
      </c>
      <c r="C40" s="2">
        <f t="shared" si="1"/>
        <v>12.843999999999999</v>
      </c>
      <c r="D40" s="2">
        <v>10.882</v>
      </c>
      <c r="E40" s="2">
        <v>10.516</v>
      </c>
      <c r="F40" s="2">
        <v>11.93</v>
      </c>
      <c r="G40" s="2">
        <v>25.687000000000001</v>
      </c>
      <c r="H40" s="2">
        <v>17.638000000000002</v>
      </c>
      <c r="I40" s="2">
        <v>17.262</v>
      </c>
      <c r="J40" s="2">
        <v>14.1</v>
      </c>
      <c r="K40" s="2">
        <v>15.116</v>
      </c>
      <c r="L40" s="2">
        <v>12.513</v>
      </c>
      <c r="M40" s="2">
        <v>10.587999999999999</v>
      </c>
      <c r="N40" s="2">
        <v>11.064</v>
      </c>
    </row>
    <row r="41" spans="1:14" x14ac:dyDescent="0.2">
      <c r="A41" t="s">
        <v>36</v>
      </c>
      <c r="B41" t="s">
        <v>77</v>
      </c>
      <c r="C41" s="2">
        <f t="shared" si="1"/>
        <v>13.5</v>
      </c>
      <c r="D41" s="2">
        <v>12.788</v>
      </c>
      <c r="E41" s="2">
        <v>10.395</v>
      </c>
      <c r="F41" s="2">
        <v>10.369</v>
      </c>
      <c r="G41" s="2">
        <v>10.039</v>
      </c>
      <c r="H41" s="2">
        <v>13.646000000000001</v>
      </c>
      <c r="I41" s="2">
        <v>16.542999999999999</v>
      </c>
      <c r="J41" s="2">
        <v>17.808</v>
      </c>
      <c r="K41" s="2">
        <v>16.738</v>
      </c>
      <c r="L41" s="2">
        <v>14.255000000000001</v>
      </c>
      <c r="M41" s="2">
        <v>10.576000000000001</v>
      </c>
      <c r="N41" s="2">
        <v>9.9949999999999992</v>
      </c>
    </row>
    <row r="42" spans="1:14" x14ac:dyDescent="0.2">
      <c r="A42" t="s">
        <v>37</v>
      </c>
      <c r="B42" t="s">
        <v>78</v>
      </c>
      <c r="C42" s="2">
        <f t="shared" si="1"/>
        <v>14.427</v>
      </c>
      <c r="D42" s="2">
        <v>14.798999999999999</v>
      </c>
      <c r="E42" s="2">
        <v>13.670999999999999</v>
      </c>
      <c r="F42" s="2">
        <v>12.933999999999999</v>
      </c>
      <c r="G42" s="2">
        <v>11.625999999999999</v>
      </c>
      <c r="H42" s="2">
        <v>12.667</v>
      </c>
      <c r="I42" s="2">
        <v>14.957000000000001</v>
      </c>
      <c r="J42" s="2">
        <v>15.42</v>
      </c>
      <c r="K42" s="2">
        <v>14.444000000000001</v>
      </c>
      <c r="L42" s="2">
        <v>13.568</v>
      </c>
      <c r="M42" s="2">
        <v>13.045</v>
      </c>
      <c r="N42" s="2">
        <v>12.167</v>
      </c>
    </row>
    <row r="43" spans="1:14" x14ac:dyDescent="0.2">
      <c r="A43" t="s">
        <v>38</v>
      </c>
      <c r="B43" t="s">
        <v>55</v>
      </c>
      <c r="C43" s="2">
        <f t="shared" si="1"/>
        <v>0</v>
      </c>
      <c r="D43" s="2">
        <v>14.888</v>
      </c>
      <c r="E43" s="2">
        <v>11.771000000000001</v>
      </c>
      <c r="F43" s="2">
        <v>12.595000000000001</v>
      </c>
      <c r="G43" s="2">
        <v>10.09</v>
      </c>
      <c r="H43" s="2">
        <v>11.8</v>
      </c>
      <c r="I43" s="2">
        <v>14.007</v>
      </c>
      <c r="J43" s="2">
        <v>11.500999999999999</v>
      </c>
      <c r="K43" s="2">
        <v>11.794</v>
      </c>
      <c r="L43" s="2">
        <v>8.6470000000000002</v>
      </c>
      <c r="M43" s="2">
        <v>8.9589999999999996</v>
      </c>
      <c r="N43" s="2">
        <v>8.19</v>
      </c>
    </row>
    <row r="44" spans="1:14" x14ac:dyDescent="0.2">
      <c r="A44" t="s">
        <v>65</v>
      </c>
      <c r="B44" t="s">
        <v>64</v>
      </c>
      <c r="C44" s="2" t="str">
        <f t="shared" si="1"/>
        <v>N/A</v>
      </c>
      <c r="D44" s="2">
        <v>12.801</v>
      </c>
      <c r="E44" s="2">
        <v>21.68</v>
      </c>
      <c r="F44" s="2">
        <v>13.172000000000001</v>
      </c>
      <c r="G44" s="2">
        <v>13.904</v>
      </c>
      <c r="H44" s="2">
        <v>13.279</v>
      </c>
      <c r="I44" s="2">
        <v>19.137</v>
      </c>
      <c r="J44" s="2">
        <v>12.593</v>
      </c>
      <c r="K44" s="2">
        <v>27.527000000000001</v>
      </c>
      <c r="L44" s="2">
        <v>20.948</v>
      </c>
      <c r="M44" s="2" t="s">
        <v>134</v>
      </c>
      <c r="N44" s="2" t="s">
        <v>134</v>
      </c>
    </row>
    <row r="45" spans="1:14" x14ac:dyDescent="0.2">
      <c r="A45" t="s">
        <v>39</v>
      </c>
      <c r="B45" t="s">
        <v>79</v>
      </c>
      <c r="C45" s="2">
        <f t="shared" si="1"/>
        <v>0</v>
      </c>
      <c r="D45" s="2">
        <v>16.968</v>
      </c>
      <c r="E45" s="2">
        <v>15.847</v>
      </c>
      <c r="F45" s="2">
        <v>14.897</v>
      </c>
      <c r="G45" s="2">
        <v>13.521000000000001</v>
      </c>
      <c r="H45" s="2">
        <v>16.126999999999999</v>
      </c>
      <c r="I45" s="2">
        <v>15.952</v>
      </c>
      <c r="J45" s="2">
        <v>16.189</v>
      </c>
      <c r="K45" s="2">
        <v>15.917</v>
      </c>
      <c r="L45" s="2">
        <v>14.683999999999999</v>
      </c>
      <c r="M45" s="2">
        <v>14.831</v>
      </c>
      <c r="N45" s="2">
        <v>14.632</v>
      </c>
    </row>
    <row r="46" spans="1:14" x14ac:dyDescent="0.2">
      <c r="A46" t="s">
        <v>40</v>
      </c>
      <c r="B46" t="s">
        <v>80</v>
      </c>
      <c r="C46" s="2">
        <f t="shared" si="1"/>
        <v>18.876999999999999</v>
      </c>
      <c r="D46" s="2">
        <v>15.484999999999999</v>
      </c>
      <c r="E46" s="2">
        <v>14.430999999999999</v>
      </c>
      <c r="F46" s="2">
        <v>14.577</v>
      </c>
      <c r="G46" s="2">
        <v>12.629</v>
      </c>
      <c r="H46" s="2">
        <v>21.216999999999999</v>
      </c>
      <c r="I46" s="2">
        <v>13.35</v>
      </c>
      <c r="J46" s="2">
        <v>13.794</v>
      </c>
      <c r="K46" s="2">
        <v>17.085000000000001</v>
      </c>
      <c r="L46" s="2">
        <v>19.3</v>
      </c>
      <c r="M46" s="2" t="s">
        <v>133</v>
      </c>
      <c r="N46" s="2">
        <v>10.968</v>
      </c>
    </row>
    <row r="47" spans="1:14" x14ac:dyDescent="0.2">
      <c r="A47" t="s">
        <v>41</v>
      </c>
      <c r="B47" t="s">
        <v>83</v>
      </c>
      <c r="C47" s="2">
        <f t="shared" si="1"/>
        <v>0</v>
      </c>
      <c r="D47" s="2">
        <v>17.417000000000002</v>
      </c>
      <c r="E47" s="2">
        <v>16.469000000000001</v>
      </c>
      <c r="F47" s="2">
        <v>13.99</v>
      </c>
      <c r="G47" s="2">
        <v>12.746</v>
      </c>
      <c r="H47" s="2">
        <v>16.728999999999999</v>
      </c>
      <c r="I47" s="2">
        <v>18.356999999999999</v>
      </c>
      <c r="J47" s="2">
        <v>18.724</v>
      </c>
      <c r="K47" s="2">
        <v>23.478999999999999</v>
      </c>
      <c r="L47" s="2">
        <v>18.701000000000001</v>
      </c>
      <c r="M47" s="2">
        <v>18.036999999999999</v>
      </c>
      <c r="N47" s="2">
        <v>14.98</v>
      </c>
    </row>
    <row r="48" spans="1:14" x14ac:dyDescent="0.2">
      <c r="A48" t="s">
        <v>42</v>
      </c>
      <c r="B48" t="s">
        <v>81</v>
      </c>
      <c r="C48" s="2">
        <f t="shared" si="1"/>
        <v>0</v>
      </c>
      <c r="D48" s="2">
        <v>17.795999999999999</v>
      </c>
      <c r="E48" s="2">
        <v>13.337</v>
      </c>
      <c r="F48" s="2">
        <v>11.616</v>
      </c>
      <c r="G48" s="2">
        <v>10.438000000000001</v>
      </c>
      <c r="H48" s="2">
        <v>73.784999999999997</v>
      </c>
      <c r="I48" s="2">
        <v>21.966999999999999</v>
      </c>
      <c r="J48" s="2">
        <v>17.696000000000002</v>
      </c>
      <c r="K48" s="2">
        <v>23.852</v>
      </c>
      <c r="L48" s="2">
        <v>18.716999999999999</v>
      </c>
      <c r="M48" s="2">
        <v>14.595000000000001</v>
      </c>
      <c r="N48" s="2">
        <v>18.231999999999999</v>
      </c>
    </row>
    <row r="49" spans="1:14" x14ac:dyDescent="0.2">
      <c r="A49" t="s">
        <v>85</v>
      </c>
      <c r="B49" t="s">
        <v>84</v>
      </c>
      <c r="C49" s="2">
        <f t="shared" si="1"/>
        <v>18.495000000000001</v>
      </c>
      <c r="D49" s="2">
        <v>18.684999999999999</v>
      </c>
      <c r="E49" s="2">
        <v>16.785</v>
      </c>
      <c r="F49" s="2">
        <v>25.105</v>
      </c>
      <c r="G49" s="2">
        <v>20.309999999999999</v>
      </c>
      <c r="H49" s="2">
        <v>15.818</v>
      </c>
      <c r="I49" s="2">
        <v>18.376000000000001</v>
      </c>
      <c r="J49" s="2">
        <v>17.617999999999999</v>
      </c>
      <c r="K49" s="2">
        <v>17.774999999999999</v>
      </c>
      <c r="L49" s="2">
        <v>18.581</v>
      </c>
      <c r="M49" s="2">
        <v>15.772</v>
      </c>
      <c r="N49" s="2">
        <v>21.882000000000001</v>
      </c>
    </row>
    <row r="50" spans="1:14" x14ac:dyDescent="0.2">
      <c r="A50" t="s">
        <v>43</v>
      </c>
      <c r="B50" t="s">
        <v>92</v>
      </c>
      <c r="C50" s="2">
        <f t="shared" si="1"/>
        <v>20.664000000000001</v>
      </c>
      <c r="D50" s="2">
        <v>15.018000000000001</v>
      </c>
      <c r="E50" s="2">
        <v>15.826000000000001</v>
      </c>
      <c r="F50" s="2">
        <v>15.102</v>
      </c>
      <c r="G50" s="2">
        <v>12.891</v>
      </c>
      <c r="H50" s="2">
        <v>16.788</v>
      </c>
      <c r="I50" s="2">
        <v>15.334</v>
      </c>
      <c r="J50" s="2">
        <v>18.917000000000002</v>
      </c>
      <c r="K50" s="2">
        <v>15.106</v>
      </c>
      <c r="L50" s="2">
        <v>17.57</v>
      </c>
      <c r="M50" s="2">
        <v>14.795999999999999</v>
      </c>
      <c r="N50" s="2">
        <v>14.157</v>
      </c>
    </row>
    <row r="51" spans="1:14" x14ac:dyDescent="0.2">
      <c r="A51" t="s">
        <v>44</v>
      </c>
      <c r="B51" t="s">
        <v>89</v>
      </c>
      <c r="C51" s="2">
        <f t="shared" si="1"/>
        <v>0</v>
      </c>
      <c r="D51" s="2">
        <v>13.43</v>
      </c>
      <c r="E51" s="2">
        <v>14.778</v>
      </c>
      <c r="F51" s="2">
        <v>12.957000000000001</v>
      </c>
      <c r="G51" s="2">
        <v>14.946999999999999</v>
      </c>
      <c r="H51" s="2">
        <v>16.963000000000001</v>
      </c>
      <c r="I51" s="2">
        <v>14.103</v>
      </c>
      <c r="J51" s="2">
        <v>12.177</v>
      </c>
      <c r="K51" s="2">
        <v>14.785</v>
      </c>
      <c r="L51" s="2">
        <v>17.436</v>
      </c>
      <c r="M51" s="2">
        <v>10.781000000000001</v>
      </c>
      <c r="N51" s="2">
        <v>14.023</v>
      </c>
    </row>
    <row r="52" spans="1:14" x14ac:dyDescent="0.2">
      <c r="A52" t="s">
        <v>45</v>
      </c>
      <c r="B52" t="s">
        <v>90</v>
      </c>
      <c r="C52" s="2">
        <f t="shared" si="1"/>
        <v>16.504000000000001</v>
      </c>
      <c r="D52" s="2">
        <v>15.757</v>
      </c>
      <c r="E52" s="2">
        <v>14.249000000000001</v>
      </c>
      <c r="F52" s="2">
        <v>14.01</v>
      </c>
      <c r="G52" s="2">
        <v>13.346</v>
      </c>
      <c r="H52" s="2">
        <v>14.772</v>
      </c>
      <c r="I52" s="2">
        <v>16.472000000000001</v>
      </c>
      <c r="J52" s="2">
        <v>15.967000000000001</v>
      </c>
      <c r="K52" s="2">
        <v>14.462999999999999</v>
      </c>
      <c r="L52" s="2">
        <v>17.513999999999999</v>
      </c>
      <c r="M52" s="2">
        <v>12.427</v>
      </c>
      <c r="N52" s="2">
        <v>10.459</v>
      </c>
    </row>
    <row r="53" spans="1:14" x14ac:dyDescent="0.2">
      <c r="A53" t="s">
        <v>46</v>
      </c>
      <c r="B53" t="s">
        <v>67</v>
      </c>
      <c r="C53" s="2">
        <f t="shared" si="1"/>
        <v>0</v>
      </c>
      <c r="D53" s="2">
        <v>14.821999999999999</v>
      </c>
      <c r="E53" s="2">
        <v>14.242000000000001</v>
      </c>
      <c r="F53" s="2">
        <v>14.129</v>
      </c>
      <c r="G53" s="2">
        <v>12.664</v>
      </c>
      <c r="H53" s="2">
        <v>13.686</v>
      </c>
      <c r="I53" s="2">
        <v>16.652999999999999</v>
      </c>
      <c r="J53" s="2">
        <v>14.801</v>
      </c>
      <c r="K53" s="2">
        <v>15.362</v>
      </c>
      <c r="L53" s="2">
        <v>13.648</v>
      </c>
      <c r="M53" s="2">
        <v>11.616</v>
      </c>
      <c r="N53" s="2">
        <v>40.799999999999997</v>
      </c>
    </row>
  </sheetData>
  <sortState ref="B1:N70">
    <sortCondition ref="B1"/>
  </sortState>
  <pageMargins left="0.7" right="0.7" top="0.75" bottom="0.75" header="0.3" footer="0.3"/>
  <pageSetup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54"/>
  <sheetViews>
    <sheetView workbookViewId="0"/>
  </sheetViews>
  <sheetFormatPr defaultRowHeight="14.25" x14ac:dyDescent="0.2"/>
  <cols>
    <col min="2" max="2" width="28.125" bestFit="1" customWidth="1"/>
    <col min="3" max="14" width="9.25" customWidth="1"/>
  </cols>
  <sheetData>
    <row r="1" spans="1:14" ht="30.75" thickBot="1" x14ac:dyDescent="0.3">
      <c r="C1" s="34" t="s">
        <v>219</v>
      </c>
      <c r="D1" s="4" t="s">
        <v>109</v>
      </c>
      <c r="E1" s="4" t="s">
        <v>110</v>
      </c>
      <c r="F1" s="4" t="s">
        <v>111</v>
      </c>
      <c r="G1" s="4" t="s">
        <v>112</v>
      </c>
      <c r="H1" s="4" t="s">
        <v>113</v>
      </c>
      <c r="I1" s="4" t="s">
        <v>114</v>
      </c>
      <c r="J1" s="4" t="s">
        <v>115</v>
      </c>
      <c r="K1" s="4" t="s">
        <v>116</v>
      </c>
      <c r="L1" s="4" t="s">
        <v>117</v>
      </c>
      <c r="M1" s="4" t="s">
        <v>118</v>
      </c>
      <c r="N1" s="4" t="s">
        <v>119</v>
      </c>
    </row>
    <row r="3" spans="1:14" x14ac:dyDescent="0.2">
      <c r="A3" t="s">
        <v>0</v>
      </c>
      <c r="B3" t="s">
        <v>94</v>
      </c>
      <c r="C3" s="21">
        <f t="shared" ref="C3:C29" si="0">IFERROR(VLOOKUP(A3,MarketPrice,2,FALSE)/VLOOKUP(A3,CashFlow,2,FALSE),"N/A")</f>
        <v>9.1492984097287184</v>
      </c>
      <c r="D3" s="21">
        <v>8.1817089999999997</v>
      </c>
      <c r="E3" s="21">
        <v>7.9102199999999998</v>
      </c>
      <c r="F3" s="21">
        <v>8.0392910000000004</v>
      </c>
      <c r="G3" s="21">
        <v>8.5107809999999997</v>
      </c>
      <c r="H3" s="21">
        <v>9.2917559999999995</v>
      </c>
      <c r="I3" s="21">
        <v>10.30233</v>
      </c>
      <c r="J3" s="21">
        <v>11.05669</v>
      </c>
      <c r="K3" s="21">
        <v>11.54302</v>
      </c>
      <c r="L3" s="21">
        <v>11.46027</v>
      </c>
      <c r="M3" s="2" t="s">
        <v>134</v>
      </c>
      <c r="N3" s="2" t="s">
        <v>134</v>
      </c>
    </row>
    <row r="4" spans="1:14" x14ac:dyDescent="0.2">
      <c r="A4" t="s">
        <v>1</v>
      </c>
      <c r="B4" t="s">
        <v>86</v>
      </c>
      <c r="C4" s="21">
        <f t="shared" si="0"/>
        <v>0</v>
      </c>
      <c r="D4" s="21">
        <v>7.5009329999999999</v>
      </c>
      <c r="E4" s="21">
        <v>7.2160880000000001</v>
      </c>
      <c r="F4" s="21">
        <v>6.5860209999999997</v>
      </c>
      <c r="G4" s="21">
        <v>6.2272410000000002</v>
      </c>
      <c r="H4" s="21">
        <v>7.4888050000000002</v>
      </c>
      <c r="I4" s="21">
        <v>7.9245799999999997</v>
      </c>
      <c r="J4" s="21">
        <v>8.0020779999999991</v>
      </c>
      <c r="K4" s="21">
        <v>5.092257</v>
      </c>
      <c r="L4" s="21">
        <v>5.5218499999999997</v>
      </c>
      <c r="M4" s="21">
        <v>4.7578800000000001</v>
      </c>
      <c r="N4" s="21">
        <v>5.2005309999999998</v>
      </c>
    </row>
    <row r="5" spans="1:14" x14ac:dyDescent="0.2">
      <c r="A5" t="s">
        <v>2</v>
      </c>
      <c r="B5" t="s">
        <v>131</v>
      </c>
      <c r="C5" s="21">
        <f t="shared" si="0"/>
        <v>6.8293080456363908</v>
      </c>
      <c r="D5" s="21">
        <v>6.1786149999999997</v>
      </c>
      <c r="E5" s="21">
        <v>5.4648399999999997</v>
      </c>
      <c r="F5" s="21">
        <v>5.5438650000000003</v>
      </c>
      <c r="G5" s="21">
        <v>4.7136529999999999</v>
      </c>
      <c r="H5" s="21">
        <v>5.7125510000000004</v>
      </c>
      <c r="I5" s="21">
        <v>6.8440719999999997</v>
      </c>
      <c r="J5" s="21">
        <v>5.5355420000000004</v>
      </c>
      <c r="K5" s="21">
        <v>6.0654250000000003</v>
      </c>
      <c r="L5" s="21">
        <v>5.5033099999999999</v>
      </c>
      <c r="M5" s="21">
        <v>4.6854269999999998</v>
      </c>
      <c r="N5" s="21">
        <v>5.1870079999999996</v>
      </c>
    </row>
    <row r="6" spans="1:14" x14ac:dyDescent="0.2">
      <c r="A6" t="s">
        <v>3</v>
      </c>
      <c r="B6" t="s">
        <v>82</v>
      </c>
      <c r="C6" s="21">
        <f t="shared" si="0"/>
        <v>0</v>
      </c>
      <c r="D6" s="21">
        <v>5.477868</v>
      </c>
      <c r="E6" s="21">
        <v>5.0182159999999998</v>
      </c>
      <c r="F6" s="21">
        <v>4.2268059999999998</v>
      </c>
      <c r="G6" s="21">
        <v>4.2504540000000004</v>
      </c>
      <c r="H6" s="21">
        <v>6.3536260000000002</v>
      </c>
      <c r="I6" s="21">
        <v>7.6877589999999998</v>
      </c>
      <c r="J6" s="21">
        <v>8.5713100000000004</v>
      </c>
      <c r="K6" s="21">
        <v>8.5745649999999998</v>
      </c>
      <c r="L6" s="21">
        <v>8.241695</v>
      </c>
      <c r="M6" s="21">
        <v>6.7395110000000003</v>
      </c>
      <c r="N6" s="21">
        <v>7.9554590000000003</v>
      </c>
    </row>
    <row r="7" spans="1:14" x14ac:dyDescent="0.2">
      <c r="A7" t="s">
        <v>4</v>
      </c>
      <c r="B7" t="s">
        <v>88</v>
      </c>
      <c r="C7" s="21">
        <f t="shared" si="0"/>
        <v>6.2096330275229361</v>
      </c>
      <c r="D7" s="21">
        <v>6.8824639999999997</v>
      </c>
      <c r="E7" s="21">
        <v>6.4041259999999998</v>
      </c>
      <c r="F7" s="21">
        <v>5.8034239999999997</v>
      </c>
      <c r="G7" s="21">
        <v>4.055993</v>
      </c>
      <c r="H7" s="21">
        <v>5.118652</v>
      </c>
      <c r="I7" s="21">
        <v>7.5844420000000001</v>
      </c>
      <c r="J7" s="21">
        <v>5.2971209999999997</v>
      </c>
      <c r="K7" s="21">
        <v>6.582414</v>
      </c>
      <c r="L7" s="21">
        <v>7.5796849999999996</v>
      </c>
      <c r="M7" s="21">
        <v>5.3602889999999999</v>
      </c>
      <c r="N7" s="21">
        <v>5.8981279999999998</v>
      </c>
    </row>
    <row r="8" spans="1:14" x14ac:dyDescent="0.2">
      <c r="A8" t="s">
        <v>5</v>
      </c>
      <c r="B8" t="s">
        <v>47</v>
      </c>
      <c r="C8" s="21">
        <f t="shared" si="0"/>
        <v>8.0283353010625742</v>
      </c>
      <c r="D8" s="21">
        <v>6.037388</v>
      </c>
      <c r="E8" s="21">
        <v>7.8482279999999998</v>
      </c>
      <c r="F8" s="21">
        <v>6.1607880000000002</v>
      </c>
      <c r="G8" s="21">
        <v>4.2542030000000004</v>
      </c>
      <c r="H8" s="21">
        <v>11.25703</v>
      </c>
      <c r="I8" s="21">
        <v>7.615094</v>
      </c>
      <c r="J8" s="21">
        <v>6.9166340000000002</v>
      </c>
      <c r="K8" s="21">
        <v>7.5738050000000001</v>
      </c>
      <c r="L8" s="21">
        <v>6.6870099999999999</v>
      </c>
      <c r="M8" s="21">
        <v>6.8855000000000004</v>
      </c>
      <c r="N8" s="21">
        <v>5.9184089999999996</v>
      </c>
    </row>
    <row r="9" spans="1:14" x14ac:dyDescent="0.2">
      <c r="A9" t="s">
        <v>6</v>
      </c>
      <c r="B9" t="s">
        <v>93</v>
      </c>
      <c r="C9" s="21">
        <f t="shared" si="0"/>
        <v>6.5611064069997171</v>
      </c>
      <c r="D9" s="21">
        <v>5.1511180000000003</v>
      </c>
      <c r="E9" s="21">
        <v>5.393357</v>
      </c>
      <c r="F9" s="21">
        <v>4.6976750000000003</v>
      </c>
      <c r="G9" s="21">
        <v>4.0547430000000002</v>
      </c>
      <c r="H9" s="21">
        <v>4.2873020000000004</v>
      </c>
      <c r="I9" s="21">
        <v>5.1730029999999996</v>
      </c>
      <c r="J9" s="21">
        <v>3.9388339999999999</v>
      </c>
      <c r="K9" s="21">
        <v>4.6989330000000002</v>
      </c>
      <c r="L9" s="21">
        <v>4.2561600000000004</v>
      </c>
      <c r="M9" s="21">
        <v>2.080613</v>
      </c>
      <c r="N9" s="21">
        <v>2.1596289999999998</v>
      </c>
    </row>
    <row r="10" spans="1:14" x14ac:dyDescent="0.2">
      <c r="A10" t="s">
        <v>7</v>
      </c>
      <c r="B10" t="s">
        <v>49</v>
      </c>
      <c r="C10" s="21" t="str">
        <f t="shared" si="0"/>
        <v>N/A</v>
      </c>
      <c r="D10" s="21">
        <v>12.68558</v>
      </c>
      <c r="E10" s="21">
        <v>9.5651620000000008</v>
      </c>
      <c r="F10" s="21">
        <v>7.825234</v>
      </c>
      <c r="G10" s="21">
        <v>8.7802539999999993</v>
      </c>
      <c r="H10" s="21">
        <v>8.5280699999999996</v>
      </c>
      <c r="I10" s="21">
        <v>9.4584670000000006</v>
      </c>
      <c r="J10" s="21">
        <v>10.13608</v>
      </c>
      <c r="K10" s="21">
        <v>9.0884889999999992</v>
      </c>
      <c r="L10" s="21">
        <v>9.4581719999999994</v>
      </c>
      <c r="M10" s="21">
        <v>8.6922759999999997</v>
      </c>
      <c r="N10" s="21">
        <v>11.4496</v>
      </c>
    </row>
    <row r="11" spans="1:14" x14ac:dyDescent="0.2">
      <c r="A11" t="s">
        <v>8</v>
      </c>
      <c r="B11" t="s">
        <v>50</v>
      </c>
      <c r="C11" s="21">
        <f t="shared" si="0"/>
        <v>8.6046599022923704</v>
      </c>
      <c r="D11" s="21">
        <v>7.5121229999999999</v>
      </c>
      <c r="E11" s="21">
        <v>6.4967829999999998</v>
      </c>
      <c r="F11" s="21">
        <v>5.4877909999999996</v>
      </c>
      <c r="G11" s="21">
        <v>6.1500389999999996</v>
      </c>
      <c r="H11" s="21">
        <v>6.454447</v>
      </c>
      <c r="I11" s="21">
        <v>9.6089219999999997</v>
      </c>
      <c r="J11" s="21">
        <v>8.9558940000000007</v>
      </c>
      <c r="K11" s="21">
        <v>7.7336229999999997</v>
      </c>
      <c r="L11" s="21">
        <v>7.0826840000000004</v>
      </c>
      <c r="M11" s="21">
        <v>5.2404299999999999</v>
      </c>
      <c r="N11" s="21">
        <v>6.100295</v>
      </c>
    </row>
    <row r="12" spans="1:14" x14ac:dyDescent="0.2">
      <c r="A12" t="s">
        <v>9</v>
      </c>
      <c r="B12" t="s">
        <v>48</v>
      </c>
      <c r="C12" s="21">
        <f t="shared" si="0"/>
        <v>6.6755358462675529</v>
      </c>
      <c r="D12" s="21">
        <v>6.0340220000000002</v>
      </c>
      <c r="E12" s="21">
        <v>5.405805</v>
      </c>
      <c r="F12" s="21">
        <v>4.475149</v>
      </c>
      <c r="G12" s="21">
        <v>3.636285</v>
      </c>
      <c r="H12" s="21">
        <v>3.446364</v>
      </c>
      <c r="I12" s="21">
        <v>5.5730050000000002</v>
      </c>
      <c r="J12" s="21">
        <v>4.4045920000000001</v>
      </c>
      <c r="K12" s="21">
        <v>4.0422859999999998</v>
      </c>
      <c r="L12" s="21">
        <v>3.1967210000000001</v>
      </c>
      <c r="M12" s="21">
        <v>2.876099</v>
      </c>
      <c r="N12" s="21">
        <v>-162.0333</v>
      </c>
    </row>
    <row r="13" spans="1:14" x14ac:dyDescent="0.2">
      <c r="A13" t="s">
        <v>10</v>
      </c>
      <c r="B13" t="s">
        <v>51</v>
      </c>
      <c r="C13" s="21">
        <f t="shared" si="0"/>
        <v>0</v>
      </c>
      <c r="D13" s="21">
        <v>8.3131819999999994</v>
      </c>
      <c r="E13" s="21">
        <v>8.1457549999999994</v>
      </c>
      <c r="F13" s="21">
        <v>7.388471</v>
      </c>
      <c r="G13" s="21">
        <v>6.7200620000000004</v>
      </c>
      <c r="H13" s="21">
        <v>6.8936200000000003</v>
      </c>
      <c r="I13" s="21">
        <v>8.3095990000000004</v>
      </c>
      <c r="J13" s="21">
        <v>8.6531540000000007</v>
      </c>
      <c r="K13" s="21">
        <v>8.5887589999999996</v>
      </c>
      <c r="L13" s="21">
        <v>9.3134920000000001</v>
      </c>
      <c r="M13" s="21">
        <v>7.8992769999999997</v>
      </c>
      <c r="N13" s="21">
        <v>7.6411100000000003</v>
      </c>
    </row>
    <row r="14" spans="1:14" x14ac:dyDescent="0.2">
      <c r="A14" t="s">
        <v>11</v>
      </c>
      <c r="B14" t="s">
        <v>53</v>
      </c>
      <c r="C14" s="21">
        <f t="shared" si="0"/>
        <v>10.877263581488934</v>
      </c>
      <c r="D14" s="21">
        <v>9.9157299999999999</v>
      </c>
      <c r="E14" s="21">
        <v>9.4537890000000004</v>
      </c>
      <c r="F14" s="21">
        <v>8.126004</v>
      </c>
      <c r="G14" s="21">
        <v>6.9790450000000002</v>
      </c>
      <c r="H14" s="21">
        <v>8.26722</v>
      </c>
      <c r="I14" s="21">
        <v>8.6465259999999997</v>
      </c>
      <c r="J14" s="21">
        <v>7.8091650000000001</v>
      </c>
      <c r="K14" s="21">
        <v>10.07582</v>
      </c>
      <c r="L14" s="21">
        <v>7.6822210000000002</v>
      </c>
      <c r="M14" s="21">
        <v>7.50718</v>
      </c>
      <c r="N14" s="21">
        <v>6.5263039999999997</v>
      </c>
    </row>
    <row r="15" spans="1:14" x14ac:dyDescent="0.2">
      <c r="A15" t="s">
        <v>12</v>
      </c>
      <c r="B15" t="s">
        <v>52</v>
      </c>
      <c r="C15" s="21">
        <f t="shared" si="0"/>
        <v>0</v>
      </c>
      <c r="D15" s="21">
        <v>5.912496</v>
      </c>
      <c r="E15" s="21">
        <v>5.1828349999999999</v>
      </c>
      <c r="F15" s="21">
        <v>4.6905929999999998</v>
      </c>
      <c r="G15" s="21">
        <v>3.5945860000000001</v>
      </c>
      <c r="H15" s="21">
        <v>4.8969360000000002</v>
      </c>
      <c r="I15" s="21">
        <v>5.7259869999999999</v>
      </c>
      <c r="J15" s="21">
        <v>5.2138929999999997</v>
      </c>
      <c r="K15" s="21">
        <v>5.5403419999999999</v>
      </c>
      <c r="L15" s="21">
        <v>6.0036690000000004</v>
      </c>
      <c r="M15" s="21">
        <v>5.6177109999999999</v>
      </c>
      <c r="N15" s="21">
        <v>5.20106</v>
      </c>
    </row>
    <row r="16" spans="1:14" x14ac:dyDescent="0.2">
      <c r="A16" t="s">
        <v>13</v>
      </c>
      <c r="B16" t="s">
        <v>96</v>
      </c>
      <c r="C16" s="21">
        <f t="shared" si="0"/>
        <v>0</v>
      </c>
      <c r="D16" s="21">
        <v>9.5307449999999996</v>
      </c>
      <c r="E16" s="21">
        <v>6.5644010000000002</v>
      </c>
      <c r="F16" s="21">
        <v>6.009074</v>
      </c>
      <c r="G16" s="21">
        <v>5.9555410000000002</v>
      </c>
      <c r="H16" s="21">
        <v>7.1315540000000004</v>
      </c>
      <c r="I16" s="21">
        <v>7.1623279999999996</v>
      </c>
      <c r="J16" s="2" t="s">
        <v>134</v>
      </c>
      <c r="K16" s="2" t="s">
        <v>134</v>
      </c>
      <c r="L16" s="2" t="s">
        <v>134</v>
      </c>
      <c r="M16" s="2" t="s">
        <v>134</v>
      </c>
      <c r="N16" s="2" t="s">
        <v>134</v>
      </c>
    </row>
    <row r="17" spans="1:14" x14ac:dyDescent="0.2">
      <c r="A17" t="s">
        <v>14</v>
      </c>
      <c r="B17" t="s">
        <v>54</v>
      </c>
      <c r="C17" s="21">
        <f t="shared" si="0"/>
        <v>5.4568602932817996</v>
      </c>
      <c r="D17" s="21">
        <v>4.5871420000000001</v>
      </c>
      <c r="E17" s="21">
        <v>4.2235880000000003</v>
      </c>
      <c r="F17" s="21">
        <v>4.1089979999999997</v>
      </c>
      <c r="G17" s="21">
        <v>3.9531700000000001</v>
      </c>
      <c r="H17" s="21">
        <v>5.6253089999999997</v>
      </c>
      <c r="I17" s="21">
        <v>7.0055290000000001</v>
      </c>
      <c r="J17" s="21">
        <v>5.8732939999999996</v>
      </c>
      <c r="K17" s="21">
        <v>5.61294</v>
      </c>
      <c r="L17" s="21">
        <v>6.8365840000000002</v>
      </c>
      <c r="M17" s="21">
        <v>2.8197589999999999</v>
      </c>
      <c r="N17" s="21">
        <v>2.960502</v>
      </c>
    </row>
    <row r="18" spans="1:14" x14ac:dyDescent="0.2">
      <c r="A18" t="s">
        <v>15</v>
      </c>
      <c r="B18" t="s">
        <v>91</v>
      </c>
      <c r="C18" s="21">
        <f t="shared" si="0"/>
        <v>0</v>
      </c>
      <c r="D18" s="21">
        <v>5.7781310000000001</v>
      </c>
      <c r="E18" s="21">
        <v>5.1629750000000003</v>
      </c>
      <c r="F18" s="21">
        <v>4.3062300000000002</v>
      </c>
      <c r="G18" s="21">
        <v>3.9808210000000002</v>
      </c>
      <c r="H18" s="21">
        <v>4.947584</v>
      </c>
      <c r="I18" s="21">
        <v>6.4357049999999996</v>
      </c>
      <c r="J18" s="21">
        <v>6.2486189999999997</v>
      </c>
      <c r="K18" s="21">
        <v>6.6677609999999996</v>
      </c>
      <c r="L18" s="21">
        <v>4.6549300000000002</v>
      </c>
      <c r="M18" s="21">
        <v>3.8985989999999999</v>
      </c>
      <c r="N18" s="21">
        <v>4.3862110000000003</v>
      </c>
    </row>
    <row r="19" spans="1:14" x14ac:dyDescent="0.2">
      <c r="A19" t="s">
        <v>16</v>
      </c>
      <c r="B19" t="s">
        <v>130</v>
      </c>
      <c r="C19" s="21">
        <f t="shared" si="0"/>
        <v>7.0684713375796173</v>
      </c>
      <c r="D19" s="21">
        <v>6.9661759999999999</v>
      </c>
      <c r="E19" s="21">
        <v>6.4347149999999997</v>
      </c>
      <c r="F19" s="21">
        <v>6.879607</v>
      </c>
      <c r="G19" s="21">
        <v>6.2270890000000003</v>
      </c>
      <c r="H19" s="21">
        <v>6.9446159999999999</v>
      </c>
      <c r="I19" s="21">
        <v>8.7838840000000005</v>
      </c>
      <c r="J19" s="21">
        <v>8.1666670000000003</v>
      </c>
      <c r="K19" s="21">
        <v>9.1954309999999992</v>
      </c>
      <c r="L19" s="21">
        <v>9.6012599999999999</v>
      </c>
      <c r="M19" s="21">
        <v>8.2227139999999999</v>
      </c>
      <c r="N19" s="21">
        <v>7.9267190000000003</v>
      </c>
    </row>
    <row r="20" spans="1:14" x14ac:dyDescent="0.2">
      <c r="A20" t="s">
        <v>17</v>
      </c>
      <c r="B20" t="s">
        <v>56</v>
      </c>
      <c r="C20" s="21">
        <f t="shared" si="0"/>
        <v>0</v>
      </c>
      <c r="D20" s="21">
        <v>4.2285500000000003</v>
      </c>
      <c r="E20" s="21">
        <v>3.9024070000000002</v>
      </c>
      <c r="F20" s="21">
        <v>4.6604169999999998</v>
      </c>
      <c r="G20" s="21">
        <v>5.6803879999999998</v>
      </c>
      <c r="H20" s="21">
        <v>7.9634600000000004</v>
      </c>
      <c r="I20" s="21">
        <v>9.2136890000000005</v>
      </c>
      <c r="J20" s="21">
        <v>7.1561779999999997</v>
      </c>
      <c r="K20" s="21">
        <v>8.7560490000000009</v>
      </c>
      <c r="L20" s="21">
        <v>7.1220420000000004</v>
      </c>
      <c r="M20" s="21">
        <v>6.8374600000000001</v>
      </c>
      <c r="N20" s="21">
        <v>5.5696649999999996</v>
      </c>
    </row>
    <row r="21" spans="1:14" x14ac:dyDescent="0.2">
      <c r="A21" t="s">
        <v>18</v>
      </c>
      <c r="B21" t="s">
        <v>71</v>
      </c>
      <c r="C21" s="21">
        <f t="shared" si="0"/>
        <v>0</v>
      </c>
      <c r="D21" s="21">
        <v>5.5457989999999997</v>
      </c>
      <c r="E21" s="21">
        <v>5.8552090000000003</v>
      </c>
      <c r="F21" s="21">
        <v>5.1043640000000003</v>
      </c>
      <c r="G21" s="21">
        <v>5.9781659999999999</v>
      </c>
      <c r="H21" s="21">
        <v>9.6485529999999997</v>
      </c>
      <c r="I21" s="21">
        <v>9.8874379999999995</v>
      </c>
      <c r="J21" s="21">
        <v>8.6176080000000006</v>
      </c>
      <c r="K21" s="21">
        <v>7.9657739999999997</v>
      </c>
      <c r="L21" s="21">
        <v>6.2868700000000004</v>
      </c>
      <c r="M21" s="21">
        <v>5.7122630000000001</v>
      </c>
      <c r="N21" s="21">
        <v>4.9749699999999999</v>
      </c>
    </row>
    <row r="22" spans="1:14" x14ac:dyDescent="0.2">
      <c r="A22" t="s">
        <v>19</v>
      </c>
      <c r="B22" t="s">
        <v>68</v>
      </c>
      <c r="C22" s="21">
        <f t="shared" si="0"/>
        <v>0</v>
      </c>
      <c r="D22" s="21">
        <v>7.4218700000000002</v>
      </c>
      <c r="E22" s="21">
        <v>7.3257919999999999</v>
      </c>
      <c r="F22" s="21">
        <v>4.4901799999999996</v>
      </c>
      <c r="G22" s="21">
        <v>4.9147530000000001</v>
      </c>
      <c r="H22" s="21">
        <v>7.5785859999999996</v>
      </c>
      <c r="I22" s="21">
        <v>7.88504</v>
      </c>
      <c r="J22" s="21">
        <v>7.5272119999999996</v>
      </c>
      <c r="K22" s="21">
        <v>6.0413139999999999</v>
      </c>
      <c r="L22" s="21">
        <v>5.149756</v>
      </c>
      <c r="M22" s="21">
        <v>6.8987049999999996</v>
      </c>
      <c r="N22" s="21">
        <v>5.104406</v>
      </c>
    </row>
    <row r="23" spans="1:14" x14ac:dyDescent="0.2">
      <c r="A23" t="s">
        <v>58</v>
      </c>
      <c r="B23" t="s">
        <v>57</v>
      </c>
      <c r="C23" s="21" t="str">
        <f t="shared" si="0"/>
        <v>N/A</v>
      </c>
      <c r="D23" s="21">
        <v>7.5773659999999996</v>
      </c>
      <c r="E23" s="21">
        <v>5.9845009999999998</v>
      </c>
      <c r="F23" s="21">
        <v>5.334892</v>
      </c>
      <c r="G23" s="21">
        <v>6.0868570000000002</v>
      </c>
      <c r="H23" s="21">
        <v>7.3440070000000004</v>
      </c>
      <c r="I23" s="21">
        <v>9.018243</v>
      </c>
      <c r="J23" s="21">
        <v>6.5145520000000001</v>
      </c>
      <c r="K23" s="21">
        <v>6.7148409999999998</v>
      </c>
      <c r="L23" s="21">
        <v>5.974291</v>
      </c>
      <c r="M23" s="21">
        <v>5.7684699999999998</v>
      </c>
      <c r="N23" s="21">
        <v>6.3455389999999996</v>
      </c>
    </row>
    <row r="24" spans="1:14" x14ac:dyDescent="0.2">
      <c r="A24" t="s">
        <v>20</v>
      </c>
      <c r="B24" t="s">
        <v>132</v>
      </c>
      <c r="C24" s="21">
        <f t="shared" si="0"/>
        <v>5.7326016462958336</v>
      </c>
      <c r="D24" s="21">
        <v>6.0873730000000004</v>
      </c>
      <c r="E24" s="21">
        <v>5.735328</v>
      </c>
      <c r="F24" s="21">
        <v>4.4915050000000001</v>
      </c>
      <c r="G24" s="21">
        <v>5.057887</v>
      </c>
      <c r="H24" s="21">
        <v>7.7057869999999999</v>
      </c>
      <c r="I24" s="21">
        <v>7.1327829999999999</v>
      </c>
      <c r="J24" s="21">
        <v>7.6797930000000001</v>
      </c>
      <c r="K24" s="21">
        <v>6.698283</v>
      </c>
      <c r="L24" s="21">
        <v>6.5216839999999996</v>
      </c>
      <c r="M24" s="21">
        <v>5.9151930000000004</v>
      </c>
      <c r="N24" s="21">
        <v>5.1369210000000001</v>
      </c>
    </row>
    <row r="25" spans="1:14" x14ac:dyDescent="0.2">
      <c r="A25" t="s">
        <v>21</v>
      </c>
      <c r="B25" t="s">
        <v>59</v>
      </c>
      <c r="C25" s="21">
        <f t="shared" si="0"/>
        <v>8.1517690875232773</v>
      </c>
      <c r="D25" s="21">
        <v>8.0463129999999996</v>
      </c>
      <c r="E25" s="21">
        <v>7.7313850000000004</v>
      </c>
      <c r="F25" s="21">
        <v>7.809374</v>
      </c>
      <c r="G25" s="21">
        <v>6.9490540000000003</v>
      </c>
      <c r="H25" s="21">
        <v>9.1043350000000007</v>
      </c>
      <c r="I25" s="21">
        <v>7.9452559999999997</v>
      </c>
      <c r="J25" s="21">
        <v>8.4732059999999993</v>
      </c>
      <c r="K25" s="21">
        <v>8.2905540000000002</v>
      </c>
      <c r="L25" s="21">
        <v>8.4448039999999995</v>
      </c>
      <c r="M25" s="21">
        <v>6.1214690000000003</v>
      </c>
      <c r="N25" s="21">
        <v>6.1993749999999999</v>
      </c>
    </row>
    <row r="26" spans="1:14" x14ac:dyDescent="0.2">
      <c r="A26" t="s">
        <v>22</v>
      </c>
      <c r="B26" t="s">
        <v>60</v>
      </c>
      <c r="C26" s="21">
        <f t="shared" si="0"/>
        <v>0</v>
      </c>
      <c r="D26" s="21">
        <v>7.162185</v>
      </c>
      <c r="E26" s="21">
        <v>6.7534409999999996</v>
      </c>
      <c r="F26" s="21">
        <v>6.6711280000000004</v>
      </c>
      <c r="G26" s="21">
        <v>5.3067219999999997</v>
      </c>
      <c r="H26" s="21">
        <v>7.1043770000000004</v>
      </c>
      <c r="I26" s="21">
        <v>8.2275709999999993</v>
      </c>
      <c r="J26" s="21">
        <v>7.7289399999999997</v>
      </c>
      <c r="K26" s="21">
        <v>7.5475209999999997</v>
      </c>
      <c r="L26" s="21">
        <v>7.1459450000000002</v>
      </c>
      <c r="M26" s="21">
        <v>7.2654870000000003</v>
      </c>
      <c r="N26" s="21">
        <v>7.5333009999999998</v>
      </c>
    </row>
    <row r="27" spans="1:14" x14ac:dyDescent="0.2">
      <c r="A27" t="s">
        <v>23</v>
      </c>
      <c r="B27" t="s">
        <v>87</v>
      </c>
      <c r="C27" s="21">
        <f t="shared" si="0"/>
        <v>7.4313827032625577</v>
      </c>
      <c r="D27" s="21">
        <v>7.8212799999999998</v>
      </c>
      <c r="E27" s="21">
        <v>8.1961200000000005</v>
      </c>
      <c r="F27" s="21">
        <v>7.1133480000000002</v>
      </c>
      <c r="G27" s="21">
        <v>6.3134360000000003</v>
      </c>
      <c r="H27" s="21">
        <v>10.336460000000001</v>
      </c>
      <c r="I27" s="21">
        <v>10.251060000000001</v>
      </c>
      <c r="J27" s="21">
        <v>8.1394939999999991</v>
      </c>
      <c r="K27" s="21">
        <v>7.38605</v>
      </c>
      <c r="L27" s="21">
        <v>6.7337059999999997</v>
      </c>
      <c r="M27" s="21">
        <v>6.5950199999999999</v>
      </c>
      <c r="N27" s="21">
        <v>6.4653359999999997</v>
      </c>
    </row>
    <row r="28" spans="1:14" x14ac:dyDescent="0.2">
      <c r="A28" t="s">
        <v>24</v>
      </c>
      <c r="B28" t="s">
        <v>61</v>
      </c>
      <c r="C28" s="21" t="str">
        <f t="shared" si="0"/>
        <v>N/A</v>
      </c>
      <c r="D28" s="21">
        <v>7.1788290000000003</v>
      </c>
      <c r="E28" s="21">
        <v>7.1235059999999999</v>
      </c>
      <c r="F28" s="21">
        <v>6.7113160000000001</v>
      </c>
      <c r="G28" s="21">
        <v>6.1360890000000001</v>
      </c>
      <c r="H28" s="21">
        <v>6.6755690000000003</v>
      </c>
      <c r="I28" s="21">
        <v>8.1243040000000004</v>
      </c>
      <c r="J28" s="21">
        <v>7.3965569999999996</v>
      </c>
      <c r="K28" s="21">
        <v>7.1101179999999999</v>
      </c>
      <c r="L28" s="21">
        <v>6.9013080000000002</v>
      </c>
      <c r="M28" s="21">
        <v>6.4263430000000001</v>
      </c>
      <c r="N28" s="21">
        <v>6.7717580000000002</v>
      </c>
    </row>
    <row r="29" spans="1:14" x14ac:dyDescent="0.2">
      <c r="A29" t="s">
        <v>25</v>
      </c>
      <c r="B29" t="s">
        <v>62</v>
      </c>
      <c r="C29" s="21">
        <f t="shared" si="0"/>
        <v>11.201158183480645</v>
      </c>
      <c r="D29" s="21">
        <v>10.772130000000001</v>
      </c>
      <c r="E29" s="21">
        <v>9.4794649999999994</v>
      </c>
      <c r="F29" s="21">
        <v>9.0485620000000004</v>
      </c>
      <c r="G29" s="21">
        <v>8.3963359999999998</v>
      </c>
      <c r="H29" s="21">
        <v>8.4255849999999999</v>
      </c>
      <c r="I29" s="21">
        <v>9.2278520000000004</v>
      </c>
      <c r="J29" s="21">
        <v>9.2988339999999994</v>
      </c>
      <c r="K29" s="21">
        <v>11.72343</v>
      </c>
      <c r="L29" s="21">
        <v>11.044409999999999</v>
      </c>
      <c r="M29" s="21">
        <v>10.19708</v>
      </c>
      <c r="N29" s="21">
        <v>8.0936369999999993</v>
      </c>
    </row>
    <row r="30" spans="1:14" x14ac:dyDescent="0.2">
      <c r="A30" t="s">
        <v>176</v>
      </c>
      <c r="B30" t="s">
        <v>322</v>
      </c>
      <c r="C30" s="21">
        <f>IFERROR(VLOOKUP($A30,MarketPrice,2,FALSE)/VLOOKUP($A30,CashFlow,2,FALSE),"N/A")</f>
        <v>0</v>
      </c>
      <c r="D30" s="21">
        <f>IFERROR(VLOOKUP($A30,MarketPrice,3,FALSE)/VLOOKUP($A30,CashFlow,3,FALSE),"N/A")</f>
        <v>7.5773658761224949</v>
      </c>
      <c r="E30" s="21">
        <f>IFERROR(VLOOKUP($A30,MarketPrice,4,FALSE)/VLOOKUP($A30,CashFlow,4,FALSE),"N/A")</f>
        <v>5.9845011301259277</v>
      </c>
      <c r="F30" s="21">
        <f>IFERROR(VLOOKUP($A30,MarketPrice,5,FALSE)/VLOOKUP($A30,CashFlow,5,FALSE),"N/A")</f>
        <v>5.524378430739425</v>
      </c>
      <c r="G30" s="21">
        <f>IFERROR(VLOOKUP($A30,MarketPrice,6,FALSE)/VLOOKUP($A30,CashFlow,6,FALSE),"N/A")</f>
        <v>6.0868571428571423</v>
      </c>
      <c r="H30" s="21">
        <f>IFERROR(VLOOKUP($A30,MarketPrice,7,FALSE)/VLOOKUP($A30,CashFlow,7,FALSE),"N/A")</f>
        <v>7.3440069773236978</v>
      </c>
      <c r="I30" s="21">
        <f>IFERROR(VLOOKUP($A30,MarketPrice,8,FALSE)/VLOOKUP($A30,CashFlow,8,FALSE),"N/A")</f>
        <v>9.0182428488032684</v>
      </c>
      <c r="J30" s="21">
        <f>IFERROR(VLOOKUP($A30,MarketPrice,9,FALSE)/VLOOKUP($A30,CashFlow,9,FALSE),"N/A")</f>
        <v>6.5145516324420152</v>
      </c>
      <c r="K30" s="21">
        <f>IFERROR(VLOOKUP($A30,MarketPrice,10,FALSE)/VLOOKUP($A30,CashFlow,10,FALSE),"N/A")</f>
        <v>6.7148405890920859</v>
      </c>
      <c r="L30" s="21">
        <f>IFERROR(VLOOKUP($A30,MarketPrice,11,FALSE)/VLOOKUP($A30,CashFlow,11,FALSE),"N/A")</f>
        <v>5.9742903053026248</v>
      </c>
      <c r="M30" s="21">
        <f>IFERROR(VLOOKUP($A30,MarketPrice,12,FALSE)/VLOOKUP($A30,CashFlow,12,FALSE),"N/A")</f>
        <v>5.7684701492537309</v>
      </c>
      <c r="N30" s="21" t="str">
        <f>IFERROR(VLOOKUP($A30,MarketPrice,13,FALSE)/VLOOKUP($A30,CashFlow,13,FALSE),"N/A")</f>
        <v>N/A</v>
      </c>
    </row>
    <row r="31" spans="1:14" x14ac:dyDescent="0.2">
      <c r="A31" t="s">
        <v>26</v>
      </c>
      <c r="B31" t="s">
        <v>63</v>
      </c>
      <c r="C31" s="21">
        <f t="shared" ref="C31:C54" si="1">IFERROR(VLOOKUP(A31,MarketPrice,2,FALSE)/VLOOKUP(A31,CashFlow,2,FALSE),"N/A")</f>
        <v>8.7092511013215859</v>
      </c>
      <c r="D31" s="21">
        <v>7.8117419999999997</v>
      </c>
      <c r="E31" s="21">
        <v>6.8133379999999999</v>
      </c>
      <c r="F31" s="21">
        <v>5.0931030000000002</v>
      </c>
      <c r="G31" s="21">
        <v>4.0637869999999996</v>
      </c>
      <c r="H31" s="21">
        <v>4.8725129999999996</v>
      </c>
      <c r="I31" s="21">
        <v>6.6947570000000001</v>
      </c>
      <c r="J31" s="21">
        <v>6.8663939999999997</v>
      </c>
      <c r="K31" s="21">
        <v>7.3603690000000004</v>
      </c>
      <c r="L31" s="21">
        <v>6.0803339999999997</v>
      </c>
      <c r="M31" s="21">
        <v>5.6005190000000002</v>
      </c>
      <c r="N31" s="21">
        <v>5.2161540000000004</v>
      </c>
    </row>
    <row r="32" spans="1:14" x14ac:dyDescent="0.2">
      <c r="A32" t="s">
        <v>27</v>
      </c>
      <c r="B32" t="s">
        <v>66</v>
      </c>
      <c r="C32" s="21">
        <f t="shared" si="1"/>
        <v>8.0810344827586214</v>
      </c>
      <c r="D32" s="21">
        <v>9.3024299999999993</v>
      </c>
      <c r="E32" s="21">
        <v>6.9887199999999998</v>
      </c>
      <c r="F32" s="21">
        <v>4.9663490000000001</v>
      </c>
      <c r="G32" s="21">
        <v>4.6065740000000002</v>
      </c>
      <c r="H32" s="21">
        <v>4.1233170000000001</v>
      </c>
      <c r="I32" s="21">
        <v>6.1838170000000003</v>
      </c>
      <c r="J32" s="21">
        <v>6.0159940000000001</v>
      </c>
      <c r="K32" s="21">
        <v>3.5481029999999998</v>
      </c>
      <c r="L32" s="21">
        <v>3.782826</v>
      </c>
      <c r="M32" s="21">
        <v>2.852541</v>
      </c>
      <c r="N32" s="21">
        <v>2.746715</v>
      </c>
    </row>
    <row r="33" spans="1:14" x14ac:dyDescent="0.2">
      <c r="A33" t="str">
        <f>"NWE"</f>
        <v>NWE</v>
      </c>
      <c r="B33" t="s">
        <v>97</v>
      </c>
      <c r="C33" s="21">
        <f t="shared" si="1"/>
        <v>7.607300073367572</v>
      </c>
      <c r="D33" s="21">
        <v>6.8546889999999996</v>
      </c>
      <c r="E33" s="21">
        <v>5.8909789999999997</v>
      </c>
      <c r="F33" s="21">
        <v>5.7926120000000001</v>
      </c>
      <c r="G33" s="21">
        <v>5.0469900000000001</v>
      </c>
      <c r="H33" s="21">
        <v>5.5741540000000001</v>
      </c>
      <c r="I33" s="21">
        <v>8.4497839999999993</v>
      </c>
      <c r="J33" s="21">
        <v>9.3943080000000005</v>
      </c>
      <c r="K33" s="21">
        <v>7.3119839999999998</v>
      </c>
      <c r="L33" s="21">
        <v>8.1297280000000001</v>
      </c>
      <c r="M33" s="2" t="s">
        <v>134</v>
      </c>
      <c r="N33" s="2" t="s">
        <v>134</v>
      </c>
    </row>
    <row r="34" spans="1:14" x14ac:dyDescent="0.2">
      <c r="A34" t="s">
        <v>28</v>
      </c>
      <c r="B34" t="s">
        <v>69</v>
      </c>
      <c r="C34" s="21">
        <f t="shared" si="1"/>
        <v>9.9288400347121772</v>
      </c>
      <c r="D34" s="21">
        <v>7.3450660000000001</v>
      </c>
      <c r="E34" s="21">
        <v>7.4800789999999999</v>
      </c>
      <c r="F34" s="21">
        <v>6.6104279999999997</v>
      </c>
      <c r="G34" s="21">
        <v>5.3664810000000003</v>
      </c>
      <c r="H34" s="21">
        <v>6.4353259999999999</v>
      </c>
      <c r="I34" s="21">
        <v>7.5816619999999997</v>
      </c>
      <c r="J34" s="21">
        <v>7.4984330000000003</v>
      </c>
      <c r="K34" s="21">
        <v>7.0380750000000001</v>
      </c>
      <c r="L34" s="21">
        <v>6.7290000000000001</v>
      </c>
      <c r="M34" s="21">
        <v>5.6171150000000001</v>
      </c>
      <c r="N34" s="21">
        <v>5.3884740000000004</v>
      </c>
    </row>
    <row r="35" spans="1:14" x14ac:dyDescent="0.2">
      <c r="A35" t="s">
        <v>29</v>
      </c>
      <c r="B35" t="s">
        <v>70</v>
      </c>
      <c r="C35" s="21">
        <f t="shared" si="1"/>
        <v>9.5807947019867559</v>
      </c>
      <c r="D35" s="21">
        <v>8.4300479999999993</v>
      </c>
      <c r="E35" s="21">
        <v>9.038494</v>
      </c>
      <c r="F35" s="21">
        <v>8.0651010000000003</v>
      </c>
      <c r="G35" s="21">
        <v>8.0097749999999994</v>
      </c>
      <c r="H35" s="21">
        <v>11.65457</v>
      </c>
      <c r="I35" s="21">
        <v>9.5285670000000007</v>
      </c>
      <c r="J35" s="21">
        <v>8.6563330000000001</v>
      </c>
      <c r="K35" s="21">
        <v>8.1753649999999993</v>
      </c>
      <c r="L35" s="21">
        <v>9.0128249999999994</v>
      </c>
      <c r="M35" s="21">
        <v>8.1296970000000002</v>
      </c>
      <c r="N35" s="21">
        <v>8.3335279999999994</v>
      </c>
    </row>
    <row r="36" spans="1:14" x14ac:dyDescent="0.2">
      <c r="A36" t="s">
        <v>30</v>
      </c>
      <c r="B36" t="s">
        <v>75</v>
      </c>
      <c r="C36" s="21">
        <f t="shared" si="1"/>
        <v>0</v>
      </c>
      <c r="D36" s="21">
        <v>6.0283220000000002</v>
      </c>
      <c r="E36" s="21">
        <v>6.3527639999999996</v>
      </c>
      <c r="F36" s="21">
        <v>5.8573360000000001</v>
      </c>
      <c r="G36" s="21">
        <v>5.1526990000000001</v>
      </c>
      <c r="H36" s="21">
        <v>6.6573690000000001</v>
      </c>
      <c r="I36" s="21">
        <v>8.4055689999999998</v>
      </c>
      <c r="J36" s="21">
        <v>6.9196429999999998</v>
      </c>
      <c r="K36" s="21">
        <v>6.0457140000000003</v>
      </c>
      <c r="L36" s="21">
        <v>5.3380929999999998</v>
      </c>
      <c r="M36" s="21">
        <v>4.7405369999999998</v>
      </c>
      <c r="N36" s="21">
        <v>6.4597629999999997</v>
      </c>
    </row>
    <row r="37" spans="1:14" x14ac:dyDescent="0.2">
      <c r="A37" t="s">
        <v>31</v>
      </c>
      <c r="B37" t="s">
        <v>73</v>
      </c>
      <c r="C37" s="21">
        <f t="shared" si="1"/>
        <v>0</v>
      </c>
      <c r="D37" s="21">
        <v>5.8574359999999999</v>
      </c>
      <c r="E37" s="21">
        <v>5.3151510000000002</v>
      </c>
      <c r="F37" s="21">
        <v>5.4195549999999999</v>
      </c>
      <c r="G37" s="21">
        <v>4.711246</v>
      </c>
      <c r="H37" s="21">
        <v>4.6108539999999998</v>
      </c>
      <c r="I37" s="21">
        <v>5.8399000000000001</v>
      </c>
      <c r="J37" s="21">
        <v>5.2815890000000003</v>
      </c>
      <c r="K37" s="21">
        <v>5.0694929999999996</v>
      </c>
      <c r="L37" s="21">
        <v>5.1284159999999996</v>
      </c>
      <c r="M37" s="21">
        <v>4.0549770000000001</v>
      </c>
      <c r="N37" s="21">
        <v>14.685969999999999</v>
      </c>
    </row>
    <row r="38" spans="1:14" x14ac:dyDescent="0.2">
      <c r="A38" t="s">
        <v>32</v>
      </c>
      <c r="B38" t="s">
        <v>74</v>
      </c>
      <c r="C38" s="21">
        <f t="shared" si="1"/>
        <v>6.8530782438067206</v>
      </c>
      <c r="D38" s="21">
        <v>6.3436510000000004</v>
      </c>
      <c r="E38" s="21">
        <v>5.8035620000000003</v>
      </c>
      <c r="F38" s="21">
        <v>5.6503139999999998</v>
      </c>
      <c r="G38" s="21">
        <v>3.844516</v>
      </c>
      <c r="H38" s="21">
        <v>4.1873620000000003</v>
      </c>
      <c r="I38" s="21">
        <v>4.7558369999999996</v>
      </c>
      <c r="J38" s="21">
        <v>4.4759690000000001</v>
      </c>
      <c r="K38" s="21">
        <v>7.4792569999999996</v>
      </c>
      <c r="L38" s="21">
        <v>5.8802649999999996</v>
      </c>
      <c r="M38" s="21">
        <v>4.8030030000000004</v>
      </c>
      <c r="N38" s="21">
        <v>5.2054470000000004</v>
      </c>
    </row>
    <row r="39" spans="1:14" x14ac:dyDescent="0.2">
      <c r="A39" t="s">
        <v>33</v>
      </c>
      <c r="B39" t="s">
        <v>76</v>
      </c>
      <c r="C39" s="21">
        <f t="shared" si="1"/>
        <v>0</v>
      </c>
      <c r="D39" s="21">
        <v>5.8023670000000003</v>
      </c>
      <c r="E39" s="21">
        <v>4.9386409999999996</v>
      </c>
      <c r="F39" s="21">
        <v>4.5815520000000003</v>
      </c>
      <c r="G39" s="21">
        <v>4.5271790000000003</v>
      </c>
      <c r="H39" s="21">
        <v>7.100797</v>
      </c>
      <c r="I39" s="21">
        <v>10.67074</v>
      </c>
      <c r="J39" s="21">
        <v>7.4967810000000004</v>
      </c>
      <c r="K39" s="21">
        <v>7.6200109999999999</v>
      </c>
      <c r="L39" s="21">
        <v>6.8385860000000003</v>
      </c>
      <c r="M39" s="21">
        <v>5.5484400000000003</v>
      </c>
      <c r="N39" s="21">
        <v>5.7152950000000002</v>
      </c>
    </row>
    <row r="40" spans="1:14" x14ac:dyDescent="0.2">
      <c r="A40" t="s">
        <v>34</v>
      </c>
      <c r="B40" t="s">
        <v>95</v>
      </c>
      <c r="C40" s="21">
        <f t="shared" si="1"/>
        <v>6.0602434077079108</v>
      </c>
      <c r="D40" s="21">
        <v>5.0777000000000001</v>
      </c>
      <c r="E40" s="21">
        <v>4.8601660000000004</v>
      </c>
      <c r="F40" s="21">
        <v>4.1327800000000003</v>
      </c>
      <c r="G40" s="21">
        <v>4.6343079999999999</v>
      </c>
      <c r="H40" s="21">
        <v>4.8050480000000002</v>
      </c>
      <c r="I40" s="21">
        <v>5.3364010000000004</v>
      </c>
      <c r="J40" s="21">
        <v>5.7368540000000001</v>
      </c>
      <c r="K40" s="2" t="s">
        <v>134</v>
      </c>
      <c r="L40" s="2" t="s">
        <v>134</v>
      </c>
      <c r="M40" s="2" t="s">
        <v>134</v>
      </c>
      <c r="N40" s="2" t="s">
        <v>134</v>
      </c>
    </row>
    <row r="41" spans="1:14" x14ac:dyDescent="0.2">
      <c r="A41" t="s">
        <v>35</v>
      </c>
      <c r="B41" t="s">
        <v>72</v>
      </c>
      <c r="C41" s="21">
        <f t="shared" si="1"/>
        <v>6.58935115326579</v>
      </c>
      <c r="D41" s="21">
        <v>5.865551</v>
      </c>
      <c r="E41" s="21">
        <v>5.9795199999999999</v>
      </c>
      <c r="F41" s="21">
        <v>7.4642080000000002</v>
      </c>
      <c r="G41" s="21">
        <v>8.8216450000000002</v>
      </c>
      <c r="H41" s="21">
        <v>9.1652170000000002</v>
      </c>
      <c r="I41" s="21">
        <v>8.9002160000000003</v>
      </c>
      <c r="J41" s="21">
        <v>7.5813579999999998</v>
      </c>
      <c r="K41" s="21">
        <v>7.5679270000000001</v>
      </c>
      <c r="L41" s="21">
        <v>6.493322</v>
      </c>
      <c r="M41" s="21">
        <v>5.4071610000000003</v>
      </c>
      <c r="N41" s="21">
        <v>5.3008740000000003</v>
      </c>
    </row>
    <row r="42" spans="1:14" x14ac:dyDescent="0.2">
      <c r="A42" t="s">
        <v>36</v>
      </c>
      <c r="B42" t="s">
        <v>77</v>
      </c>
      <c r="C42" s="21">
        <f t="shared" si="1"/>
        <v>6.4036786060019368</v>
      </c>
      <c r="D42" s="21">
        <v>6.4006150000000002</v>
      </c>
      <c r="E42" s="21">
        <v>6.0311570000000003</v>
      </c>
      <c r="F42" s="21">
        <v>6.0390819999999996</v>
      </c>
      <c r="G42" s="21">
        <v>6.2038520000000004</v>
      </c>
      <c r="H42" s="21">
        <v>8.4593849999999993</v>
      </c>
      <c r="I42" s="21">
        <v>9.8315739999999998</v>
      </c>
      <c r="J42" s="21">
        <v>8.4095209999999998</v>
      </c>
      <c r="K42" s="21">
        <v>8.5945</v>
      </c>
      <c r="L42" s="21">
        <v>7.1653440000000002</v>
      </c>
      <c r="M42" s="21">
        <v>6.7910959999999996</v>
      </c>
      <c r="N42" s="21">
        <v>6.2383800000000003</v>
      </c>
    </row>
    <row r="43" spans="1:14" x14ac:dyDescent="0.2">
      <c r="A43" t="s">
        <v>37</v>
      </c>
      <c r="B43" t="s">
        <v>78</v>
      </c>
      <c r="C43" s="21">
        <f t="shared" si="1"/>
        <v>7.4871402327005505</v>
      </c>
      <c r="D43" s="21">
        <v>7.3960020000000002</v>
      </c>
      <c r="E43" s="21">
        <v>6.75237</v>
      </c>
      <c r="F43" s="21">
        <v>6.5238659999999999</v>
      </c>
      <c r="G43" s="21">
        <v>5.8802120000000002</v>
      </c>
      <c r="H43" s="21">
        <v>6.3791399999999996</v>
      </c>
      <c r="I43" s="21">
        <v>7.147017</v>
      </c>
      <c r="J43" s="21">
        <v>7.02745</v>
      </c>
      <c r="K43" s="21">
        <v>5.404172</v>
      </c>
      <c r="L43" s="21">
        <v>6.8624739999999997</v>
      </c>
      <c r="M43" s="21">
        <v>6.5898159999999999</v>
      </c>
      <c r="N43" s="21">
        <v>6.3557940000000004</v>
      </c>
    </row>
    <row r="44" spans="1:14" x14ac:dyDescent="0.2">
      <c r="A44" t="s">
        <v>38</v>
      </c>
      <c r="B44" t="s">
        <v>55</v>
      </c>
      <c r="C44" s="21">
        <f t="shared" si="1"/>
        <v>0</v>
      </c>
      <c r="D44" s="21">
        <v>7.2571719999999997</v>
      </c>
      <c r="E44" s="21">
        <v>6.1345460000000003</v>
      </c>
      <c r="F44" s="21">
        <v>6.5281070000000003</v>
      </c>
      <c r="G44" s="21">
        <v>6.0718870000000003</v>
      </c>
      <c r="H44" s="21">
        <v>7.0656929999999996</v>
      </c>
      <c r="I44" s="21">
        <v>8.6065199999999997</v>
      </c>
      <c r="J44" s="21">
        <v>7.2220899999999997</v>
      </c>
      <c r="K44" s="21">
        <v>6.9599330000000004</v>
      </c>
      <c r="L44" s="21">
        <v>5.163653</v>
      </c>
      <c r="M44" s="21">
        <v>4.8501799999999999</v>
      </c>
      <c r="N44" s="21">
        <v>3.9982500000000001</v>
      </c>
    </row>
    <row r="45" spans="1:14" x14ac:dyDescent="0.2">
      <c r="A45" t="s">
        <v>65</v>
      </c>
      <c r="B45" t="s">
        <v>64</v>
      </c>
      <c r="C45" s="21" t="str">
        <f t="shared" si="1"/>
        <v>N/A</v>
      </c>
      <c r="D45" s="21">
        <v>4.7074369999999996</v>
      </c>
      <c r="E45" s="21">
        <v>5.1352549999999999</v>
      </c>
      <c r="F45" s="21">
        <v>3.6367560000000001</v>
      </c>
      <c r="G45" s="21">
        <v>3.1389290000000001</v>
      </c>
      <c r="H45" s="21">
        <v>5.8650120000000001</v>
      </c>
      <c r="I45" s="21">
        <v>5.8509099999999998</v>
      </c>
      <c r="J45" s="21">
        <v>4.9691929999999997</v>
      </c>
      <c r="K45" s="21">
        <v>4.9966999999999997</v>
      </c>
      <c r="L45" s="21">
        <v>1.8034870000000001</v>
      </c>
      <c r="M45" s="21">
        <v>1.884924</v>
      </c>
      <c r="N45" s="21">
        <v>-7.0251169999999998</v>
      </c>
    </row>
    <row r="46" spans="1:14" x14ac:dyDescent="0.2">
      <c r="A46" t="s">
        <v>39</v>
      </c>
      <c r="B46" t="s">
        <v>79</v>
      </c>
      <c r="C46" s="21">
        <f t="shared" si="1"/>
        <v>0</v>
      </c>
      <c r="D46" s="21">
        <v>8.745946</v>
      </c>
      <c r="E46" s="21">
        <v>8.2234429999999996</v>
      </c>
      <c r="F46" s="21">
        <v>7.7901619999999996</v>
      </c>
      <c r="G46" s="21">
        <v>7.077617</v>
      </c>
      <c r="H46" s="21">
        <v>8.1835810000000002</v>
      </c>
      <c r="I46" s="21">
        <v>8.6184840000000005</v>
      </c>
      <c r="J46" s="21">
        <v>8.4714670000000005</v>
      </c>
      <c r="K46" s="21">
        <v>8.4108160000000005</v>
      </c>
      <c r="L46" s="21">
        <v>8.2763340000000003</v>
      </c>
      <c r="M46" s="21">
        <v>8.2793989999999997</v>
      </c>
      <c r="N46" s="21">
        <v>7.832465</v>
      </c>
    </row>
    <row r="47" spans="1:14" x14ac:dyDescent="0.2">
      <c r="A47" t="s">
        <v>40</v>
      </c>
      <c r="B47" t="s">
        <v>80</v>
      </c>
      <c r="C47" s="21">
        <f t="shared" si="1"/>
        <v>7.1557478368355998</v>
      </c>
      <c r="D47" s="21">
        <v>6.5502779999999996</v>
      </c>
      <c r="E47" s="21">
        <v>6.62378</v>
      </c>
      <c r="F47" s="21">
        <v>6.3696830000000002</v>
      </c>
      <c r="G47" s="21">
        <v>5.3832050000000002</v>
      </c>
      <c r="H47" s="21">
        <v>8.1157470000000007</v>
      </c>
      <c r="I47" s="21">
        <v>6.7518919999999998</v>
      </c>
      <c r="J47" s="21">
        <v>6.4196499999999999</v>
      </c>
      <c r="K47" s="21">
        <v>7.2119039999999996</v>
      </c>
      <c r="L47" s="21">
        <v>6.4092609999999999</v>
      </c>
      <c r="M47" s="21">
        <v>6.3931490000000002</v>
      </c>
      <c r="N47" s="21">
        <v>6.681349</v>
      </c>
    </row>
    <row r="48" spans="1:14" x14ac:dyDescent="0.2">
      <c r="A48" t="s">
        <v>41</v>
      </c>
      <c r="B48" t="s">
        <v>83</v>
      </c>
      <c r="C48" s="21">
        <f t="shared" si="1"/>
        <v>0</v>
      </c>
      <c r="D48" s="21">
        <v>6.2259770000000003</v>
      </c>
      <c r="E48" s="21">
        <v>6.0251400000000004</v>
      </c>
      <c r="F48" s="21">
        <v>7.6318530000000004</v>
      </c>
      <c r="G48" s="21">
        <v>4.8627330000000004</v>
      </c>
      <c r="H48" s="21">
        <v>5.3318719999999997</v>
      </c>
      <c r="I48" s="21">
        <v>6.2697719999999997</v>
      </c>
      <c r="J48" s="21">
        <v>7.488067</v>
      </c>
      <c r="K48" s="21">
        <v>7.3713670000000002</v>
      </c>
      <c r="L48" s="21">
        <v>6.5928209999999998</v>
      </c>
      <c r="M48" s="21">
        <v>4.781644</v>
      </c>
      <c r="N48" s="21">
        <v>4.7159110000000002</v>
      </c>
    </row>
    <row r="49" spans="1:14" x14ac:dyDescent="0.2">
      <c r="A49" t="s">
        <v>42</v>
      </c>
      <c r="B49" t="s">
        <v>81</v>
      </c>
      <c r="C49" s="21">
        <f t="shared" si="1"/>
        <v>0</v>
      </c>
      <c r="D49" s="21">
        <v>6.0399570000000002</v>
      </c>
      <c r="E49" s="21">
        <v>4.9275830000000003</v>
      </c>
      <c r="F49" s="21">
        <v>4.4701149999999998</v>
      </c>
      <c r="G49" s="21">
        <v>3.5913279999999999</v>
      </c>
      <c r="H49" s="21">
        <v>6.3091429999999997</v>
      </c>
      <c r="I49" s="21">
        <v>6.0424129999999998</v>
      </c>
      <c r="J49" s="21">
        <v>5.7676179999999997</v>
      </c>
      <c r="K49" s="21">
        <v>5.951632</v>
      </c>
      <c r="L49" s="21">
        <v>4.6349720000000003</v>
      </c>
      <c r="M49" s="21">
        <v>3.64655</v>
      </c>
      <c r="N49" s="21">
        <v>3.6843750000000002</v>
      </c>
    </row>
    <row r="50" spans="1:14" x14ac:dyDescent="0.2">
      <c r="A50" t="s">
        <v>85</v>
      </c>
      <c r="B50" t="s">
        <v>84</v>
      </c>
      <c r="C50" s="21">
        <f t="shared" si="1"/>
        <v>6.7780112044817926</v>
      </c>
      <c r="D50" s="21">
        <v>6.9222799999999998</v>
      </c>
      <c r="E50" s="21">
        <v>6.0521640000000003</v>
      </c>
      <c r="F50" s="21">
        <v>6.2707920000000001</v>
      </c>
      <c r="G50" s="21">
        <v>6.0775709999999998</v>
      </c>
      <c r="H50" s="21">
        <v>7.0863430000000003</v>
      </c>
      <c r="I50" s="21">
        <v>6.073277</v>
      </c>
      <c r="J50" s="21">
        <v>5.8232540000000004</v>
      </c>
      <c r="K50" s="21">
        <v>5.4577059999999999</v>
      </c>
      <c r="L50" s="21">
        <v>5.5678859999999997</v>
      </c>
      <c r="M50" s="21">
        <v>5.1765679999999996</v>
      </c>
      <c r="N50" s="21">
        <v>6.0934340000000002</v>
      </c>
    </row>
    <row r="51" spans="1:14" x14ac:dyDescent="0.2">
      <c r="A51" t="s">
        <v>43</v>
      </c>
      <c r="B51" t="s">
        <v>92</v>
      </c>
      <c r="C51" s="21">
        <f t="shared" si="1"/>
        <v>6.8210379797176373</v>
      </c>
      <c r="D51" s="21">
        <v>5.7899440000000002</v>
      </c>
      <c r="E51" s="21">
        <v>5.8104839999999998</v>
      </c>
      <c r="F51" s="21">
        <v>5.5771220000000001</v>
      </c>
      <c r="G51" s="21">
        <v>5.2428990000000004</v>
      </c>
      <c r="H51" s="21">
        <v>6.9016390000000003</v>
      </c>
      <c r="I51" s="21">
        <v>6.5349329999999997</v>
      </c>
      <c r="J51" s="21">
        <v>7.3743910000000001</v>
      </c>
      <c r="K51" s="21">
        <v>7.0612089999999998</v>
      </c>
      <c r="L51" s="21">
        <v>7.6323040000000004</v>
      </c>
      <c r="M51" s="21">
        <v>7.2745040000000003</v>
      </c>
      <c r="N51" s="21">
        <v>6.9240180000000002</v>
      </c>
    </row>
    <row r="52" spans="1:14" x14ac:dyDescent="0.2">
      <c r="A52" t="s">
        <v>44</v>
      </c>
      <c r="B52" t="s">
        <v>89</v>
      </c>
      <c r="C52" s="21">
        <f t="shared" si="1"/>
        <v>0</v>
      </c>
      <c r="D52" s="21">
        <v>6.7148830000000004</v>
      </c>
      <c r="E52" s="21">
        <v>6.671627</v>
      </c>
      <c r="F52" s="21">
        <v>5.5069660000000002</v>
      </c>
      <c r="G52" s="21">
        <v>5.3247980000000004</v>
      </c>
      <c r="H52" s="21">
        <v>7.0880380000000001</v>
      </c>
      <c r="I52" s="21">
        <v>6.8759940000000004</v>
      </c>
      <c r="J52" s="21">
        <v>5.8074579999999996</v>
      </c>
      <c r="K52" s="21">
        <v>6.9972519999999996</v>
      </c>
      <c r="L52" s="21">
        <v>6.538462</v>
      </c>
      <c r="M52" s="21">
        <v>4.2357319999999996</v>
      </c>
      <c r="N52" s="21">
        <v>2.941065</v>
      </c>
    </row>
    <row r="53" spans="1:14" x14ac:dyDescent="0.2">
      <c r="A53" t="s">
        <v>45</v>
      </c>
      <c r="B53" t="s">
        <v>90</v>
      </c>
      <c r="C53" s="21">
        <f t="shared" si="1"/>
        <v>9.5760517799352769</v>
      </c>
      <c r="D53" s="21">
        <v>9.2385230000000007</v>
      </c>
      <c r="E53" s="21">
        <v>8.4315960000000008</v>
      </c>
      <c r="F53" s="21">
        <v>8.1465779999999999</v>
      </c>
      <c r="G53" s="21">
        <v>6.8706560000000003</v>
      </c>
      <c r="H53" s="21">
        <v>7.5732660000000003</v>
      </c>
      <c r="I53" s="21">
        <v>7.8410989999999998</v>
      </c>
      <c r="J53" s="21">
        <v>7.272602</v>
      </c>
      <c r="K53" s="21">
        <v>6.4014530000000001</v>
      </c>
      <c r="L53" s="21">
        <v>6.2742060000000004</v>
      </c>
      <c r="M53" s="21">
        <v>4.9149459999999996</v>
      </c>
      <c r="N53" s="21">
        <v>4.2733350000000003</v>
      </c>
    </row>
    <row r="54" spans="1:14" x14ac:dyDescent="0.2">
      <c r="A54" t="s">
        <v>46</v>
      </c>
      <c r="B54" t="s">
        <v>67</v>
      </c>
      <c r="C54" s="21">
        <f t="shared" si="1"/>
        <v>0</v>
      </c>
      <c r="D54" s="21">
        <v>6.8532869999999999</v>
      </c>
      <c r="E54" s="21">
        <v>6.4721260000000003</v>
      </c>
      <c r="F54" s="21">
        <v>6.2759109999999998</v>
      </c>
      <c r="G54" s="21">
        <v>5.4270930000000002</v>
      </c>
      <c r="H54" s="21">
        <v>5.7058819999999999</v>
      </c>
      <c r="I54" s="21">
        <v>6.5089750000000004</v>
      </c>
      <c r="J54" s="21">
        <v>5.5397829999999999</v>
      </c>
      <c r="K54" s="21">
        <v>5.623856</v>
      </c>
      <c r="L54" s="21">
        <v>5.3087289999999996</v>
      </c>
      <c r="M54" s="21">
        <v>4.2676220000000002</v>
      </c>
      <c r="N54" s="21">
        <v>5.4642860000000004</v>
      </c>
    </row>
  </sheetData>
  <pageMargins left="0.7" right="0.7" top="0.75" bottom="0.75" header="0.3" footer="0.3"/>
  <pageSetup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5:X28"/>
  <sheetViews>
    <sheetView zoomScale="90" zoomScaleNormal="90" workbookViewId="0"/>
  </sheetViews>
  <sheetFormatPr defaultRowHeight="14.25" x14ac:dyDescent="0.2"/>
  <cols>
    <col min="2" max="2" width="24" bestFit="1" customWidth="1"/>
    <col min="4" max="4" width="1.625" customWidth="1"/>
    <col min="8" max="8" width="1.625" customWidth="1"/>
    <col min="9" max="9" width="10.75" customWidth="1"/>
    <col min="10" max="10" width="1.625" customWidth="1"/>
    <col min="11" max="11" width="9.375" bestFit="1" customWidth="1"/>
    <col min="12" max="12" width="3.875" customWidth="1"/>
  </cols>
  <sheetData>
    <row r="5" spans="2:24" ht="15" x14ac:dyDescent="0.25">
      <c r="C5" s="45" t="s">
        <v>143</v>
      </c>
      <c r="D5" s="45"/>
      <c r="E5" s="45"/>
      <c r="F5" s="45"/>
      <c r="G5" s="45"/>
    </row>
    <row r="6" spans="2:24" ht="15" x14ac:dyDescent="0.25">
      <c r="C6" s="29">
        <v>2014</v>
      </c>
      <c r="E6" s="42" t="s">
        <v>221</v>
      </c>
      <c r="F6" s="42"/>
      <c r="G6" s="42"/>
      <c r="I6" s="43" t="s">
        <v>220</v>
      </c>
      <c r="K6" s="29">
        <v>2014</v>
      </c>
      <c r="M6" s="29" t="s">
        <v>145</v>
      </c>
    </row>
    <row r="7" spans="2:24" ht="15" customHeight="1" thickBot="1" x14ac:dyDescent="0.3">
      <c r="C7" s="28" t="s">
        <v>141</v>
      </c>
      <c r="E7" s="28" t="s">
        <v>138</v>
      </c>
      <c r="F7" s="28" t="s">
        <v>139</v>
      </c>
      <c r="G7" s="28" t="s">
        <v>140</v>
      </c>
      <c r="I7" s="44"/>
      <c r="K7" s="28" t="s">
        <v>142</v>
      </c>
      <c r="M7" s="28" t="s">
        <v>146</v>
      </c>
    </row>
    <row r="8" spans="2:24" x14ac:dyDescent="0.2">
      <c r="C8" s="32" t="s">
        <v>144</v>
      </c>
      <c r="E8" s="32" t="s">
        <v>144</v>
      </c>
      <c r="F8" s="32" t="s">
        <v>144</v>
      </c>
      <c r="I8" s="32" t="s">
        <v>144</v>
      </c>
    </row>
    <row r="9" spans="2:24" x14ac:dyDescent="0.2">
      <c r="B9" t="str">
        <f>+'FEA___(MPG-18)'!C12</f>
        <v xml:space="preserve">ALLETE                        </v>
      </c>
      <c r="C9">
        <v>17.7</v>
      </c>
      <c r="E9">
        <v>52.1</v>
      </c>
      <c r="F9">
        <v>48</v>
      </c>
      <c r="G9" s="3">
        <f t="shared" ref="G9:G19" si="0">AVERAGE(E9:F9)</f>
        <v>50.05</v>
      </c>
      <c r="I9">
        <v>5.4</v>
      </c>
      <c r="K9" s="3">
        <f t="shared" ref="K9:K19" si="1">+G9/I9</f>
        <v>9.2685185185185173</v>
      </c>
      <c r="M9" s="33">
        <v>41719</v>
      </c>
      <c r="N9" s="36"/>
    </row>
    <row r="10" spans="2:24" x14ac:dyDescent="0.2">
      <c r="B10" t="str">
        <f>+'FEA___(MPG-18)'!C13</f>
        <v xml:space="preserve">Alliant Energy                </v>
      </c>
      <c r="C10">
        <v>15.7</v>
      </c>
      <c r="E10">
        <v>54.4</v>
      </c>
      <c r="F10">
        <v>50</v>
      </c>
      <c r="G10" s="3">
        <f t="shared" si="0"/>
        <v>52.2</v>
      </c>
      <c r="I10">
        <v>6.6</v>
      </c>
      <c r="K10" s="3">
        <f t="shared" si="1"/>
        <v>7.9090909090909101</v>
      </c>
      <c r="M10" s="33">
        <v>41719</v>
      </c>
      <c r="N10" s="36"/>
      <c r="R10" s="3"/>
      <c r="X10" s="33"/>
    </row>
    <row r="11" spans="2:24" x14ac:dyDescent="0.2">
      <c r="B11" t="str">
        <f>+'FEA___(MPG-18)'!C14</f>
        <v xml:space="preserve">Avista Corp.                  </v>
      </c>
      <c r="C11">
        <v>15.4</v>
      </c>
      <c r="E11">
        <v>29.3</v>
      </c>
      <c r="F11">
        <v>24.1</v>
      </c>
      <c r="G11" s="3">
        <f t="shared" si="0"/>
        <v>26.700000000000003</v>
      </c>
      <c r="I11">
        <v>4.3</v>
      </c>
      <c r="K11" s="3">
        <f t="shared" si="1"/>
        <v>6.2093023255813966</v>
      </c>
      <c r="M11" s="33">
        <v>41670</v>
      </c>
      <c r="N11" s="36"/>
      <c r="R11" s="3"/>
      <c r="X11" s="33"/>
    </row>
    <row r="12" spans="2:24" x14ac:dyDescent="0.2">
      <c r="B12" t="str">
        <f>+'FEA___(MPG-18)'!C15</f>
        <v xml:space="preserve">DTE Energy                    </v>
      </c>
      <c r="C12">
        <v>16.7</v>
      </c>
      <c r="E12">
        <v>72.900000000000006</v>
      </c>
      <c r="F12">
        <v>64.8</v>
      </c>
      <c r="G12" s="3">
        <f t="shared" si="0"/>
        <v>68.849999999999994</v>
      </c>
      <c r="I12">
        <v>11.25</v>
      </c>
      <c r="K12" s="3">
        <f t="shared" si="1"/>
        <v>6.1199999999999992</v>
      </c>
      <c r="M12" s="33">
        <v>41719</v>
      </c>
      <c r="N12" s="36"/>
      <c r="R12" s="3"/>
      <c r="X12" s="33"/>
    </row>
    <row r="13" spans="2:24" x14ac:dyDescent="0.2">
      <c r="B13" t="str">
        <f>+'FEA___(MPG-18)'!C16</f>
        <v xml:space="preserve">IDACORP, Inc.                 </v>
      </c>
      <c r="C13">
        <v>15.5</v>
      </c>
      <c r="E13">
        <v>54.7</v>
      </c>
      <c r="F13">
        <v>43.1</v>
      </c>
      <c r="G13" s="3">
        <f t="shared" si="0"/>
        <v>48.900000000000006</v>
      </c>
      <c r="I13">
        <v>6.45</v>
      </c>
      <c r="K13" s="3">
        <f t="shared" si="1"/>
        <v>7.5813953488372103</v>
      </c>
      <c r="M13" s="33">
        <v>41670</v>
      </c>
      <c r="N13" s="36"/>
    </row>
    <row r="14" spans="2:24" x14ac:dyDescent="0.2">
      <c r="B14" t="str">
        <f>+'FEA___(MPG-18)'!C17</f>
        <v xml:space="preserve">Integrys Energy               </v>
      </c>
      <c r="C14">
        <v>13.1</v>
      </c>
      <c r="E14">
        <v>57.7</v>
      </c>
      <c r="F14">
        <v>52.1</v>
      </c>
      <c r="G14" s="3">
        <f t="shared" si="0"/>
        <v>54.900000000000006</v>
      </c>
      <c r="I14">
        <v>7.25</v>
      </c>
      <c r="K14" s="3">
        <f t="shared" si="1"/>
        <v>7.5724137931034488</v>
      </c>
      <c r="M14" s="33">
        <v>41719</v>
      </c>
      <c r="N14" s="36"/>
    </row>
    <row r="15" spans="2:24" x14ac:dyDescent="0.2">
      <c r="B15" t="str">
        <f>+'FEA___(MPG-18)'!C18</f>
        <v>NextEra Energy, Inc.</v>
      </c>
      <c r="C15">
        <v>19.399999999999999</v>
      </c>
      <c r="E15">
        <v>92.8</v>
      </c>
      <c r="F15">
        <v>84</v>
      </c>
      <c r="G15" s="3">
        <f t="shared" si="0"/>
        <v>88.4</v>
      </c>
      <c r="I15">
        <v>11.1</v>
      </c>
      <c r="K15" s="3">
        <f t="shared" si="1"/>
        <v>7.9639639639639643</v>
      </c>
      <c r="M15" s="33">
        <v>41691</v>
      </c>
      <c r="N15" s="36"/>
    </row>
    <row r="16" spans="2:24" x14ac:dyDescent="0.2">
      <c r="B16" t="str">
        <f>+'FEA___(MPG-18)'!C19</f>
        <v xml:space="preserve">Portland General              </v>
      </c>
      <c r="C16">
        <v>15.9</v>
      </c>
      <c r="E16">
        <v>33.299999999999997</v>
      </c>
      <c r="F16">
        <v>27.4</v>
      </c>
      <c r="G16" s="3">
        <f t="shared" si="0"/>
        <v>30.349999999999998</v>
      </c>
      <c r="I16">
        <v>4.5999999999999996</v>
      </c>
      <c r="K16" s="3">
        <f t="shared" si="1"/>
        <v>6.5978260869565215</v>
      </c>
      <c r="M16" s="33">
        <v>41670</v>
      </c>
      <c r="N16" s="36"/>
      <c r="R16" s="3"/>
      <c r="X16" s="33"/>
    </row>
    <row r="17" spans="2:24" x14ac:dyDescent="0.2">
      <c r="B17" t="str">
        <f>+'FEA___(MPG-18)'!C20</f>
        <v xml:space="preserve">Sempra Energy                 </v>
      </c>
      <c r="C17">
        <v>21.6</v>
      </c>
      <c r="E17">
        <v>93</v>
      </c>
      <c r="F17">
        <v>70.599999999999994</v>
      </c>
      <c r="G17" s="3">
        <f t="shared" si="0"/>
        <v>81.8</v>
      </c>
      <c r="I17">
        <v>9.4499999999999993</v>
      </c>
      <c r="K17" s="3">
        <f t="shared" si="1"/>
        <v>8.6560846560846567</v>
      </c>
      <c r="M17" s="33">
        <v>41670</v>
      </c>
      <c r="N17" s="36"/>
      <c r="R17" s="3"/>
      <c r="X17" s="33"/>
    </row>
    <row r="18" spans="2:24" x14ac:dyDescent="0.2">
      <c r="B18" t="str">
        <f>+'FEA___(MPG-18)'!C21</f>
        <v xml:space="preserve">Southern Co.                  </v>
      </c>
      <c r="C18">
        <v>14.4</v>
      </c>
      <c r="E18">
        <v>42</v>
      </c>
      <c r="F18">
        <v>40.299999999999997</v>
      </c>
      <c r="G18" s="3">
        <f t="shared" si="0"/>
        <v>41.15</v>
      </c>
      <c r="I18">
        <v>5.45</v>
      </c>
      <c r="K18" s="3">
        <f t="shared" si="1"/>
        <v>7.5504587155963296</v>
      </c>
      <c r="M18" s="33">
        <v>41691</v>
      </c>
      <c r="N18" s="36"/>
      <c r="R18" s="3"/>
      <c r="X18" s="33"/>
    </row>
    <row r="19" spans="2:24" x14ac:dyDescent="0.2">
      <c r="B19" t="str">
        <f>+'FEA___(MPG-18)'!C22</f>
        <v xml:space="preserve">Westar Energy                 </v>
      </c>
      <c r="C19">
        <v>14.4</v>
      </c>
      <c r="E19">
        <v>35.200000000000003</v>
      </c>
      <c r="F19">
        <v>31.7</v>
      </c>
      <c r="G19" s="3">
        <f t="shared" si="0"/>
        <v>33.450000000000003</v>
      </c>
      <c r="I19">
        <v>4.45</v>
      </c>
      <c r="K19" s="3">
        <f t="shared" si="1"/>
        <v>7.5168539325842696</v>
      </c>
      <c r="M19" s="33">
        <v>41719</v>
      </c>
      <c r="N19" s="36"/>
    </row>
    <row r="20" spans="2:24" x14ac:dyDescent="0.2">
      <c r="B20" t="str">
        <f>+'FEA___(MPG-18)'!C23</f>
        <v xml:space="preserve">Wisconsin Energy              </v>
      </c>
      <c r="C20">
        <v>16.399999999999999</v>
      </c>
      <c r="E20">
        <v>44.4</v>
      </c>
      <c r="F20">
        <v>40.200000000000003</v>
      </c>
      <c r="G20" s="3">
        <f t="shared" ref="G20:G28" si="2">AVERAGE(E20:F20)</f>
        <v>42.3</v>
      </c>
      <c r="I20">
        <v>4.55</v>
      </c>
      <c r="K20" s="3">
        <f t="shared" ref="K20:K28" si="3">+G20/I20</f>
        <v>9.2967032967032956</v>
      </c>
      <c r="M20" s="33">
        <v>41719</v>
      </c>
      <c r="N20" s="36"/>
      <c r="R20" s="3"/>
      <c r="X20" s="33"/>
    </row>
    <row r="21" spans="2:24" x14ac:dyDescent="0.2">
      <c r="B21" t="str">
        <f>+'FEA___(MPG-18)'!C24</f>
        <v xml:space="preserve">Xcel Energy Inc.              </v>
      </c>
      <c r="C21">
        <v>15</v>
      </c>
      <c r="E21">
        <v>31.8</v>
      </c>
      <c r="F21">
        <v>26.8</v>
      </c>
      <c r="G21" s="3">
        <f t="shared" si="2"/>
        <v>29.3</v>
      </c>
      <c r="I21">
        <v>4.3</v>
      </c>
      <c r="K21" s="3">
        <f t="shared" si="3"/>
        <v>6.8139534883720936</v>
      </c>
      <c r="M21" s="33">
        <v>41670</v>
      </c>
      <c r="N21" s="36"/>
    </row>
    <row r="22" spans="2:24" hidden="1" x14ac:dyDescent="0.2">
      <c r="B22">
        <f>+'FEA___(MPG-18)'!C25</f>
        <v>0</v>
      </c>
      <c r="G22" s="3" t="e">
        <f t="shared" si="2"/>
        <v>#DIV/0!</v>
      </c>
      <c r="K22" s="3" t="e">
        <f t="shared" si="3"/>
        <v>#DIV/0!</v>
      </c>
      <c r="M22" s="33"/>
    </row>
    <row r="23" spans="2:24" hidden="1" x14ac:dyDescent="0.2">
      <c r="B23">
        <f>+'FEA___(MPG-18)'!C26</f>
        <v>0</v>
      </c>
      <c r="G23" s="3" t="e">
        <f t="shared" si="2"/>
        <v>#DIV/0!</v>
      </c>
      <c r="K23" s="3" t="e">
        <f t="shared" si="3"/>
        <v>#DIV/0!</v>
      </c>
      <c r="M23" s="33"/>
    </row>
    <row r="24" spans="2:24" hidden="1" x14ac:dyDescent="0.2">
      <c r="B24">
        <f>+'FEA___(MPG-18)'!C27</f>
        <v>0</v>
      </c>
      <c r="G24" s="3" t="e">
        <f t="shared" si="2"/>
        <v>#DIV/0!</v>
      </c>
      <c r="K24" s="3" t="e">
        <f t="shared" si="3"/>
        <v>#DIV/0!</v>
      </c>
      <c r="M24" s="33"/>
    </row>
    <row r="25" spans="2:24" hidden="1" x14ac:dyDescent="0.2">
      <c r="B25">
        <f>+'FEA___(MPG-18)'!C28</f>
        <v>0</v>
      </c>
      <c r="G25" s="3" t="e">
        <f t="shared" si="2"/>
        <v>#DIV/0!</v>
      </c>
      <c r="K25" s="3" t="e">
        <f t="shared" si="3"/>
        <v>#DIV/0!</v>
      </c>
      <c r="M25" s="33"/>
    </row>
    <row r="26" spans="2:24" hidden="1" x14ac:dyDescent="0.2">
      <c r="B26">
        <f>+'FEA___(MPG-18)'!C29</f>
        <v>0</v>
      </c>
      <c r="G26" s="3" t="e">
        <f t="shared" si="2"/>
        <v>#DIV/0!</v>
      </c>
      <c r="K26" s="3" t="e">
        <f t="shared" si="3"/>
        <v>#DIV/0!</v>
      </c>
      <c r="M26" s="33"/>
    </row>
    <row r="27" spans="2:24" hidden="1" x14ac:dyDescent="0.2">
      <c r="B27">
        <f>+'FEA___(MPG-18)'!C30</f>
        <v>0</v>
      </c>
      <c r="G27" s="3" t="e">
        <f t="shared" si="2"/>
        <v>#DIV/0!</v>
      </c>
      <c r="K27" s="3" t="e">
        <f t="shared" si="3"/>
        <v>#DIV/0!</v>
      </c>
      <c r="M27" s="33"/>
    </row>
    <row r="28" spans="2:24" hidden="1" x14ac:dyDescent="0.2">
      <c r="B28">
        <f>+'FEA___(MPG-18)'!C31</f>
        <v>0</v>
      </c>
      <c r="G28" s="3" t="e">
        <f t="shared" si="2"/>
        <v>#DIV/0!</v>
      </c>
      <c r="K28" s="3" t="e">
        <f t="shared" si="3"/>
        <v>#DIV/0!</v>
      </c>
      <c r="M28" s="33"/>
    </row>
  </sheetData>
  <mergeCells count="3">
    <mergeCell ref="E6:G6"/>
    <mergeCell ref="I6:I7"/>
    <mergeCell ref="C5:G5"/>
  </mergeCells>
  <pageMargins left="0.7" right="0.7" top="0.75" bottom="0.75" header="0.3" footer="0.3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91"/>
  <sheetViews>
    <sheetView workbookViewId="0"/>
  </sheetViews>
  <sheetFormatPr defaultRowHeight="14.25" x14ac:dyDescent="0.2"/>
  <cols>
    <col min="1" max="1" width="28" bestFit="1" customWidth="1"/>
    <col min="2" max="2" width="12.5" bestFit="1" customWidth="1"/>
    <col min="3" max="13" width="13.75" bestFit="1" customWidth="1"/>
  </cols>
  <sheetData>
    <row r="1" spans="1:13" x14ac:dyDescent="0.2">
      <c r="A1" t="s">
        <v>328</v>
      </c>
    </row>
    <row r="2" spans="1:13" ht="15" x14ac:dyDescent="0.25">
      <c r="A2" s="1" t="s">
        <v>147</v>
      </c>
      <c r="B2" s="1" t="s">
        <v>148</v>
      </c>
      <c r="C2" s="1" t="s">
        <v>225</v>
      </c>
      <c r="D2" s="1" t="s">
        <v>226</v>
      </c>
      <c r="E2" s="1" t="s">
        <v>227</v>
      </c>
      <c r="F2" s="1" t="s">
        <v>228</v>
      </c>
      <c r="G2" s="1" t="s">
        <v>229</v>
      </c>
      <c r="H2" s="1" t="s">
        <v>230</v>
      </c>
      <c r="I2" s="1" t="s">
        <v>231</v>
      </c>
      <c r="J2" s="1" t="s">
        <v>232</v>
      </c>
      <c r="K2" s="1" t="s">
        <v>233</v>
      </c>
      <c r="L2" s="1" t="s">
        <v>234</v>
      </c>
      <c r="M2" s="1" t="s">
        <v>235</v>
      </c>
    </row>
    <row r="3" spans="1:13" x14ac:dyDescent="0.2">
      <c r="A3" t="s">
        <v>236</v>
      </c>
      <c r="B3" t="s">
        <v>237</v>
      </c>
      <c r="C3">
        <v>10.526</v>
      </c>
      <c r="D3">
        <v>11.439</v>
      </c>
      <c r="E3">
        <v>8.8420000000000005</v>
      </c>
      <c r="F3">
        <v>8.8420000000000005</v>
      </c>
      <c r="G3">
        <v>3.431</v>
      </c>
      <c r="H3">
        <v>1.85</v>
      </c>
      <c r="I3">
        <v>4.8819999999999997</v>
      </c>
      <c r="J3">
        <v>4.734</v>
      </c>
      <c r="K3">
        <v>5.65</v>
      </c>
      <c r="L3">
        <v>3.6589999999999998</v>
      </c>
      <c r="M3">
        <v>2.867</v>
      </c>
    </row>
    <row r="4" spans="1:13" x14ac:dyDescent="0.2">
      <c r="A4" t="s">
        <v>152</v>
      </c>
      <c r="B4" t="s">
        <v>3</v>
      </c>
      <c r="C4">
        <v>5.25</v>
      </c>
      <c r="D4">
        <v>5.8739999999999997</v>
      </c>
      <c r="E4">
        <v>5.8739999999999997</v>
      </c>
      <c r="F4">
        <v>5.8739999999999997</v>
      </c>
      <c r="G4">
        <v>6.0570000000000004</v>
      </c>
      <c r="H4">
        <v>6.4390000000000001</v>
      </c>
      <c r="I4">
        <v>6.7640000000000002</v>
      </c>
      <c r="J4">
        <v>6.016</v>
      </c>
      <c r="K4">
        <v>6.1020000000000003</v>
      </c>
      <c r="L4">
        <v>5.569</v>
      </c>
      <c r="M4">
        <v>6.2919999999999998</v>
      </c>
    </row>
    <row r="5" spans="1:13" x14ac:dyDescent="0.2">
      <c r="A5" t="s">
        <v>151</v>
      </c>
      <c r="B5" t="s">
        <v>2</v>
      </c>
      <c r="C5">
        <v>6.7489999999999997</v>
      </c>
      <c r="D5">
        <v>6.64</v>
      </c>
      <c r="E5">
        <v>6.8259999999999996</v>
      </c>
      <c r="F5">
        <v>6.8259999999999996</v>
      </c>
      <c r="G5">
        <v>6.3209999999999997</v>
      </c>
      <c r="H5">
        <v>6.8360000000000003</v>
      </c>
      <c r="I5">
        <v>6.798</v>
      </c>
      <c r="J5">
        <v>6.6680000000000001</v>
      </c>
      <c r="K5">
        <v>5.9610000000000003</v>
      </c>
      <c r="L5">
        <v>5.891</v>
      </c>
      <c r="M5">
        <v>5.7569999999999997</v>
      </c>
    </row>
    <row r="6" spans="1:13" x14ac:dyDescent="0.2">
      <c r="A6" t="s">
        <v>149</v>
      </c>
      <c r="B6" t="s">
        <v>0</v>
      </c>
      <c r="C6">
        <v>5.3449999999999998</v>
      </c>
      <c r="D6">
        <v>5.008</v>
      </c>
      <c r="E6">
        <v>4.9119999999999999</v>
      </c>
      <c r="F6">
        <v>4.9119999999999999</v>
      </c>
      <c r="G6">
        <v>3.5710000000000002</v>
      </c>
      <c r="H6">
        <v>4.2329999999999997</v>
      </c>
      <c r="I6">
        <v>4.4189999999999996</v>
      </c>
      <c r="J6">
        <v>4.1449999999999996</v>
      </c>
      <c r="K6">
        <v>3.847</v>
      </c>
      <c r="L6">
        <v>2.97</v>
      </c>
    </row>
    <row r="7" spans="1:13" x14ac:dyDescent="0.2">
      <c r="A7" t="s">
        <v>244</v>
      </c>
      <c r="B7" t="s">
        <v>245</v>
      </c>
      <c r="C7">
        <v>4.3369999999999997</v>
      </c>
      <c r="D7">
        <v>2.0350000000000001</v>
      </c>
      <c r="E7">
        <v>4.5170000000000003</v>
      </c>
      <c r="F7">
        <v>4.5170000000000003</v>
      </c>
      <c r="G7">
        <v>4.8440000000000003</v>
      </c>
      <c r="H7">
        <v>4.1420000000000003</v>
      </c>
      <c r="I7">
        <v>4.0620000000000003</v>
      </c>
      <c r="J7">
        <v>2.8809999999999998</v>
      </c>
      <c r="K7">
        <v>2.7519999999999998</v>
      </c>
      <c r="L7">
        <v>3.1659999999999999</v>
      </c>
      <c r="M7">
        <v>2.8010000000000002</v>
      </c>
    </row>
    <row r="8" spans="1:13" x14ac:dyDescent="0.2">
      <c r="A8" t="s">
        <v>248</v>
      </c>
      <c r="B8" t="s">
        <v>249</v>
      </c>
      <c r="C8">
        <v>1.875</v>
      </c>
      <c r="D8">
        <v>2.0409999999999999</v>
      </c>
      <c r="E8">
        <v>1.6439999999999999</v>
      </c>
      <c r="F8">
        <v>1.6439999999999999</v>
      </c>
      <c r="G8">
        <v>1.841</v>
      </c>
      <c r="H8">
        <v>1.6479999999999999</v>
      </c>
      <c r="I8">
        <v>1.5649999999999999</v>
      </c>
      <c r="J8">
        <v>1.7549999999999999</v>
      </c>
      <c r="K8">
        <v>1.5609999999999999</v>
      </c>
      <c r="L8">
        <v>1.423</v>
      </c>
      <c r="M8">
        <v>1.2789999999999999</v>
      </c>
    </row>
    <row r="9" spans="1:13" x14ac:dyDescent="0.2">
      <c r="A9" t="s">
        <v>250</v>
      </c>
      <c r="B9" t="s">
        <v>251</v>
      </c>
      <c r="C9">
        <v>5.1390000000000002</v>
      </c>
      <c r="D9">
        <v>4.7619999999999996</v>
      </c>
      <c r="E9">
        <v>4.7220000000000004</v>
      </c>
      <c r="F9">
        <v>4.7220000000000004</v>
      </c>
      <c r="G9">
        <v>4.2880000000000003</v>
      </c>
      <c r="H9">
        <v>4.1929999999999996</v>
      </c>
      <c r="I9">
        <v>4.1349999999999998</v>
      </c>
      <c r="J9">
        <v>4.2560000000000002</v>
      </c>
      <c r="K9">
        <v>3.8959999999999999</v>
      </c>
      <c r="L9">
        <v>2.9119999999999999</v>
      </c>
      <c r="M9">
        <v>3.234</v>
      </c>
    </row>
    <row r="10" spans="1:13" x14ac:dyDescent="0.2">
      <c r="A10" t="s">
        <v>153</v>
      </c>
      <c r="B10" t="s">
        <v>4</v>
      </c>
      <c r="C10">
        <v>4.3600000000000003</v>
      </c>
      <c r="D10">
        <v>3.7010000000000001</v>
      </c>
      <c r="E10">
        <v>3.7810000000000001</v>
      </c>
      <c r="F10">
        <v>3.7810000000000001</v>
      </c>
      <c r="G10">
        <v>4.4470000000000001</v>
      </c>
      <c r="H10">
        <v>3.9780000000000002</v>
      </c>
      <c r="I10">
        <v>2.931</v>
      </c>
      <c r="J10">
        <v>4.2709999999999999</v>
      </c>
      <c r="K10">
        <v>2.718</v>
      </c>
      <c r="L10">
        <v>2.3530000000000002</v>
      </c>
      <c r="M10">
        <v>2.6339999999999999</v>
      </c>
    </row>
    <row r="11" spans="1:13" x14ac:dyDescent="0.2">
      <c r="A11" t="s">
        <v>242</v>
      </c>
      <c r="B11" t="s">
        <v>243</v>
      </c>
      <c r="C11">
        <v>4.45</v>
      </c>
      <c r="D11">
        <v>4.2699999999999996</v>
      </c>
      <c r="E11">
        <v>3.7349999999999999</v>
      </c>
      <c r="F11">
        <v>3.7349999999999999</v>
      </c>
      <c r="G11">
        <v>2.887</v>
      </c>
      <c r="H11">
        <v>2.8650000000000002</v>
      </c>
      <c r="I11">
        <v>-0.46800000000000003</v>
      </c>
      <c r="J11">
        <v>0.64600000000000002</v>
      </c>
    </row>
    <row r="12" spans="1:13" x14ac:dyDescent="0.2">
      <c r="A12" t="s">
        <v>240</v>
      </c>
      <c r="B12" t="s">
        <v>241</v>
      </c>
      <c r="C12">
        <v>2.5</v>
      </c>
      <c r="D12">
        <v>2.48</v>
      </c>
      <c r="E12">
        <v>2.1320000000000001</v>
      </c>
      <c r="F12">
        <v>2.1320000000000001</v>
      </c>
      <c r="G12">
        <v>1.702</v>
      </c>
      <c r="H12">
        <v>1.6859999999999999</v>
      </c>
      <c r="I12">
        <v>1.653</v>
      </c>
      <c r="J12">
        <v>1.4470000000000001</v>
      </c>
      <c r="K12">
        <v>1.321</v>
      </c>
      <c r="L12">
        <v>1.1140000000000001</v>
      </c>
      <c r="M12">
        <v>1.0409999999999999</v>
      </c>
    </row>
    <row r="13" spans="1:13" x14ac:dyDescent="0.2">
      <c r="A13" t="s">
        <v>154</v>
      </c>
      <c r="B13" t="s">
        <v>5</v>
      </c>
      <c r="C13">
        <v>5.9290000000000003</v>
      </c>
      <c r="D13">
        <v>5.59</v>
      </c>
      <c r="E13">
        <v>4.0060000000000002</v>
      </c>
      <c r="F13">
        <v>4.0060000000000002</v>
      </c>
      <c r="G13">
        <v>5.4130000000000003</v>
      </c>
      <c r="H13">
        <v>2.9529999999999998</v>
      </c>
      <c r="I13">
        <v>5.2869999999999999</v>
      </c>
      <c r="J13">
        <v>5.0380000000000003</v>
      </c>
      <c r="K13">
        <v>4.8099999999999996</v>
      </c>
      <c r="L13">
        <v>4.4569999999999999</v>
      </c>
      <c r="M13">
        <v>4.2619999999999996</v>
      </c>
    </row>
    <row r="14" spans="1:13" x14ac:dyDescent="0.2">
      <c r="A14" t="s">
        <v>260</v>
      </c>
      <c r="B14" t="s">
        <v>261</v>
      </c>
      <c r="D14">
        <v>1.2969999999999999</v>
      </c>
      <c r="E14">
        <v>1.159</v>
      </c>
      <c r="F14">
        <v>1.159</v>
      </c>
      <c r="G14">
        <v>1.1839999999999999</v>
      </c>
      <c r="H14">
        <v>0.63900000000000001</v>
      </c>
      <c r="I14">
        <v>0.36799999999999999</v>
      </c>
      <c r="J14">
        <v>0.255</v>
      </c>
      <c r="K14">
        <v>7.9000000000000001E-2</v>
      </c>
      <c r="L14">
        <v>4.0000000000000001E-3</v>
      </c>
    </row>
    <row r="15" spans="1:13" x14ac:dyDescent="0.2">
      <c r="A15" t="s">
        <v>157</v>
      </c>
      <c r="B15" t="s">
        <v>9</v>
      </c>
      <c r="C15">
        <v>4.0590000000000002</v>
      </c>
      <c r="D15">
        <v>3.8210000000000002</v>
      </c>
      <c r="E15">
        <v>3.6520000000000001</v>
      </c>
      <c r="F15">
        <v>3.6520000000000001</v>
      </c>
      <c r="G15">
        <v>3.4670000000000001</v>
      </c>
      <c r="H15">
        <v>3.8780000000000001</v>
      </c>
      <c r="I15">
        <v>3.0819999999999999</v>
      </c>
      <c r="J15">
        <v>3.2229999999999999</v>
      </c>
      <c r="K15">
        <v>3.4289999999999998</v>
      </c>
      <c r="L15">
        <v>2.867</v>
      </c>
      <c r="M15">
        <v>2.3889999999999998</v>
      </c>
    </row>
    <row r="16" spans="1:13" x14ac:dyDescent="0.2">
      <c r="A16" t="s">
        <v>266</v>
      </c>
      <c r="B16" t="s">
        <v>267</v>
      </c>
      <c r="C16">
        <v>1.7629999999999999</v>
      </c>
      <c r="D16">
        <v>1.3740000000000001</v>
      </c>
      <c r="E16">
        <v>1.5820000000000001</v>
      </c>
      <c r="F16">
        <v>1.5820000000000001</v>
      </c>
      <c r="G16">
        <v>0.94599999999999995</v>
      </c>
      <c r="H16">
        <v>1.232</v>
      </c>
      <c r="I16">
        <v>0.72899999999999998</v>
      </c>
      <c r="J16">
        <v>-3.24</v>
      </c>
      <c r="K16">
        <v>1.4490000000000001</v>
      </c>
      <c r="L16">
        <v>1.379</v>
      </c>
      <c r="M16">
        <v>1.165</v>
      </c>
    </row>
    <row r="17" spans="1:13" x14ac:dyDescent="0.2">
      <c r="A17" t="s">
        <v>156</v>
      </c>
      <c r="B17" t="s">
        <v>8</v>
      </c>
      <c r="C17">
        <v>5.3220000000000001</v>
      </c>
      <c r="D17">
        <v>5.4029999999999996</v>
      </c>
      <c r="E17">
        <v>5.2839999999999998</v>
      </c>
      <c r="F17">
        <v>5.2839999999999998</v>
      </c>
      <c r="G17">
        <v>3.7789999999999999</v>
      </c>
      <c r="H17">
        <v>3.71</v>
      </c>
      <c r="I17">
        <v>2.69</v>
      </c>
      <c r="J17">
        <v>2.63</v>
      </c>
      <c r="K17">
        <v>2.7629999999999999</v>
      </c>
      <c r="L17">
        <v>2.5640000000000001</v>
      </c>
      <c r="M17">
        <v>2.9780000000000002</v>
      </c>
    </row>
    <row r="18" spans="1:13" x14ac:dyDescent="0.2">
      <c r="A18" t="s">
        <v>155</v>
      </c>
      <c r="B18" t="s">
        <v>6</v>
      </c>
      <c r="C18">
        <v>3.5430000000000001</v>
      </c>
      <c r="D18">
        <v>3.891</v>
      </c>
      <c r="E18">
        <v>3.4319999999999999</v>
      </c>
      <c r="F18">
        <v>3.4319999999999999</v>
      </c>
      <c r="G18">
        <v>2.9409999999999998</v>
      </c>
      <c r="H18">
        <v>3.4180000000000001</v>
      </c>
      <c r="I18">
        <v>3.3929999999999998</v>
      </c>
      <c r="J18">
        <v>3.4660000000000002</v>
      </c>
      <c r="K18">
        <v>2.7170000000000001</v>
      </c>
      <c r="L18">
        <v>2.5569999999999999</v>
      </c>
      <c r="M18">
        <v>3.9820000000000002</v>
      </c>
    </row>
    <row r="19" spans="1:13" x14ac:dyDescent="0.2">
      <c r="A19" t="s">
        <v>258</v>
      </c>
      <c r="B19" t="s">
        <v>259</v>
      </c>
      <c r="C19">
        <v>6.524</v>
      </c>
      <c r="D19">
        <v>5.931</v>
      </c>
      <c r="E19">
        <v>5.5279999999999996</v>
      </c>
      <c r="F19">
        <v>5.5279999999999996</v>
      </c>
      <c r="G19">
        <v>3.2229999999999999</v>
      </c>
      <c r="H19">
        <v>3.75</v>
      </c>
      <c r="I19">
        <v>3.7789999999999999</v>
      </c>
      <c r="J19">
        <v>3.2669999999999999</v>
      </c>
      <c r="K19">
        <v>3.5259999999999998</v>
      </c>
      <c r="L19">
        <v>3.3919999999999999</v>
      </c>
      <c r="M19">
        <v>3.6349999999999998</v>
      </c>
    </row>
    <row r="20" spans="1:13" x14ac:dyDescent="0.2">
      <c r="A20" t="s">
        <v>262</v>
      </c>
      <c r="B20" t="s">
        <v>263</v>
      </c>
      <c r="C20">
        <v>2.5499999999999998</v>
      </c>
      <c r="D20">
        <v>2.1379999999999999</v>
      </c>
      <c r="E20">
        <v>2.105</v>
      </c>
      <c r="F20">
        <v>2.105</v>
      </c>
      <c r="G20">
        <v>1.9330000000000001</v>
      </c>
      <c r="H20">
        <v>1.946</v>
      </c>
      <c r="I20">
        <v>1.899</v>
      </c>
      <c r="J20">
        <v>1.518</v>
      </c>
      <c r="K20">
        <v>1.617</v>
      </c>
      <c r="L20">
        <v>1.9119999999999999</v>
      </c>
      <c r="M20">
        <v>1.887</v>
      </c>
    </row>
    <row r="21" spans="1:13" x14ac:dyDescent="0.2">
      <c r="A21" t="s">
        <v>254</v>
      </c>
      <c r="B21" t="s">
        <v>255</v>
      </c>
      <c r="G21">
        <v>3.238</v>
      </c>
      <c r="H21">
        <v>3.2549999999999999</v>
      </c>
      <c r="I21">
        <v>3.052</v>
      </c>
      <c r="J21">
        <v>2.7650000000000001</v>
      </c>
      <c r="K21">
        <v>2.3919999999999999</v>
      </c>
      <c r="L21">
        <v>4.5979999999999999</v>
      </c>
      <c r="M21">
        <v>4.4279999999999999</v>
      </c>
    </row>
    <row r="22" spans="1:13" x14ac:dyDescent="0.2">
      <c r="A22" t="s">
        <v>264</v>
      </c>
      <c r="B22" t="s">
        <v>265</v>
      </c>
      <c r="C22">
        <v>1.1499999999999999</v>
      </c>
      <c r="D22">
        <v>1.167</v>
      </c>
      <c r="E22">
        <v>0.83099999999999996</v>
      </c>
      <c r="F22">
        <v>0.83099999999999996</v>
      </c>
      <c r="G22">
        <v>1.18</v>
      </c>
      <c r="H22">
        <v>0.94899999999999995</v>
      </c>
      <c r="I22">
        <v>1.202</v>
      </c>
      <c r="J22">
        <v>0.87</v>
      </c>
      <c r="K22">
        <v>0.37</v>
      </c>
      <c r="L22">
        <v>0.77400000000000002</v>
      </c>
      <c r="M22">
        <v>0.63200000000000001</v>
      </c>
    </row>
    <row r="23" spans="1:13" x14ac:dyDescent="0.2">
      <c r="A23" t="s">
        <v>252</v>
      </c>
      <c r="B23" t="s">
        <v>253</v>
      </c>
      <c r="C23">
        <v>2.2000000000000002</v>
      </c>
      <c r="D23">
        <v>2.3180000000000001</v>
      </c>
      <c r="E23">
        <v>2.0680000000000001</v>
      </c>
      <c r="F23">
        <v>2.0680000000000001</v>
      </c>
      <c r="G23">
        <v>1.9339999999999999</v>
      </c>
      <c r="H23">
        <v>1.861</v>
      </c>
      <c r="I23">
        <v>1.5620000000000001</v>
      </c>
      <c r="J23">
        <v>1.357</v>
      </c>
      <c r="K23">
        <v>1.5169999999999999</v>
      </c>
      <c r="L23">
        <v>1.415</v>
      </c>
      <c r="M23">
        <v>1.256</v>
      </c>
    </row>
    <row r="24" spans="1:13" x14ac:dyDescent="0.2">
      <c r="A24" t="s">
        <v>159</v>
      </c>
      <c r="B24" t="s">
        <v>11</v>
      </c>
      <c r="C24">
        <v>5.4669999999999996</v>
      </c>
      <c r="D24">
        <v>5.2439999999999998</v>
      </c>
      <c r="E24">
        <v>5.0449999999999999</v>
      </c>
      <c r="F24">
        <v>5.0449999999999999</v>
      </c>
      <c r="G24">
        <v>4.8159999999999998</v>
      </c>
      <c r="H24">
        <v>5.0670000000000002</v>
      </c>
      <c r="I24">
        <v>5.0810000000000004</v>
      </c>
      <c r="J24">
        <v>4.91</v>
      </c>
      <c r="K24">
        <v>3.7010000000000001</v>
      </c>
      <c r="L24">
        <v>4.1769999999999996</v>
      </c>
      <c r="M24">
        <v>3.9670000000000001</v>
      </c>
    </row>
    <row r="25" spans="1:13" x14ac:dyDescent="0.2">
      <c r="A25" t="s">
        <v>268</v>
      </c>
      <c r="B25" t="s">
        <v>269</v>
      </c>
      <c r="C25">
        <v>1.9359999999999999</v>
      </c>
      <c r="D25">
        <v>1.7210000000000001</v>
      </c>
      <c r="E25">
        <v>1.7110000000000001</v>
      </c>
      <c r="F25">
        <v>1.7110000000000001</v>
      </c>
      <c r="G25">
        <v>1.4430000000000001</v>
      </c>
      <c r="H25">
        <v>1.7430000000000001</v>
      </c>
      <c r="I25">
        <v>1.595</v>
      </c>
      <c r="J25">
        <v>1.47</v>
      </c>
      <c r="K25">
        <v>1.4319999999999999</v>
      </c>
      <c r="L25">
        <v>1.327</v>
      </c>
      <c r="M25">
        <v>1.3260000000000001</v>
      </c>
    </row>
    <row r="26" spans="1:13" x14ac:dyDescent="0.2">
      <c r="A26" t="s">
        <v>160</v>
      </c>
      <c r="B26" t="s">
        <v>12</v>
      </c>
      <c r="C26">
        <v>10.119999999999999</v>
      </c>
      <c r="D26">
        <v>9.7710000000000008</v>
      </c>
      <c r="E26">
        <v>9.5660000000000007</v>
      </c>
      <c r="F26">
        <v>9.5660000000000007</v>
      </c>
      <c r="G26">
        <v>9.3829999999999991</v>
      </c>
      <c r="H26">
        <v>8.2569999999999997</v>
      </c>
      <c r="I26">
        <v>8.4849999999999994</v>
      </c>
      <c r="J26">
        <v>8.1910000000000007</v>
      </c>
      <c r="K26">
        <v>8.1430000000000007</v>
      </c>
      <c r="L26">
        <v>6.8140000000000001</v>
      </c>
      <c r="M26">
        <v>6.9450000000000003</v>
      </c>
    </row>
    <row r="27" spans="1:13" x14ac:dyDescent="0.2">
      <c r="A27" t="s">
        <v>161</v>
      </c>
      <c r="B27" t="s">
        <v>13</v>
      </c>
      <c r="C27">
        <v>8.6</v>
      </c>
      <c r="D27">
        <v>6.798</v>
      </c>
      <c r="E27">
        <v>8.68</v>
      </c>
      <c r="F27">
        <v>8.68</v>
      </c>
      <c r="G27">
        <v>7.58</v>
      </c>
      <c r="H27">
        <v>7.343</v>
      </c>
      <c r="I27">
        <v>8.1069999999999993</v>
      </c>
      <c r="J27">
        <v>7.8650000000000002</v>
      </c>
    </row>
    <row r="28" spans="1:13" x14ac:dyDescent="0.2">
      <c r="A28" t="s">
        <v>158</v>
      </c>
      <c r="B28" t="s">
        <v>10</v>
      </c>
      <c r="C28">
        <v>7.25</v>
      </c>
      <c r="D28">
        <v>7.1459999999999999</v>
      </c>
      <c r="E28">
        <v>6.6070000000000002</v>
      </c>
      <c r="F28">
        <v>6.6070000000000002</v>
      </c>
      <c r="G28">
        <v>5.8620000000000001</v>
      </c>
      <c r="H28">
        <v>5.9880000000000004</v>
      </c>
      <c r="I28">
        <v>5.7720000000000002</v>
      </c>
      <c r="J28">
        <v>5.2789999999999999</v>
      </c>
      <c r="K28">
        <v>5.2670000000000003</v>
      </c>
      <c r="L28">
        <v>4.5359999999999996</v>
      </c>
      <c r="M28">
        <v>5.1230000000000002</v>
      </c>
    </row>
    <row r="29" spans="1:13" x14ac:dyDescent="0.2">
      <c r="A29" t="s">
        <v>164</v>
      </c>
      <c r="B29" t="s">
        <v>16</v>
      </c>
      <c r="C29">
        <v>3.14</v>
      </c>
      <c r="D29">
        <v>2.9860000000000002</v>
      </c>
      <c r="E29">
        <v>3.2090000000000001</v>
      </c>
      <c r="F29">
        <v>3.2090000000000001</v>
      </c>
      <c r="G29">
        <v>2.7170000000000001</v>
      </c>
      <c r="H29">
        <v>2.907</v>
      </c>
      <c r="I29">
        <v>2.6930000000000001</v>
      </c>
      <c r="J29">
        <v>2.7480000000000002</v>
      </c>
      <c r="K29">
        <v>2.4510000000000001</v>
      </c>
      <c r="L29">
        <v>2.222</v>
      </c>
      <c r="M29">
        <v>2.4830000000000001</v>
      </c>
    </row>
    <row r="30" spans="1:13" x14ac:dyDescent="0.2">
      <c r="A30" t="s">
        <v>163</v>
      </c>
      <c r="B30" t="s">
        <v>15</v>
      </c>
      <c r="C30">
        <v>5.9</v>
      </c>
      <c r="D30">
        <v>5.6609999999999996</v>
      </c>
      <c r="E30">
        <v>6.05</v>
      </c>
      <c r="F30">
        <v>6.05</v>
      </c>
      <c r="G30">
        <v>4.0670000000000002</v>
      </c>
      <c r="H30">
        <v>4.1589999999999998</v>
      </c>
      <c r="I30">
        <v>3.8650000000000002</v>
      </c>
      <c r="J30">
        <v>3.4390000000000001</v>
      </c>
      <c r="K30">
        <v>3.0459999999999998</v>
      </c>
      <c r="L30">
        <v>3.266</v>
      </c>
      <c r="M30">
        <v>2.9980000000000002</v>
      </c>
    </row>
    <row r="31" spans="1:13" x14ac:dyDescent="0.2">
      <c r="A31" t="s">
        <v>272</v>
      </c>
      <c r="B31" t="s">
        <v>273</v>
      </c>
      <c r="D31">
        <v>1.1000000000000001</v>
      </c>
      <c r="E31">
        <v>1.224</v>
      </c>
      <c r="F31">
        <v>1.224</v>
      </c>
      <c r="G31">
        <v>2.0710000000000002</v>
      </c>
      <c r="H31">
        <v>1.19</v>
      </c>
      <c r="I31">
        <v>0.92100000000000004</v>
      </c>
      <c r="J31">
        <v>1.0229999999999999</v>
      </c>
      <c r="K31">
        <v>0.84599999999999997</v>
      </c>
      <c r="L31">
        <v>0.45600000000000002</v>
      </c>
      <c r="M31">
        <v>0.64300000000000002</v>
      </c>
    </row>
    <row r="32" spans="1:13" x14ac:dyDescent="0.2">
      <c r="A32" t="s">
        <v>162</v>
      </c>
      <c r="B32" t="s">
        <v>14</v>
      </c>
      <c r="C32">
        <v>8.7970000000000006</v>
      </c>
      <c r="D32">
        <v>9.6280000000000001</v>
      </c>
      <c r="E32">
        <v>9.0299999999999994</v>
      </c>
      <c r="F32">
        <v>9.0299999999999994</v>
      </c>
      <c r="G32">
        <v>7.9649999999999999</v>
      </c>
      <c r="H32">
        <v>8.0839999999999996</v>
      </c>
      <c r="I32">
        <v>7.5960000000000001</v>
      </c>
      <c r="J32">
        <v>7.2530000000000001</v>
      </c>
      <c r="K32">
        <v>6.9859999999999998</v>
      </c>
      <c r="L32">
        <v>3.794</v>
      </c>
      <c r="M32">
        <v>5.8810000000000002</v>
      </c>
    </row>
    <row r="33" spans="1:13" x14ac:dyDescent="0.2">
      <c r="A33" t="s">
        <v>270</v>
      </c>
      <c r="B33" t="s">
        <v>271</v>
      </c>
      <c r="C33">
        <v>3.9969999999999999</v>
      </c>
      <c r="D33">
        <v>3.9329999999999998</v>
      </c>
      <c r="E33">
        <v>4.1059999999999999</v>
      </c>
      <c r="F33">
        <v>4.1059999999999999</v>
      </c>
      <c r="G33">
        <v>3.1349999999999998</v>
      </c>
      <c r="H33">
        <v>2.7549999999999999</v>
      </c>
      <c r="I33">
        <v>2.6970000000000001</v>
      </c>
      <c r="J33">
        <v>2.4430000000000001</v>
      </c>
      <c r="K33">
        <v>2.5209999999999999</v>
      </c>
      <c r="L33">
        <v>2.4049999999999998</v>
      </c>
      <c r="M33">
        <v>2.3730000000000002</v>
      </c>
    </row>
    <row r="34" spans="1:13" x14ac:dyDescent="0.2">
      <c r="A34" t="s">
        <v>165</v>
      </c>
      <c r="B34" t="s">
        <v>17</v>
      </c>
      <c r="C34">
        <v>16.420000000000002</v>
      </c>
      <c r="D34">
        <v>15.978999999999999</v>
      </c>
      <c r="E34">
        <v>17.532</v>
      </c>
      <c r="F34">
        <v>17.532</v>
      </c>
      <c r="G34">
        <v>13.288</v>
      </c>
      <c r="H34">
        <v>12.89</v>
      </c>
      <c r="I34">
        <v>11.731999999999999</v>
      </c>
      <c r="J34">
        <v>10.693</v>
      </c>
      <c r="K34">
        <v>8.1820000000000004</v>
      </c>
      <c r="L34">
        <v>8.3249999999999993</v>
      </c>
      <c r="M34">
        <v>7.4320000000000004</v>
      </c>
    </row>
    <row r="35" spans="1:13" x14ac:dyDescent="0.2">
      <c r="A35" t="s">
        <v>166</v>
      </c>
      <c r="B35" t="s">
        <v>18</v>
      </c>
      <c r="C35">
        <v>6.75</v>
      </c>
      <c r="D35">
        <v>6.6050000000000004</v>
      </c>
      <c r="E35">
        <v>7.2380000000000004</v>
      </c>
      <c r="F35">
        <v>7.2380000000000004</v>
      </c>
      <c r="G35">
        <v>8.2439999999999998</v>
      </c>
      <c r="H35">
        <v>7.6369999999999996</v>
      </c>
      <c r="I35">
        <v>7.4269999999999996</v>
      </c>
      <c r="J35">
        <v>6.7130000000000001</v>
      </c>
      <c r="K35">
        <v>6.194</v>
      </c>
      <c r="L35">
        <v>5.6820000000000004</v>
      </c>
      <c r="M35">
        <v>5.0149999999999997</v>
      </c>
    </row>
    <row r="36" spans="1:13" x14ac:dyDescent="0.2">
      <c r="A36" t="s">
        <v>167</v>
      </c>
      <c r="B36" t="s">
        <v>19</v>
      </c>
      <c r="C36">
        <v>6.9</v>
      </c>
      <c r="D36">
        <v>6.0540000000000003</v>
      </c>
      <c r="E36">
        <v>5.7460000000000004</v>
      </c>
      <c r="F36">
        <v>5.7460000000000004</v>
      </c>
      <c r="G36">
        <v>8.798</v>
      </c>
      <c r="H36">
        <v>9.0410000000000004</v>
      </c>
      <c r="I36">
        <v>8.3420000000000005</v>
      </c>
      <c r="J36">
        <v>7.2210000000000001</v>
      </c>
      <c r="K36">
        <v>7.5519999999999996</v>
      </c>
      <c r="L36">
        <v>7.5990000000000002</v>
      </c>
      <c r="M36">
        <v>4.7880000000000003</v>
      </c>
    </row>
    <row r="37" spans="1:13" x14ac:dyDescent="0.2">
      <c r="A37" t="s">
        <v>168</v>
      </c>
      <c r="B37" t="s">
        <v>169</v>
      </c>
      <c r="C37">
        <v>4.1050000000000004</v>
      </c>
      <c r="D37">
        <v>4.1029999999999998</v>
      </c>
      <c r="E37">
        <v>3.903</v>
      </c>
      <c r="F37">
        <v>3.903</v>
      </c>
      <c r="G37">
        <v>3.6549999999999998</v>
      </c>
      <c r="H37">
        <v>3.5049999999999999</v>
      </c>
      <c r="I37">
        <v>2.9630000000000001</v>
      </c>
      <c r="J37">
        <v>3.0449999999999999</v>
      </c>
      <c r="K37">
        <v>2.7349999999999999</v>
      </c>
      <c r="L37">
        <v>2.226</v>
      </c>
      <c r="M37">
        <v>1.917</v>
      </c>
    </row>
    <row r="38" spans="1:13" x14ac:dyDescent="0.2">
      <c r="A38" t="s">
        <v>294</v>
      </c>
      <c r="B38" t="s">
        <v>295</v>
      </c>
      <c r="E38">
        <v>0.38300000000000001</v>
      </c>
      <c r="F38">
        <v>0.38300000000000001</v>
      </c>
      <c r="G38">
        <v>-3.6999999999999998E-2</v>
      </c>
      <c r="H38">
        <v>-0.73599999999999999</v>
      </c>
      <c r="I38">
        <v>-1.415</v>
      </c>
      <c r="J38">
        <v>-1.1819999999999999</v>
      </c>
      <c r="K38">
        <v>0.188</v>
      </c>
      <c r="L38">
        <v>-8.3000000000000004E-2</v>
      </c>
      <c r="M38">
        <v>-0.111</v>
      </c>
    </row>
    <row r="39" spans="1:13" x14ac:dyDescent="0.2">
      <c r="A39" t="s">
        <v>238</v>
      </c>
      <c r="B39" t="s">
        <v>239</v>
      </c>
      <c r="C39">
        <v>6.149</v>
      </c>
      <c r="D39">
        <v>5.8209999999999997</v>
      </c>
      <c r="E39">
        <v>3.0569999999999999</v>
      </c>
      <c r="F39">
        <v>3.0569999999999999</v>
      </c>
      <c r="G39">
        <v>4.9000000000000004</v>
      </c>
      <c r="H39">
        <v>4.6760000000000002</v>
      </c>
      <c r="I39">
        <v>4.6470000000000002</v>
      </c>
      <c r="J39">
        <v>4.5049999999999999</v>
      </c>
      <c r="K39">
        <v>4.1959999999999997</v>
      </c>
      <c r="L39">
        <v>3.286</v>
      </c>
      <c r="M39">
        <v>3.4689999999999999</v>
      </c>
    </row>
    <row r="40" spans="1:13" x14ac:dyDescent="0.2">
      <c r="A40" t="s">
        <v>170</v>
      </c>
      <c r="B40" t="s">
        <v>20</v>
      </c>
      <c r="C40">
        <v>4.0090000000000003</v>
      </c>
      <c r="D40">
        <v>3.4449999999999998</v>
      </c>
      <c r="E40">
        <v>3.51</v>
      </c>
      <c r="F40">
        <v>3.51</v>
      </c>
      <c r="G40">
        <v>3.2650000000000001</v>
      </c>
      <c r="H40">
        <v>3.093</v>
      </c>
      <c r="I40">
        <v>4.24</v>
      </c>
      <c r="J40">
        <v>3.86</v>
      </c>
      <c r="K40">
        <v>4.5439999999999996</v>
      </c>
      <c r="L40">
        <v>4.75</v>
      </c>
      <c r="M40">
        <v>4.6929999999999996</v>
      </c>
    </row>
    <row r="41" spans="1:13" x14ac:dyDescent="0.2">
      <c r="A41" t="s">
        <v>214</v>
      </c>
      <c r="B41" t="s">
        <v>215</v>
      </c>
      <c r="C41">
        <v>2.278</v>
      </c>
      <c r="D41">
        <v>1.67</v>
      </c>
    </row>
    <row r="42" spans="1:13" x14ac:dyDescent="0.2">
      <c r="A42" t="s">
        <v>171</v>
      </c>
      <c r="B42" t="s">
        <v>21</v>
      </c>
      <c r="C42">
        <v>3.222</v>
      </c>
      <c r="D42">
        <v>3.282</v>
      </c>
      <c r="E42">
        <v>3.1829999999999998</v>
      </c>
      <c r="F42">
        <v>3.1829999999999998</v>
      </c>
      <c r="G42">
        <v>2.5910000000000002</v>
      </c>
      <c r="H42">
        <v>2.722</v>
      </c>
      <c r="I42">
        <v>3.0139999999999998</v>
      </c>
      <c r="J42">
        <v>3.1909999999999998</v>
      </c>
      <c r="K42">
        <v>3.218</v>
      </c>
      <c r="L42">
        <v>3.089</v>
      </c>
      <c r="M42">
        <v>3.54</v>
      </c>
    </row>
    <row r="43" spans="1:13" x14ac:dyDescent="0.2">
      <c r="A43" t="s">
        <v>274</v>
      </c>
      <c r="B43" t="s">
        <v>275</v>
      </c>
      <c r="M43">
        <v>-4.2000000000000003E-2</v>
      </c>
    </row>
    <row r="44" spans="1:13" x14ac:dyDescent="0.2">
      <c r="A44" t="s">
        <v>172</v>
      </c>
      <c r="B44" t="s">
        <v>22</v>
      </c>
      <c r="C44">
        <v>6.3</v>
      </c>
      <c r="D44">
        <v>5.8390000000000004</v>
      </c>
      <c r="E44">
        <v>5.7389999999999999</v>
      </c>
      <c r="F44">
        <v>5.7389999999999999</v>
      </c>
      <c r="G44">
        <v>5.0730000000000004</v>
      </c>
      <c r="H44">
        <v>4.2729999999999997</v>
      </c>
      <c r="I44">
        <v>4.1130000000000004</v>
      </c>
      <c r="J44">
        <v>4.5819999999999999</v>
      </c>
      <c r="K44">
        <v>3.8719999999999999</v>
      </c>
      <c r="L44">
        <v>4.1180000000000003</v>
      </c>
      <c r="M44">
        <v>3.5030000000000001</v>
      </c>
    </row>
    <row r="45" spans="1:13" x14ac:dyDescent="0.2">
      <c r="A45" t="s">
        <v>216</v>
      </c>
      <c r="B45" t="s">
        <v>217</v>
      </c>
      <c r="C45">
        <v>2.25</v>
      </c>
      <c r="D45">
        <v>1.8779999999999999</v>
      </c>
      <c r="E45">
        <v>1.732</v>
      </c>
      <c r="F45">
        <v>1.732</v>
      </c>
      <c r="G45">
        <v>1.4430000000000001</v>
      </c>
      <c r="H45">
        <v>1.369</v>
      </c>
      <c r="I45">
        <v>1.097</v>
      </c>
      <c r="J45">
        <v>0.57699999999999996</v>
      </c>
      <c r="K45">
        <v>0.68100000000000005</v>
      </c>
      <c r="L45">
        <v>0.34899999999999998</v>
      </c>
    </row>
    <row r="46" spans="1:13" x14ac:dyDescent="0.2">
      <c r="A46" t="s">
        <v>276</v>
      </c>
      <c r="B46" t="s">
        <v>277</v>
      </c>
      <c r="C46">
        <v>3.121</v>
      </c>
      <c r="D46">
        <v>4.5839999999999996</v>
      </c>
      <c r="E46">
        <v>4.6180000000000003</v>
      </c>
      <c r="F46">
        <v>4.6180000000000003</v>
      </c>
      <c r="G46">
        <v>4.5570000000000004</v>
      </c>
      <c r="H46">
        <v>4.2210000000000001</v>
      </c>
      <c r="I46">
        <v>3.8740000000000001</v>
      </c>
      <c r="J46">
        <v>3.8090000000000002</v>
      </c>
      <c r="K46">
        <v>2.9809999999999999</v>
      </c>
      <c r="L46">
        <v>2.7850000000000001</v>
      </c>
      <c r="M46">
        <v>3.149</v>
      </c>
    </row>
    <row r="47" spans="1:13" x14ac:dyDescent="0.2">
      <c r="A47" t="s">
        <v>256</v>
      </c>
      <c r="B47" t="s">
        <v>257</v>
      </c>
      <c r="C47">
        <v>-1.95</v>
      </c>
      <c r="D47">
        <v>-1.0249999999999999</v>
      </c>
      <c r="E47">
        <v>-1.0449999999999999</v>
      </c>
      <c r="F47">
        <v>-1.0449999999999999</v>
      </c>
      <c r="G47">
        <v>-1.974</v>
      </c>
      <c r="H47">
        <v>-4.8460000000000001</v>
      </c>
      <c r="I47">
        <v>-3.6739999999999999</v>
      </c>
      <c r="J47">
        <v>-1.821</v>
      </c>
      <c r="K47">
        <v>-0.86499999999999999</v>
      </c>
      <c r="L47">
        <v>-0.50600000000000001</v>
      </c>
      <c r="M47">
        <v>-0.30499999999999999</v>
      </c>
    </row>
    <row r="48" spans="1:13" x14ac:dyDescent="0.2">
      <c r="A48" t="s">
        <v>150</v>
      </c>
      <c r="B48" t="s">
        <v>1</v>
      </c>
      <c r="C48">
        <v>6.2</v>
      </c>
      <c r="D48">
        <v>5.8949999999999996</v>
      </c>
      <c r="E48">
        <v>5.5069999999999997</v>
      </c>
      <c r="F48">
        <v>5.5069999999999997</v>
      </c>
      <c r="G48">
        <v>4.2069999999999999</v>
      </c>
      <c r="H48">
        <v>4.556</v>
      </c>
      <c r="I48">
        <v>5.1180000000000003</v>
      </c>
      <c r="J48">
        <v>4.33</v>
      </c>
      <c r="K48">
        <v>5.4630000000000001</v>
      </c>
      <c r="L48">
        <v>4.6909999999999998</v>
      </c>
      <c r="M48">
        <v>4.1879999999999997</v>
      </c>
    </row>
    <row r="49" spans="1:13" x14ac:dyDescent="0.2">
      <c r="A49" t="s">
        <v>174</v>
      </c>
      <c r="B49" t="s">
        <v>25</v>
      </c>
      <c r="C49">
        <v>3.2810000000000001</v>
      </c>
      <c r="D49">
        <v>2.9750000000000001</v>
      </c>
      <c r="E49">
        <v>2.9380000000000002</v>
      </c>
      <c r="F49">
        <v>2.9380000000000002</v>
      </c>
      <c r="G49">
        <v>2.6560000000000001</v>
      </c>
      <c r="H49">
        <v>2.6789999999999998</v>
      </c>
      <c r="I49">
        <v>2.4609999999999999</v>
      </c>
      <c r="J49">
        <v>2.3439999999999999</v>
      </c>
      <c r="K49">
        <v>2</v>
      </c>
      <c r="L49">
        <v>1.921</v>
      </c>
      <c r="M49">
        <v>1.962</v>
      </c>
    </row>
    <row r="50" spans="1:13" x14ac:dyDescent="0.2">
      <c r="A50" t="s">
        <v>278</v>
      </c>
      <c r="B50" t="s">
        <v>279</v>
      </c>
      <c r="C50">
        <v>1.75</v>
      </c>
      <c r="D50">
        <v>1.5549999999999999</v>
      </c>
      <c r="E50">
        <v>1.464</v>
      </c>
      <c r="F50">
        <v>1.464</v>
      </c>
      <c r="G50">
        <v>1.4039999999999999</v>
      </c>
      <c r="H50">
        <v>1.5309999999999999</v>
      </c>
      <c r="I50">
        <v>1.4930000000000001</v>
      </c>
      <c r="J50">
        <v>1.333</v>
      </c>
      <c r="K50">
        <v>1.3280000000000001</v>
      </c>
      <c r="L50">
        <v>1.284</v>
      </c>
      <c r="M50">
        <v>1.1459999999999999</v>
      </c>
    </row>
    <row r="51" spans="1:13" x14ac:dyDescent="0.2">
      <c r="A51" t="s">
        <v>175</v>
      </c>
      <c r="B51" t="s">
        <v>176</v>
      </c>
      <c r="C51">
        <v>10.65</v>
      </c>
      <c r="D51">
        <v>8.6859999999999999</v>
      </c>
      <c r="E51">
        <v>9.2910000000000004</v>
      </c>
      <c r="F51">
        <v>9.2910000000000004</v>
      </c>
      <c r="G51">
        <v>8.75</v>
      </c>
      <c r="H51">
        <v>8.0259999999999998</v>
      </c>
      <c r="I51">
        <v>6.8520000000000003</v>
      </c>
      <c r="J51">
        <v>6.7690000000000001</v>
      </c>
      <c r="K51">
        <v>6.1790000000000003</v>
      </c>
      <c r="L51">
        <v>5.601</v>
      </c>
      <c r="M51">
        <v>5.36</v>
      </c>
    </row>
    <row r="52" spans="1:13" x14ac:dyDescent="0.2">
      <c r="A52" t="s">
        <v>177</v>
      </c>
      <c r="B52" t="s">
        <v>26</v>
      </c>
      <c r="C52">
        <v>3.4049999999999998</v>
      </c>
      <c r="D52">
        <v>3.1339999999999999</v>
      </c>
      <c r="E52">
        <v>2.984</v>
      </c>
      <c r="F52">
        <v>2.984</v>
      </c>
      <c r="G52">
        <v>2.9630000000000001</v>
      </c>
      <c r="H52">
        <v>3.3180000000000001</v>
      </c>
      <c r="I52">
        <v>3.2040000000000002</v>
      </c>
      <c r="J52">
        <v>3.181</v>
      </c>
      <c r="K52">
        <v>3.1440000000000001</v>
      </c>
      <c r="L52">
        <v>3.4729999999999999</v>
      </c>
      <c r="M52">
        <v>3.472</v>
      </c>
    </row>
    <row r="53" spans="1:13" x14ac:dyDescent="0.2">
      <c r="A53" t="s">
        <v>280</v>
      </c>
      <c r="B53" t="s">
        <v>281</v>
      </c>
      <c r="C53">
        <v>3.8650000000000002</v>
      </c>
      <c r="D53">
        <v>3.71</v>
      </c>
      <c r="E53">
        <v>3.4</v>
      </c>
      <c r="F53">
        <v>3.4</v>
      </c>
      <c r="G53">
        <v>3.157</v>
      </c>
      <c r="H53">
        <v>3.6230000000000002</v>
      </c>
      <c r="I53">
        <v>2.44</v>
      </c>
      <c r="J53">
        <v>2.734</v>
      </c>
      <c r="K53">
        <v>2.6150000000000002</v>
      </c>
      <c r="L53">
        <v>2.5</v>
      </c>
      <c r="M53">
        <v>2.3839999999999999</v>
      </c>
    </row>
    <row r="54" spans="1:13" x14ac:dyDescent="0.2">
      <c r="A54" t="s">
        <v>282</v>
      </c>
      <c r="B54" t="s">
        <v>283</v>
      </c>
      <c r="D54">
        <v>0.1</v>
      </c>
      <c r="E54">
        <v>0.53700000000000003</v>
      </c>
      <c r="F54">
        <v>0.53700000000000003</v>
      </c>
    </row>
    <row r="55" spans="1:13" x14ac:dyDescent="0.2">
      <c r="A55" t="s">
        <v>178</v>
      </c>
      <c r="B55" t="s">
        <v>27</v>
      </c>
      <c r="C55">
        <v>5.22</v>
      </c>
      <c r="D55">
        <v>4.0339999999999998</v>
      </c>
      <c r="E55">
        <v>4.8760000000000003</v>
      </c>
      <c r="F55">
        <v>4.8760000000000003</v>
      </c>
      <c r="G55">
        <v>4.9589999999999996</v>
      </c>
      <c r="H55">
        <v>6.1630000000000003</v>
      </c>
      <c r="I55">
        <v>4.82</v>
      </c>
      <c r="J55">
        <v>3.6890000000000001</v>
      </c>
      <c r="K55">
        <v>5.4569999999999999</v>
      </c>
      <c r="L55">
        <v>4.9960000000000004</v>
      </c>
      <c r="M55">
        <v>5.8049999999999997</v>
      </c>
    </row>
    <row r="56" spans="1:13" x14ac:dyDescent="0.2">
      <c r="A56" t="s">
        <v>179</v>
      </c>
      <c r="B56" t="s">
        <v>180</v>
      </c>
      <c r="C56">
        <v>5.452</v>
      </c>
      <c r="D56">
        <v>5.1820000000000004</v>
      </c>
      <c r="E56">
        <v>5.4210000000000003</v>
      </c>
      <c r="F56">
        <v>5.4210000000000003</v>
      </c>
      <c r="G56">
        <v>4.6180000000000003</v>
      </c>
      <c r="H56">
        <v>4.4029999999999996</v>
      </c>
      <c r="I56">
        <v>3.7040000000000002</v>
      </c>
      <c r="J56">
        <v>3.6190000000000002</v>
      </c>
      <c r="K56">
        <v>3.9969999999999999</v>
      </c>
      <c r="L56">
        <v>3.1989999999999998</v>
      </c>
    </row>
    <row r="57" spans="1:13" x14ac:dyDescent="0.2">
      <c r="A57" t="s">
        <v>284</v>
      </c>
      <c r="B57" t="s">
        <v>285</v>
      </c>
      <c r="C57">
        <v>5.0389999999999997</v>
      </c>
      <c r="D57">
        <v>4.9359999999999999</v>
      </c>
      <c r="E57">
        <v>5.0049999999999999</v>
      </c>
      <c r="F57">
        <v>5.0049999999999999</v>
      </c>
      <c r="G57">
        <v>5.1989999999999998</v>
      </c>
      <c r="H57">
        <v>5.3070000000000004</v>
      </c>
      <c r="I57">
        <v>5.4089999999999998</v>
      </c>
      <c r="J57">
        <v>4.76</v>
      </c>
      <c r="K57">
        <v>4.3440000000000003</v>
      </c>
      <c r="L57">
        <v>3.919</v>
      </c>
      <c r="M57">
        <v>3.8490000000000002</v>
      </c>
    </row>
    <row r="58" spans="1:13" x14ac:dyDescent="0.2">
      <c r="A58" t="s">
        <v>181</v>
      </c>
      <c r="B58" t="s">
        <v>28</v>
      </c>
      <c r="C58">
        <v>3.4569999999999999</v>
      </c>
      <c r="D58">
        <v>3.6930000000000001</v>
      </c>
      <c r="E58">
        <v>3.3130000000000002</v>
      </c>
      <c r="F58">
        <v>3.3130000000000002</v>
      </c>
      <c r="G58">
        <v>2.6850000000000001</v>
      </c>
      <c r="H58">
        <v>2.4009999999999998</v>
      </c>
      <c r="I58">
        <v>2.3940000000000001</v>
      </c>
      <c r="J58">
        <v>2.234</v>
      </c>
      <c r="K58">
        <v>1.944</v>
      </c>
      <c r="L58">
        <v>1.869</v>
      </c>
      <c r="M58">
        <v>1.823</v>
      </c>
    </row>
    <row r="59" spans="1:13" x14ac:dyDescent="0.2">
      <c r="A59" t="s">
        <v>182</v>
      </c>
      <c r="B59" t="s">
        <v>29</v>
      </c>
      <c r="C59">
        <v>3.02</v>
      </c>
      <c r="D59">
        <v>2.7090000000000001</v>
      </c>
      <c r="E59">
        <v>2.3639999999999999</v>
      </c>
      <c r="F59">
        <v>2.3639999999999999</v>
      </c>
      <c r="G59">
        <v>2.762</v>
      </c>
      <c r="H59">
        <v>2.8109999999999999</v>
      </c>
      <c r="I59">
        <v>3.5529999999999999</v>
      </c>
      <c r="J59">
        <v>3.387</v>
      </c>
      <c r="K59">
        <v>3.3530000000000002</v>
      </c>
      <c r="L59">
        <v>2.8849999999999998</v>
      </c>
      <c r="M59">
        <v>3.3</v>
      </c>
    </row>
    <row r="60" spans="1:13" x14ac:dyDescent="0.2">
      <c r="A60" t="s">
        <v>184</v>
      </c>
      <c r="B60" t="s">
        <v>31</v>
      </c>
      <c r="C60">
        <v>7.1</v>
      </c>
      <c r="D60">
        <v>7.3159999999999998</v>
      </c>
      <c r="E60">
        <v>8.0850000000000009</v>
      </c>
      <c r="F60">
        <v>8.0850000000000009</v>
      </c>
      <c r="G60">
        <v>8.3670000000000009</v>
      </c>
      <c r="H60">
        <v>8.4390000000000001</v>
      </c>
      <c r="I60">
        <v>8.02</v>
      </c>
      <c r="J60">
        <v>7.7560000000000002</v>
      </c>
      <c r="K60">
        <v>7.1230000000000002</v>
      </c>
      <c r="L60">
        <v>5.7080000000000002</v>
      </c>
      <c r="M60">
        <v>4.8019999999999996</v>
      </c>
    </row>
    <row r="61" spans="1:13" x14ac:dyDescent="0.2">
      <c r="A61" t="s">
        <v>189</v>
      </c>
      <c r="B61" t="s">
        <v>36</v>
      </c>
      <c r="C61">
        <v>5.165</v>
      </c>
      <c r="D61">
        <v>4.875</v>
      </c>
      <c r="E61">
        <v>5.36</v>
      </c>
      <c r="F61">
        <v>5.36</v>
      </c>
      <c r="G61">
        <v>4.984</v>
      </c>
      <c r="H61">
        <v>4.6779999999999999</v>
      </c>
      <c r="I61">
        <v>4.3579999999999997</v>
      </c>
      <c r="J61">
        <v>3.907</v>
      </c>
      <c r="K61">
        <v>3.4180000000000001</v>
      </c>
      <c r="L61">
        <v>3.024</v>
      </c>
      <c r="M61">
        <v>2.92</v>
      </c>
    </row>
    <row r="62" spans="1:13" x14ac:dyDescent="0.2">
      <c r="A62" t="s">
        <v>186</v>
      </c>
      <c r="B62" t="s">
        <v>33</v>
      </c>
      <c r="C62">
        <v>3.3</v>
      </c>
      <c r="D62">
        <v>3.38</v>
      </c>
      <c r="E62">
        <v>3.1779999999999999</v>
      </c>
      <c r="F62">
        <v>3.1779999999999999</v>
      </c>
      <c r="G62">
        <v>2.3180000000000001</v>
      </c>
      <c r="H62">
        <v>1.756</v>
      </c>
      <c r="I62">
        <v>2.5390000000000001</v>
      </c>
      <c r="J62">
        <v>3.573</v>
      </c>
      <c r="K62">
        <v>3.5579999999999998</v>
      </c>
      <c r="L62">
        <v>3.141</v>
      </c>
      <c r="M62">
        <v>3.0449999999999999</v>
      </c>
    </row>
    <row r="63" spans="1:13" x14ac:dyDescent="0.2">
      <c r="A63" t="s">
        <v>185</v>
      </c>
      <c r="B63" t="s">
        <v>32</v>
      </c>
      <c r="C63">
        <v>8.1539999999999999</v>
      </c>
      <c r="D63">
        <v>7.915</v>
      </c>
      <c r="E63">
        <v>7.524</v>
      </c>
      <c r="F63">
        <v>7.524</v>
      </c>
      <c r="G63">
        <v>8.0779999999999994</v>
      </c>
      <c r="H63">
        <v>8.1340000000000003</v>
      </c>
      <c r="I63">
        <v>9.2929999999999993</v>
      </c>
      <c r="J63">
        <v>9.6959999999999997</v>
      </c>
      <c r="K63">
        <v>5.7610000000000001</v>
      </c>
      <c r="L63">
        <v>6.9320000000000004</v>
      </c>
      <c r="M63">
        <v>7.3250000000000002</v>
      </c>
    </row>
    <row r="64" spans="1:13" x14ac:dyDescent="0.2">
      <c r="A64" t="s">
        <v>288</v>
      </c>
      <c r="B64" t="s">
        <v>289</v>
      </c>
      <c r="C64">
        <v>3.2410000000000001</v>
      </c>
      <c r="D64">
        <v>3.0870000000000002</v>
      </c>
      <c r="E64">
        <v>2.992</v>
      </c>
      <c r="F64">
        <v>2.992</v>
      </c>
      <c r="G64">
        <v>3.0059999999999998</v>
      </c>
      <c r="H64">
        <v>2.7730000000000001</v>
      </c>
      <c r="I64">
        <v>2.6360000000000001</v>
      </c>
      <c r="J64">
        <v>2.5049999999999999</v>
      </c>
      <c r="K64">
        <v>2.431</v>
      </c>
      <c r="L64">
        <v>2.3149999999999999</v>
      </c>
      <c r="M64">
        <v>2.0430000000000001</v>
      </c>
    </row>
    <row r="65" spans="1:13" x14ac:dyDescent="0.2">
      <c r="A65" t="s">
        <v>286</v>
      </c>
      <c r="B65" t="s">
        <v>287</v>
      </c>
      <c r="H65">
        <v>-4.4999999999999998E-2</v>
      </c>
      <c r="I65">
        <v>-2.5999999999999999E-2</v>
      </c>
      <c r="J65">
        <v>-0.121</v>
      </c>
      <c r="K65">
        <v>-0.06</v>
      </c>
      <c r="L65">
        <v>-5.6000000000000001E-2</v>
      </c>
      <c r="M65">
        <v>0.20499999999999999</v>
      </c>
    </row>
    <row r="66" spans="1:13" x14ac:dyDescent="0.2">
      <c r="A66" t="s">
        <v>183</v>
      </c>
      <c r="B66" t="s">
        <v>30</v>
      </c>
      <c r="C66">
        <v>3.2</v>
      </c>
      <c r="D66">
        <v>3.2130000000000001</v>
      </c>
      <c r="E66">
        <v>3.0019999999999998</v>
      </c>
      <c r="F66">
        <v>3.0019999999999998</v>
      </c>
      <c r="G66">
        <v>2.8159999999999998</v>
      </c>
      <c r="H66">
        <v>3.5489999999999999</v>
      </c>
      <c r="I66">
        <v>3.3039999999999998</v>
      </c>
      <c r="J66">
        <v>3.472</v>
      </c>
      <c r="K66">
        <v>3.6749999999999998</v>
      </c>
      <c r="L66">
        <v>3.7120000000000002</v>
      </c>
      <c r="M66">
        <v>3.8039999999999998</v>
      </c>
    </row>
    <row r="67" spans="1:13" x14ac:dyDescent="0.2">
      <c r="A67" t="s">
        <v>187</v>
      </c>
      <c r="B67" t="s">
        <v>34</v>
      </c>
      <c r="C67">
        <v>4.93</v>
      </c>
      <c r="D67">
        <v>5.1479999999999997</v>
      </c>
      <c r="E67">
        <v>4.9630000000000001</v>
      </c>
      <c r="F67">
        <v>4.9630000000000001</v>
      </c>
      <c r="G67">
        <v>4.069</v>
      </c>
      <c r="H67">
        <v>4.7140000000000004</v>
      </c>
      <c r="I67">
        <v>5.2140000000000004</v>
      </c>
      <c r="J67">
        <v>4.6399999999999997</v>
      </c>
      <c r="K67">
        <v>4.7519999999999998</v>
      </c>
    </row>
    <row r="68" spans="1:13" x14ac:dyDescent="0.2">
      <c r="A68" t="s">
        <v>188</v>
      </c>
      <c r="B68" t="s">
        <v>35</v>
      </c>
      <c r="C68">
        <v>4.6390000000000002</v>
      </c>
      <c r="D68">
        <v>4.8419999999999996</v>
      </c>
      <c r="E68">
        <v>4.59</v>
      </c>
      <c r="F68">
        <v>4.59</v>
      </c>
      <c r="G68">
        <v>3.4649999999999999</v>
      </c>
      <c r="H68">
        <v>4.7149999999999999</v>
      </c>
      <c r="I68">
        <v>5.101</v>
      </c>
      <c r="J68">
        <v>4.2590000000000003</v>
      </c>
      <c r="K68">
        <v>3.835</v>
      </c>
      <c r="L68">
        <v>3.5939999999999999</v>
      </c>
      <c r="M68">
        <v>3.6030000000000002</v>
      </c>
    </row>
    <row r="69" spans="1:13" x14ac:dyDescent="0.2">
      <c r="A69" t="s">
        <v>290</v>
      </c>
      <c r="B69" t="s">
        <v>291</v>
      </c>
      <c r="C69">
        <v>1.8939999999999999</v>
      </c>
      <c r="D69">
        <v>1.859</v>
      </c>
      <c r="E69">
        <v>1.907</v>
      </c>
      <c r="F69">
        <v>1.907</v>
      </c>
      <c r="G69">
        <v>1.9390000000000001</v>
      </c>
      <c r="H69">
        <v>1.988</v>
      </c>
      <c r="I69">
        <v>1.845</v>
      </c>
      <c r="J69">
        <v>1.8129999999999999</v>
      </c>
      <c r="K69">
        <v>1.827</v>
      </c>
      <c r="L69">
        <v>1.5</v>
      </c>
      <c r="M69">
        <v>2.234</v>
      </c>
    </row>
    <row r="70" spans="1:13" x14ac:dyDescent="0.2">
      <c r="A70" t="s">
        <v>190</v>
      </c>
      <c r="B70" t="s">
        <v>37</v>
      </c>
      <c r="C70">
        <v>6.532</v>
      </c>
      <c r="D70">
        <v>6.3029999999999999</v>
      </c>
      <c r="E70">
        <v>6.0129999999999999</v>
      </c>
      <c r="F70">
        <v>6.0129999999999999</v>
      </c>
      <c r="G70">
        <v>5.6349999999999998</v>
      </c>
      <c r="H70">
        <v>5.8579999999999997</v>
      </c>
      <c r="I70">
        <v>5.734</v>
      </c>
      <c r="J70">
        <v>5.6829999999999998</v>
      </c>
      <c r="K70">
        <v>7.43</v>
      </c>
      <c r="L70">
        <v>5.2789999999999999</v>
      </c>
      <c r="M70">
        <v>4.9489999999999998</v>
      </c>
    </row>
    <row r="71" spans="1:13" x14ac:dyDescent="0.2">
      <c r="A71" t="s">
        <v>300</v>
      </c>
      <c r="B71" t="s">
        <v>301</v>
      </c>
      <c r="C71">
        <v>0.84499999999999997</v>
      </c>
      <c r="D71">
        <v>0.71899999999999997</v>
      </c>
      <c r="E71">
        <v>0.65</v>
      </c>
      <c r="F71">
        <v>0.65</v>
      </c>
      <c r="G71">
        <v>2.0379999999999998</v>
      </c>
      <c r="H71">
        <v>0.20699999999999999</v>
      </c>
      <c r="I71">
        <v>0.93100000000000005</v>
      </c>
      <c r="J71">
        <v>-0.252</v>
      </c>
      <c r="K71">
        <v>-3.234</v>
      </c>
      <c r="L71">
        <v>1.429</v>
      </c>
      <c r="M71">
        <v>1.68</v>
      </c>
    </row>
    <row r="72" spans="1:13" x14ac:dyDescent="0.2">
      <c r="A72" t="s">
        <v>296</v>
      </c>
      <c r="B72" t="s">
        <v>297</v>
      </c>
      <c r="C72">
        <v>4.3</v>
      </c>
      <c r="D72">
        <v>4.6870000000000003</v>
      </c>
      <c r="E72">
        <v>4.4589999999999996</v>
      </c>
      <c r="F72">
        <v>4.4589999999999996</v>
      </c>
      <c r="G72">
        <v>3.718</v>
      </c>
      <c r="H72">
        <v>3.476</v>
      </c>
      <c r="I72">
        <v>3.1970000000000001</v>
      </c>
      <c r="J72">
        <v>3.5070000000000001</v>
      </c>
      <c r="K72">
        <v>2.5059999999999998</v>
      </c>
      <c r="L72">
        <v>2.444</v>
      </c>
      <c r="M72">
        <v>2.2370000000000001</v>
      </c>
    </row>
    <row r="73" spans="1:13" x14ac:dyDescent="0.2">
      <c r="A73" t="s">
        <v>292</v>
      </c>
      <c r="B73" t="s">
        <v>293</v>
      </c>
      <c r="C73">
        <v>3.25</v>
      </c>
      <c r="D73">
        <v>2.968</v>
      </c>
      <c r="E73">
        <v>2.8010000000000002</v>
      </c>
      <c r="F73">
        <v>2.8010000000000002</v>
      </c>
      <c r="G73">
        <v>2.206</v>
      </c>
      <c r="H73">
        <v>2.4359999999999999</v>
      </c>
      <c r="I73">
        <v>2.2970000000000002</v>
      </c>
      <c r="J73">
        <v>2.3809999999999998</v>
      </c>
      <c r="K73">
        <v>2.2109999999999999</v>
      </c>
      <c r="L73">
        <v>1.8879999999999999</v>
      </c>
      <c r="M73">
        <v>1.748</v>
      </c>
    </row>
    <row r="74" spans="1:13" x14ac:dyDescent="0.2">
      <c r="A74" t="s">
        <v>192</v>
      </c>
      <c r="B74" t="s">
        <v>39</v>
      </c>
      <c r="C74">
        <v>5.25</v>
      </c>
      <c r="D74">
        <v>5.18</v>
      </c>
      <c r="E74">
        <v>4.9139999999999997</v>
      </c>
      <c r="F74">
        <v>4.9139999999999997</v>
      </c>
      <c r="G74">
        <v>4.4320000000000004</v>
      </c>
      <c r="H74">
        <v>4.4340000000000002</v>
      </c>
      <c r="I74">
        <v>4.22</v>
      </c>
      <c r="J74">
        <v>4.0129999999999999</v>
      </c>
      <c r="K74">
        <v>4.0309999999999997</v>
      </c>
      <c r="L74">
        <v>3.6549999999999998</v>
      </c>
      <c r="M74">
        <v>3.5289999999999999</v>
      </c>
    </row>
    <row r="75" spans="1:13" x14ac:dyDescent="0.2">
      <c r="A75" t="s">
        <v>191</v>
      </c>
      <c r="B75" t="s">
        <v>38</v>
      </c>
      <c r="C75">
        <v>8.8000000000000007</v>
      </c>
      <c r="D75">
        <v>8.9239999999999995</v>
      </c>
      <c r="E75">
        <v>8.577</v>
      </c>
      <c r="F75">
        <v>8.577</v>
      </c>
      <c r="G75">
        <v>7.9429999999999996</v>
      </c>
      <c r="H75">
        <v>7.3979999999999997</v>
      </c>
      <c r="I75">
        <v>6.9329999999999998</v>
      </c>
      <c r="J75">
        <v>6.7359999999999998</v>
      </c>
      <c r="K75">
        <v>5.9649999999999999</v>
      </c>
      <c r="L75">
        <v>6.5810000000000004</v>
      </c>
      <c r="M75">
        <v>5.56</v>
      </c>
    </row>
    <row r="76" spans="1:13" x14ac:dyDescent="0.2">
      <c r="A76" t="s">
        <v>298</v>
      </c>
      <c r="B76" t="s">
        <v>299</v>
      </c>
      <c r="C76">
        <v>8.2439999999999998</v>
      </c>
      <c r="D76">
        <v>7.7309999999999999</v>
      </c>
      <c r="E76">
        <v>6.806</v>
      </c>
      <c r="F76">
        <v>6.806</v>
      </c>
      <c r="G76">
        <v>6.1559999999999997</v>
      </c>
      <c r="H76">
        <v>5.7629999999999999</v>
      </c>
      <c r="I76">
        <v>6.2089999999999996</v>
      </c>
      <c r="J76">
        <v>5.9710000000000001</v>
      </c>
      <c r="K76">
        <v>5.1959999999999997</v>
      </c>
      <c r="L76">
        <v>5.57</v>
      </c>
      <c r="M76">
        <v>5.1100000000000003</v>
      </c>
    </row>
    <row r="77" spans="1:13" x14ac:dyDescent="0.2">
      <c r="A77" t="s">
        <v>193</v>
      </c>
      <c r="B77" t="s">
        <v>40</v>
      </c>
      <c r="C77">
        <v>2.427</v>
      </c>
      <c r="D77">
        <v>2.6949999999999998</v>
      </c>
      <c r="E77">
        <v>2.7669999999999999</v>
      </c>
      <c r="F77">
        <v>2.7669999999999999</v>
      </c>
      <c r="G77">
        <v>2.3460000000000001</v>
      </c>
      <c r="H77">
        <v>2.0129999999999999</v>
      </c>
      <c r="I77">
        <v>2.5110000000000001</v>
      </c>
      <c r="J77">
        <v>2.5139999999999998</v>
      </c>
      <c r="K77">
        <v>2.3690000000000002</v>
      </c>
      <c r="L77">
        <v>2.1379999999999999</v>
      </c>
      <c r="M77">
        <v>1.956</v>
      </c>
    </row>
    <row r="78" spans="1:13" x14ac:dyDescent="0.2">
      <c r="A78" t="s">
        <v>173</v>
      </c>
      <c r="B78" t="s">
        <v>23</v>
      </c>
      <c r="C78">
        <v>7.7240000000000002</v>
      </c>
      <c r="D78">
        <v>6.9550000000000001</v>
      </c>
      <c r="E78">
        <v>6.1340000000000003</v>
      </c>
      <c r="F78">
        <v>6.1340000000000003</v>
      </c>
      <c r="G78">
        <v>5.3440000000000003</v>
      </c>
      <c r="H78">
        <v>4.6900000000000004</v>
      </c>
      <c r="I78">
        <v>5.1859999999999999</v>
      </c>
      <c r="J78">
        <v>6.33</v>
      </c>
      <c r="K78">
        <v>7.3979999999999997</v>
      </c>
      <c r="L78">
        <v>6.9809999999999999</v>
      </c>
      <c r="M78">
        <v>6.2249999999999996</v>
      </c>
    </row>
    <row r="79" spans="1:13" x14ac:dyDescent="0.2">
      <c r="A79" t="s">
        <v>302</v>
      </c>
      <c r="B79" t="s">
        <v>303</v>
      </c>
      <c r="C79">
        <v>8.3140000000000001</v>
      </c>
      <c r="D79">
        <v>5.6669999999999998</v>
      </c>
      <c r="E79">
        <v>5.0780000000000003</v>
      </c>
      <c r="F79">
        <v>5.0780000000000003</v>
      </c>
    </row>
    <row r="80" spans="1:13" x14ac:dyDescent="0.2">
      <c r="A80" t="s">
        <v>304</v>
      </c>
      <c r="B80" t="s">
        <v>305</v>
      </c>
      <c r="C80">
        <v>5.61</v>
      </c>
      <c r="D80">
        <v>4.5730000000000004</v>
      </c>
      <c r="E80">
        <v>4.12</v>
      </c>
      <c r="F80">
        <v>4.12</v>
      </c>
      <c r="G80">
        <v>4.2329999999999997</v>
      </c>
      <c r="H80">
        <v>3.7240000000000002</v>
      </c>
      <c r="I80">
        <v>3.3849999999999998</v>
      </c>
      <c r="J80">
        <v>3.081</v>
      </c>
      <c r="K80">
        <v>3.1339999999999999</v>
      </c>
      <c r="L80">
        <v>2.4390000000000001</v>
      </c>
      <c r="M80">
        <v>2.3780000000000001</v>
      </c>
    </row>
    <row r="81" spans="1:13" x14ac:dyDescent="0.2">
      <c r="A81" t="s">
        <v>194</v>
      </c>
      <c r="B81" t="s">
        <v>41</v>
      </c>
      <c r="C81">
        <v>5.5</v>
      </c>
      <c r="D81">
        <v>5.6509999999999998</v>
      </c>
      <c r="E81">
        <v>5.33</v>
      </c>
      <c r="F81">
        <v>5.33</v>
      </c>
      <c r="G81">
        <v>5.085</v>
      </c>
      <c r="H81">
        <v>5.93</v>
      </c>
      <c r="I81">
        <v>5.4749999999999996</v>
      </c>
      <c r="J81">
        <v>4.6509999999999998</v>
      </c>
      <c r="K81">
        <v>4.1280000000000001</v>
      </c>
      <c r="L81">
        <v>4.3739999999999997</v>
      </c>
      <c r="M81">
        <v>4.6849999999999996</v>
      </c>
    </row>
    <row r="82" spans="1:13" x14ac:dyDescent="0.2">
      <c r="A82" t="s">
        <v>195</v>
      </c>
      <c r="B82" t="s">
        <v>42</v>
      </c>
      <c r="C82">
        <v>7.35</v>
      </c>
      <c r="D82">
        <v>6.4820000000000002</v>
      </c>
      <c r="E82">
        <v>7.4429999999999996</v>
      </c>
      <c r="F82">
        <v>7.4429999999999996</v>
      </c>
      <c r="G82">
        <v>7.8179999999999996</v>
      </c>
      <c r="H82">
        <v>4.5609999999999999</v>
      </c>
      <c r="I82">
        <v>5.6349999999999998</v>
      </c>
      <c r="J82">
        <v>5.6760000000000002</v>
      </c>
      <c r="K82">
        <v>5.21</v>
      </c>
      <c r="L82">
        <v>5.29</v>
      </c>
      <c r="M82">
        <v>5.2030000000000003</v>
      </c>
    </row>
    <row r="83" spans="1:13" x14ac:dyDescent="0.2">
      <c r="A83" t="s">
        <v>213</v>
      </c>
      <c r="B83" t="s">
        <v>85</v>
      </c>
      <c r="C83">
        <v>4.2839999999999998</v>
      </c>
      <c r="D83">
        <v>3.86</v>
      </c>
      <c r="E83">
        <v>4.16</v>
      </c>
      <c r="F83">
        <v>4.16</v>
      </c>
      <c r="G83">
        <v>3.4420000000000002</v>
      </c>
      <c r="H83">
        <v>3.6829999999999998</v>
      </c>
      <c r="I83">
        <v>4.5990000000000002</v>
      </c>
      <c r="J83">
        <v>4.266</v>
      </c>
      <c r="K83">
        <v>4.9180000000000001</v>
      </c>
      <c r="L83">
        <v>4.8390000000000004</v>
      </c>
      <c r="M83">
        <v>4.8140000000000001</v>
      </c>
    </row>
    <row r="84" spans="1:13" x14ac:dyDescent="0.2">
      <c r="A84" t="s">
        <v>196</v>
      </c>
      <c r="B84" t="s">
        <v>43</v>
      </c>
      <c r="C84">
        <v>5.0289999999999999</v>
      </c>
      <c r="D84">
        <v>5.032</v>
      </c>
      <c r="E84">
        <v>4.7119999999999997</v>
      </c>
      <c r="F84">
        <v>4.7119999999999997</v>
      </c>
      <c r="G84">
        <v>4.4009999999999998</v>
      </c>
      <c r="H84">
        <v>3.9649999999999999</v>
      </c>
      <c r="I84">
        <v>4.2939999999999996</v>
      </c>
      <c r="J84">
        <v>3.694</v>
      </c>
      <c r="K84">
        <v>3.8719999999999999</v>
      </c>
      <c r="L84">
        <v>3.2690000000000001</v>
      </c>
      <c r="M84">
        <v>3.173</v>
      </c>
    </row>
    <row r="85" spans="1:13" x14ac:dyDescent="0.2">
      <c r="A85" t="s">
        <v>198</v>
      </c>
      <c r="B85" t="s">
        <v>199</v>
      </c>
      <c r="D85">
        <v>0.121</v>
      </c>
      <c r="E85">
        <v>0.56200000000000006</v>
      </c>
      <c r="F85">
        <v>0.56200000000000006</v>
      </c>
      <c r="G85">
        <v>-1.7000000000000001E-2</v>
      </c>
      <c r="H85">
        <v>-3.1E-2</v>
      </c>
      <c r="I85">
        <v>2E-3</v>
      </c>
      <c r="J85">
        <v>1.5249999999999999</v>
      </c>
      <c r="K85">
        <v>2.4820000000000002</v>
      </c>
      <c r="L85">
        <v>1.4350000000000001</v>
      </c>
      <c r="M85">
        <v>0.45900000000000002</v>
      </c>
    </row>
    <row r="86" spans="1:13" x14ac:dyDescent="0.2">
      <c r="A86" t="s">
        <v>200</v>
      </c>
      <c r="B86" t="s">
        <v>45</v>
      </c>
      <c r="C86">
        <v>4.3259999999999996</v>
      </c>
      <c r="D86">
        <v>4.008</v>
      </c>
      <c r="E86">
        <v>3.6840000000000002</v>
      </c>
      <c r="F86">
        <v>3.6840000000000002</v>
      </c>
      <c r="G86">
        <v>3.1080000000000001</v>
      </c>
      <c r="H86">
        <v>2.9550000000000001</v>
      </c>
      <c r="I86">
        <v>2.9830000000000001</v>
      </c>
      <c r="J86">
        <v>2.8980000000000001</v>
      </c>
      <c r="K86">
        <v>2.8919999999999999</v>
      </c>
      <c r="L86">
        <v>2.5819999999999999</v>
      </c>
      <c r="M86">
        <v>2.8570000000000002</v>
      </c>
    </row>
    <row r="87" spans="1:13" x14ac:dyDescent="0.2">
      <c r="A87" t="s">
        <v>306</v>
      </c>
      <c r="B87" t="s">
        <v>307</v>
      </c>
      <c r="C87">
        <v>4.2869999999999999</v>
      </c>
      <c r="D87">
        <v>4.5330000000000004</v>
      </c>
      <c r="E87">
        <v>4.0129999999999999</v>
      </c>
      <c r="F87">
        <v>4.0129999999999999</v>
      </c>
      <c r="G87">
        <v>4.4429999999999996</v>
      </c>
      <c r="H87">
        <v>4.3390000000000004</v>
      </c>
      <c r="I87">
        <v>3.887</v>
      </c>
      <c r="J87">
        <v>3.8410000000000002</v>
      </c>
      <c r="K87">
        <v>3.9740000000000002</v>
      </c>
      <c r="L87">
        <v>3.8650000000000002</v>
      </c>
      <c r="M87">
        <v>3.9990000000000001</v>
      </c>
    </row>
    <row r="88" spans="1:13" x14ac:dyDescent="0.2">
      <c r="A88" t="s">
        <v>197</v>
      </c>
      <c r="B88" t="s">
        <v>44</v>
      </c>
      <c r="C88">
        <v>4.38</v>
      </c>
      <c r="D88">
        <v>4.3</v>
      </c>
      <c r="E88">
        <v>3.9649999999999999</v>
      </c>
      <c r="F88">
        <v>3.9649999999999999</v>
      </c>
      <c r="G88">
        <v>3.593</v>
      </c>
      <c r="H88">
        <v>3.1349999999999998</v>
      </c>
      <c r="I88">
        <v>3.774</v>
      </c>
      <c r="J88">
        <v>3.9420000000000002</v>
      </c>
      <c r="K88">
        <v>3.2749999999999999</v>
      </c>
      <c r="L88">
        <v>3.12</v>
      </c>
      <c r="M88">
        <v>3.7669999999999999</v>
      </c>
    </row>
    <row r="89" spans="1:13" x14ac:dyDescent="0.2">
      <c r="A89" t="s">
        <v>246</v>
      </c>
      <c r="B89" t="s">
        <v>247</v>
      </c>
      <c r="C89">
        <v>1.85</v>
      </c>
      <c r="D89">
        <v>1.51</v>
      </c>
      <c r="E89">
        <v>1.448</v>
      </c>
      <c r="F89">
        <v>1.448</v>
      </c>
      <c r="G89">
        <v>1.2849999999999999</v>
      </c>
      <c r="H89">
        <v>1.1359999999999999</v>
      </c>
      <c r="I89">
        <v>1.0980000000000001</v>
      </c>
      <c r="J89">
        <v>1.01</v>
      </c>
      <c r="K89">
        <v>0.97199999999999998</v>
      </c>
      <c r="L89">
        <v>0.874</v>
      </c>
      <c r="M89">
        <v>0.77</v>
      </c>
    </row>
    <row r="90" spans="1:13" x14ac:dyDescent="0.2">
      <c r="A90" t="s">
        <v>201</v>
      </c>
      <c r="B90" t="s">
        <v>46</v>
      </c>
      <c r="C90">
        <v>4.05</v>
      </c>
      <c r="D90">
        <v>4.0010000000000003</v>
      </c>
      <c r="E90">
        <v>3.7850000000000001</v>
      </c>
      <c r="F90">
        <v>3.7850000000000001</v>
      </c>
      <c r="G90">
        <v>3.4769999999999999</v>
      </c>
      <c r="H90">
        <v>3.5019999999999998</v>
      </c>
      <c r="I90">
        <v>3.4540000000000002</v>
      </c>
      <c r="J90">
        <v>3.6070000000000002</v>
      </c>
      <c r="K90">
        <v>3.278</v>
      </c>
      <c r="L90">
        <v>3.2650000000000001</v>
      </c>
      <c r="M90">
        <v>3.3479999999999999</v>
      </c>
    </row>
    <row r="91" spans="1:13" x14ac:dyDescent="0.2">
      <c r="A91" t="s">
        <v>308</v>
      </c>
      <c r="B91" t="s">
        <v>309</v>
      </c>
      <c r="C91">
        <v>1.25</v>
      </c>
      <c r="D91">
        <v>1.1200000000000001</v>
      </c>
      <c r="E91">
        <v>1.0940000000000001</v>
      </c>
      <c r="F91">
        <v>1.0940000000000001</v>
      </c>
      <c r="G91">
        <v>0.94899999999999995</v>
      </c>
      <c r="H91">
        <v>0.88400000000000001</v>
      </c>
      <c r="I91">
        <v>0.85599999999999998</v>
      </c>
      <c r="J91">
        <v>0.76900000000000002</v>
      </c>
      <c r="K91">
        <v>0.78800000000000003</v>
      </c>
      <c r="L91">
        <v>0.65400000000000003</v>
      </c>
      <c r="M91">
        <v>0.64700000000000002</v>
      </c>
    </row>
  </sheetData>
  <sortState ref="A2:M90">
    <sortCondition ref="B2:B90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91"/>
  <sheetViews>
    <sheetView workbookViewId="0"/>
  </sheetViews>
  <sheetFormatPr defaultRowHeight="14.25" x14ac:dyDescent="0.2"/>
  <cols>
    <col min="1" max="1" width="28" bestFit="1" customWidth="1"/>
    <col min="2" max="2" width="12.5" bestFit="1" customWidth="1"/>
    <col min="3" max="13" width="7.875" bestFit="1" customWidth="1"/>
  </cols>
  <sheetData>
    <row r="1" spans="1:13" x14ac:dyDescent="0.2">
      <c r="A1" t="s">
        <v>328</v>
      </c>
    </row>
    <row r="2" spans="1:13" ht="15" x14ac:dyDescent="0.25">
      <c r="A2" s="1" t="s">
        <v>147</v>
      </c>
      <c r="B2" s="1" t="s">
        <v>148</v>
      </c>
      <c r="C2" s="1" t="s">
        <v>202</v>
      </c>
      <c r="D2" s="1" t="s">
        <v>203</v>
      </c>
      <c r="E2" s="1" t="s">
        <v>204</v>
      </c>
      <c r="F2" s="1" t="s">
        <v>205</v>
      </c>
      <c r="G2" s="1" t="s">
        <v>206</v>
      </c>
      <c r="H2" s="1" t="s">
        <v>207</v>
      </c>
      <c r="I2" s="1" t="s">
        <v>208</v>
      </c>
      <c r="J2" s="1" t="s">
        <v>209</v>
      </c>
      <c r="K2" s="1" t="s">
        <v>210</v>
      </c>
      <c r="L2" s="1" t="s">
        <v>211</v>
      </c>
      <c r="M2" s="1" t="s">
        <v>212</v>
      </c>
    </row>
    <row r="3" spans="1:13" x14ac:dyDescent="0.2">
      <c r="A3" t="s">
        <v>236</v>
      </c>
      <c r="B3" t="s">
        <v>237</v>
      </c>
      <c r="C3">
        <v>10.48</v>
      </c>
      <c r="D3">
        <v>6.22</v>
      </c>
      <c r="E3">
        <v>4.99</v>
      </c>
      <c r="F3">
        <v>9.6880000000000006</v>
      </c>
      <c r="G3">
        <v>18.276</v>
      </c>
      <c r="I3">
        <v>13.744</v>
      </c>
      <c r="J3">
        <v>13.198</v>
      </c>
      <c r="K3">
        <v>5.1890000000000001</v>
      </c>
      <c r="L3">
        <v>6.7469999999999999</v>
      </c>
      <c r="M3">
        <v>5.7220000000000004</v>
      </c>
    </row>
    <row r="4" spans="1:13" x14ac:dyDescent="0.2">
      <c r="A4" t="s">
        <v>152</v>
      </c>
      <c r="B4" t="s">
        <v>3</v>
      </c>
      <c r="D4">
        <v>13.351000000000001</v>
      </c>
      <c r="E4">
        <v>2.46</v>
      </c>
      <c r="F4">
        <v>9.6549999999999994</v>
      </c>
      <c r="G4">
        <v>9.2609999999999992</v>
      </c>
      <c r="H4">
        <v>14.205</v>
      </c>
      <c r="I4">
        <v>17.45</v>
      </c>
      <c r="J4">
        <v>19.385000000000002</v>
      </c>
      <c r="K4">
        <v>16.716000000000001</v>
      </c>
      <c r="L4">
        <v>16.276</v>
      </c>
      <c r="M4">
        <v>13.505000000000001</v>
      </c>
    </row>
    <row r="5" spans="1:13" x14ac:dyDescent="0.2">
      <c r="A5" t="s">
        <v>151</v>
      </c>
      <c r="B5" t="s">
        <v>2</v>
      </c>
      <c r="C5">
        <v>14.494</v>
      </c>
      <c r="D5">
        <v>13.766999999999999</v>
      </c>
      <c r="E5">
        <v>3.14</v>
      </c>
      <c r="F5">
        <v>13.416</v>
      </c>
      <c r="G5">
        <v>10.032</v>
      </c>
      <c r="H5">
        <v>13.061</v>
      </c>
      <c r="I5">
        <v>16.268000000000001</v>
      </c>
      <c r="J5">
        <v>12.906000000000001</v>
      </c>
      <c r="K5">
        <v>13.695</v>
      </c>
      <c r="L5">
        <v>12.420999999999999</v>
      </c>
      <c r="M5">
        <v>10.662000000000001</v>
      </c>
    </row>
    <row r="6" spans="1:13" x14ac:dyDescent="0.2">
      <c r="A6" t="s">
        <v>149</v>
      </c>
      <c r="B6" t="s">
        <v>0</v>
      </c>
      <c r="C6">
        <v>18.594000000000001</v>
      </c>
      <c r="D6">
        <v>15.881</v>
      </c>
      <c r="E6">
        <v>2.65</v>
      </c>
      <c r="F6">
        <v>15.976000000000001</v>
      </c>
      <c r="G6">
        <v>16.079999999999998</v>
      </c>
      <c r="H6">
        <v>13.948</v>
      </c>
      <c r="I6">
        <v>14.781000000000001</v>
      </c>
      <c r="J6">
        <v>16.545000000000002</v>
      </c>
      <c r="K6">
        <v>17.905999999999999</v>
      </c>
      <c r="L6">
        <v>25.213000000000001</v>
      </c>
    </row>
    <row r="7" spans="1:13" x14ac:dyDescent="0.2">
      <c r="A7" t="s">
        <v>244</v>
      </c>
      <c r="B7" t="s">
        <v>245</v>
      </c>
      <c r="C7">
        <v>20.388999999999999</v>
      </c>
      <c r="E7">
        <v>2.73</v>
      </c>
      <c r="F7">
        <v>14.536</v>
      </c>
      <c r="G7">
        <v>9.8539999999999992</v>
      </c>
      <c r="H7">
        <v>12.3</v>
      </c>
      <c r="I7">
        <v>12.968</v>
      </c>
      <c r="J7">
        <v>18.704000000000001</v>
      </c>
      <c r="K7">
        <v>20.475000000000001</v>
      </c>
      <c r="L7">
        <v>16.192</v>
      </c>
      <c r="M7">
        <v>17.273</v>
      </c>
    </row>
    <row r="8" spans="1:13" x14ac:dyDescent="0.2">
      <c r="A8" t="s">
        <v>248</v>
      </c>
      <c r="B8" t="s">
        <v>249</v>
      </c>
      <c r="C8">
        <v>23.927</v>
      </c>
      <c r="D8">
        <v>18.309000000000001</v>
      </c>
      <c r="E8">
        <v>0.83</v>
      </c>
      <c r="F8">
        <v>18.244</v>
      </c>
      <c r="G8">
        <v>16.419</v>
      </c>
      <c r="H8">
        <v>20.07</v>
      </c>
      <c r="I8">
        <v>21.472000000000001</v>
      </c>
      <c r="J8">
        <v>20.29</v>
      </c>
      <c r="K8">
        <v>24.218</v>
      </c>
      <c r="L8">
        <v>25.382999999999999</v>
      </c>
      <c r="M8">
        <v>24.695</v>
      </c>
    </row>
    <row r="9" spans="1:13" x14ac:dyDescent="0.2">
      <c r="A9" t="s">
        <v>250</v>
      </c>
      <c r="B9" t="s">
        <v>251</v>
      </c>
      <c r="C9">
        <v>15.872999999999999</v>
      </c>
      <c r="D9">
        <v>15.93</v>
      </c>
      <c r="E9">
        <v>2.2599999999999998</v>
      </c>
      <c r="F9">
        <v>13.21</v>
      </c>
      <c r="G9">
        <v>12.538</v>
      </c>
      <c r="H9">
        <v>13.585000000000001</v>
      </c>
      <c r="I9">
        <v>15.866</v>
      </c>
      <c r="J9">
        <v>13.523999999999999</v>
      </c>
      <c r="K9">
        <v>16.059999999999999</v>
      </c>
      <c r="L9">
        <v>15.863</v>
      </c>
      <c r="M9">
        <v>13.43</v>
      </c>
    </row>
    <row r="10" spans="1:13" x14ac:dyDescent="0.2">
      <c r="A10" t="s">
        <v>153</v>
      </c>
      <c r="B10" t="s">
        <v>4</v>
      </c>
      <c r="C10">
        <v>14.635</v>
      </c>
      <c r="D10">
        <v>19.297000000000001</v>
      </c>
      <c r="E10">
        <v>1.72</v>
      </c>
      <c r="F10">
        <v>12.739000000000001</v>
      </c>
      <c r="G10">
        <v>11.416</v>
      </c>
      <c r="H10">
        <v>14.972</v>
      </c>
      <c r="I10">
        <v>30.875</v>
      </c>
      <c r="J10">
        <v>15.39</v>
      </c>
      <c r="K10">
        <v>19.446999999999999</v>
      </c>
      <c r="L10">
        <v>24.431999999999999</v>
      </c>
      <c r="M10">
        <v>13.842000000000001</v>
      </c>
    </row>
    <row r="11" spans="1:13" x14ac:dyDescent="0.2">
      <c r="A11" t="s">
        <v>242</v>
      </c>
      <c r="B11" t="s">
        <v>243</v>
      </c>
      <c r="D11">
        <v>16.707000000000001</v>
      </c>
      <c r="E11">
        <v>1.72</v>
      </c>
      <c r="F11">
        <v>14.613</v>
      </c>
      <c r="G11">
        <v>15.635</v>
      </c>
      <c r="H11">
        <v>18.917000000000002</v>
      </c>
    </row>
    <row r="12" spans="1:13" x14ac:dyDescent="0.2">
      <c r="A12" t="s">
        <v>240</v>
      </c>
      <c r="B12" t="s">
        <v>241</v>
      </c>
      <c r="D12">
        <v>14.301</v>
      </c>
      <c r="E12">
        <v>1.1200000000000001</v>
      </c>
      <c r="F12">
        <v>15.731999999999999</v>
      </c>
      <c r="G12">
        <v>21.196000000000002</v>
      </c>
      <c r="H12">
        <v>22.585000000000001</v>
      </c>
      <c r="I12">
        <v>24.004000000000001</v>
      </c>
      <c r="J12">
        <v>27.728999999999999</v>
      </c>
      <c r="K12">
        <v>21.882999999999999</v>
      </c>
      <c r="L12">
        <v>23.222999999999999</v>
      </c>
      <c r="M12">
        <v>31.936</v>
      </c>
    </row>
    <row r="13" spans="1:13" x14ac:dyDescent="0.2">
      <c r="A13" t="s">
        <v>154</v>
      </c>
      <c r="B13" t="s">
        <v>5</v>
      </c>
      <c r="C13">
        <v>18.238</v>
      </c>
      <c r="D13">
        <v>17.131</v>
      </c>
      <c r="E13">
        <v>0.97</v>
      </c>
      <c r="F13">
        <v>18.096</v>
      </c>
      <c r="G13">
        <v>9.9260000000000002</v>
      </c>
      <c r="I13">
        <v>15.023</v>
      </c>
      <c r="J13">
        <v>15.766999999999999</v>
      </c>
      <c r="K13">
        <v>17.265000000000001</v>
      </c>
      <c r="L13">
        <v>17.129000000000001</v>
      </c>
      <c r="M13">
        <v>15.949</v>
      </c>
    </row>
    <row r="14" spans="1:13" x14ac:dyDescent="0.2">
      <c r="A14" t="s">
        <v>260</v>
      </c>
      <c r="B14" t="s">
        <v>261</v>
      </c>
      <c r="D14">
        <v>1.879</v>
      </c>
      <c r="E14">
        <v>0.71</v>
      </c>
      <c r="F14">
        <v>10.204000000000001</v>
      </c>
    </row>
    <row r="15" spans="1:13" x14ac:dyDescent="0.2">
      <c r="A15" t="s">
        <v>157</v>
      </c>
      <c r="B15" t="s">
        <v>9</v>
      </c>
      <c r="C15">
        <v>16.323</v>
      </c>
      <c r="D15">
        <v>15.069000000000001</v>
      </c>
      <c r="E15">
        <v>1.45</v>
      </c>
      <c r="F15">
        <v>12.456</v>
      </c>
      <c r="G15">
        <v>13.555999999999999</v>
      </c>
      <c r="H15">
        <v>10.866</v>
      </c>
      <c r="I15">
        <v>26.837</v>
      </c>
      <c r="J15">
        <v>22.181000000000001</v>
      </c>
      <c r="K15">
        <v>12.601000000000001</v>
      </c>
      <c r="L15">
        <v>12.385</v>
      </c>
    </row>
    <row r="16" spans="1:13" x14ac:dyDescent="0.2">
      <c r="A16" t="s">
        <v>266</v>
      </c>
      <c r="B16" t="s">
        <v>267</v>
      </c>
      <c r="C16">
        <v>20.201000000000001</v>
      </c>
      <c r="D16">
        <v>24.413</v>
      </c>
      <c r="F16">
        <v>12.445</v>
      </c>
      <c r="G16">
        <v>20.148</v>
      </c>
      <c r="H16">
        <v>16.733000000000001</v>
      </c>
      <c r="I16">
        <v>33.661999999999999</v>
      </c>
      <c r="K16">
        <v>13.009</v>
      </c>
      <c r="L16">
        <v>14.914</v>
      </c>
    </row>
    <row r="17" spans="1:13" x14ac:dyDescent="0.2">
      <c r="A17" t="s">
        <v>156</v>
      </c>
      <c r="B17" t="s">
        <v>8</v>
      </c>
      <c r="C17">
        <v>17.280999999999999</v>
      </c>
      <c r="D17">
        <v>15.032999999999999</v>
      </c>
      <c r="E17">
        <v>2.59</v>
      </c>
      <c r="F17">
        <v>12.266999999999999</v>
      </c>
      <c r="G17">
        <v>13.205</v>
      </c>
      <c r="H17">
        <v>14.086</v>
      </c>
      <c r="I17">
        <v>19.582000000000001</v>
      </c>
      <c r="J17">
        <v>17.318999999999999</v>
      </c>
      <c r="K17">
        <v>15.048</v>
      </c>
      <c r="L17">
        <v>13.757999999999999</v>
      </c>
      <c r="M17">
        <v>12.385999999999999</v>
      </c>
    </row>
    <row r="18" spans="1:13" x14ac:dyDescent="0.2">
      <c r="A18" t="s">
        <v>155</v>
      </c>
      <c r="B18" t="s">
        <v>6</v>
      </c>
      <c r="C18">
        <v>18.747</v>
      </c>
      <c r="D18">
        <v>14.847</v>
      </c>
      <c r="E18">
        <v>1.28</v>
      </c>
      <c r="F18">
        <v>13.781000000000001</v>
      </c>
      <c r="G18">
        <v>11.807</v>
      </c>
      <c r="H18">
        <v>11.272</v>
      </c>
      <c r="I18">
        <v>15.002000000000001</v>
      </c>
      <c r="J18">
        <v>10.265000000000001</v>
      </c>
      <c r="K18">
        <v>19.055</v>
      </c>
      <c r="L18">
        <v>17.841000000000001</v>
      </c>
      <c r="M18">
        <v>6.0469999999999997</v>
      </c>
    </row>
    <row r="19" spans="1:13" x14ac:dyDescent="0.2">
      <c r="A19" t="s">
        <v>258</v>
      </c>
      <c r="B19" t="s">
        <v>259</v>
      </c>
      <c r="C19">
        <v>15.622</v>
      </c>
      <c r="D19">
        <v>14.805999999999999</v>
      </c>
      <c r="E19">
        <v>2.87</v>
      </c>
      <c r="F19">
        <v>12.214</v>
      </c>
      <c r="G19">
        <v>14.2</v>
      </c>
      <c r="H19">
        <v>14.154</v>
      </c>
      <c r="I19">
        <v>16.713999999999999</v>
      </c>
      <c r="J19">
        <v>17.859000000000002</v>
      </c>
      <c r="K19">
        <v>16.808</v>
      </c>
      <c r="L19">
        <v>14.977</v>
      </c>
      <c r="M19">
        <v>12.654</v>
      </c>
    </row>
    <row r="20" spans="1:13" x14ac:dyDescent="0.2">
      <c r="A20" t="s">
        <v>262</v>
      </c>
      <c r="B20" t="s">
        <v>263</v>
      </c>
      <c r="D20">
        <v>19.385000000000002</v>
      </c>
      <c r="E20">
        <v>1.1299999999999999</v>
      </c>
      <c r="F20">
        <v>20.669</v>
      </c>
      <c r="G20">
        <v>18.405000000000001</v>
      </c>
      <c r="H20">
        <v>22.167999999999999</v>
      </c>
      <c r="I20">
        <v>23.001000000000001</v>
      </c>
      <c r="J20">
        <v>28.977</v>
      </c>
      <c r="K20">
        <v>28.648</v>
      </c>
      <c r="L20">
        <v>22.902999999999999</v>
      </c>
      <c r="M20">
        <v>23.523</v>
      </c>
    </row>
    <row r="21" spans="1:13" x14ac:dyDescent="0.2">
      <c r="A21" t="s">
        <v>254</v>
      </c>
      <c r="B21" t="s">
        <v>255</v>
      </c>
      <c r="F21">
        <v>13.625999999999999</v>
      </c>
      <c r="G21">
        <v>10.781000000000001</v>
      </c>
      <c r="H21">
        <v>16.097999999999999</v>
      </c>
      <c r="I21">
        <v>18.081</v>
      </c>
      <c r="J21">
        <v>21.684000000000001</v>
      </c>
      <c r="K21">
        <v>26.687999999999999</v>
      </c>
      <c r="L21">
        <v>13.173</v>
      </c>
      <c r="M21">
        <v>13.103</v>
      </c>
    </row>
    <row r="22" spans="1:13" x14ac:dyDescent="0.2">
      <c r="A22" t="s">
        <v>264</v>
      </c>
      <c r="B22" t="s">
        <v>265</v>
      </c>
      <c r="D22">
        <v>12.414</v>
      </c>
      <c r="E22">
        <v>0.42</v>
      </c>
      <c r="F22">
        <v>26.867000000000001</v>
      </c>
      <c r="G22">
        <v>19.030999999999999</v>
      </c>
      <c r="H22">
        <v>37.79</v>
      </c>
      <c r="I22">
        <v>35.39</v>
      </c>
      <c r="J22">
        <v>43.048999999999999</v>
      </c>
      <c r="K22">
        <v>79.972999999999999</v>
      </c>
      <c r="L22">
        <v>23.062999999999999</v>
      </c>
      <c r="M22">
        <v>19.282</v>
      </c>
    </row>
    <row r="23" spans="1:13" x14ac:dyDescent="0.2">
      <c r="A23" t="s">
        <v>252</v>
      </c>
      <c r="B23" t="s">
        <v>253</v>
      </c>
      <c r="D23">
        <v>17.878</v>
      </c>
      <c r="E23">
        <v>0.86</v>
      </c>
      <c r="F23">
        <v>20.295000000000002</v>
      </c>
      <c r="G23">
        <v>19.686</v>
      </c>
      <c r="H23">
        <v>19.765999999999998</v>
      </c>
      <c r="I23">
        <v>26.056999999999999</v>
      </c>
      <c r="J23">
        <v>29.239000000000001</v>
      </c>
      <c r="K23">
        <v>24.88</v>
      </c>
      <c r="L23">
        <v>20.052</v>
      </c>
      <c r="M23">
        <v>22.103999999999999</v>
      </c>
    </row>
    <row r="24" spans="1:13" x14ac:dyDescent="0.2">
      <c r="A24" t="s">
        <v>159</v>
      </c>
      <c r="B24" t="s">
        <v>11</v>
      </c>
      <c r="C24">
        <v>19.245000000000001</v>
      </c>
      <c r="D24">
        <v>18.911999999999999</v>
      </c>
      <c r="E24">
        <v>2.76</v>
      </c>
      <c r="F24">
        <v>14.348000000000001</v>
      </c>
      <c r="G24">
        <v>12.742000000000001</v>
      </c>
      <c r="H24">
        <v>13.78</v>
      </c>
      <c r="I24">
        <v>20.626000000000001</v>
      </c>
      <c r="J24">
        <v>15.976000000000001</v>
      </c>
      <c r="K24">
        <v>24.893999999999998</v>
      </c>
      <c r="L24">
        <v>15.071999999999999</v>
      </c>
      <c r="M24">
        <v>15.241</v>
      </c>
    </row>
    <row r="25" spans="1:13" x14ac:dyDescent="0.2">
      <c r="A25" t="s">
        <v>268</v>
      </c>
      <c r="B25" t="s">
        <v>269</v>
      </c>
      <c r="C25">
        <v>19.692</v>
      </c>
      <c r="D25">
        <v>20.719000000000001</v>
      </c>
      <c r="E25">
        <v>0.95</v>
      </c>
      <c r="F25">
        <v>16.285</v>
      </c>
      <c r="G25">
        <v>14.973000000000001</v>
      </c>
      <c r="H25">
        <v>12.279</v>
      </c>
      <c r="I25">
        <v>15.500999999999999</v>
      </c>
      <c r="J25">
        <v>16.928000000000001</v>
      </c>
      <c r="K25">
        <v>16.808</v>
      </c>
      <c r="L25">
        <v>20.059999999999999</v>
      </c>
      <c r="M25">
        <v>14.528</v>
      </c>
    </row>
    <row r="26" spans="1:13" x14ac:dyDescent="0.2">
      <c r="A26" t="s">
        <v>160</v>
      </c>
      <c r="B26" t="s">
        <v>12</v>
      </c>
      <c r="D26">
        <v>14.888999999999999</v>
      </c>
      <c r="E26">
        <v>3.67</v>
      </c>
      <c r="F26">
        <v>12.266</v>
      </c>
      <c r="G26">
        <v>10.41</v>
      </c>
      <c r="H26">
        <v>14.811</v>
      </c>
      <c r="I26">
        <v>18.265000000000001</v>
      </c>
      <c r="J26">
        <v>17.431000000000001</v>
      </c>
      <c r="K26">
        <v>13.797000000000001</v>
      </c>
      <c r="L26">
        <v>16.042999999999999</v>
      </c>
      <c r="M26">
        <v>13.689</v>
      </c>
    </row>
    <row r="27" spans="1:13" x14ac:dyDescent="0.2">
      <c r="A27" t="s">
        <v>161</v>
      </c>
      <c r="B27" t="s">
        <v>13</v>
      </c>
      <c r="D27">
        <v>17.463999999999999</v>
      </c>
      <c r="E27">
        <v>4.1399999999999997</v>
      </c>
      <c r="F27">
        <v>12.685</v>
      </c>
      <c r="G27">
        <v>13.317</v>
      </c>
      <c r="H27">
        <v>17.283000000000001</v>
      </c>
      <c r="I27">
        <v>16.129000000000001</v>
      </c>
    </row>
    <row r="28" spans="1:13" x14ac:dyDescent="0.2">
      <c r="A28" t="s">
        <v>158</v>
      </c>
      <c r="B28" t="s">
        <v>10</v>
      </c>
      <c r="D28">
        <v>15.39</v>
      </c>
      <c r="E28">
        <v>3.57</v>
      </c>
      <c r="F28">
        <v>13.297000000000001</v>
      </c>
      <c r="G28">
        <v>12.545999999999999</v>
      </c>
      <c r="H28">
        <v>12.285</v>
      </c>
      <c r="I28">
        <v>13.782</v>
      </c>
      <c r="J28">
        <v>15.484999999999999</v>
      </c>
      <c r="K28">
        <v>15.129</v>
      </c>
      <c r="L28">
        <v>18.209</v>
      </c>
      <c r="M28">
        <v>14.3</v>
      </c>
    </row>
    <row r="29" spans="1:13" x14ac:dyDescent="0.2">
      <c r="A29" t="s">
        <v>164</v>
      </c>
      <c r="B29" t="s">
        <v>16</v>
      </c>
      <c r="C29">
        <v>14.997</v>
      </c>
      <c r="D29">
        <v>15.757999999999999</v>
      </c>
      <c r="E29">
        <v>1.32</v>
      </c>
      <c r="F29">
        <v>16.751999999999999</v>
      </c>
      <c r="G29">
        <v>14.337999999999999</v>
      </c>
      <c r="H29">
        <v>17.254999999999999</v>
      </c>
      <c r="I29">
        <v>21.702000000000002</v>
      </c>
      <c r="J29">
        <v>15.916</v>
      </c>
      <c r="K29">
        <v>24.498000000000001</v>
      </c>
      <c r="L29">
        <v>24.806999999999999</v>
      </c>
      <c r="M29">
        <v>15.827</v>
      </c>
    </row>
    <row r="30" spans="1:13" x14ac:dyDescent="0.2">
      <c r="A30" t="s">
        <v>163</v>
      </c>
      <c r="B30" t="s">
        <v>15</v>
      </c>
      <c r="D30">
        <v>14.473000000000001</v>
      </c>
      <c r="E30">
        <v>2.4700000000000002</v>
      </c>
      <c r="F30">
        <v>10.72</v>
      </c>
      <c r="G30">
        <v>10.792999999999999</v>
      </c>
      <c r="H30">
        <v>11.894</v>
      </c>
      <c r="I30">
        <v>15.26</v>
      </c>
      <c r="J30">
        <v>16.920000000000002</v>
      </c>
      <c r="K30">
        <v>26.724</v>
      </c>
      <c r="L30">
        <v>22.033000000000001</v>
      </c>
      <c r="M30">
        <v>18.263000000000002</v>
      </c>
    </row>
    <row r="31" spans="1:13" x14ac:dyDescent="0.2">
      <c r="A31" t="s">
        <v>272</v>
      </c>
      <c r="B31" t="s">
        <v>273</v>
      </c>
      <c r="D31">
        <v>22.678000000000001</v>
      </c>
      <c r="E31">
        <v>0.66</v>
      </c>
      <c r="F31">
        <v>11.754</v>
      </c>
      <c r="G31">
        <v>5.4269999999999996</v>
      </c>
      <c r="H31">
        <v>12.234</v>
      </c>
      <c r="I31">
        <v>16.085000000000001</v>
      </c>
      <c r="J31">
        <v>12.307</v>
      </c>
      <c r="K31">
        <v>12.972</v>
      </c>
    </row>
    <row r="32" spans="1:13" x14ac:dyDescent="0.2">
      <c r="A32" t="s">
        <v>162</v>
      </c>
      <c r="B32" t="s">
        <v>14</v>
      </c>
      <c r="C32">
        <v>12.699</v>
      </c>
      <c r="D32">
        <v>9.7070000000000007</v>
      </c>
      <c r="E32">
        <v>3.23</v>
      </c>
      <c r="F32">
        <v>10.319000000000001</v>
      </c>
      <c r="G32">
        <v>9.718</v>
      </c>
      <c r="H32">
        <v>12.356999999999999</v>
      </c>
      <c r="I32">
        <v>16.027999999999999</v>
      </c>
      <c r="J32">
        <v>12.988</v>
      </c>
      <c r="K32">
        <v>11.74</v>
      </c>
      <c r="L32">
        <v>37.591000000000001</v>
      </c>
      <c r="M32">
        <v>6.968</v>
      </c>
    </row>
    <row r="33" spans="1:13" x14ac:dyDescent="0.2">
      <c r="A33" t="s">
        <v>270</v>
      </c>
      <c r="B33" t="s">
        <v>271</v>
      </c>
      <c r="C33">
        <v>20.149000000000001</v>
      </c>
      <c r="D33">
        <v>19.36</v>
      </c>
      <c r="E33">
        <v>1.98</v>
      </c>
      <c r="F33">
        <v>16.145</v>
      </c>
      <c r="G33">
        <v>14.029</v>
      </c>
      <c r="H33">
        <v>17.202000000000002</v>
      </c>
      <c r="I33">
        <v>15.733000000000001</v>
      </c>
      <c r="J33">
        <v>17.975000000000001</v>
      </c>
      <c r="K33">
        <v>17.242000000000001</v>
      </c>
      <c r="L33">
        <v>15.634</v>
      </c>
      <c r="M33">
        <v>14.411</v>
      </c>
    </row>
    <row r="34" spans="1:13" x14ac:dyDescent="0.2">
      <c r="A34" t="s">
        <v>165</v>
      </c>
      <c r="B34" t="s">
        <v>17</v>
      </c>
      <c r="D34">
        <v>11.224</v>
      </c>
      <c r="E34">
        <v>7.55</v>
      </c>
      <c r="F34">
        <v>11.571</v>
      </c>
      <c r="G34">
        <v>11.981</v>
      </c>
      <c r="H34">
        <v>16.556000000000001</v>
      </c>
      <c r="I34">
        <v>19.303000000000001</v>
      </c>
      <c r="J34">
        <v>14.276</v>
      </c>
      <c r="K34">
        <v>16.282</v>
      </c>
      <c r="L34">
        <v>15.087</v>
      </c>
      <c r="M34">
        <v>13.771000000000001</v>
      </c>
    </row>
    <row r="35" spans="1:13" x14ac:dyDescent="0.2">
      <c r="A35" t="s">
        <v>166</v>
      </c>
      <c r="B35" t="s">
        <v>18</v>
      </c>
      <c r="D35">
        <v>19.077999999999999</v>
      </c>
      <c r="E35">
        <v>3.75</v>
      </c>
      <c r="F35">
        <v>10.97</v>
      </c>
      <c r="G35">
        <v>11.488</v>
      </c>
      <c r="H35">
        <v>17.972000000000001</v>
      </c>
      <c r="I35">
        <v>18.222000000000001</v>
      </c>
      <c r="J35">
        <v>16.529</v>
      </c>
      <c r="K35">
        <v>15.371</v>
      </c>
      <c r="L35">
        <v>12.99</v>
      </c>
      <c r="M35">
        <v>11.765000000000001</v>
      </c>
    </row>
    <row r="36" spans="1:13" x14ac:dyDescent="0.2">
      <c r="A36" t="s">
        <v>167</v>
      </c>
      <c r="B36" t="s">
        <v>19</v>
      </c>
      <c r="D36">
        <v>21.094999999999999</v>
      </c>
      <c r="E36">
        <v>1.81</v>
      </c>
      <c r="F36">
        <v>11.747999999999999</v>
      </c>
      <c r="G36">
        <v>13.023999999999999</v>
      </c>
      <c r="H36">
        <v>15.643000000000001</v>
      </c>
      <c r="I36">
        <v>15.587</v>
      </c>
      <c r="J36">
        <v>14.228999999999999</v>
      </c>
      <c r="K36">
        <v>16.065000000000001</v>
      </c>
      <c r="L36">
        <v>14.127000000000001</v>
      </c>
      <c r="M36">
        <v>22.47</v>
      </c>
    </row>
    <row r="37" spans="1:13" x14ac:dyDescent="0.2">
      <c r="A37" t="s">
        <v>168</v>
      </c>
      <c r="B37" t="s">
        <v>169</v>
      </c>
      <c r="C37">
        <v>19.97</v>
      </c>
      <c r="D37">
        <v>20.122</v>
      </c>
      <c r="E37">
        <v>1.74</v>
      </c>
      <c r="F37">
        <v>18.215</v>
      </c>
      <c r="G37">
        <v>16.364000000000001</v>
      </c>
      <c r="H37">
        <v>17.481999999999999</v>
      </c>
      <c r="I37">
        <v>21.143999999999998</v>
      </c>
      <c r="J37">
        <v>17.684000000000001</v>
      </c>
      <c r="K37">
        <v>17.227</v>
      </c>
      <c r="L37">
        <v>15.335000000000001</v>
      </c>
      <c r="M37">
        <v>13.551</v>
      </c>
    </row>
    <row r="38" spans="1:13" x14ac:dyDescent="0.2">
      <c r="A38" t="s">
        <v>294</v>
      </c>
      <c r="B38" t="s">
        <v>295</v>
      </c>
      <c r="E38">
        <v>0.14000000000000001</v>
      </c>
      <c r="F38">
        <v>28.7</v>
      </c>
    </row>
    <row r="39" spans="1:13" x14ac:dyDescent="0.2">
      <c r="A39" t="s">
        <v>238</v>
      </c>
      <c r="B39" t="s">
        <v>239</v>
      </c>
      <c r="C39">
        <v>16.658999999999999</v>
      </c>
      <c r="D39">
        <v>17.186</v>
      </c>
      <c r="E39">
        <v>2.15</v>
      </c>
      <c r="F39">
        <v>12.481</v>
      </c>
      <c r="G39">
        <v>11.154999999999999</v>
      </c>
      <c r="H39">
        <v>12.287000000000001</v>
      </c>
      <c r="I39">
        <v>14.717000000000001</v>
      </c>
      <c r="J39">
        <v>13.481</v>
      </c>
      <c r="K39">
        <v>14.334</v>
      </c>
      <c r="L39">
        <v>13.057</v>
      </c>
      <c r="M39">
        <v>12.536</v>
      </c>
    </row>
    <row r="40" spans="1:13" x14ac:dyDescent="0.2">
      <c r="A40" t="s">
        <v>170</v>
      </c>
      <c r="B40" t="s">
        <v>20</v>
      </c>
      <c r="C40">
        <v>14.186</v>
      </c>
      <c r="D40">
        <v>15.534000000000001</v>
      </c>
      <c r="E40">
        <v>1.24</v>
      </c>
      <c r="F40">
        <v>12.095000000000001</v>
      </c>
      <c r="G40">
        <v>16.033000000000001</v>
      </c>
      <c r="H40">
        <v>20.547000000000001</v>
      </c>
      <c r="I40">
        <v>16.347999999999999</v>
      </c>
      <c r="J40">
        <v>18.298999999999999</v>
      </c>
      <c r="K40">
        <v>13.962</v>
      </c>
      <c r="L40">
        <v>12.593</v>
      </c>
      <c r="M40">
        <v>12.228999999999999</v>
      </c>
    </row>
    <row r="41" spans="1:13" x14ac:dyDescent="0.2">
      <c r="A41" t="s">
        <v>214</v>
      </c>
      <c r="B41" t="s">
        <v>215</v>
      </c>
      <c r="C41">
        <v>11.304</v>
      </c>
    </row>
    <row r="42" spans="1:13" x14ac:dyDescent="0.2">
      <c r="A42" t="s">
        <v>171</v>
      </c>
      <c r="B42" t="s">
        <v>21</v>
      </c>
      <c r="C42">
        <v>16.213000000000001</v>
      </c>
      <c r="D42">
        <v>15.813000000000001</v>
      </c>
      <c r="E42">
        <v>1.44</v>
      </c>
      <c r="F42">
        <v>18.588000000000001</v>
      </c>
      <c r="G42">
        <v>19.786000000000001</v>
      </c>
      <c r="H42">
        <v>23.161000000000001</v>
      </c>
      <c r="I42">
        <v>21.574000000000002</v>
      </c>
      <c r="J42">
        <v>20.329000000000001</v>
      </c>
      <c r="K42">
        <v>18.273</v>
      </c>
      <c r="L42">
        <v>19.181000000000001</v>
      </c>
      <c r="M42">
        <v>13.759</v>
      </c>
    </row>
    <row r="43" spans="1:13" x14ac:dyDescent="0.2">
      <c r="A43" t="s">
        <v>274</v>
      </c>
      <c r="B43" t="s">
        <v>275</v>
      </c>
    </row>
    <row r="44" spans="1:13" x14ac:dyDescent="0.2">
      <c r="A44" t="s">
        <v>172</v>
      </c>
      <c r="B44" t="s">
        <v>22</v>
      </c>
      <c r="D44">
        <v>12.409000000000001</v>
      </c>
      <c r="E44">
        <v>3.36</v>
      </c>
      <c r="F44">
        <v>11.827</v>
      </c>
      <c r="G44">
        <v>10.196999999999999</v>
      </c>
      <c r="H44">
        <v>13.925000000000001</v>
      </c>
      <c r="I44">
        <v>18.193999999999999</v>
      </c>
      <c r="J44">
        <v>15.07</v>
      </c>
      <c r="K44">
        <v>16.699000000000002</v>
      </c>
      <c r="L44">
        <v>15.488</v>
      </c>
      <c r="M44">
        <v>26.510999999999999</v>
      </c>
    </row>
    <row r="45" spans="1:13" x14ac:dyDescent="0.2">
      <c r="A45" t="s">
        <v>216</v>
      </c>
      <c r="B45" t="s">
        <v>217</v>
      </c>
      <c r="D45">
        <v>20.707000000000001</v>
      </c>
      <c r="E45">
        <v>1.1000000000000001</v>
      </c>
      <c r="F45">
        <v>19.951000000000001</v>
      </c>
      <c r="G45">
        <v>17.056999999999999</v>
      </c>
      <c r="H45">
        <v>23.207000000000001</v>
      </c>
      <c r="I45">
        <v>27.588999999999999</v>
      </c>
      <c r="J45">
        <v>32.941000000000003</v>
      </c>
      <c r="K45">
        <v>26.367999999999999</v>
      </c>
    </row>
    <row r="46" spans="1:13" x14ac:dyDescent="0.2">
      <c r="A46" t="s">
        <v>276</v>
      </c>
      <c r="B46" t="s">
        <v>277</v>
      </c>
      <c r="C46">
        <v>21.253</v>
      </c>
      <c r="D46">
        <v>14.46</v>
      </c>
      <c r="E46">
        <v>2.86</v>
      </c>
      <c r="F46">
        <v>13.739000000000001</v>
      </c>
      <c r="G46">
        <v>13.388999999999999</v>
      </c>
      <c r="H46">
        <v>14.314</v>
      </c>
      <c r="I46">
        <v>14.185</v>
      </c>
      <c r="J46">
        <v>13.6</v>
      </c>
      <c r="K46">
        <v>16.234000000000002</v>
      </c>
      <c r="L46">
        <v>15.726000000000001</v>
      </c>
      <c r="M46">
        <v>13.592000000000001</v>
      </c>
    </row>
    <row r="47" spans="1:13" x14ac:dyDescent="0.2">
      <c r="A47" t="s">
        <v>256</v>
      </c>
      <c r="B47" t="s">
        <v>257</v>
      </c>
      <c r="E47">
        <v>-2.6</v>
      </c>
    </row>
    <row r="48" spans="1:13" x14ac:dyDescent="0.2">
      <c r="A48" t="s">
        <v>150</v>
      </c>
      <c r="B48" t="s">
        <v>1</v>
      </c>
      <c r="D48">
        <v>14.497999999999999</v>
      </c>
      <c r="E48">
        <v>2.75</v>
      </c>
      <c r="F48">
        <v>12.473000000000001</v>
      </c>
      <c r="G48">
        <v>13.861000000000001</v>
      </c>
      <c r="H48">
        <v>13.433</v>
      </c>
      <c r="I48">
        <v>15.077</v>
      </c>
      <c r="J48">
        <v>16.82</v>
      </c>
      <c r="K48">
        <v>12.587999999999999</v>
      </c>
      <c r="L48">
        <v>14.002000000000001</v>
      </c>
      <c r="M48">
        <v>12.692</v>
      </c>
    </row>
    <row r="49" spans="1:13" x14ac:dyDescent="0.2">
      <c r="A49" t="s">
        <v>174</v>
      </c>
      <c r="B49" t="s">
        <v>25</v>
      </c>
      <c r="C49">
        <v>17.013999999999999</v>
      </c>
      <c r="D49">
        <v>17.231000000000002</v>
      </c>
      <c r="E49">
        <v>1.76</v>
      </c>
      <c r="F49">
        <v>14.977</v>
      </c>
      <c r="G49">
        <v>15.138999999999999</v>
      </c>
      <c r="H49">
        <v>14.221</v>
      </c>
      <c r="I49">
        <v>15.007</v>
      </c>
      <c r="J49">
        <v>15.879</v>
      </c>
      <c r="K49">
        <v>22.401</v>
      </c>
      <c r="L49">
        <v>17.981999999999999</v>
      </c>
      <c r="M49">
        <v>17.548999999999999</v>
      </c>
    </row>
    <row r="50" spans="1:13" x14ac:dyDescent="0.2">
      <c r="A50" t="s">
        <v>278</v>
      </c>
      <c r="B50" t="s">
        <v>279</v>
      </c>
      <c r="D50">
        <v>20.829000000000001</v>
      </c>
      <c r="E50">
        <v>0.84</v>
      </c>
      <c r="F50">
        <v>17.809000000000001</v>
      </c>
      <c r="G50">
        <v>21.016999999999999</v>
      </c>
      <c r="H50">
        <v>19.798999999999999</v>
      </c>
      <c r="I50">
        <v>21.588999999999999</v>
      </c>
      <c r="J50">
        <v>22.718</v>
      </c>
      <c r="K50">
        <v>27.446000000000002</v>
      </c>
      <c r="L50">
        <v>26.428999999999998</v>
      </c>
      <c r="M50">
        <v>30.03</v>
      </c>
    </row>
    <row r="51" spans="1:13" x14ac:dyDescent="0.2">
      <c r="A51" t="s">
        <v>175</v>
      </c>
      <c r="B51" t="s">
        <v>176</v>
      </c>
      <c r="D51">
        <v>14.433999999999999</v>
      </c>
      <c r="E51">
        <v>4.8099999999999996</v>
      </c>
      <c r="F51">
        <v>10.827999999999999</v>
      </c>
      <c r="G51">
        <v>13.416</v>
      </c>
      <c r="H51">
        <v>14.481999999999999</v>
      </c>
      <c r="I51">
        <v>18.896999999999998</v>
      </c>
      <c r="J51">
        <v>13.651999999999999</v>
      </c>
      <c r="K51">
        <v>17.884</v>
      </c>
      <c r="L51">
        <v>13.602</v>
      </c>
      <c r="M51">
        <v>12.646000000000001</v>
      </c>
    </row>
    <row r="52" spans="1:13" x14ac:dyDescent="0.2">
      <c r="A52" t="s">
        <v>177</v>
      </c>
      <c r="B52" t="s">
        <v>26</v>
      </c>
      <c r="C52">
        <v>18.888999999999999</v>
      </c>
      <c r="D52">
        <v>17.87</v>
      </c>
      <c r="E52">
        <v>1.07</v>
      </c>
      <c r="F52">
        <v>15.327</v>
      </c>
      <c r="G52">
        <v>14.335000000000001</v>
      </c>
      <c r="H52">
        <v>12.065</v>
      </c>
      <c r="I52">
        <v>18.815999999999999</v>
      </c>
      <c r="J52">
        <v>19.16</v>
      </c>
      <c r="K52">
        <v>21.427</v>
      </c>
      <c r="L52">
        <v>13.035</v>
      </c>
      <c r="M52">
        <v>12.23</v>
      </c>
    </row>
    <row r="53" spans="1:13" x14ac:dyDescent="0.2">
      <c r="A53" t="s">
        <v>280</v>
      </c>
      <c r="B53" t="s">
        <v>281</v>
      </c>
      <c r="C53">
        <v>15.983000000000001</v>
      </c>
      <c r="D53">
        <v>16.827999999999999</v>
      </c>
      <c r="E53">
        <v>2.58</v>
      </c>
      <c r="F53">
        <v>14.983000000000001</v>
      </c>
      <c r="G53">
        <v>14.925000000000001</v>
      </c>
      <c r="H53">
        <v>12.273999999999999</v>
      </c>
      <c r="I53">
        <v>21.625</v>
      </c>
      <c r="J53">
        <v>16.116</v>
      </c>
      <c r="K53">
        <v>16.782</v>
      </c>
      <c r="L53">
        <v>15.276</v>
      </c>
      <c r="M53">
        <v>14.03</v>
      </c>
    </row>
    <row r="54" spans="1:13" x14ac:dyDescent="0.2">
      <c r="A54" t="s">
        <v>282</v>
      </c>
      <c r="B54" t="s">
        <v>283</v>
      </c>
      <c r="E54">
        <v>-7.0000000000000007E-2</v>
      </c>
      <c r="F54">
        <v>55.664999999999999</v>
      </c>
    </row>
    <row r="55" spans="1:13" x14ac:dyDescent="0.2">
      <c r="A55" t="s">
        <v>178</v>
      </c>
      <c r="B55" t="s">
        <v>27</v>
      </c>
      <c r="C55">
        <v>16.940999999999999</v>
      </c>
      <c r="D55">
        <v>19.855</v>
      </c>
      <c r="E55">
        <v>2.23</v>
      </c>
      <c r="F55">
        <v>13.423</v>
      </c>
      <c r="G55">
        <v>11.96</v>
      </c>
      <c r="H55">
        <v>13.662000000000001</v>
      </c>
      <c r="I55">
        <v>18.745999999999999</v>
      </c>
      <c r="J55">
        <v>27.065000000000001</v>
      </c>
      <c r="K55">
        <v>19.757000000000001</v>
      </c>
      <c r="L55">
        <v>20.768000000000001</v>
      </c>
      <c r="M55">
        <v>13.353999999999999</v>
      </c>
    </row>
    <row r="56" spans="1:13" x14ac:dyDescent="0.2">
      <c r="A56" t="s">
        <v>179</v>
      </c>
      <c r="B56" t="s">
        <v>180</v>
      </c>
      <c r="C56">
        <v>16.86</v>
      </c>
      <c r="D56">
        <v>15.717000000000001</v>
      </c>
      <c r="E56">
        <v>2.5299999999999998</v>
      </c>
      <c r="F56">
        <v>12.895</v>
      </c>
      <c r="G56">
        <v>11.538</v>
      </c>
      <c r="H56">
        <v>13.866</v>
      </c>
      <c r="I56">
        <v>21.734999999999999</v>
      </c>
      <c r="J56">
        <v>25.952999999999999</v>
      </c>
      <c r="K56">
        <v>17.091000000000001</v>
      </c>
    </row>
    <row r="57" spans="1:13" x14ac:dyDescent="0.2">
      <c r="A57" t="s">
        <v>284</v>
      </c>
      <c r="B57" t="s">
        <v>285</v>
      </c>
      <c r="C57">
        <v>19.379000000000001</v>
      </c>
      <c r="D57">
        <v>21.076000000000001</v>
      </c>
      <c r="E57">
        <v>2.39</v>
      </c>
      <c r="F57">
        <v>16.971</v>
      </c>
      <c r="G57">
        <v>15.173</v>
      </c>
      <c r="H57">
        <v>18.074999999999999</v>
      </c>
      <c r="I57">
        <v>16.738</v>
      </c>
      <c r="J57">
        <v>15.85</v>
      </c>
      <c r="K57">
        <v>17.012</v>
      </c>
      <c r="L57">
        <v>16.704000000000001</v>
      </c>
      <c r="M57">
        <v>15.756</v>
      </c>
    </row>
    <row r="58" spans="1:13" x14ac:dyDescent="0.2">
      <c r="A58" t="s">
        <v>181</v>
      </c>
      <c r="B58" t="s">
        <v>28</v>
      </c>
      <c r="C58">
        <v>17.693000000000001</v>
      </c>
      <c r="D58">
        <v>15.156000000000001</v>
      </c>
      <c r="E58">
        <v>1.73</v>
      </c>
      <c r="F58">
        <v>13.314</v>
      </c>
      <c r="G58">
        <v>10.834</v>
      </c>
      <c r="H58">
        <v>12.407999999999999</v>
      </c>
      <c r="I58">
        <v>13.750999999999999</v>
      </c>
      <c r="J58">
        <v>13.675000000000001</v>
      </c>
      <c r="K58">
        <v>14.95</v>
      </c>
      <c r="L58">
        <v>14.131</v>
      </c>
      <c r="M58">
        <v>11.837999999999999</v>
      </c>
    </row>
    <row r="59" spans="1:13" x14ac:dyDescent="0.2">
      <c r="A59" t="s">
        <v>182</v>
      </c>
      <c r="B59" t="s">
        <v>29</v>
      </c>
      <c r="C59">
        <v>21.12</v>
      </c>
      <c r="D59">
        <v>21.75</v>
      </c>
      <c r="E59">
        <v>0.46</v>
      </c>
      <c r="F59">
        <v>55.097000000000001</v>
      </c>
      <c r="G59">
        <v>31.158999999999999</v>
      </c>
      <c r="H59">
        <v>30.056000000000001</v>
      </c>
      <c r="I59">
        <v>19.02</v>
      </c>
      <c r="J59">
        <v>17.349</v>
      </c>
      <c r="K59">
        <v>15.4</v>
      </c>
      <c r="L59">
        <v>17.335000000000001</v>
      </c>
      <c r="M59">
        <v>17.766999999999999</v>
      </c>
    </row>
    <row r="60" spans="1:13" x14ac:dyDescent="0.2">
      <c r="A60" t="s">
        <v>184</v>
      </c>
      <c r="B60" t="s">
        <v>31</v>
      </c>
      <c r="D60">
        <v>20.702000000000002</v>
      </c>
      <c r="E60">
        <v>2.78</v>
      </c>
      <c r="F60">
        <v>15.803000000000001</v>
      </c>
      <c r="G60">
        <v>13.01</v>
      </c>
      <c r="H60">
        <v>12.084</v>
      </c>
      <c r="I60">
        <v>16.847000000000001</v>
      </c>
      <c r="J60">
        <v>14.842000000000001</v>
      </c>
      <c r="K60">
        <v>15.366</v>
      </c>
      <c r="L60">
        <v>13.808</v>
      </c>
      <c r="M60">
        <v>9.4990000000000006</v>
      </c>
    </row>
    <row r="61" spans="1:13" x14ac:dyDescent="0.2">
      <c r="A61" t="s">
        <v>189</v>
      </c>
      <c r="B61" t="s">
        <v>36</v>
      </c>
      <c r="C61">
        <v>13.5</v>
      </c>
      <c r="D61">
        <v>12.788</v>
      </c>
      <c r="E61">
        <v>3.11</v>
      </c>
      <c r="F61">
        <v>10.369</v>
      </c>
      <c r="G61">
        <v>10.039</v>
      </c>
      <c r="H61">
        <v>13.646000000000001</v>
      </c>
      <c r="I61">
        <v>16.542999999999999</v>
      </c>
      <c r="J61">
        <v>17.808</v>
      </c>
      <c r="K61">
        <v>16.738</v>
      </c>
      <c r="L61">
        <v>14.255000000000001</v>
      </c>
      <c r="M61">
        <v>10.576000000000001</v>
      </c>
    </row>
    <row r="62" spans="1:13" x14ac:dyDescent="0.2">
      <c r="A62" t="s">
        <v>186</v>
      </c>
      <c r="B62" t="s">
        <v>33</v>
      </c>
      <c r="D62">
        <v>14.971</v>
      </c>
      <c r="E62">
        <v>1.07</v>
      </c>
      <c r="F62">
        <v>14.045</v>
      </c>
      <c r="G62">
        <v>18.093</v>
      </c>
      <c r="I62">
        <v>35.649000000000001</v>
      </c>
      <c r="J62">
        <v>15.573</v>
      </c>
      <c r="K62">
        <v>17.379000000000001</v>
      </c>
      <c r="L62">
        <v>15.021000000000001</v>
      </c>
      <c r="M62">
        <v>14.73</v>
      </c>
    </row>
    <row r="63" spans="1:13" x14ac:dyDescent="0.2">
      <c r="A63" t="s">
        <v>185</v>
      </c>
      <c r="B63" t="s">
        <v>32</v>
      </c>
      <c r="C63">
        <v>15.268000000000001</v>
      </c>
      <c r="D63">
        <v>14.346</v>
      </c>
      <c r="E63">
        <v>2.98</v>
      </c>
      <c r="F63">
        <v>12.565</v>
      </c>
      <c r="G63">
        <v>13.742000000000001</v>
      </c>
      <c r="H63">
        <v>16.065999999999999</v>
      </c>
      <c r="I63">
        <v>14.930999999999999</v>
      </c>
      <c r="J63">
        <v>13.691000000000001</v>
      </c>
      <c r="K63">
        <v>19.236000000000001</v>
      </c>
      <c r="L63">
        <v>15.798999999999999</v>
      </c>
      <c r="M63">
        <v>13.961</v>
      </c>
    </row>
    <row r="64" spans="1:13" x14ac:dyDescent="0.2">
      <c r="A64" t="s">
        <v>288</v>
      </c>
      <c r="B64" t="s">
        <v>289</v>
      </c>
      <c r="C64">
        <v>18.516999999999999</v>
      </c>
      <c r="D64">
        <v>19.225000000000001</v>
      </c>
      <c r="E64">
        <v>1.57</v>
      </c>
      <c r="F64">
        <v>17.125</v>
      </c>
      <c r="G64">
        <v>15.443</v>
      </c>
      <c r="H64">
        <v>18.152000000000001</v>
      </c>
      <c r="I64">
        <v>18.670999999999999</v>
      </c>
      <c r="J64">
        <v>19.231999999999999</v>
      </c>
      <c r="K64">
        <v>17.896999999999998</v>
      </c>
      <c r="L64">
        <v>16.568999999999999</v>
      </c>
      <c r="M64">
        <v>16.652999999999999</v>
      </c>
    </row>
    <row r="65" spans="1:13" x14ac:dyDescent="0.2">
      <c r="A65" t="s">
        <v>286</v>
      </c>
      <c r="B65" t="s">
        <v>287</v>
      </c>
      <c r="M65">
        <v>20.164000000000001</v>
      </c>
    </row>
    <row r="66" spans="1:13" x14ac:dyDescent="0.2">
      <c r="A66" t="s">
        <v>183</v>
      </c>
      <c r="B66" t="s">
        <v>30</v>
      </c>
      <c r="D66">
        <v>15.62</v>
      </c>
      <c r="E66">
        <v>1.1399999999999999</v>
      </c>
      <c r="F66">
        <v>14.039</v>
      </c>
      <c r="G66">
        <v>13.689</v>
      </c>
      <c r="H66">
        <v>12.242000000000001</v>
      </c>
      <c r="I66">
        <v>18.152000000000001</v>
      </c>
      <c r="J66">
        <v>18.064</v>
      </c>
      <c r="K66">
        <v>14.911</v>
      </c>
      <c r="L66">
        <v>13.571999999999999</v>
      </c>
      <c r="M66">
        <v>13.358000000000001</v>
      </c>
    </row>
    <row r="67" spans="1:13" x14ac:dyDescent="0.2">
      <c r="A67" t="s">
        <v>187</v>
      </c>
      <c r="B67" t="s">
        <v>34</v>
      </c>
      <c r="C67">
        <v>16.88</v>
      </c>
      <c r="D67">
        <v>13.978999999999999</v>
      </c>
      <c r="E67">
        <v>1.95</v>
      </c>
      <c r="F67">
        <v>12</v>
      </c>
      <c r="G67">
        <v>14.395</v>
      </c>
      <c r="H67">
        <v>16.295999999999999</v>
      </c>
      <c r="I67">
        <v>11.942</v>
      </c>
      <c r="J67">
        <v>23.35</v>
      </c>
    </row>
    <row r="68" spans="1:13" x14ac:dyDescent="0.2">
      <c r="A68" t="s">
        <v>188</v>
      </c>
      <c r="B68" t="s">
        <v>35</v>
      </c>
      <c r="C68">
        <v>12.843999999999999</v>
      </c>
      <c r="D68">
        <v>10.882</v>
      </c>
      <c r="E68">
        <v>2.62</v>
      </c>
      <c r="F68">
        <v>11.93</v>
      </c>
      <c r="G68">
        <v>25.687000000000001</v>
      </c>
      <c r="H68">
        <v>17.638000000000002</v>
      </c>
      <c r="I68">
        <v>17.262</v>
      </c>
      <c r="J68">
        <v>14.1</v>
      </c>
      <c r="K68">
        <v>15.116</v>
      </c>
      <c r="L68">
        <v>12.513</v>
      </c>
      <c r="M68">
        <v>10.587999999999999</v>
      </c>
    </row>
    <row r="69" spans="1:13" x14ac:dyDescent="0.2">
      <c r="A69" t="s">
        <v>290</v>
      </c>
      <c r="B69" t="s">
        <v>291</v>
      </c>
      <c r="C69">
        <v>20.754000000000001</v>
      </c>
      <c r="D69">
        <v>19.538</v>
      </c>
      <c r="F69">
        <v>15.513</v>
      </c>
      <c r="G69">
        <v>11.888</v>
      </c>
      <c r="H69">
        <v>14.787000000000001</v>
      </c>
      <c r="I69">
        <v>15.500999999999999</v>
      </c>
      <c r="J69">
        <v>16.553000000000001</v>
      </c>
      <c r="K69">
        <v>16.164000000000001</v>
      </c>
      <c r="L69">
        <v>24.012</v>
      </c>
      <c r="M69">
        <v>11.541</v>
      </c>
    </row>
    <row r="70" spans="1:13" x14ac:dyDescent="0.2">
      <c r="A70" t="s">
        <v>190</v>
      </c>
      <c r="B70" t="s">
        <v>37</v>
      </c>
      <c r="C70">
        <v>14.427</v>
      </c>
      <c r="D70">
        <v>14.798999999999999</v>
      </c>
      <c r="E70">
        <v>2.99</v>
      </c>
      <c r="F70">
        <v>12.933999999999999</v>
      </c>
      <c r="G70">
        <v>11.625999999999999</v>
      </c>
      <c r="H70">
        <v>12.667</v>
      </c>
      <c r="I70">
        <v>14.957000000000001</v>
      </c>
      <c r="J70">
        <v>15.42</v>
      </c>
      <c r="K70">
        <v>14.444000000000001</v>
      </c>
      <c r="L70">
        <v>13.568</v>
      </c>
      <c r="M70">
        <v>13.045</v>
      </c>
    </row>
    <row r="71" spans="1:13" x14ac:dyDescent="0.2">
      <c r="A71" t="s">
        <v>300</v>
      </c>
      <c r="B71" t="s">
        <v>301</v>
      </c>
      <c r="C71">
        <v>9.7680000000000007</v>
      </c>
      <c r="D71">
        <v>10.538</v>
      </c>
      <c r="E71">
        <v>0.36</v>
      </c>
      <c r="F71">
        <v>11.15</v>
      </c>
      <c r="G71">
        <v>1.984</v>
      </c>
      <c r="I71">
        <v>7.3769999999999998</v>
      </c>
    </row>
    <row r="72" spans="1:13" x14ac:dyDescent="0.2">
      <c r="A72" t="s">
        <v>296</v>
      </c>
      <c r="B72" t="s">
        <v>297</v>
      </c>
      <c r="D72">
        <v>16.934999999999999</v>
      </c>
      <c r="E72">
        <v>2.89</v>
      </c>
      <c r="F72">
        <v>16.806999999999999</v>
      </c>
      <c r="G72">
        <v>14.955</v>
      </c>
      <c r="H72">
        <v>15.897</v>
      </c>
      <c r="I72">
        <v>17.18</v>
      </c>
      <c r="J72">
        <v>11.858000000000001</v>
      </c>
      <c r="K72">
        <v>16.584</v>
      </c>
      <c r="L72">
        <v>14.058</v>
      </c>
      <c r="M72">
        <v>13.311</v>
      </c>
    </row>
    <row r="73" spans="1:13" x14ac:dyDescent="0.2">
      <c r="A73" t="s">
        <v>292</v>
      </c>
      <c r="B73" t="s">
        <v>293</v>
      </c>
      <c r="D73">
        <v>20.366</v>
      </c>
      <c r="E73">
        <v>1.1100000000000001</v>
      </c>
      <c r="F73">
        <v>29.123000000000001</v>
      </c>
      <c r="G73">
        <v>28.667000000000002</v>
      </c>
      <c r="H73">
        <v>26.238</v>
      </c>
      <c r="I73">
        <v>33.427</v>
      </c>
      <c r="J73">
        <v>23.507999999999999</v>
      </c>
      <c r="K73">
        <v>19.66</v>
      </c>
      <c r="L73">
        <v>19.649000000000001</v>
      </c>
      <c r="M73">
        <v>15.382</v>
      </c>
    </row>
    <row r="74" spans="1:13" x14ac:dyDescent="0.2">
      <c r="A74" t="s">
        <v>192</v>
      </c>
      <c r="B74" t="s">
        <v>39</v>
      </c>
      <c r="D74">
        <v>16.968</v>
      </c>
      <c r="E74">
        <v>2.5499999999999998</v>
      </c>
      <c r="F74">
        <v>14.897</v>
      </c>
      <c r="G74">
        <v>13.521000000000001</v>
      </c>
      <c r="H74">
        <v>16.126999999999999</v>
      </c>
      <c r="I74">
        <v>15.952</v>
      </c>
      <c r="J74">
        <v>16.189</v>
      </c>
      <c r="K74">
        <v>15.917</v>
      </c>
      <c r="L74">
        <v>14.683999999999999</v>
      </c>
      <c r="M74">
        <v>14.831</v>
      </c>
    </row>
    <row r="75" spans="1:13" x14ac:dyDescent="0.2">
      <c r="A75" t="s">
        <v>191</v>
      </c>
      <c r="B75" t="s">
        <v>38</v>
      </c>
      <c r="D75">
        <v>14.888</v>
      </c>
      <c r="E75">
        <v>4.47</v>
      </c>
      <c r="F75">
        <v>12.595000000000001</v>
      </c>
      <c r="G75">
        <v>10.09</v>
      </c>
      <c r="H75">
        <v>11.8</v>
      </c>
      <c r="I75">
        <v>14.007</v>
      </c>
      <c r="J75">
        <v>11.500999999999999</v>
      </c>
      <c r="K75">
        <v>11.794</v>
      </c>
      <c r="L75">
        <v>8.6470000000000002</v>
      </c>
      <c r="M75">
        <v>8.9589999999999996</v>
      </c>
    </row>
    <row r="76" spans="1:13" x14ac:dyDescent="0.2">
      <c r="A76" t="s">
        <v>298</v>
      </c>
      <c r="B76" t="s">
        <v>299</v>
      </c>
      <c r="C76">
        <v>15.757</v>
      </c>
      <c r="D76">
        <v>15.002000000000001</v>
      </c>
      <c r="E76">
        <v>2.42</v>
      </c>
      <c r="F76">
        <v>13.968999999999999</v>
      </c>
      <c r="G76">
        <v>12.199</v>
      </c>
      <c r="H76">
        <v>20.268999999999998</v>
      </c>
      <c r="I76">
        <v>17.260999999999999</v>
      </c>
      <c r="J76">
        <v>15.936999999999999</v>
      </c>
      <c r="K76">
        <v>20.643999999999998</v>
      </c>
      <c r="L76">
        <v>14.271000000000001</v>
      </c>
      <c r="M76">
        <v>19.169</v>
      </c>
    </row>
    <row r="77" spans="1:13" x14ac:dyDescent="0.2">
      <c r="A77" t="s">
        <v>193</v>
      </c>
      <c r="B77" t="s">
        <v>40</v>
      </c>
      <c r="C77">
        <v>18.876999999999999</v>
      </c>
      <c r="D77">
        <v>15.484999999999999</v>
      </c>
      <c r="E77">
        <v>1.27</v>
      </c>
      <c r="F77">
        <v>14.577</v>
      </c>
      <c r="G77">
        <v>12.629</v>
      </c>
      <c r="H77">
        <v>21.216999999999999</v>
      </c>
      <c r="I77">
        <v>13.35</v>
      </c>
      <c r="J77">
        <v>13.794</v>
      </c>
      <c r="K77">
        <v>17.085000000000001</v>
      </c>
      <c r="L77">
        <v>19.3</v>
      </c>
    </row>
    <row r="78" spans="1:13" x14ac:dyDescent="0.2">
      <c r="A78" t="s">
        <v>173</v>
      </c>
      <c r="B78" t="s">
        <v>23</v>
      </c>
      <c r="C78">
        <v>13.256</v>
      </c>
      <c r="D78">
        <v>14.821999999999999</v>
      </c>
      <c r="E78">
        <v>2.89</v>
      </c>
      <c r="F78">
        <v>14.721</v>
      </c>
      <c r="G78">
        <v>14.798</v>
      </c>
      <c r="H78">
        <v>30.681999999999999</v>
      </c>
      <c r="I78">
        <v>21.436</v>
      </c>
      <c r="J78">
        <v>14.721</v>
      </c>
      <c r="K78">
        <v>13.36</v>
      </c>
      <c r="L78">
        <v>11.55</v>
      </c>
      <c r="M78">
        <v>14.875</v>
      </c>
    </row>
    <row r="79" spans="1:13" x14ac:dyDescent="0.2">
      <c r="A79" t="s">
        <v>302</v>
      </c>
      <c r="B79" t="s">
        <v>303</v>
      </c>
      <c r="C79">
        <v>39.033000000000001</v>
      </c>
      <c r="D79">
        <v>50.576999999999998</v>
      </c>
      <c r="E79">
        <v>0.74</v>
      </c>
    </row>
    <row r="80" spans="1:13" x14ac:dyDescent="0.2">
      <c r="A80" t="s">
        <v>304</v>
      </c>
      <c r="B80" t="s">
        <v>305</v>
      </c>
      <c r="D80">
        <v>16.373000000000001</v>
      </c>
      <c r="E80">
        <v>2.0699999999999998</v>
      </c>
      <c r="F80">
        <v>10.865</v>
      </c>
      <c r="G80">
        <v>10.292999999999999</v>
      </c>
      <c r="H80">
        <v>13.305</v>
      </c>
      <c r="I80">
        <v>15.144</v>
      </c>
      <c r="J80">
        <v>13.965</v>
      </c>
      <c r="K80">
        <v>13.817</v>
      </c>
      <c r="L80">
        <v>13.384</v>
      </c>
      <c r="M80">
        <v>12.574999999999999</v>
      </c>
    </row>
    <row r="81" spans="1:13" x14ac:dyDescent="0.2">
      <c r="A81" t="s">
        <v>194</v>
      </c>
      <c r="B81" t="s">
        <v>41</v>
      </c>
      <c r="D81">
        <v>17.417000000000002</v>
      </c>
      <c r="E81">
        <v>1.95</v>
      </c>
      <c r="F81">
        <v>13.99</v>
      </c>
      <c r="G81">
        <v>12.746</v>
      </c>
      <c r="H81">
        <v>16.728999999999999</v>
      </c>
      <c r="I81">
        <v>18.356999999999999</v>
      </c>
      <c r="J81">
        <v>18.724</v>
      </c>
      <c r="K81">
        <v>23.478999999999999</v>
      </c>
      <c r="L81">
        <v>18.701000000000001</v>
      </c>
      <c r="M81">
        <v>18.036999999999999</v>
      </c>
    </row>
    <row r="82" spans="1:13" x14ac:dyDescent="0.2">
      <c r="A82" t="s">
        <v>195</v>
      </c>
      <c r="B82" t="s">
        <v>42</v>
      </c>
      <c r="D82">
        <v>17.795999999999999</v>
      </c>
      <c r="E82">
        <v>2.74</v>
      </c>
      <c r="F82">
        <v>11.616</v>
      </c>
      <c r="G82">
        <v>10.438000000000001</v>
      </c>
      <c r="H82">
        <v>73.784999999999997</v>
      </c>
      <c r="I82">
        <v>21.966999999999999</v>
      </c>
      <c r="J82">
        <v>17.696000000000002</v>
      </c>
      <c r="K82">
        <v>23.852</v>
      </c>
      <c r="L82">
        <v>18.716999999999999</v>
      </c>
      <c r="M82">
        <v>14.595000000000001</v>
      </c>
    </row>
    <row r="83" spans="1:13" x14ac:dyDescent="0.2">
      <c r="A83" t="s">
        <v>213</v>
      </c>
      <c r="B83" t="s">
        <v>85</v>
      </c>
      <c r="C83">
        <v>18.495000000000001</v>
      </c>
      <c r="D83">
        <v>18.684999999999999</v>
      </c>
      <c r="E83">
        <v>1.5</v>
      </c>
      <c r="F83">
        <v>25.105</v>
      </c>
      <c r="G83">
        <v>20.309999999999999</v>
      </c>
      <c r="H83">
        <v>15.818</v>
      </c>
      <c r="I83">
        <v>18.376000000000001</v>
      </c>
      <c r="J83">
        <v>17.617999999999999</v>
      </c>
      <c r="K83">
        <v>17.774999999999999</v>
      </c>
      <c r="L83">
        <v>18.581</v>
      </c>
      <c r="M83">
        <v>15.772</v>
      </c>
    </row>
    <row r="84" spans="1:13" x14ac:dyDescent="0.2">
      <c r="A84" t="s">
        <v>196</v>
      </c>
      <c r="B84" t="s">
        <v>43</v>
      </c>
      <c r="C84">
        <v>20.664000000000001</v>
      </c>
      <c r="D84">
        <v>15.018000000000001</v>
      </c>
      <c r="E84">
        <v>1.72</v>
      </c>
      <c r="F84">
        <v>15.102</v>
      </c>
      <c r="G84">
        <v>12.891</v>
      </c>
      <c r="H84">
        <v>16.788</v>
      </c>
      <c r="I84">
        <v>15.334</v>
      </c>
      <c r="J84">
        <v>18.917000000000002</v>
      </c>
      <c r="K84">
        <v>15.106</v>
      </c>
      <c r="L84">
        <v>17.57</v>
      </c>
      <c r="M84">
        <v>14.795999999999999</v>
      </c>
    </row>
    <row r="85" spans="1:13" x14ac:dyDescent="0.2">
      <c r="A85" t="s">
        <v>198</v>
      </c>
      <c r="B85" t="s">
        <v>199</v>
      </c>
      <c r="F85">
        <v>46.6</v>
      </c>
      <c r="J85">
        <v>6.1159999999999997</v>
      </c>
      <c r="K85">
        <v>5.4749999999999996</v>
      </c>
      <c r="L85">
        <v>5.2450000000000001</v>
      </c>
      <c r="M85">
        <v>11.698</v>
      </c>
    </row>
    <row r="86" spans="1:13" x14ac:dyDescent="0.2">
      <c r="A86" t="s">
        <v>200</v>
      </c>
      <c r="B86" t="s">
        <v>45</v>
      </c>
      <c r="C86">
        <v>16.504000000000001</v>
      </c>
      <c r="D86">
        <v>15.757</v>
      </c>
      <c r="E86">
        <v>2.17</v>
      </c>
      <c r="F86">
        <v>14.01</v>
      </c>
      <c r="G86">
        <v>13.346</v>
      </c>
      <c r="H86">
        <v>14.772</v>
      </c>
      <c r="I86">
        <v>16.472000000000001</v>
      </c>
      <c r="J86">
        <v>15.967000000000001</v>
      </c>
      <c r="K86">
        <v>14.462999999999999</v>
      </c>
      <c r="L86">
        <v>17.513999999999999</v>
      </c>
      <c r="M86">
        <v>12.427</v>
      </c>
    </row>
    <row r="87" spans="1:13" x14ac:dyDescent="0.2">
      <c r="A87" t="s">
        <v>306</v>
      </c>
      <c r="B87" t="s">
        <v>307</v>
      </c>
      <c r="C87">
        <v>18.245000000000001</v>
      </c>
      <c r="D87">
        <v>15.268000000000001</v>
      </c>
      <c r="E87">
        <v>2.2599999999999998</v>
      </c>
      <c r="F87">
        <v>15.111000000000001</v>
      </c>
      <c r="G87">
        <v>12.584</v>
      </c>
      <c r="H87">
        <v>13.661</v>
      </c>
      <c r="I87">
        <v>15.603999999999999</v>
      </c>
      <c r="J87">
        <v>15.46</v>
      </c>
      <c r="K87">
        <v>14.846</v>
      </c>
      <c r="L87">
        <v>14.217000000000001</v>
      </c>
      <c r="M87">
        <v>11.109</v>
      </c>
    </row>
    <row r="88" spans="1:13" x14ac:dyDescent="0.2">
      <c r="A88" t="s">
        <v>197</v>
      </c>
      <c r="B88" t="s">
        <v>44</v>
      </c>
      <c r="D88">
        <v>13.43</v>
      </c>
      <c r="E88">
        <v>1.79</v>
      </c>
      <c r="F88">
        <v>12.957000000000001</v>
      </c>
      <c r="G88">
        <v>14.946999999999999</v>
      </c>
      <c r="H88">
        <v>16.963000000000001</v>
      </c>
      <c r="I88">
        <v>14.103</v>
      </c>
      <c r="J88">
        <v>12.177</v>
      </c>
      <c r="K88">
        <v>14.785</v>
      </c>
      <c r="L88">
        <v>17.436</v>
      </c>
      <c r="M88">
        <v>10.781000000000001</v>
      </c>
    </row>
    <row r="89" spans="1:13" x14ac:dyDescent="0.2">
      <c r="A89" t="s">
        <v>246</v>
      </c>
      <c r="B89" t="s">
        <v>247</v>
      </c>
      <c r="D89">
        <v>21.937000000000001</v>
      </c>
      <c r="E89">
        <v>0.83</v>
      </c>
      <c r="F89">
        <v>21.077999999999999</v>
      </c>
      <c r="G89">
        <v>23.094000000000001</v>
      </c>
      <c r="H89">
        <v>24.928000000000001</v>
      </c>
      <c r="I89">
        <v>31.968</v>
      </c>
      <c r="J89">
        <v>34.704000000000001</v>
      </c>
      <c r="K89">
        <v>31.849</v>
      </c>
      <c r="L89">
        <v>25.103999999999999</v>
      </c>
      <c r="M89">
        <v>24.513000000000002</v>
      </c>
    </row>
    <row r="90" spans="1:13" x14ac:dyDescent="0.2">
      <c r="A90" t="s">
        <v>201</v>
      </c>
      <c r="B90" t="s">
        <v>46</v>
      </c>
      <c r="D90">
        <v>14.821999999999999</v>
      </c>
      <c r="E90">
        <v>1.73</v>
      </c>
      <c r="F90">
        <v>14.129</v>
      </c>
      <c r="G90">
        <v>12.664</v>
      </c>
      <c r="H90">
        <v>13.686</v>
      </c>
      <c r="I90">
        <v>16.652999999999999</v>
      </c>
      <c r="J90">
        <v>14.801</v>
      </c>
      <c r="K90">
        <v>15.362</v>
      </c>
      <c r="L90">
        <v>13.648</v>
      </c>
      <c r="M90">
        <v>11.616</v>
      </c>
    </row>
    <row r="91" spans="1:13" x14ac:dyDescent="0.2">
      <c r="A91" t="s">
        <v>308</v>
      </c>
      <c r="B91" t="s">
        <v>309</v>
      </c>
      <c r="D91">
        <v>24.443999999999999</v>
      </c>
      <c r="E91">
        <v>0.71</v>
      </c>
      <c r="F91">
        <v>20.72</v>
      </c>
      <c r="G91">
        <v>21.867000000000001</v>
      </c>
      <c r="H91">
        <v>24.574999999999999</v>
      </c>
      <c r="I91">
        <v>30.263000000000002</v>
      </c>
      <c r="J91">
        <v>31.248000000000001</v>
      </c>
      <c r="K91">
        <v>26.302</v>
      </c>
      <c r="L91">
        <v>25.692</v>
      </c>
      <c r="M91">
        <v>24.503</v>
      </c>
    </row>
  </sheetData>
  <sortState ref="A2:M90">
    <sortCondition ref="B2:B9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91"/>
  <sheetViews>
    <sheetView workbookViewId="0"/>
  </sheetViews>
  <sheetFormatPr defaultRowHeight="14.25" x14ac:dyDescent="0.2"/>
  <cols>
    <col min="1" max="1" width="28" bestFit="1" customWidth="1"/>
    <col min="2" max="2" width="12.5" bestFit="1" customWidth="1"/>
    <col min="3" max="13" width="9.625" bestFit="1" customWidth="1"/>
  </cols>
  <sheetData>
    <row r="1" spans="1:13" x14ac:dyDescent="0.2">
      <c r="A1" t="s">
        <v>328</v>
      </c>
    </row>
    <row r="2" spans="1:13" ht="15" x14ac:dyDescent="0.25">
      <c r="A2" s="1" t="s">
        <v>147</v>
      </c>
      <c r="B2" s="1" t="s">
        <v>148</v>
      </c>
      <c r="C2" s="1" t="s">
        <v>310</v>
      </c>
      <c r="D2" s="1" t="s">
        <v>311</v>
      </c>
      <c r="E2" s="1" t="s">
        <v>312</v>
      </c>
      <c r="F2" s="1" t="s">
        <v>313</v>
      </c>
      <c r="G2" s="1" t="s">
        <v>314</v>
      </c>
      <c r="H2" s="1" t="s">
        <v>315</v>
      </c>
      <c r="I2" s="1" t="s">
        <v>316</v>
      </c>
      <c r="J2" s="1" t="s">
        <v>317</v>
      </c>
      <c r="K2" s="1" t="s">
        <v>318</v>
      </c>
      <c r="L2" s="1" t="s">
        <v>319</v>
      </c>
      <c r="M2" s="1" t="s">
        <v>320</v>
      </c>
    </row>
    <row r="3" spans="1:13" x14ac:dyDescent="0.2">
      <c r="A3" t="s">
        <v>236</v>
      </c>
      <c r="B3" t="s">
        <v>237</v>
      </c>
      <c r="C3">
        <v>54.917000000000002</v>
      </c>
      <c r="D3">
        <v>40.618000000000002</v>
      </c>
      <c r="E3">
        <v>25.192</v>
      </c>
      <c r="F3">
        <v>19.861000000000001</v>
      </c>
      <c r="G3">
        <v>17.91</v>
      </c>
      <c r="H3">
        <v>25.855</v>
      </c>
      <c r="I3">
        <v>29.949000000000002</v>
      </c>
      <c r="J3">
        <v>32.863</v>
      </c>
      <c r="K3">
        <v>20.599</v>
      </c>
      <c r="L3">
        <v>14.167999999999999</v>
      </c>
      <c r="M3">
        <v>8.7539999999999996</v>
      </c>
    </row>
    <row r="4" spans="1:13" x14ac:dyDescent="0.2">
      <c r="A4" t="s">
        <v>152</v>
      </c>
      <c r="B4" t="s">
        <v>3</v>
      </c>
      <c r="D4">
        <v>32.177</v>
      </c>
      <c r="E4">
        <v>29.477</v>
      </c>
      <c r="F4">
        <v>26.742999999999999</v>
      </c>
      <c r="G4">
        <v>25.745000000000001</v>
      </c>
      <c r="H4">
        <v>40.911000000000001</v>
      </c>
      <c r="I4">
        <v>52</v>
      </c>
      <c r="J4">
        <v>51.564999999999998</v>
      </c>
      <c r="K4">
        <v>52.322000000000003</v>
      </c>
      <c r="L4">
        <v>45.898000000000003</v>
      </c>
      <c r="M4">
        <v>42.405000000000001</v>
      </c>
    </row>
    <row r="5" spans="1:13" x14ac:dyDescent="0.2">
      <c r="A5" t="s">
        <v>151</v>
      </c>
      <c r="B5" t="s">
        <v>2</v>
      </c>
      <c r="C5">
        <v>46.091000000000001</v>
      </c>
      <c r="D5">
        <v>41.026000000000003</v>
      </c>
      <c r="E5">
        <v>37.302999999999997</v>
      </c>
      <c r="F5">
        <v>34.881999999999998</v>
      </c>
      <c r="G5">
        <v>29.795000000000002</v>
      </c>
      <c r="H5">
        <v>39.051000000000002</v>
      </c>
      <c r="I5">
        <v>46.526000000000003</v>
      </c>
      <c r="J5">
        <v>36.911000000000001</v>
      </c>
      <c r="K5">
        <v>36.155999999999999</v>
      </c>
      <c r="L5">
        <v>32.42</v>
      </c>
      <c r="M5">
        <v>26.974</v>
      </c>
    </row>
    <row r="6" spans="1:13" x14ac:dyDescent="0.2">
      <c r="A6" t="s">
        <v>149</v>
      </c>
      <c r="B6" t="s">
        <v>0</v>
      </c>
      <c r="C6">
        <v>48.902999999999999</v>
      </c>
      <c r="D6">
        <v>40.973999999999997</v>
      </c>
      <c r="E6">
        <v>38.854999999999997</v>
      </c>
      <c r="F6">
        <v>34.987000000000002</v>
      </c>
      <c r="G6">
        <v>30.391999999999999</v>
      </c>
      <c r="H6">
        <v>39.332000000000001</v>
      </c>
      <c r="I6">
        <v>45.526000000000003</v>
      </c>
      <c r="J6">
        <v>45.83</v>
      </c>
      <c r="K6">
        <v>44.405999999999999</v>
      </c>
      <c r="L6">
        <v>34.036999999999999</v>
      </c>
    </row>
    <row r="7" spans="1:13" x14ac:dyDescent="0.2">
      <c r="A7" t="s">
        <v>244</v>
      </c>
      <c r="B7" t="s">
        <v>245</v>
      </c>
      <c r="C7">
        <v>43.633000000000003</v>
      </c>
      <c r="D7">
        <v>42.305</v>
      </c>
      <c r="E7">
        <v>46.231000000000002</v>
      </c>
      <c r="F7">
        <v>40.701000000000001</v>
      </c>
      <c r="G7">
        <v>30.943000000000001</v>
      </c>
      <c r="H7">
        <v>33.209000000000003</v>
      </c>
      <c r="I7">
        <v>33.975000000000001</v>
      </c>
      <c r="J7">
        <v>29.739000000000001</v>
      </c>
      <c r="K7">
        <v>30.712</v>
      </c>
      <c r="L7">
        <v>27.689</v>
      </c>
      <c r="M7">
        <v>24.527000000000001</v>
      </c>
    </row>
    <row r="8" spans="1:13" x14ac:dyDescent="0.2">
      <c r="A8" t="s">
        <v>248</v>
      </c>
      <c r="B8" t="s">
        <v>249</v>
      </c>
      <c r="C8">
        <v>22.491</v>
      </c>
      <c r="D8">
        <v>20.689</v>
      </c>
      <c r="E8">
        <v>18.657</v>
      </c>
      <c r="F8">
        <v>18.244</v>
      </c>
      <c r="G8">
        <v>15.926</v>
      </c>
      <c r="H8">
        <v>17.260000000000002</v>
      </c>
      <c r="I8">
        <v>19.324999999999999</v>
      </c>
      <c r="J8">
        <v>19.681000000000001</v>
      </c>
      <c r="K8">
        <v>19.689</v>
      </c>
      <c r="L8">
        <v>18.276</v>
      </c>
      <c r="M8">
        <v>15.805</v>
      </c>
    </row>
    <row r="9" spans="1:13" x14ac:dyDescent="0.2">
      <c r="A9" t="s">
        <v>250</v>
      </c>
      <c r="B9" t="s">
        <v>251</v>
      </c>
      <c r="C9">
        <v>39.683</v>
      </c>
      <c r="D9">
        <v>33.451999999999998</v>
      </c>
      <c r="E9">
        <v>32.442</v>
      </c>
      <c r="F9">
        <v>28.533000000000001</v>
      </c>
      <c r="G9">
        <v>24.7</v>
      </c>
      <c r="H9">
        <v>27.169</v>
      </c>
      <c r="I9">
        <v>30.78</v>
      </c>
      <c r="J9">
        <v>27.047999999999998</v>
      </c>
      <c r="K9">
        <v>27.623999999999999</v>
      </c>
      <c r="L9">
        <v>25.064</v>
      </c>
      <c r="M9">
        <v>22.966000000000001</v>
      </c>
    </row>
    <row r="10" spans="1:13" x14ac:dyDescent="0.2">
      <c r="A10" t="s">
        <v>153</v>
      </c>
      <c r="B10" t="s">
        <v>4</v>
      </c>
      <c r="C10">
        <v>27.074000000000002</v>
      </c>
      <c r="D10">
        <v>25.472000000000001</v>
      </c>
      <c r="E10">
        <v>24.213999999999999</v>
      </c>
      <c r="F10">
        <v>21.02</v>
      </c>
      <c r="G10">
        <v>18.036999999999999</v>
      </c>
      <c r="H10">
        <v>20.361999999999998</v>
      </c>
      <c r="I10">
        <v>22.23</v>
      </c>
      <c r="J10">
        <v>22.623999999999999</v>
      </c>
      <c r="K10">
        <v>17.890999999999998</v>
      </c>
      <c r="L10">
        <v>17.835000000000001</v>
      </c>
      <c r="M10">
        <v>14.119</v>
      </c>
    </row>
    <row r="11" spans="1:13" x14ac:dyDescent="0.2">
      <c r="A11" t="s">
        <v>242</v>
      </c>
      <c r="B11" t="s">
        <v>243</v>
      </c>
      <c r="D11">
        <v>35.252000000000002</v>
      </c>
      <c r="E11">
        <v>28.893000000000001</v>
      </c>
      <c r="F11">
        <v>22.358000000000001</v>
      </c>
      <c r="G11">
        <v>19.544</v>
      </c>
      <c r="H11">
        <v>20.809000000000001</v>
      </c>
    </row>
    <row r="12" spans="1:13" x14ac:dyDescent="0.2">
      <c r="A12" t="s">
        <v>240</v>
      </c>
      <c r="B12" t="s">
        <v>241</v>
      </c>
      <c r="D12">
        <v>20.164000000000001</v>
      </c>
      <c r="E12">
        <v>17.2</v>
      </c>
      <c r="F12">
        <v>17.462</v>
      </c>
      <c r="G12">
        <v>17.169</v>
      </c>
      <c r="H12">
        <v>17.503</v>
      </c>
      <c r="I12">
        <v>19.443000000000001</v>
      </c>
      <c r="J12">
        <v>18.440000000000001</v>
      </c>
      <c r="K12">
        <v>14.443</v>
      </c>
      <c r="L12">
        <v>12.192</v>
      </c>
      <c r="M12">
        <v>12.455</v>
      </c>
    </row>
    <row r="13" spans="1:13" x14ac:dyDescent="0.2">
      <c r="A13" t="s">
        <v>154</v>
      </c>
      <c r="B13" t="s">
        <v>5</v>
      </c>
      <c r="C13">
        <v>47.6</v>
      </c>
      <c r="D13">
        <v>33.749000000000002</v>
      </c>
      <c r="E13">
        <v>31.44</v>
      </c>
      <c r="F13">
        <v>30.04</v>
      </c>
      <c r="G13">
        <v>23.027999999999999</v>
      </c>
      <c r="H13">
        <v>33.241999999999997</v>
      </c>
      <c r="I13">
        <v>40.261000000000003</v>
      </c>
      <c r="J13">
        <v>34.845999999999997</v>
      </c>
      <c r="K13">
        <v>36.43</v>
      </c>
      <c r="L13">
        <v>29.803999999999998</v>
      </c>
      <c r="M13">
        <v>29.346</v>
      </c>
    </row>
    <row r="14" spans="1:13" x14ac:dyDescent="0.2">
      <c r="A14" t="s">
        <v>260</v>
      </c>
      <c r="B14" t="s">
        <v>261</v>
      </c>
      <c r="D14">
        <v>1.206</v>
      </c>
      <c r="E14">
        <v>3.64</v>
      </c>
      <c r="F14">
        <v>7.6120000000000001</v>
      </c>
    </row>
    <row r="15" spans="1:13" x14ac:dyDescent="0.2">
      <c r="A15" t="s">
        <v>157</v>
      </c>
      <c r="B15" t="s">
        <v>9</v>
      </c>
      <c r="C15">
        <v>27.096</v>
      </c>
      <c r="D15">
        <v>23.056000000000001</v>
      </c>
      <c r="E15">
        <v>19.742000000000001</v>
      </c>
      <c r="F15">
        <v>16.567</v>
      </c>
      <c r="G15">
        <v>12.606999999999999</v>
      </c>
      <c r="H15">
        <v>13.365</v>
      </c>
      <c r="I15">
        <v>17.175999999999998</v>
      </c>
      <c r="J15">
        <v>14.196</v>
      </c>
      <c r="K15">
        <v>13.861000000000001</v>
      </c>
      <c r="L15">
        <v>9.1649999999999991</v>
      </c>
      <c r="M15">
        <v>6.8710000000000004</v>
      </c>
    </row>
    <row r="16" spans="1:13" x14ac:dyDescent="0.2">
      <c r="A16" t="s">
        <v>266</v>
      </c>
      <c r="B16" t="s">
        <v>267</v>
      </c>
      <c r="C16">
        <v>16.161000000000001</v>
      </c>
      <c r="D16">
        <v>16.844999999999999</v>
      </c>
      <c r="E16">
        <v>15.632</v>
      </c>
      <c r="F16">
        <v>13.03</v>
      </c>
      <c r="G16">
        <v>10.477</v>
      </c>
      <c r="H16">
        <v>10.893000000000001</v>
      </c>
      <c r="I16">
        <v>10.94</v>
      </c>
      <c r="J16">
        <v>10.041</v>
      </c>
      <c r="K16">
        <v>8.4429999999999996</v>
      </c>
      <c r="L16">
        <v>9.157</v>
      </c>
      <c r="M16">
        <v>8.3119999999999994</v>
      </c>
    </row>
    <row r="17" spans="1:13" x14ac:dyDescent="0.2">
      <c r="A17" t="s">
        <v>156</v>
      </c>
      <c r="B17" t="s">
        <v>8</v>
      </c>
      <c r="C17">
        <v>45.793999999999997</v>
      </c>
      <c r="D17">
        <v>40.588000000000001</v>
      </c>
      <c r="E17">
        <v>34.329000000000001</v>
      </c>
      <c r="F17">
        <v>28.091999999999999</v>
      </c>
      <c r="G17">
        <v>23.241</v>
      </c>
      <c r="H17">
        <v>23.946000000000002</v>
      </c>
      <c r="I17">
        <v>25.847999999999999</v>
      </c>
      <c r="J17">
        <v>23.553999999999998</v>
      </c>
      <c r="K17">
        <v>21.367999999999999</v>
      </c>
      <c r="L17">
        <v>18.16</v>
      </c>
      <c r="M17">
        <v>15.606</v>
      </c>
    </row>
    <row r="18" spans="1:13" x14ac:dyDescent="0.2">
      <c r="A18" t="s">
        <v>155</v>
      </c>
      <c r="B18" t="s">
        <v>6</v>
      </c>
      <c r="C18">
        <v>23.245999999999999</v>
      </c>
      <c r="D18">
        <v>20.042999999999999</v>
      </c>
      <c r="E18">
        <v>18.510000000000002</v>
      </c>
      <c r="F18">
        <v>14.746</v>
      </c>
      <c r="G18">
        <v>11.925000000000001</v>
      </c>
      <c r="H18">
        <v>14.654</v>
      </c>
      <c r="I18">
        <v>17.552</v>
      </c>
      <c r="J18">
        <v>13.651999999999999</v>
      </c>
      <c r="K18">
        <v>12.766999999999999</v>
      </c>
      <c r="L18">
        <v>10.882999999999999</v>
      </c>
      <c r="M18">
        <v>8.2850000000000001</v>
      </c>
    </row>
    <row r="19" spans="1:13" x14ac:dyDescent="0.2">
      <c r="A19" t="s">
        <v>258</v>
      </c>
      <c r="B19" t="s">
        <v>259</v>
      </c>
      <c r="C19">
        <v>52.959000000000003</v>
      </c>
      <c r="D19">
        <v>44.27</v>
      </c>
      <c r="E19">
        <v>40.631999999999998</v>
      </c>
      <c r="F19">
        <v>33.343000000000004</v>
      </c>
      <c r="G19">
        <v>30.529</v>
      </c>
      <c r="H19">
        <v>29.553000000000001</v>
      </c>
      <c r="I19">
        <v>32.426000000000002</v>
      </c>
      <c r="J19">
        <v>30.716999999999999</v>
      </c>
      <c r="K19">
        <v>29.751000000000001</v>
      </c>
      <c r="L19">
        <v>24.562999999999999</v>
      </c>
      <c r="M19">
        <v>22.271000000000001</v>
      </c>
    </row>
    <row r="20" spans="1:13" x14ac:dyDescent="0.2">
      <c r="A20" t="s">
        <v>262</v>
      </c>
      <c r="B20" t="s">
        <v>263</v>
      </c>
      <c r="D20">
        <v>29.658999999999999</v>
      </c>
      <c r="E20">
        <v>25.984999999999999</v>
      </c>
      <c r="F20">
        <v>23.356000000000002</v>
      </c>
      <c r="G20">
        <v>21.902000000000001</v>
      </c>
      <c r="H20">
        <v>24.606000000000002</v>
      </c>
      <c r="I20">
        <v>24.151</v>
      </c>
      <c r="J20">
        <v>23.471</v>
      </c>
      <c r="K20">
        <v>25.21</v>
      </c>
      <c r="L20">
        <v>26.567</v>
      </c>
      <c r="M20">
        <v>27.050999999999998</v>
      </c>
    </row>
    <row r="21" spans="1:13" x14ac:dyDescent="0.2">
      <c r="A21" t="s">
        <v>254</v>
      </c>
      <c r="B21" t="s">
        <v>255</v>
      </c>
      <c r="F21">
        <v>23.504000000000001</v>
      </c>
      <c r="G21">
        <v>19.059999999999999</v>
      </c>
      <c r="H21">
        <v>26.401</v>
      </c>
      <c r="I21">
        <v>27.754999999999999</v>
      </c>
      <c r="J21">
        <v>27.754999999999999</v>
      </c>
      <c r="K21">
        <v>27.754999999999999</v>
      </c>
      <c r="L21">
        <v>27.754999999999999</v>
      </c>
      <c r="M21">
        <v>26.664000000000001</v>
      </c>
    </row>
    <row r="22" spans="1:13" x14ac:dyDescent="0.2">
      <c r="A22" t="s">
        <v>264</v>
      </c>
      <c r="B22" t="s">
        <v>265</v>
      </c>
      <c r="D22">
        <v>7.9450000000000003</v>
      </c>
      <c r="E22">
        <v>9.4049999999999994</v>
      </c>
      <c r="F22">
        <v>11.553000000000001</v>
      </c>
      <c r="G22">
        <v>14.083</v>
      </c>
      <c r="H22">
        <v>18.895</v>
      </c>
      <c r="I22">
        <v>27.957999999999998</v>
      </c>
      <c r="J22">
        <v>25.399000000000001</v>
      </c>
      <c r="K22">
        <v>17.994</v>
      </c>
      <c r="L22">
        <v>11.37</v>
      </c>
      <c r="M22">
        <v>8.0020000000000007</v>
      </c>
    </row>
    <row r="23" spans="1:13" x14ac:dyDescent="0.2">
      <c r="A23" t="s">
        <v>252</v>
      </c>
      <c r="B23" t="s">
        <v>253</v>
      </c>
      <c r="D23">
        <v>18.236000000000001</v>
      </c>
      <c r="E23">
        <v>18.297999999999998</v>
      </c>
      <c r="F23">
        <v>18.367000000000001</v>
      </c>
      <c r="G23">
        <v>19.193999999999999</v>
      </c>
      <c r="H23">
        <v>18.777999999999999</v>
      </c>
      <c r="I23">
        <v>19.542999999999999</v>
      </c>
      <c r="J23">
        <v>19.59</v>
      </c>
      <c r="K23">
        <v>18.286999999999999</v>
      </c>
      <c r="L23">
        <v>14.638</v>
      </c>
      <c r="M23">
        <v>13.372999999999999</v>
      </c>
    </row>
    <row r="24" spans="1:13" x14ac:dyDescent="0.2">
      <c r="A24" t="s">
        <v>159</v>
      </c>
      <c r="B24" t="s">
        <v>11</v>
      </c>
      <c r="C24">
        <v>59.466000000000001</v>
      </c>
      <c r="D24">
        <v>52.008000000000003</v>
      </c>
      <c r="E24">
        <v>47.665999999999997</v>
      </c>
      <c r="F24">
        <v>41.466999999999999</v>
      </c>
      <c r="G24">
        <v>33.639000000000003</v>
      </c>
      <c r="H24">
        <v>41.89</v>
      </c>
      <c r="I24">
        <v>43.933</v>
      </c>
      <c r="J24">
        <v>38.343000000000004</v>
      </c>
      <c r="K24">
        <v>37.341000000000001</v>
      </c>
      <c r="L24">
        <v>32.103999999999999</v>
      </c>
      <c r="M24">
        <v>29.795999999999999</v>
      </c>
    </row>
    <row r="25" spans="1:13" x14ac:dyDescent="0.2">
      <c r="A25" t="s">
        <v>268</v>
      </c>
      <c r="B25" t="s">
        <v>269</v>
      </c>
      <c r="C25">
        <v>20.677</v>
      </c>
      <c r="D25">
        <v>17.611000000000001</v>
      </c>
      <c r="E25">
        <v>15.372999999999999</v>
      </c>
      <c r="F25">
        <v>13.842000000000001</v>
      </c>
      <c r="G25">
        <v>11.829000000000001</v>
      </c>
      <c r="H25">
        <v>12.77</v>
      </c>
      <c r="I25">
        <v>12.555999999999999</v>
      </c>
      <c r="J25">
        <v>13.119</v>
      </c>
      <c r="K25">
        <v>13.026</v>
      </c>
      <c r="L25">
        <v>12.036</v>
      </c>
      <c r="M25">
        <v>10.823</v>
      </c>
    </row>
    <row r="26" spans="1:13" x14ac:dyDescent="0.2">
      <c r="A26" t="s">
        <v>160</v>
      </c>
      <c r="B26" t="s">
        <v>12</v>
      </c>
      <c r="D26">
        <v>57.771000000000001</v>
      </c>
      <c r="E26">
        <v>49.579000000000001</v>
      </c>
      <c r="F26">
        <v>45.874000000000002</v>
      </c>
      <c r="G26">
        <v>33.728000000000002</v>
      </c>
      <c r="H26">
        <v>40.433999999999997</v>
      </c>
      <c r="I26">
        <v>48.585000000000001</v>
      </c>
      <c r="J26">
        <v>42.707000000000001</v>
      </c>
      <c r="K26">
        <v>45.115000000000002</v>
      </c>
      <c r="L26">
        <v>40.908999999999999</v>
      </c>
      <c r="M26">
        <v>39.015000000000001</v>
      </c>
    </row>
    <row r="27" spans="1:13" x14ac:dyDescent="0.2">
      <c r="A27" t="s">
        <v>161</v>
      </c>
      <c r="B27" t="s">
        <v>13</v>
      </c>
      <c r="D27">
        <v>64.790000000000006</v>
      </c>
      <c r="E27">
        <v>56.978999999999999</v>
      </c>
      <c r="F27">
        <v>50.993000000000002</v>
      </c>
      <c r="G27">
        <v>45.143000000000001</v>
      </c>
      <c r="H27">
        <v>52.366999999999997</v>
      </c>
      <c r="I27">
        <v>58.064999999999998</v>
      </c>
    </row>
    <row r="28" spans="1:13" x14ac:dyDescent="0.2">
      <c r="A28" t="s">
        <v>158</v>
      </c>
      <c r="B28" t="s">
        <v>10</v>
      </c>
      <c r="D28">
        <v>59.405999999999999</v>
      </c>
      <c r="E28">
        <v>53.819000000000003</v>
      </c>
      <c r="F28">
        <v>46.140999999999998</v>
      </c>
      <c r="G28">
        <v>39.393000000000001</v>
      </c>
      <c r="H28">
        <v>41.279000000000003</v>
      </c>
      <c r="I28">
        <v>47.963000000000001</v>
      </c>
      <c r="J28">
        <v>45.68</v>
      </c>
      <c r="K28">
        <v>45.237000000000002</v>
      </c>
      <c r="L28">
        <v>42.246000000000002</v>
      </c>
      <c r="M28">
        <v>40.468000000000004</v>
      </c>
    </row>
    <row r="29" spans="1:13" x14ac:dyDescent="0.2">
      <c r="A29" t="s">
        <v>164</v>
      </c>
      <c r="B29" t="s">
        <v>16</v>
      </c>
      <c r="C29">
        <v>22.195</v>
      </c>
      <c r="D29">
        <v>20.800999999999998</v>
      </c>
      <c r="E29">
        <v>20.649000000000001</v>
      </c>
      <c r="F29">
        <v>19.600000000000001</v>
      </c>
      <c r="G29">
        <v>16.919</v>
      </c>
      <c r="H29">
        <v>20.187999999999999</v>
      </c>
      <c r="I29">
        <v>23.655000000000001</v>
      </c>
      <c r="J29">
        <v>22.442</v>
      </c>
      <c r="K29">
        <v>22.538</v>
      </c>
      <c r="L29">
        <v>21.334</v>
      </c>
      <c r="M29">
        <v>20.417000000000002</v>
      </c>
    </row>
    <row r="30" spans="1:13" x14ac:dyDescent="0.2">
      <c r="A30" t="s">
        <v>163</v>
      </c>
      <c r="B30" t="s">
        <v>15</v>
      </c>
      <c r="D30">
        <v>32.71</v>
      </c>
      <c r="E30">
        <v>31.236000000000001</v>
      </c>
      <c r="F30">
        <v>22.19</v>
      </c>
      <c r="G30">
        <v>16.190000000000001</v>
      </c>
      <c r="H30">
        <v>20.577000000000002</v>
      </c>
      <c r="I30">
        <v>24.873999999999999</v>
      </c>
      <c r="J30">
        <v>21.489000000000001</v>
      </c>
      <c r="K30">
        <v>20.309999999999999</v>
      </c>
      <c r="L30">
        <v>15.202999999999999</v>
      </c>
      <c r="M30">
        <v>11.688000000000001</v>
      </c>
    </row>
    <row r="31" spans="1:13" x14ac:dyDescent="0.2">
      <c r="A31" t="s">
        <v>272</v>
      </c>
      <c r="B31" t="s">
        <v>273</v>
      </c>
      <c r="D31">
        <v>10.432</v>
      </c>
      <c r="E31">
        <v>11.112</v>
      </c>
      <c r="F31">
        <v>10.814</v>
      </c>
      <c r="G31">
        <v>8.5739999999999998</v>
      </c>
      <c r="H31">
        <v>9.42</v>
      </c>
      <c r="I31">
        <v>8.1549999999999994</v>
      </c>
      <c r="J31">
        <v>6.4859999999999998</v>
      </c>
      <c r="K31">
        <v>4.5789999999999997</v>
      </c>
      <c r="L31">
        <v>4.3550000000000004</v>
      </c>
      <c r="M31">
        <v>5.4029999999999996</v>
      </c>
    </row>
    <row r="32" spans="1:13" x14ac:dyDescent="0.2">
      <c r="A32" t="s">
        <v>162</v>
      </c>
      <c r="B32" t="s">
        <v>14</v>
      </c>
      <c r="C32">
        <v>48.003999999999998</v>
      </c>
      <c r="D32">
        <v>44.164999999999999</v>
      </c>
      <c r="E32">
        <v>38.139000000000003</v>
      </c>
      <c r="F32">
        <v>34.569000000000003</v>
      </c>
      <c r="G32">
        <v>31.486999999999998</v>
      </c>
      <c r="H32">
        <v>45.475000000000001</v>
      </c>
      <c r="I32">
        <v>53.213999999999999</v>
      </c>
      <c r="J32">
        <v>42.598999999999997</v>
      </c>
      <c r="K32">
        <v>39.212000000000003</v>
      </c>
      <c r="L32">
        <v>25.937999999999999</v>
      </c>
      <c r="M32">
        <v>16.582999999999998</v>
      </c>
    </row>
    <row r="33" spans="1:13" x14ac:dyDescent="0.2">
      <c r="A33" t="s">
        <v>270</v>
      </c>
      <c r="B33" t="s">
        <v>271</v>
      </c>
      <c r="C33">
        <v>33.043999999999997</v>
      </c>
      <c r="D33">
        <v>34.073</v>
      </c>
      <c r="E33">
        <v>31.823</v>
      </c>
      <c r="F33">
        <v>26.638999999999999</v>
      </c>
      <c r="G33">
        <v>21.324000000000002</v>
      </c>
      <c r="H33">
        <v>21.675000000000001</v>
      </c>
      <c r="I33">
        <v>20.766999999999999</v>
      </c>
      <c r="J33">
        <v>20.132000000000001</v>
      </c>
      <c r="K33">
        <v>18.966000000000001</v>
      </c>
      <c r="L33">
        <v>18.135999999999999</v>
      </c>
      <c r="M33">
        <v>16.716999999999999</v>
      </c>
    </row>
    <row r="34" spans="1:13" x14ac:dyDescent="0.2">
      <c r="A34" t="s">
        <v>165</v>
      </c>
      <c r="B34" t="s">
        <v>17</v>
      </c>
      <c r="D34">
        <v>67.567999999999998</v>
      </c>
      <c r="E34">
        <v>68.417000000000002</v>
      </c>
      <c r="F34">
        <v>77.06</v>
      </c>
      <c r="G34">
        <v>75.480999999999995</v>
      </c>
      <c r="H34">
        <v>102.649</v>
      </c>
      <c r="I34">
        <v>108.095</v>
      </c>
      <c r="J34">
        <v>76.521000000000001</v>
      </c>
      <c r="K34">
        <v>71.641999999999996</v>
      </c>
      <c r="L34">
        <v>59.290999999999997</v>
      </c>
      <c r="M34">
        <v>50.816000000000003</v>
      </c>
    </row>
    <row r="35" spans="1:13" x14ac:dyDescent="0.2">
      <c r="A35" t="s">
        <v>166</v>
      </c>
      <c r="B35" t="s">
        <v>18</v>
      </c>
      <c r="D35">
        <v>36.630000000000003</v>
      </c>
      <c r="E35">
        <v>42.38</v>
      </c>
      <c r="F35">
        <v>42.453000000000003</v>
      </c>
      <c r="G35">
        <v>49.283999999999999</v>
      </c>
      <c r="H35">
        <v>73.686000000000007</v>
      </c>
      <c r="I35">
        <v>73.433999999999997</v>
      </c>
      <c r="J35">
        <v>57.85</v>
      </c>
      <c r="K35">
        <v>49.34</v>
      </c>
      <c r="L35">
        <v>35.722000000000001</v>
      </c>
      <c r="M35">
        <v>28.646999999999998</v>
      </c>
    </row>
    <row r="36" spans="1:13" x14ac:dyDescent="0.2">
      <c r="A36" t="s">
        <v>167</v>
      </c>
      <c r="B36" t="s">
        <v>19</v>
      </c>
      <c r="D36">
        <v>44.932000000000002</v>
      </c>
      <c r="E36">
        <v>42.094000000000001</v>
      </c>
      <c r="F36">
        <v>38.18</v>
      </c>
      <c r="G36">
        <v>43.24</v>
      </c>
      <c r="H36">
        <v>68.518000000000001</v>
      </c>
      <c r="I36">
        <v>65.777000000000001</v>
      </c>
      <c r="J36">
        <v>54.353999999999999</v>
      </c>
      <c r="K36">
        <v>45.624000000000002</v>
      </c>
      <c r="L36">
        <v>39.133000000000003</v>
      </c>
      <c r="M36">
        <v>33.030999999999999</v>
      </c>
    </row>
    <row r="37" spans="1:13" x14ac:dyDescent="0.2">
      <c r="A37" t="s">
        <v>168</v>
      </c>
      <c r="B37" t="s">
        <v>169</v>
      </c>
      <c r="C37">
        <v>32.551000000000002</v>
      </c>
      <c r="D37">
        <v>33.201999999999998</v>
      </c>
      <c r="E37">
        <v>32.698999999999998</v>
      </c>
      <c r="F37">
        <v>29.507999999999999</v>
      </c>
      <c r="G37">
        <v>24.71</v>
      </c>
      <c r="H37">
        <v>26.573</v>
      </c>
      <c r="I37">
        <v>27.212</v>
      </c>
      <c r="J37">
        <v>24.033000000000001</v>
      </c>
      <c r="K37">
        <v>20.466000000000001</v>
      </c>
      <c r="L37">
        <v>15.488</v>
      </c>
      <c r="M37">
        <v>13.89</v>
      </c>
    </row>
    <row r="38" spans="1:13" x14ac:dyDescent="0.2">
      <c r="A38" t="s">
        <v>294</v>
      </c>
      <c r="B38" t="s">
        <v>295</v>
      </c>
      <c r="E38">
        <v>1.4359999999999999</v>
      </c>
      <c r="F38">
        <v>1.4350000000000001</v>
      </c>
      <c r="G38">
        <v>1.431</v>
      </c>
      <c r="H38">
        <v>4.3019999999999996</v>
      </c>
      <c r="I38">
        <v>8.452</v>
      </c>
      <c r="J38">
        <v>12.925000000000001</v>
      </c>
      <c r="K38">
        <v>7.7679999999999998</v>
      </c>
      <c r="L38">
        <v>6.5389999999999997</v>
      </c>
      <c r="M38">
        <v>4.9729999999999999</v>
      </c>
    </row>
    <row r="39" spans="1:13" x14ac:dyDescent="0.2">
      <c r="A39" t="s">
        <v>238</v>
      </c>
      <c r="B39" t="s">
        <v>239</v>
      </c>
      <c r="C39">
        <v>43.978999999999999</v>
      </c>
      <c r="D39">
        <v>39.698999999999998</v>
      </c>
      <c r="E39">
        <v>39.844000000000001</v>
      </c>
      <c r="F39">
        <v>37.444000000000003</v>
      </c>
      <c r="G39">
        <v>32.125999999999998</v>
      </c>
      <c r="H39">
        <v>33.298000000000002</v>
      </c>
      <c r="I39">
        <v>40.03</v>
      </c>
      <c r="J39">
        <v>36.667000000000002</v>
      </c>
      <c r="K39">
        <v>35.548999999999999</v>
      </c>
      <c r="L39">
        <v>29.771000000000001</v>
      </c>
      <c r="M39">
        <v>26.074000000000002</v>
      </c>
    </row>
    <row r="40" spans="1:13" x14ac:dyDescent="0.2">
      <c r="A40" t="s">
        <v>170</v>
      </c>
      <c r="B40" t="s">
        <v>20</v>
      </c>
      <c r="C40">
        <v>22.981999999999999</v>
      </c>
      <c r="D40">
        <v>20.971</v>
      </c>
      <c r="E40">
        <v>20.131</v>
      </c>
      <c r="F40">
        <v>18.504999999999999</v>
      </c>
      <c r="G40">
        <v>16.513999999999999</v>
      </c>
      <c r="H40">
        <v>23.834</v>
      </c>
      <c r="I40">
        <v>30.242999999999999</v>
      </c>
      <c r="J40">
        <v>29.643999999999998</v>
      </c>
      <c r="K40">
        <v>30.437000000000001</v>
      </c>
      <c r="L40">
        <v>30.978000000000002</v>
      </c>
      <c r="M40">
        <v>27.76</v>
      </c>
    </row>
    <row r="41" spans="1:13" x14ac:dyDescent="0.2">
      <c r="A41" t="s">
        <v>214</v>
      </c>
      <c r="B41" t="s">
        <v>215</v>
      </c>
      <c r="C41">
        <v>23.501000000000001</v>
      </c>
    </row>
    <row r="42" spans="1:13" x14ac:dyDescent="0.2">
      <c r="A42" t="s">
        <v>171</v>
      </c>
      <c r="B42" t="s">
        <v>21</v>
      </c>
      <c r="C42">
        <v>26.265000000000001</v>
      </c>
      <c r="D42">
        <v>26.408000000000001</v>
      </c>
      <c r="E42">
        <v>24.609000000000002</v>
      </c>
      <c r="F42">
        <v>22.491</v>
      </c>
      <c r="G42">
        <v>18.004999999999999</v>
      </c>
      <c r="H42">
        <v>24.782</v>
      </c>
      <c r="I42">
        <v>23.946999999999999</v>
      </c>
      <c r="J42">
        <v>27.038</v>
      </c>
      <c r="K42">
        <v>26.678999999999998</v>
      </c>
      <c r="L42">
        <v>26.085999999999999</v>
      </c>
      <c r="M42">
        <v>21.67</v>
      </c>
    </row>
    <row r="43" spans="1:13" x14ac:dyDescent="0.2">
      <c r="A43" t="s">
        <v>274</v>
      </c>
      <c r="B43" t="s">
        <v>275</v>
      </c>
      <c r="M43">
        <v>0.08</v>
      </c>
    </row>
    <row r="44" spans="1:13" x14ac:dyDescent="0.2">
      <c r="A44" t="s">
        <v>172</v>
      </c>
      <c r="B44" t="s">
        <v>22</v>
      </c>
      <c r="D44">
        <v>41.82</v>
      </c>
      <c r="E44">
        <v>38.758000000000003</v>
      </c>
      <c r="F44">
        <v>34.89</v>
      </c>
      <c r="G44">
        <v>26.920999999999999</v>
      </c>
      <c r="H44">
        <v>30.356999999999999</v>
      </c>
      <c r="I44">
        <v>33.840000000000003</v>
      </c>
      <c r="J44">
        <v>35.414000000000001</v>
      </c>
      <c r="K44">
        <v>29.224</v>
      </c>
      <c r="L44">
        <v>29.427</v>
      </c>
      <c r="M44">
        <v>25.451000000000001</v>
      </c>
    </row>
    <row r="45" spans="1:13" x14ac:dyDescent="0.2">
      <c r="A45" t="s">
        <v>216</v>
      </c>
      <c r="B45" t="s">
        <v>217</v>
      </c>
      <c r="D45">
        <v>24.847999999999999</v>
      </c>
      <c r="E45">
        <v>23.646999999999998</v>
      </c>
      <c r="F45">
        <v>18.893999999999998</v>
      </c>
      <c r="G45">
        <v>14.669</v>
      </c>
      <c r="H45">
        <v>16.940999999999999</v>
      </c>
      <c r="I45">
        <v>15.45</v>
      </c>
      <c r="J45">
        <v>10.113</v>
      </c>
      <c r="K45">
        <v>9.3079999999999998</v>
      </c>
    </row>
    <row r="46" spans="1:13" x14ac:dyDescent="0.2">
      <c r="A46" t="s">
        <v>276</v>
      </c>
      <c r="B46" t="s">
        <v>277</v>
      </c>
      <c r="C46">
        <v>42.932000000000002</v>
      </c>
      <c r="D46">
        <v>40.344000000000001</v>
      </c>
      <c r="E46">
        <v>37.313000000000002</v>
      </c>
      <c r="F46">
        <v>33.384999999999998</v>
      </c>
      <c r="G46">
        <v>39.095999999999997</v>
      </c>
      <c r="H46">
        <v>37.787999999999997</v>
      </c>
      <c r="I46">
        <v>32.767000000000003</v>
      </c>
      <c r="J46">
        <v>32.231000000000002</v>
      </c>
      <c r="K46">
        <v>30.844000000000001</v>
      </c>
      <c r="L46">
        <v>28.622</v>
      </c>
      <c r="M46">
        <v>24.736999999999998</v>
      </c>
    </row>
    <row r="47" spans="1:13" x14ac:dyDescent="0.2">
      <c r="A47" t="s">
        <v>256</v>
      </c>
      <c r="B47" t="s">
        <v>257</v>
      </c>
      <c r="C47">
        <v>30.192</v>
      </c>
      <c r="D47">
        <v>14.856</v>
      </c>
      <c r="E47">
        <v>8.3550000000000004</v>
      </c>
      <c r="F47">
        <v>3.411</v>
      </c>
      <c r="G47">
        <v>3.282</v>
      </c>
      <c r="H47">
        <v>10.326000000000001</v>
      </c>
      <c r="I47">
        <v>35.024000000000001</v>
      </c>
      <c r="J47">
        <v>34.761000000000003</v>
      </c>
      <c r="K47">
        <v>34.776000000000003</v>
      </c>
      <c r="L47">
        <v>11.763</v>
      </c>
      <c r="M47">
        <v>2.0750000000000002</v>
      </c>
    </row>
    <row r="48" spans="1:13" x14ac:dyDescent="0.2">
      <c r="A48" t="s">
        <v>150</v>
      </c>
      <c r="B48" t="s">
        <v>1</v>
      </c>
      <c r="D48">
        <v>44.218000000000004</v>
      </c>
      <c r="E48">
        <v>39.738999999999997</v>
      </c>
      <c r="F48">
        <v>34.299999999999997</v>
      </c>
      <c r="G48">
        <v>26.198</v>
      </c>
      <c r="H48">
        <v>34.119</v>
      </c>
      <c r="I48">
        <v>40.558</v>
      </c>
      <c r="J48">
        <v>34.649000000000001</v>
      </c>
      <c r="K48">
        <v>27.818999999999999</v>
      </c>
      <c r="L48">
        <v>25.902999999999999</v>
      </c>
      <c r="M48">
        <v>19.925999999999998</v>
      </c>
    </row>
    <row r="49" spans="1:13" x14ac:dyDescent="0.2">
      <c r="A49" t="s">
        <v>174</v>
      </c>
      <c r="B49" t="s">
        <v>25</v>
      </c>
      <c r="C49">
        <v>36.750999999999998</v>
      </c>
      <c r="D49">
        <v>32.048999999999999</v>
      </c>
      <c r="E49">
        <v>27.849</v>
      </c>
      <c r="F49">
        <v>24.966999999999999</v>
      </c>
      <c r="G49">
        <v>22.3</v>
      </c>
      <c r="H49">
        <v>22.568000000000001</v>
      </c>
      <c r="I49">
        <v>22.706</v>
      </c>
      <c r="J49">
        <v>21.802</v>
      </c>
      <c r="K49">
        <v>23.454000000000001</v>
      </c>
      <c r="L49">
        <v>21.219000000000001</v>
      </c>
      <c r="M49">
        <v>20.006</v>
      </c>
    </row>
    <row r="50" spans="1:13" x14ac:dyDescent="0.2">
      <c r="A50" t="s">
        <v>278</v>
      </c>
      <c r="B50" t="s">
        <v>279</v>
      </c>
      <c r="D50">
        <v>18.745999999999999</v>
      </c>
      <c r="E50">
        <v>18.25</v>
      </c>
      <c r="F50">
        <v>17.097000000000001</v>
      </c>
      <c r="G50">
        <v>15.132</v>
      </c>
      <c r="H50">
        <v>17.620999999999999</v>
      </c>
      <c r="I50">
        <v>18.782</v>
      </c>
      <c r="J50">
        <v>18.629000000000001</v>
      </c>
      <c r="K50">
        <v>19.486999999999998</v>
      </c>
      <c r="L50">
        <v>19.292999999999999</v>
      </c>
      <c r="M50">
        <v>18.318000000000001</v>
      </c>
    </row>
    <row r="51" spans="1:13" x14ac:dyDescent="0.2">
      <c r="A51" t="s">
        <v>175</v>
      </c>
      <c r="B51" t="s">
        <v>176</v>
      </c>
      <c r="D51">
        <v>65.816999999999993</v>
      </c>
      <c r="E51">
        <v>55.601999999999997</v>
      </c>
      <c r="F51">
        <v>51.326999999999998</v>
      </c>
      <c r="G51">
        <v>53.26</v>
      </c>
      <c r="H51">
        <v>58.942999999999998</v>
      </c>
      <c r="I51">
        <v>61.792999999999999</v>
      </c>
      <c r="J51">
        <v>44.097000000000001</v>
      </c>
      <c r="K51">
        <v>41.491</v>
      </c>
      <c r="L51">
        <v>33.462000000000003</v>
      </c>
      <c r="M51">
        <v>30.919</v>
      </c>
    </row>
    <row r="52" spans="1:13" x14ac:dyDescent="0.2">
      <c r="A52" t="s">
        <v>177</v>
      </c>
      <c r="B52" t="s">
        <v>26</v>
      </c>
      <c r="C52">
        <v>29.655000000000001</v>
      </c>
      <c r="D52">
        <v>24.481999999999999</v>
      </c>
      <c r="E52">
        <v>20.331</v>
      </c>
      <c r="F52">
        <v>16.247</v>
      </c>
      <c r="G52">
        <v>12.041</v>
      </c>
      <c r="H52">
        <v>16.167000000000002</v>
      </c>
      <c r="I52">
        <v>21.45</v>
      </c>
      <c r="J52">
        <v>21.841999999999999</v>
      </c>
      <c r="K52">
        <v>23.140999999999998</v>
      </c>
      <c r="L52">
        <v>21.117000000000001</v>
      </c>
      <c r="M52">
        <v>19.445</v>
      </c>
    </row>
    <row r="53" spans="1:13" x14ac:dyDescent="0.2">
      <c r="A53" t="s">
        <v>280</v>
      </c>
      <c r="B53" t="s">
        <v>281</v>
      </c>
      <c r="C53">
        <v>43.634</v>
      </c>
      <c r="D53">
        <v>45.604999999999997</v>
      </c>
      <c r="E53">
        <v>43.226999999999997</v>
      </c>
      <c r="F53">
        <v>36.859000000000002</v>
      </c>
      <c r="G53">
        <v>35.819000000000003</v>
      </c>
      <c r="H53">
        <v>33.139000000000003</v>
      </c>
      <c r="I53">
        <v>33.584000000000003</v>
      </c>
      <c r="J53">
        <v>30.088999999999999</v>
      </c>
      <c r="K53">
        <v>29.652999999999999</v>
      </c>
      <c r="L53">
        <v>25.969000000000001</v>
      </c>
      <c r="M53">
        <v>22.265999999999998</v>
      </c>
    </row>
    <row r="54" spans="1:13" x14ac:dyDescent="0.2">
      <c r="A54" t="s">
        <v>282</v>
      </c>
      <c r="B54" t="s">
        <v>283</v>
      </c>
      <c r="D54">
        <v>11.897</v>
      </c>
      <c r="E54">
        <v>16.134</v>
      </c>
      <c r="F54">
        <v>17.256</v>
      </c>
    </row>
    <row r="55" spans="1:13" x14ac:dyDescent="0.2">
      <c r="A55" t="s">
        <v>178</v>
      </c>
      <c r="B55" t="s">
        <v>27</v>
      </c>
      <c r="C55">
        <v>42.183</v>
      </c>
      <c r="D55">
        <v>37.526000000000003</v>
      </c>
      <c r="E55">
        <v>34.076999999999998</v>
      </c>
      <c r="F55">
        <v>28.189</v>
      </c>
      <c r="G55">
        <v>22.844000000000001</v>
      </c>
      <c r="H55">
        <v>25.411999999999999</v>
      </c>
      <c r="I55">
        <v>29.806000000000001</v>
      </c>
      <c r="J55">
        <v>22.193000000000001</v>
      </c>
      <c r="K55">
        <v>19.361999999999998</v>
      </c>
      <c r="L55">
        <v>18.899000000000001</v>
      </c>
      <c r="M55">
        <v>16.559000000000001</v>
      </c>
    </row>
    <row r="56" spans="1:13" x14ac:dyDescent="0.2">
      <c r="A56" t="s">
        <v>179</v>
      </c>
      <c r="B56" t="s">
        <v>180</v>
      </c>
      <c r="C56">
        <v>41.475000000000001</v>
      </c>
      <c r="D56">
        <v>35.521000000000001</v>
      </c>
      <c r="E56">
        <v>31.934999999999999</v>
      </c>
      <c r="F56">
        <v>27.596</v>
      </c>
      <c r="G56">
        <v>23.306999999999999</v>
      </c>
      <c r="H56">
        <v>24.542999999999999</v>
      </c>
      <c r="I56">
        <v>31.297999999999998</v>
      </c>
      <c r="J56">
        <v>33.997999999999998</v>
      </c>
      <c r="K56">
        <v>29.225999999999999</v>
      </c>
      <c r="L56">
        <v>26.007000000000001</v>
      </c>
    </row>
    <row r="57" spans="1:13" x14ac:dyDescent="0.2">
      <c r="A57" t="s">
        <v>284</v>
      </c>
      <c r="B57" t="s">
        <v>285</v>
      </c>
      <c r="C57">
        <v>43.41</v>
      </c>
      <c r="D57">
        <v>46.789000000000001</v>
      </c>
      <c r="E57">
        <v>45.454000000000001</v>
      </c>
      <c r="F57">
        <v>46.332000000000001</v>
      </c>
      <c r="G57">
        <v>42.94</v>
      </c>
      <c r="H57">
        <v>46.453000000000003</v>
      </c>
      <c r="I57">
        <v>46.198</v>
      </c>
      <c r="J57">
        <v>37.247999999999998</v>
      </c>
      <c r="K57">
        <v>35.895000000000003</v>
      </c>
      <c r="L57">
        <v>31.068999999999999</v>
      </c>
      <c r="M57">
        <v>27.731000000000002</v>
      </c>
    </row>
    <row r="58" spans="1:13" x14ac:dyDescent="0.2">
      <c r="A58" t="s">
        <v>181</v>
      </c>
      <c r="B58" t="s">
        <v>28</v>
      </c>
      <c r="C58">
        <v>34.323999999999998</v>
      </c>
      <c r="D58">
        <v>27.129000000000001</v>
      </c>
      <c r="E58">
        <v>24.782</v>
      </c>
      <c r="F58">
        <v>19.904</v>
      </c>
      <c r="G58">
        <v>14.409000000000001</v>
      </c>
      <c r="H58">
        <v>15.448</v>
      </c>
      <c r="I58">
        <v>18.151</v>
      </c>
      <c r="J58">
        <v>16.751999999999999</v>
      </c>
      <c r="K58">
        <v>13.679</v>
      </c>
      <c r="L58">
        <v>12.577</v>
      </c>
      <c r="M58">
        <v>10.24</v>
      </c>
    </row>
    <row r="59" spans="1:13" x14ac:dyDescent="0.2">
      <c r="A59" t="s">
        <v>182</v>
      </c>
      <c r="B59" t="s">
        <v>29</v>
      </c>
      <c r="C59">
        <v>28.934000000000001</v>
      </c>
      <c r="D59">
        <v>22.837</v>
      </c>
      <c r="E59">
        <v>21.367000000000001</v>
      </c>
      <c r="F59">
        <v>20.937000000000001</v>
      </c>
      <c r="G59">
        <v>22.123000000000001</v>
      </c>
      <c r="H59">
        <v>32.761000000000003</v>
      </c>
      <c r="I59">
        <v>33.854999999999997</v>
      </c>
      <c r="J59">
        <v>29.318999999999999</v>
      </c>
      <c r="K59">
        <v>27.411999999999999</v>
      </c>
      <c r="L59">
        <v>26.001999999999999</v>
      </c>
      <c r="M59">
        <v>26.827999999999999</v>
      </c>
    </row>
    <row r="60" spans="1:13" x14ac:dyDescent="0.2">
      <c r="A60" t="s">
        <v>184</v>
      </c>
      <c r="B60" t="s">
        <v>31</v>
      </c>
      <c r="D60">
        <v>42.853000000000002</v>
      </c>
      <c r="E60">
        <v>42.972999999999999</v>
      </c>
      <c r="F60">
        <v>44.564999999999998</v>
      </c>
      <c r="G60">
        <v>39.418999999999997</v>
      </c>
      <c r="H60">
        <v>38.911000000000001</v>
      </c>
      <c r="I60">
        <v>46.835999999999999</v>
      </c>
      <c r="J60">
        <v>40.963999999999999</v>
      </c>
      <c r="K60">
        <v>36.11</v>
      </c>
      <c r="L60">
        <v>29.273</v>
      </c>
      <c r="M60">
        <v>19.472000000000001</v>
      </c>
    </row>
    <row r="61" spans="1:13" x14ac:dyDescent="0.2">
      <c r="A61" t="s">
        <v>189</v>
      </c>
      <c r="B61" t="s">
        <v>36</v>
      </c>
      <c r="C61">
        <v>33.075000000000003</v>
      </c>
      <c r="D61">
        <v>31.202999999999999</v>
      </c>
      <c r="E61">
        <v>32.326999999999998</v>
      </c>
      <c r="F61">
        <v>31.832000000000001</v>
      </c>
      <c r="G61">
        <v>30.92</v>
      </c>
      <c r="H61">
        <v>39.573</v>
      </c>
      <c r="I61">
        <v>42.845999999999997</v>
      </c>
      <c r="J61">
        <v>32.856000000000002</v>
      </c>
      <c r="K61">
        <v>29.376000000000001</v>
      </c>
      <c r="L61">
        <v>21.667999999999999</v>
      </c>
      <c r="M61">
        <v>19.829999999999998</v>
      </c>
    </row>
    <row r="62" spans="1:13" x14ac:dyDescent="0.2">
      <c r="A62" t="s">
        <v>186</v>
      </c>
      <c r="B62" t="s">
        <v>33</v>
      </c>
      <c r="D62">
        <v>19.611999999999998</v>
      </c>
      <c r="E62">
        <v>15.695</v>
      </c>
      <c r="F62">
        <v>12.218999999999999</v>
      </c>
      <c r="G62">
        <v>10.494</v>
      </c>
      <c r="H62">
        <v>12.468999999999999</v>
      </c>
      <c r="I62">
        <v>27.093</v>
      </c>
      <c r="J62">
        <v>26.786000000000001</v>
      </c>
      <c r="K62">
        <v>27.111999999999998</v>
      </c>
      <c r="L62">
        <v>21.48</v>
      </c>
      <c r="M62">
        <v>16.895</v>
      </c>
    </row>
    <row r="63" spans="1:13" x14ac:dyDescent="0.2">
      <c r="A63" t="s">
        <v>185</v>
      </c>
      <c r="B63" t="s">
        <v>32</v>
      </c>
      <c r="C63">
        <v>55.88</v>
      </c>
      <c r="D63">
        <v>50.21</v>
      </c>
      <c r="E63">
        <v>43.665999999999997</v>
      </c>
      <c r="F63">
        <v>38.698999999999998</v>
      </c>
      <c r="G63">
        <v>31.056000000000001</v>
      </c>
      <c r="H63">
        <v>34.06</v>
      </c>
      <c r="I63">
        <v>44.195999999999998</v>
      </c>
      <c r="J63">
        <v>43.399000000000001</v>
      </c>
      <c r="K63">
        <v>43.088000000000001</v>
      </c>
      <c r="L63">
        <v>40.762</v>
      </c>
      <c r="M63">
        <v>35.182000000000002</v>
      </c>
    </row>
    <row r="64" spans="1:13" x14ac:dyDescent="0.2">
      <c r="A64" t="s">
        <v>288</v>
      </c>
      <c r="B64" t="s">
        <v>289</v>
      </c>
      <c r="C64">
        <v>32.960999999999999</v>
      </c>
      <c r="D64">
        <v>31.913</v>
      </c>
      <c r="E64">
        <v>29.661999999999999</v>
      </c>
      <c r="F64">
        <v>26.542999999999999</v>
      </c>
      <c r="G64">
        <v>25.79</v>
      </c>
      <c r="H64">
        <v>27.047000000000001</v>
      </c>
      <c r="I64">
        <v>26.138999999999999</v>
      </c>
      <c r="J64">
        <v>24.617000000000001</v>
      </c>
      <c r="K64">
        <v>23.623999999999999</v>
      </c>
      <c r="L64">
        <v>21.042000000000002</v>
      </c>
      <c r="M64">
        <v>18.484999999999999</v>
      </c>
    </row>
    <row r="65" spans="1:13" x14ac:dyDescent="0.2">
      <c r="A65" t="s">
        <v>286</v>
      </c>
      <c r="B65" t="s">
        <v>287</v>
      </c>
      <c r="H65">
        <v>2.077</v>
      </c>
      <c r="I65">
        <v>1.0529999999999999</v>
      </c>
      <c r="J65">
        <v>0.57999999999999996</v>
      </c>
      <c r="K65">
        <v>0.72899999999999998</v>
      </c>
      <c r="L65">
        <v>2.5209999999999999</v>
      </c>
      <c r="M65">
        <v>2.823</v>
      </c>
    </row>
    <row r="66" spans="1:13" x14ac:dyDescent="0.2">
      <c r="A66" t="s">
        <v>183</v>
      </c>
      <c r="B66" t="s">
        <v>30</v>
      </c>
      <c r="D66">
        <v>19.369</v>
      </c>
      <c r="E66">
        <v>19.071000000000002</v>
      </c>
      <c r="F66">
        <v>17.408000000000001</v>
      </c>
      <c r="G66">
        <v>14.51</v>
      </c>
      <c r="H66">
        <v>23.626999999999999</v>
      </c>
      <c r="I66">
        <v>27.771999999999998</v>
      </c>
      <c r="J66">
        <v>24.024999999999999</v>
      </c>
      <c r="K66">
        <v>22.218</v>
      </c>
      <c r="L66">
        <v>19.815000000000001</v>
      </c>
      <c r="M66">
        <v>18.033000000000001</v>
      </c>
    </row>
    <row r="67" spans="1:13" x14ac:dyDescent="0.2">
      <c r="A67" t="s">
        <v>187</v>
      </c>
      <c r="B67" t="s">
        <v>34</v>
      </c>
      <c r="C67">
        <v>29.876999999999999</v>
      </c>
      <c r="D67">
        <v>26.14</v>
      </c>
      <c r="E67">
        <v>24.120999999999999</v>
      </c>
      <c r="F67">
        <v>19.920000000000002</v>
      </c>
      <c r="G67">
        <v>18.856999999999999</v>
      </c>
      <c r="H67">
        <v>22.651</v>
      </c>
      <c r="I67">
        <v>27.824000000000002</v>
      </c>
      <c r="J67">
        <v>26.619</v>
      </c>
    </row>
    <row r="68" spans="1:13" x14ac:dyDescent="0.2">
      <c r="A68" t="s">
        <v>188</v>
      </c>
      <c r="B68" t="s">
        <v>35</v>
      </c>
      <c r="C68">
        <v>30.568000000000001</v>
      </c>
      <c r="D68">
        <v>28.401</v>
      </c>
      <c r="E68">
        <v>27.446000000000002</v>
      </c>
      <c r="F68">
        <v>27.318999999999999</v>
      </c>
      <c r="G68">
        <v>30.567</v>
      </c>
      <c r="H68">
        <v>43.213999999999999</v>
      </c>
      <c r="I68">
        <v>45.4</v>
      </c>
      <c r="J68">
        <v>32.289000000000001</v>
      </c>
      <c r="K68">
        <v>29.023</v>
      </c>
      <c r="L68">
        <v>23.337</v>
      </c>
      <c r="M68">
        <v>19.481999999999999</v>
      </c>
    </row>
    <row r="69" spans="1:13" x14ac:dyDescent="0.2">
      <c r="A69" t="s">
        <v>290</v>
      </c>
      <c r="B69" t="s">
        <v>291</v>
      </c>
      <c r="C69">
        <v>18.885999999999999</v>
      </c>
      <c r="D69">
        <v>17.975000000000001</v>
      </c>
      <c r="E69">
        <v>16.324999999999999</v>
      </c>
      <c r="F69">
        <v>15.202999999999999</v>
      </c>
      <c r="G69">
        <v>12.958</v>
      </c>
      <c r="H69">
        <v>14.269</v>
      </c>
      <c r="I69">
        <v>13.407999999999999</v>
      </c>
      <c r="J69">
        <v>12.746</v>
      </c>
      <c r="K69">
        <v>13.093</v>
      </c>
      <c r="L69">
        <v>12.125999999999999</v>
      </c>
      <c r="M69">
        <v>10.214</v>
      </c>
    </row>
    <row r="70" spans="1:13" x14ac:dyDescent="0.2">
      <c r="A70" t="s">
        <v>190</v>
      </c>
      <c r="B70" t="s">
        <v>37</v>
      </c>
      <c r="C70">
        <v>48.905999999999999</v>
      </c>
      <c r="D70">
        <v>46.616999999999997</v>
      </c>
      <c r="E70">
        <v>40.601999999999997</v>
      </c>
      <c r="F70">
        <v>38.542999999999999</v>
      </c>
      <c r="G70">
        <v>33.134999999999998</v>
      </c>
      <c r="H70">
        <v>37.369</v>
      </c>
      <c r="I70">
        <v>40.981000000000002</v>
      </c>
      <c r="J70">
        <v>39.936999999999998</v>
      </c>
      <c r="K70">
        <v>40.152999999999999</v>
      </c>
      <c r="L70">
        <v>36.226999999999997</v>
      </c>
      <c r="M70">
        <v>32.613</v>
      </c>
    </row>
    <row r="71" spans="1:13" x14ac:dyDescent="0.2">
      <c r="A71" t="s">
        <v>300</v>
      </c>
      <c r="B71" t="s">
        <v>301</v>
      </c>
      <c r="C71">
        <v>4.5910000000000002</v>
      </c>
      <c r="D71">
        <v>4.4260000000000002</v>
      </c>
      <c r="E71">
        <v>5.2859999999999996</v>
      </c>
      <c r="F71">
        <v>4.2370000000000001</v>
      </c>
      <c r="G71">
        <v>2.8370000000000002</v>
      </c>
      <c r="H71">
        <v>3.2229999999999999</v>
      </c>
      <c r="I71">
        <v>3.7919999999999998</v>
      </c>
      <c r="J71">
        <v>2.27</v>
      </c>
      <c r="K71">
        <v>4.8869999999999996</v>
      </c>
      <c r="L71">
        <v>23.213999999999999</v>
      </c>
      <c r="M71">
        <v>20.006</v>
      </c>
    </row>
    <row r="72" spans="1:13" x14ac:dyDescent="0.2">
      <c r="A72" t="s">
        <v>296</v>
      </c>
      <c r="B72" t="s">
        <v>297</v>
      </c>
      <c r="D72">
        <v>51.311999999999998</v>
      </c>
      <c r="E72">
        <v>53.411000000000001</v>
      </c>
      <c r="F72">
        <v>45.378999999999998</v>
      </c>
      <c r="G72">
        <v>35.593000000000004</v>
      </c>
      <c r="H72">
        <v>36.085999999999999</v>
      </c>
      <c r="I72">
        <v>35.906999999999996</v>
      </c>
      <c r="J72">
        <v>29.17</v>
      </c>
      <c r="K72">
        <v>28.359000000000002</v>
      </c>
      <c r="L72">
        <v>22.212</v>
      </c>
      <c r="M72">
        <v>18.170000000000002</v>
      </c>
    </row>
    <row r="73" spans="1:13" x14ac:dyDescent="0.2">
      <c r="A73" t="s">
        <v>292</v>
      </c>
      <c r="B73" t="s">
        <v>293</v>
      </c>
      <c r="D73">
        <v>24.032</v>
      </c>
      <c r="E73">
        <v>23.503</v>
      </c>
      <c r="F73">
        <v>24.463000000000001</v>
      </c>
      <c r="G73">
        <v>23.22</v>
      </c>
      <c r="H73">
        <v>28.442</v>
      </c>
      <c r="I73">
        <v>34.764000000000003</v>
      </c>
      <c r="J73">
        <v>27.975000000000001</v>
      </c>
      <c r="K73">
        <v>22.039000000000001</v>
      </c>
      <c r="L73">
        <v>17.094999999999999</v>
      </c>
      <c r="M73">
        <v>14.044</v>
      </c>
    </row>
    <row r="74" spans="1:13" x14ac:dyDescent="0.2">
      <c r="A74" t="s">
        <v>192</v>
      </c>
      <c r="B74" t="s">
        <v>39</v>
      </c>
      <c r="D74">
        <v>45.304000000000002</v>
      </c>
      <c r="E74">
        <v>40.409999999999997</v>
      </c>
      <c r="F74">
        <v>35.156999999999996</v>
      </c>
      <c r="G74">
        <v>31.367999999999999</v>
      </c>
      <c r="H74">
        <v>36.286000000000001</v>
      </c>
      <c r="I74">
        <v>36.369999999999997</v>
      </c>
      <c r="J74">
        <v>33.996000000000002</v>
      </c>
      <c r="K74">
        <v>33.904000000000003</v>
      </c>
      <c r="L74">
        <v>30.25</v>
      </c>
      <c r="M74">
        <v>29.218</v>
      </c>
    </row>
    <row r="75" spans="1:13" x14ac:dyDescent="0.2">
      <c r="A75" t="s">
        <v>191</v>
      </c>
      <c r="B75" t="s">
        <v>38</v>
      </c>
      <c r="D75">
        <v>64.763000000000005</v>
      </c>
      <c r="E75">
        <v>52.616</v>
      </c>
      <c r="F75">
        <v>50.631999999999998</v>
      </c>
      <c r="G75">
        <v>48.228999999999999</v>
      </c>
      <c r="H75">
        <v>52.271999999999998</v>
      </c>
      <c r="I75">
        <v>59.668999999999997</v>
      </c>
      <c r="J75">
        <v>48.648000000000003</v>
      </c>
      <c r="K75">
        <v>41.515999999999998</v>
      </c>
      <c r="L75">
        <v>33.981999999999999</v>
      </c>
      <c r="M75">
        <v>26.966999999999999</v>
      </c>
    </row>
    <row r="76" spans="1:13" x14ac:dyDescent="0.2">
      <c r="A76" t="s">
        <v>298</v>
      </c>
      <c r="B76" t="s">
        <v>299</v>
      </c>
      <c r="C76">
        <v>49.005000000000003</v>
      </c>
      <c r="D76">
        <v>42.906999999999996</v>
      </c>
      <c r="E76">
        <v>38.121000000000002</v>
      </c>
      <c r="F76">
        <v>31.71</v>
      </c>
      <c r="G76">
        <v>23.666</v>
      </c>
      <c r="H76">
        <v>28.173999999999999</v>
      </c>
      <c r="I76">
        <v>33.658000000000001</v>
      </c>
      <c r="J76">
        <v>31.556000000000001</v>
      </c>
      <c r="K76">
        <v>25.805</v>
      </c>
      <c r="L76">
        <v>23.69</v>
      </c>
      <c r="M76">
        <v>21.661000000000001</v>
      </c>
    </row>
    <row r="77" spans="1:13" x14ac:dyDescent="0.2">
      <c r="A77" t="s">
        <v>193</v>
      </c>
      <c r="B77" t="s">
        <v>40</v>
      </c>
      <c r="C77">
        <v>17.367000000000001</v>
      </c>
      <c r="D77">
        <v>17.652999999999999</v>
      </c>
      <c r="E77">
        <v>18.327999999999999</v>
      </c>
      <c r="F77">
        <v>16.472000000000001</v>
      </c>
      <c r="G77">
        <v>12.629</v>
      </c>
      <c r="H77">
        <v>16.337</v>
      </c>
      <c r="I77">
        <v>16.954000000000001</v>
      </c>
      <c r="J77">
        <v>16.138999999999999</v>
      </c>
      <c r="K77">
        <v>17.085000000000001</v>
      </c>
      <c r="L77">
        <v>13.702999999999999</v>
      </c>
      <c r="M77">
        <v>12.505000000000001</v>
      </c>
    </row>
    <row r="78" spans="1:13" x14ac:dyDescent="0.2">
      <c r="A78" t="s">
        <v>173</v>
      </c>
      <c r="B78" t="s">
        <v>23</v>
      </c>
      <c r="C78">
        <v>57.4</v>
      </c>
      <c r="D78">
        <v>54.396999999999998</v>
      </c>
      <c r="E78">
        <v>50.274999999999999</v>
      </c>
      <c r="F78">
        <v>47.695</v>
      </c>
      <c r="G78">
        <v>33.738999999999997</v>
      </c>
      <c r="H78">
        <v>48.478000000000002</v>
      </c>
      <c r="I78">
        <v>53.161999999999999</v>
      </c>
      <c r="J78">
        <v>51.523000000000003</v>
      </c>
      <c r="K78">
        <v>54.642000000000003</v>
      </c>
      <c r="L78">
        <v>47.008000000000003</v>
      </c>
      <c r="M78">
        <v>41.054000000000002</v>
      </c>
    </row>
    <row r="79" spans="1:13" x14ac:dyDescent="0.2">
      <c r="A79" t="s">
        <v>302</v>
      </c>
      <c r="B79" t="s">
        <v>303</v>
      </c>
      <c r="C79">
        <v>69.361000000000004</v>
      </c>
      <c r="D79">
        <v>46.024999999999999</v>
      </c>
      <c r="E79">
        <v>32.783000000000001</v>
      </c>
    </row>
    <row r="80" spans="1:13" x14ac:dyDescent="0.2">
      <c r="A80" t="s">
        <v>304</v>
      </c>
      <c r="B80" t="s">
        <v>305</v>
      </c>
      <c r="D80">
        <v>28.815999999999999</v>
      </c>
      <c r="E80">
        <v>30.949000000000002</v>
      </c>
      <c r="F80">
        <v>25.858000000000001</v>
      </c>
      <c r="G80">
        <v>24.291</v>
      </c>
      <c r="H80">
        <v>26.477</v>
      </c>
      <c r="I80">
        <v>26.805</v>
      </c>
      <c r="J80">
        <v>23.042999999999999</v>
      </c>
      <c r="K80">
        <v>23.765999999999998</v>
      </c>
      <c r="L80">
        <v>16.260999999999999</v>
      </c>
      <c r="M80">
        <v>14.398</v>
      </c>
    </row>
    <row r="81" spans="1:13" x14ac:dyDescent="0.2">
      <c r="A81" t="s">
        <v>194</v>
      </c>
      <c r="B81" t="s">
        <v>41</v>
      </c>
      <c r="D81">
        <v>35.183</v>
      </c>
      <c r="E81">
        <v>32.113999999999997</v>
      </c>
      <c r="F81">
        <v>27.841000000000001</v>
      </c>
      <c r="G81">
        <v>24.727</v>
      </c>
      <c r="H81">
        <v>31.617999999999999</v>
      </c>
      <c r="I81">
        <v>34.326999999999998</v>
      </c>
      <c r="J81">
        <v>34.826999999999998</v>
      </c>
      <c r="K81">
        <v>30.428999999999998</v>
      </c>
      <c r="L81">
        <v>28.837</v>
      </c>
      <c r="M81">
        <v>22.402000000000001</v>
      </c>
    </row>
    <row r="82" spans="1:13" x14ac:dyDescent="0.2">
      <c r="A82" t="s">
        <v>195</v>
      </c>
      <c r="B82" t="s">
        <v>42</v>
      </c>
      <c r="D82">
        <v>39.151000000000003</v>
      </c>
      <c r="E82">
        <v>36.676000000000002</v>
      </c>
      <c r="F82">
        <v>32.756999999999998</v>
      </c>
      <c r="G82">
        <v>28.077000000000002</v>
      </c>
      <c r="H82">
        <v>28.776</v>
      </c>
      <c r="I82">
        <v>34.048999999999999</v>
      </c>
      <c r="J82">
        <v>32.737000000000002</v>
      </c>
      <c r="K82">
        <v>31.007999999999999</v>
      </c>
      <c r="L82">
        <v>24.518999999999998</v>
      </c>
      <c r="M82">
        <v>18.972999999999999</v>
      </c>
    </row>
    <row r="83" spans="1:13" x14ac:dyDescent="0.2">
      <c r="A83" t="s">
        <v>213</v>
      </c>
      <c r="B83" t="s">
        <v>85</v>
      </c>
      <c r="C83">
        <v>29.036999999999999</v>
      </c>
      <c r="D83">
        <v>26.72</v>
      </c>
      <c r="E83">
        <v>25.177</v>
      </c>
      <c r="F83">
        <v>22.091999999999999</v>
      </c>
      <c r="G83">
        <v>20.919</v>
      </c>
      <c r="H83">
        <v>26.099</v>
      </c>
      <c r="I83">
        <v>27.931000000000001</v>
      </c>
      <c r="J83">
        <v>24.841999999999999</v>
      </c>
      <c r="K83">
        <v>26.841000000000001</v>
      </c>
      <c r="L83">
        <v>26.943000000000001</v>
      </c>
      <c r="M83">
        <v>24.92</v>
      </c>
    </row>
    <row r="84" spans="1:13" x14ac:dyDescent="0.2">
      <c r="A84" t="s">
        <v>196</v>
      </c>
      <c r="B84" t="s">
        <v>43</v>
      </c>
      <c r="C84">
        <v>34.302999999999997</v>
      </c>
      <c r="D84">
        <v>29.135000000000002</v>
      </c>
      <c r="E84">
        <v>27.379000000000001</v>
      </c>
      <c r="F84">
        <v>24.768000000000001</v>
      </c>
      <c r="G84">
        <v>23.074000000000002</v>
      </c>
      <c r="H84">
        <v>27.364999999999998</v>
      </c>
      <c r="I84">
        <v>28.061</v>
      </c>
      <c r="J84">
        <v>27.241</v>
      </c>
      <c r="K84">
        <v>27.341000000000001</v>
      </c>
      <c r="L84">
        <v>24.95</v>
      </c>
      <c r="M84">
        <v>23.082000000000001</v>
      </c>
    </row>
    <row r="85" spans="1:13" x14ac:dyDescent="0.2">
      <c r="A85" t="s">
        <v>198</v>
      </c>
      <c r="B85" t="s">
        <v>199</v>
      </c>
      <c r="D85">
        <v>2.754</v>
      </c>
      <c r="E85">
        <v>2.6549999999999998</v>
      </c>
      <c r="F85">
        <v>1.3979999999999999</v>
      </c>
      <c r="G85">
        <v>0.67100000000000004</v>
      </c>
      <c r="H85">
        <v>1.857</v>
      </c>
      <c r="I85">
        <v>2.9529999999999998</v>
      </c>
      <c r="J85">
        <v>9.3569999999999993</v>
      </c>
      <c r="K85">
        <v>13.577</v>
      </c>
      <c r="L85">
        <v>7.71</v>
      </c>
      <c r="M85">
        <v>6.0830000000000002</v>
      </c>
    </row>
    <row r="86" spans="1:13" x14ac:dyDescent="0.2">
      <c r="A86" t="s">
        <v>200</v>
      </c>
      <c r="B86" t="s">
        <v>45</v>
      </c>
      <c r="C86">
        <v>41.426000000000002</v>
      </c>
      <c r="D86">
        <v>37.027999999999999</v>
      </c>
      <c r="E86">
        <v>31.062000000000001</v>
      </c>
      <c r="F86">
        <v>26.9</v>
      </c>
      <c r="G86">
        <v>21.353999999999999</v>
      </c>
      <c r="H86">
        <v>22.379000000000001</v>
      </c>
      <c r="I86">
        <v>23.39</v>
      </c>
      <c r="J86">
        <v>21.076000000000001</v>
      </c>
      <c r="K86">
        <v>18.513000000000002</v>
      </c>
      <c r="L86">
        <v>16.2</v>
      </c>
      <c r="M86">
        <v>14.042</v>
      </c>
    </row>
    <row r="87" spans="1:13" x14ac:dyDescent="0.2">
      <c r="A87" t="s">
        <v>306</v>
      </c>
      <c r="B87" t="s">
        <v>307</v>
      </c>
      <c r="C87">
        <v>42.145000000000003</v>
      </c>
      <c r="D87">
        <v>40.918999999999997</v>
      </c>
      <c r="E87">
        <v>38.188000000000002</v>
      </c>
      <c r="F87">
        <v>34.302</v>
      </c>
      <c r="G87">
        <v>31.838000000000001</v>
      </c>
      <c r="H87">
        <v>33.332999999999998</v>
      </c>
      <c r="I87">
        <v>32.612000000000002</v>
      </c>
      <c r="J87">
        <v>29.992000000000001</v>
      </c>
      <c r="K87">
        <v>31.324999999999999</v>
      </c>
      <c r="L87">
        <v>28.15</v>
      </c>
      <c r="M87">
        <v>25.550999999999998</v>
      </c>
    </row>
    <row r="88" spans="1:13" x14ac:dyDescent="0.2">
      <c r="A88" t="s">
        <v>197</v>
      </c>
      <c r="B88" t="s">
        <v>44</v>
      </c>
      <c r="D88">
        <v>28.873999999999999</v>
      </c>
      <c r="E88">
        <v>26.452999999999999</v>
      </c>
      <c r="F88">
        <v>23.321999999999999</v>
      </c>
      <c r="G88">
        <v>19.132000000000001</v>
      </c>
      <c r="H88">
        <v>22.221</v>
      </c>
      <c r="I88">
        <v>25.95</v>
      </c>
      <c r="J88">
        <v>22.893000000000001</v>
      </c>
      <c r="K88">
        <v>22.916</v>
      </c>
      <c r="L88">
        <v>20.399999999999999</v>
      </c>
      <c r="M88">
        <v>15.956</v>
      </c>
    </row>
    <row r="89" spans="1:13" x14ac:dyDescent="0.2">
      <c r="A89" t="s">
        <v>246</v>
      </c>
      <c r="B89" t="s">
        <v>247</v>
      </c>
      <c r="D89">
        <v>19.129000000000001</v>
      </c>
      <c r="E89">
        <v>17.686</v>
      </c>
      <c r="F89">
        <v>15.176</v>
      </c>
      <c r="G89">
        <v>14.226000000000001</v>
      </c>
      <c r="H89">
        <v>14.558</v>
      </c>
      <c r="I89">
        <v>18.158000000000001</v>
      </c>
      <c r="J89">
        <v>19.434000000000001</v>
      </c>
      <c r="K89">
        <v>18.09</v>
      </c>
      <c r="L89">
        <v>12.803000000000001</v>
      </c>
      <c r="M89">
        <v>11.178000000000001</v>
      </c>
    </row>
    <row r="90" spans="1:13" x14ac:dyDescent="0.2">
      <c r="A90" t="s">
        <v>201</v>
      </c>
      <c r="B90" t="s">
        <v>46</v>
      </c>
      <c r="D90">
        <v>27.42</v>
      </c>
      <c r="E90">
        <v>24.497</v>
      </c>
      <c r="F90">
        <v>22.041</v>
      </c>
      <c r="G90">
        <v>18.87</v>
      </c>
      <c r="H90">
        <v>19.981999999999999</v>
      </c>
      <c r="I90">
        <v>22.481999999999999</v>
      </c>
      <c r="J90">
        <v>19.981999999999999</v>
      </c>
      <c r="K90">
        <v>18.434999999999999</v>
      </c>
      <c r="L90">
        <v>17.332999999999998</v>
      </c>
      <c r="M90">
        <v>14.288</v>
      </c>
    </row>
    <row r="91" spans="1:13" x14ac:dyDescent="0.2">
      <c r="A91" t="s">
        <v>308</v>
      </c>
      <c r="B91" t="s">
        <v>309</v>
      </c>
      <c r="D91">
        <v>17.600000000000001</v>
      </c>
      <c r="E91">
        <v>16.972999999999999</v>
      </c>
      <c r="F91">
        <v>14.711</v>
      </c>
      <c r="G91">
        <v>13.994999999999999</v>
      </c>
      <c r="H91">
        <v>14.007999999999999</v>
      </c>
      <c r="I91">
        <v>17.25</v>
      </c>
      <c r="J91">
        <v>18.123999999999999</v>
      </c>
      <c r="K91">
        <v>14.728999999999999</v>
      </c>
      <c r="L91">
        <v>12.512</v>
      </c>
      <c r="M91">
        <v>11.443</v>
      </c>
    </row>
  </sheetData>
  <sortState ref="A2:M90">
    <sortCondition ref="B2:B90"/>
  </sortState>
  <pageMargins left="0.2" right="0.2" top="0.75" bottom="0.75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FEA___(MPG-18)</vt:lpstr>
      <vt:lpstr>P-E Ratio (WP)</vt:lpstr>
      <vt:lpstr>MP-CF (WP)</vt:lpstr>
      <vt:lpstr>2014 Data (WP)</vt:lpstr>
      <vt:lpstr>CF</vt:lpstr>
      <vt:lpstr>PE</vt:lpstr>
      <vt:lpstr>MP</vt:lpstr>
      <vt:lpstr>CashFlow</vt:lpstr>
      <vt:lpstr>MarketPrice</vt:lpstr>
      <vt:lpstr>MP_CF_WP</vt:lpstr>
      <vt:lpstr>PE_WP</vt:lpstr>
      <vt:lpstr>PEratio</vt:lpstr>
      <vt:lpstr>'2014 Data (WP)'!Print_Area</vt:lpstr>
      <vt:lpstr>'FEA___(MPG-18)'!Print_Area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Walters, Chris</dc:creator>
  <cp:lastModifiedBy>laurieharris</cp:lastModifiedBy>
  <cp:lastPrinted>2014-04-15T14:02:39Z</cp:lastPrinted>
  <dcterms:created xsi:type="dcterms:W3CDTF">2013-06-26T21:26:05Z</dcterms:created>
  <dcterms:modified xsi:type="dcterms:W3CDTF">2014-05-09T17:04:30Z</dcterms:modified>
</cp:coreProperties>
</file>