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50" windowWidth="11970" windowHeight="3210" tabRatio="743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Backup1-DO NOT PRINT" sheetId="6" r:id="rId6"/>
    <sheet name="Backup2-DO NOT PRINT" sheetId="7" r:id="rId7"/>
  </sheets>
  <definedNames>
    <definedName name="cg" localSheetId="1">'Page 2'!$A$1:$J$25</definedName>
    <definedName name="cg" localSheetId="2">'Page 3'!$A$1:$G$26</definedName>
    <definedName name="cg">#REF!</definedName>
    <definedName name="COLS">'Page 5'!$A$2:$O$47</definedName>
    <definedName name="DCF2" localSheetId="1">'Page 2'!$A$4:$J$25</definedName>
    <definedName name="DCF2" localSheetId="2">'Page 3'!$A$5:$G$25</definedName>
    <definedName name="DCF2">#REF!</definedName>
    <definedName name="DCF3" localSheetId="3">'Page 4'!$A$5:$M$25</definedName>
    <definedName name="DCF3">#REF!</definedName>
    <definedName name="EXTRACT">'Backup2-DO NOT PRINT'!$B$3:$M$3</definedName>
    <definedName name="Header">'Backup2-DO NOT PRINT'!$C$20</definedName>
    <definedName name="inputs">#REF!</definedName>
    <definedName name="notes">'Page 5'!$A$1:$N$47</definedName>
    <definedName name="_xlnm.Print_Area" localSheetId="5">'Backup1-DO NOT PRINT'!$A$1:$N$21</definedName>
    <definedName name="_xlnm.Print_Area" localSheetId="0">'Page 1'!$A$1:$F$30</definedName>
    <definedName name="sum">'Page 1'!$A$1:$E$25</definedName>
    <definedName name="tv" localSheetId="3">'Page 4'!$A$1:$M$24</definedName>
    <definedName name="tv">#REF!</definedName>
  </definedNames>
  <calcPr fullCalcOnLoad="1"/>
</workbook>
</file>

<file path=xl/sharedStrings.xml><?xml version="1.0" encoding="utf-8"?>
<sst xmlns="http://schemas.openxmlformats.org/spreadsheetml/2006/main" count="351" uniqueCount="302">
  <si>
    <t>Company</t>
  </si>
  <si>
    <t>GROUP AVERAGE</t>
  </si>
  <si>
    <t>GROUP MEDIAN</t>
  </si>
  <si>
    <t>Group Average Check</t>
  </si>
  <si>
    <t>Group Median Check</t>
  </si>
  <si>
    <t>Next</t>
  </si>
  <si>
    <t>Average</t>
  </si>
  <si>
    <t xml:space="preserve">ROE   </t>
  </si>
  <si>
    <t>Recent</t>
  </si>
  <si>
    <t>Year's</t>
  </si>
  <si>
    <t>Dividend</t>
  </si>
  <si>
    <t>Growth</t>
  </si>
  <si>
    <t xml:space="preserve">K=Div Yld+G </t>
  </si>
  <si>
    <t>Price(P0)</t>
  </si>
  <si>
    <t>Div(D1)</t>
  </si>
  <si>
    <t>Yield</t>
  </si>
  <si>
    <t>Annual</t>
  </si>
  <si>
    <t>CASH FLOWS</t>
  </si>
  <si>
    <t>ROE=Internal</t>
  </si>
  <si>
    <t>Change</t>
  </si>
  <si>
    <t>Year 1</t>
  </si>
  <si>
    <t>Year 2</t>
  </si>
  <si>
    <t>Year 3</t>
  </si>
  <si>
    <t>Year 4</t>
  </si>
  <si>
    <t>Rate of Return</t>
  </si>
  <si>
    <t>Div</t>
  </si>
  <si>
    <t>Price</t>
  </si>
  <si>
    <t>Column 3:  Column 2 Divided by Column 1</t>
  </si>
  <si>
    <t>EXTRACT RANGE</t>
  </si>
  <si>
    <t>Name</t>
  </si>
  <si>
    <t>Ticker</t>
  </si>
  <si>
    <t>S&amp;P_Rating</t>
  </si>
  <si>
    <t>VL_Growth</t>
  </si>
  <si>
    <t>Moody_Rating</t>
  </si>
  <si>
    <t>Median</t>
  </si>
  <si>
    <t>Constant Growth</t>
  </si>
  <si>
    <t>DCF Model</t>
  </si>
  <si>
    <t>Summary Of DCF Model Results</t>
  </si>
  <si>
    <t>Zacks</t>
  </si>
  <si>
    <t>IRR</t>
  </si>
  <si>
    <t>P0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</si>
  <si>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</si>
  <si>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</si>
  <si>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</si>
  <si>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</si>
  <si>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</si>
  <si>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</si>
  <si>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</si>
  <si>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</si>
  <si>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</si>
  <si>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</si>
  <si>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</si>
  <si>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</si>
  <si>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</si>
  <si>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</si>
  <si>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</si>
  <si>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</si>
  <si>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</si>
  <si>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</si>
  <si>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</si>
  <si>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</si>
  <si>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</si>
  <si>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</si>
  <si>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</si>
  <si>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</si>
  <si>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</si>
  <si>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</si>
  <si>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</si>
  <si>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</si>
  <si>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</si>
  <si>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</si>
  <si>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</si>
  <si>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</si>
  <si>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</si>
  <si>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</si>
  <si>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</si>
  <si>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</si>
  <si>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</si>
  <si>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</si>
  <si>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</si>
  <si>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</si>
  <si>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</si>
  <si>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</si>
  <si>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</si>
  <si>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</si>
  <si>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</si>
  <si>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</si>
  <si>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</si>
  <si>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</si>
  <si>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</si>
  <si>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</si>
  <si>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</si>
  <si>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</si>
  <si>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</si>
  <si>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</si>
  <si>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</si>
  <si>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</si>
  <si>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</si>
  <si>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</si>
  <si>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</si>
  <si>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</si>
  <si>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</si>
  <si>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</si>
  <si>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</si>
  <si>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</si>
  <si>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</si>
  <si>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</si>
  <si>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</si>
  <si>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</si>
  <si>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</si>
  <si>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</si>
  <si>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</si>
  <si>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</si>
  <si>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</si>
  <si>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</si>
  <si>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</si>
  <si>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</si>
  <si>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</si>
  <si>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</si>
  <si>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</si>
  <si>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</si>
  <si>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</si>
  <si>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</si>
  <si>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</si>
  <si>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</si>
  <si>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</si>
  <si>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</si>
  <si>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</si>
  <si>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</si>
  <si>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</si>
  <si>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</si>
  <si>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</si>
  <si>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</si>
  <si>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</si>
  <si>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</si>
  <si>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</si>
  <si>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</si>
  <si>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</si>
  <si>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</si>
  <si>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</si>
  <si>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</si>
  <si>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</si>
  <si>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</si>
  <si>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</si>
  <si>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</si>
  <si>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</si>
  <si>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</si>
  <si>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</si>
  <si>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</si>
  <si>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</si>
  <si>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</si>
  <si>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</si>
  <si>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</si>
  <si>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</si>
  <si>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</si>
  <si>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</si>
  <si>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</si>
  <si>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</si>
  <si>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</si>
  <si>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</si>
  <si>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</si>
  <si>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</si>
  <si>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</si>
  <si>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</si>
  <si>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</si>
  <si>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</si>
  <si>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</si>
  <si>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</si>
  <si>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</si>
  <si>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</si>
  <si>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</si>
  <si>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</si>
  <si>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</si>
  <si>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</si>
  <si>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</si>
  <si>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</si>
  <si>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</si>
  <si>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</si>
  <si>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</si>
  <si>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</si>
  <si>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</si>
  <si>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</si>
  <si>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</si>
  <si>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</si>
  <si>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</si>
  <si>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</si>
  <si>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</si>
  <si>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</si>
  <si>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</si>
  <si>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</si>
  <si>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</si>
  <si>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Two-Stage Growth</t>
  </si>
  <si>
    <t>Year 5</t>
  </si>
  <si>
    <t>Div  Growth</t>
  </si>
  <si>
    <t xml:space="preserve">(Yrs 0-150) </t>
  </si>
  <si>
    <t>Year 5-150</t>
  </si>
  <si>
    <t>Low Near-Term Growth</t>
  </si>
  <si>
    <t>Near-Term Growth</t>
  </si>
  <si>
    <t>Long-Term Growth</t>
  </si>
  <si>
    <t>Two-Stage Growth DCF Model</t>
  </si>
  <si>
    <t>GDP</t>
  </si>
  <si>
    <t>Long-Term GDP Growth</t>
  </si>
  <si>
    <t>3-Mo Avg Prices</t>
  </si>
  <si>
    <t>Alliant Energy Co.</t>
  </si>
  <si>
    <t>LNT</t>
  </si>
  <si>
    <t>DTE Energy Co.</t>
  </si>
  <si>
    <t>DTE</t>
  </si>
  <si>
    <t>Header:</t>
  </si>
  <si>
    <t>cntl-h</t>
  </si>
  <si>
    <t>Discounted Cash Flow Analysis</t>
  </si>
  <si>
    <t>Analysts' Estimated Growth</t>
  </si>
  <si>
    <t>Analysts' Growth Rates</t>
  </si>
  <si>
    <t>Column Descriptions</t>
  </si>
  <si>
    <t>Zacks_Gr</t>
  </si>
  <si>
    <t>% Elec Revs</t>
  </si>
  <si>
    <t>Thomson</t>
  </si>
  <si>
    <t>Column 5:  "Next 5 Years" Company Growth Estimate as</t>
  </si>
  <si>
    <t>Thomson_Gr</t>
  </si>
  <si>
    <t>Value</t>
  </si>
  <si>
    <t>Line</t>
  </si>
  <si>
    <t>Area</t>
  </si>
  <si>
    <t>C</t>
  </si>
  <si>
    <t>E</t>
  </si>
  <si>
    <t>W</t>
  </si>
  <si>
    <t>Column 6:  "Next 5 Years (per annum) Growth Estimate Reported</t>
  </si>
  <si>
    <t>Sempra Energy</t>
  </si>
  <si>
    <t>SRE</t>
  </si>
  <si>
    <t>Wisconsin Energy</t>
  </si>
  <si>
    <t>WEC</t>
  </si>
  <si>
    <t>Xcel Energy Inc.</t>
  </si>
  <si>
    <t>XEL</t>
  </si>
  <si>
    <t xml:space="preserve">                    Reported by Zacks.com</t>
  </si>
  <si>
    <t xml:space="preserve">                    by Thomson Financial Network (at Yahoo Finance)</t>
  </si>
  <si>
    <t xml:space="preserve">                      30 year, 40 year, 50 year, and 60 year growth periods.</t>
  </si>
  <si>
    <t xml:space="preserve">                       for the Years 6-150 Implied by the Growth</t>
  </si>
  <si>
    <t>% Gas Revs</t>
  </si>
  <si>
    <t>% Reg Revs</t>
  </si>
  <si>
    <t>ALLETE</t>
  </si>
  <si>
    <t>ALE</t>
  </si>
  <si>
    <t>IDACORP</t>
  </si>
  <si>
    <t>IDA</t>
  </si>
  <si>
    <t>Portland General</t>
  </si>
  <si>
    <t>POR</t>
  </si>
  <si>
    <t>Southern Co.</t>
  </si>
  <si>
    <t>SO</t>
  </si>
  <si>
    <t xml:space="preserve">(Cols 4-6) </t>
  </si>
  <si>
    <t>(Cols 3+7)</t>
  </si>
  <si>
    <t>Column 7:  Average of Columns 4-6</t>
  </si>
  <si>
    <t>Column 8:  Column 3 Plus Column 7</t>
  </si>
  <si>
    <t>Column 9:  See Column 1</t>
  </si>
  <si>
    <t>Column 10:  See Column 2</t>
  </si>
  <si>
    <t>Column 11:  Column 10 Divided by Column 9</t>
  </si>
  <si>
    <t>Column 12:  Average of GDP Growth During the Last 10 year, 20 year,</t>
  </si>
  <si>
    <t>Column 13:  Column 11 Plus Column 12</t>
  </si>
  <si>
    <t>Column 16:  (Column 15 Minus Column 14) Divided by Three</t>
  </si>
  <si>
    <t>Column 17:  See Column 1</t>
  </si>
  <si>
    <t>Column 18:  See Column 14</t>
  </si>
  <si>
    <t>Column 19:  Column 18 Plus Column 16</t>
  </si>
  <si>
    <t>Column 20:  Column 19 Plus Column 16</t>
  </si>
  <si>
    <t>Column 21:  Column 20 Plus Column 16</t>
  </si>
  <si>
    <t>Column 22:  Column 21 Increased by the Growth</t>
  </si>
  <si>
    <t xml:space="preserve">                          Rate Shown in Column 23</t>
  </si>
  <si>
    <t>Column 23:  See Column 12</t>
  </si>
  <si>
    <t>Column 24:  The Internal Rate of Return of the Cash Flows</t>
  </si>
  <si>
    <t xml:space="preserve">                       in Columns 17-22 along with the Dividends</t>
  </si>
  <si>
    <t xml:space="preserve">                       Rates shown in Column 23</t>
  </si>
  <si>
    <t>(Cols 11+12)</t>
  </si>
  <si>
    <t>Avista Corp.</t>
  </si>
  <si>
    <t>AVA</t>
  </si>
  <si>
    <t>Integrys Energy</t>
  </si>
  <si>
    <t>TEG</t>
  </si>
  <si>
    <t>DPS13</t>
  </si>
  <si>
    <t>Westar Energy</t>
  </si>
  <si>
    <t>WR</t>
  </si>
  <si>
    <t>NOTE:  SEE PAGE 5 OF THIS EXHIBIT FOR FURTHER EXPLANATION OF EACH COLUMN.</t>
  </si>
  <si>
    <t>DPS14</t>
  </si>
  <si>
    <t>DPS17</t>
  </si>
  <si>
    <t>2014</t>
  </si>
  <si>
    <t>2017</t>
  </si>
  <si>
    <t>Rocky Mountain Power</t>
  </si>
  <si>
    <t>Nextera Energy</t>
  </si>
  <si>
    <t>NEE</t>
  </si>
  <si>
    <t>NA</t>
  </si>
  <si>
    <t>E,C</t>
  </si>
  <si>
    <t>DPS15</t>
  </si>
  <si>
    <t>DPS18</t>
  </si>
  <si>
    <t>Note:  The result for IDACORP at 6.6% is considered an outlier and eliminated.</t>
  </si>
  <si>
    <t>Note:  The Constant Growth result for IDACORP at 6.6% is considered an outlier and eliminated.</t>
  </si>
  <si>
    <t>Sources:  Value Line Investment Survey, Electric Utility (East), Feb 21, 2014; (Central), Mar 21, 2014; (West), Jan 31, 2014.</t>
  </si>
  <si>
    <t>Column 1:  Three-month Average Price per Share (Jan 2014-Mar 2014)</t>
  </si>
  <si>
    <t>Column 2:  Estimated 2014 Div per Share from Value Line (West)</t>
  </si>
  <si>
    <t>Column 4:  "Est'd '10-'12 to '16-'18" Earnings Growth Reported by Value Line (West)</t>
  </si>
  <si>
    <t>"Est'd '11-'13 to '17-'19" Earnings Growth Reported by Value Line (East,Central)</t>
  </si>
  <si>
    <t>Column 14:  Estimated 2014 Div per Share from Value Line (West)</t>
  </si>
  <si>
    <t>Column 15:  Estimated 2017 Div per Share from Value Line (West)</t>
  </si>
  <si>
    <t>Estimated 2018 Div per Share from Value Line (East,Central)</t>
  </si>
  <si>
    <t>2014/15</t>
  </si>
  <si>
    <t>2017/18</t>
  </si>
  <si>
    <t>to 2017/18</t>
  </si>
  <si>
    <t>Estimated average 2014/15 Div per Share from Value Line (East,Central)</t>
  </si>
  <si>
    <t>Exhibit RMP___(SCH-5R)</t>
  </si>
  <si>
    <t xml:space="preserve">                      See Exhibit RMP___(SCH-4R).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</si>
</sst>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%"/>
    <numFmt numFmtId="167" formatCode="0.0_)"/>
    <numFmt numFmtId="168" formatCode="#,##0.0_);\(#,##0.0\)"/>
    <numFmt numFmtId="169" formatCode="0.00_);\(0.00\)"/>
    <numFmt numFmtId="170" formatCode="0_);\(0\)"/>
    <numFmt numFmtId="171" formatCode="0.000%"/>
    <numFmt numFmtId="172" formatCode="0.0000%"/>
    <numFmt numFmtId="173" formatCode="0.00000"/>
    <numFmt numFmtId="174" formatCode="0.0000"/>
    <numFmt numFmtId="175" formatCode="0.000"/>
    <numFmt numFmtId="176" formatCode="0.000_)"/>
    <numFmt numFmtId="177" formatCode="0.0000_)"/>
    <numFmt numFmtId="178" formatCode="0.0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000000000%"/>
    <numFmt numFmtId="185" formatCode="0.00000000000%"/>
    <numFmt numFmtId="186" formatCode="[$-409]dddd\,\ mmmm\ dd\,\ yyyy"/>
    <numFmt numFmtId="187" formatCode="mm/dd/yy;@"/>
  </numFmts>
  <fonts count="62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trike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trike/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Arial MT"/>
      <family val="0"/>
    </font>
    <font>
      <sz val="12"/>
      <color indexed="10"/>
      <name val="Arial"/>
      <family val="2"/>
    </font>
    <font>
      <sz val="12"/>
      <color indexed="9"/>
      <name val="Arial MT"/>
      <family val="0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rgb="FFFF0000"/>
      <name val="Arial MT"/>
      <family val="0"/>
    </font>
    <font>
      <sz val="12"/>
      <color rgb="FFFF0000"/>
      <name val="Arial"/>
      <family val="2"/>
    </font>
    <font>
      <sz val="12"/>
      <color theme="0"/>
      <name val="Arial MT"/>
      <family val="0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 applyProtection="0">
      <alignment/>
    </xf>
    <xf numFmtId="0" fontId="47" fillId="0" borderId="0" applyNumberFormat="0" applyFill="0" applyBorder="0" applyAlignment="0" applyProtection="0"/>
    <xf numFmtId="0" fontId="6" fillId="0" borderId="0" applyProtection="0">
      <alignment/>
    </xf>
    <xf numFmtId="0" fontId="7" fillId="0" borderId="0" applyProtection="0">
      <alignment/>
    </xf>
    <xf numFmtId="0" fontId="2" fillId="0" borderId="0" applyProtection="0">
      <alignment/>
    </xf>
    <xf numFmtId="0" fontId="8" fillId="0" borderId="0" applyProtection="0">
      <alignment/>
    </xf>
    <xf numFmtId="0" fontId="9" fillId="0" borderId="0" applyProtection="0">
      <alignment/>
    </xf>
    <xf numFmtId="0" fontId="10" fillId="0" borderId="0" applyProtection="0">
      <alignment/>
    </xf>
    <xf numFmtId="0" fontId="11" fillId="0" borderId="0" applyProtection="0">
      <alignment/>
    </xf>
    <xf numFmtId="2" fontId="4" fillId="0" borderId="0" applyProtection="0">
      <alignment/>
    </xf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Protection="0">
      <alignment/>
    </xf>
    <xf numFmtId="0" fontId="1" fillId="0" borderId="0" applyProtection="0">
      <alignment/>
    </xf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9" applyProtection="0">
      <alignment/>
    </xf>
    <xf numFmtId="0" fontId="57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10" fontId="5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66" applyAlignment="1">
      <alignment/>
      <protection/>
    </xf>
    <xf numFmtId="0" fontId="4" fillId="0" borderId="0" xfId="66" applyBorder="1" applyAlignment="1">
      <alignment/>
      <protection/>
    </xf>
    <xf numFmtId="10" fontId="4" fillId="0" borderId="0" xfId="69" applyNumberFormat="1" applyFont="1" applyAlignment="1">
      <alignment/>
    </xf>
    <xf numFmtId="166" fontId="4" fillId="0" borderId="0" xfId="0" applyNumberFormat="1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0" fontId="5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0" fontId="61" fillId="33" borderId="0" xfId="0" applyFont="1" applyFill="1" applyAlignment="1" applyProtection="1">
      <alignment/>
      <protection/>
    </xf>
    <xf numFmtId="166" fontId="61" fillId="33" borderId="0" xfId="0" applyNumberFormat="1" applyFont="1" applyFill="1" applyAlignment="1">
      <alignment horizontal="center"/>
    </xf>
    <xf numFmtId="0" fontId="59" fillId="0" borderId="0" xfId="0" applyFont="1" applyAlignment="1" applyProtection="1">
      <alignment/>
      <protection/>
    </xf>
    <xf numFmtId="166" fontId="61" fillId="33" borderId="0" xfId="0" applyNumberFormat="1" applyFont="1" applyFill="1" applyAlignment="1" quotePrefix="1">
      <alignment horizontal="center"/>
    </xf>
    <xf numFmtId="166" fontId="59" fillId="33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16" fillId="0" borderId="0" xfId="0" applyFont="1" applyAlignment="1" applyProtection="1">
      <alignment horizontal="centerContinuous"/>
      <protection/>
    </xf>
    <xf numFmtId="0" fontId="16" fillId="0" borderId="10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 quotePrefix="1">
      <alignment/>
      <protection/>
    </xf>
    <xf numFmtId="0" fontId="16" fillId="0" borderId="0" xfId="0" applyFont="1" applyAlignment="1" applyProtection="1">
      <alignment/>
      <protection/>
    </xf>
    <xf numFmtId="0" fontId="16" fillId="0" borderId="14" xfId="0" applyFont="1" applyBorder="1" applyAlignment="1" applyProtection="1">
      <alignment horizontal="center"/>
      <protection/>
    </xf>
    <xf numFmtId="0" fontId="8" fillId="0" borderId="14" xfId="0" applyFont="1" applyBorder="1" applyAlignment="1">
      <alignment horizontal="center"/>
    </xf>
    <xf numFmtId="0" fontId="16" fillId="0" borderId="13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 horizontal="right"/>
      <protection/>
    </xf>
    <xf numFmtId="0" fontId="16" fillId="0" borderId="16" xfId="0" applyFont="1" applyBorder="1" applyAlignment="1" applyProtection="1">
      <alignment/>
      <protection/>
    </xf>
    <xf numFmtId="0" fontId="16" fillId="0" borderId="17" xfId="0" applyFont="1" applyBorder="1" applyAlignment="1" applyProtection="1">
      <alignment horizontal="center"/>
      <protection/>
    </xf>
    <xf numFmtId="0" fontId="16" fillId="0" borderId="17" xfId="0" applyFont="1" applyBorder="1" applyAlignment="1" applyProtection="1" quotePrefix="1">
      <alignment horizontal="center"/>
      <protection/>
    </xf>
    <xf numFmtId="0" fontId="16" fillId="0" borderId="13" xfId="0" applyFont="1" applyBorder="1" applyAlignment="1" applyProtection="1">
      <alignment/>
      <protection locked="0"/>
    </xf>
    <xf numFmtId="0" fontId="16" fillId="0" borderId="18" xfId="0" applyFont="1" applyBorder="1" applyAlignment="1" applyProtection="1">
      <alignment/>
      <protection locked="0"/>
    </xf>
    <xf numFmtId="166" fontId="16" fillId="0" borderId="14" xfId="0" applyNumberFormat="1" applyFont="1" applyBorder="1" applyAlignment="1" applyProtection="1">
      <alignment horizontal="center"/>
      <protection/>
    </xf>
    <xf numFmtId="166" fontId="17" fillId="0" borderId="14" xfId="0" applyNumberFormat="1" applyFont="1" applyBorder="1" applyAlignment="1" applyProtection="1">
      <alignment horizontal="center"/>
      <protection/>
    </xf>
    <xf numFmtId="0" fontId="16" fillId="0" borderId="19" xfId="0" applyFont="1" applyBorder="1" applyAlignment="1" applyProtection="1">
      <alignment/>
      <protection/>
    </xf>
    <xf numFmtId="0" fontId="16" fillId="0" borderId="20" xfId="0" applyFont="1" applyBorder="1" applyAlignment="1" applyProtection="1">
      <alignment/>
      <protection/>
    </xf>
    <xf numFmtId="166" fontId="16" fillId="0" borderId="21" xfId="0" applyNumberFormat="1" applyFont="1" applyBorder="1" applyAlignment="1" applyProtection="1">
      <alignment horizontal="center"/>
      <protection/>
    </xf>
    <xf numFmtId="0" fontId="16" fillId="0" borderId="21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left"/>
      <protection/>
    </xf>
    <xf numFmtId="166" fontId="16" fillId="0" borderId="22" xfId="0" applyNumberFormat="1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/>
      <protection/>
    </xf>
    <xf numFmtId="166" fontId="16" fillId="0" borderId="23" xfId="0" applyNumberFormat="1" applyFont="1" applyBorder="1" applyAlignment="1" applyProtection="1">
      <alignment horizontal="left"/>
      <protection/>
    </xf>
    <xf numFmtId="166" fontId="16" fillId="0" borderId="24" xfId="0" applyNumberFormat="1" applyFont="1" applyBorder="1" applyAlignment="1" applyProtection="1">
      <alignment horizontal="center"/>
      <protection/>
    </xf>
    <xf numFmtId="171" fontId="8" fillId="0" borderId="0" xfId="0" applyNumberFormat="1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Continuous"/>
      <protection/>
    </xf>
    <xf numFmtId="37" fontId="16" fillId="0" borderId="25" xfId="0" applyNumberFormat="1" applyFont="1" applyBorder="1" applyAlignment="1" applyProtection="1">
      <alignment/>
      <protection/>
    </xf>
    <xf numFmtId="37" fontId="16" fillId="0" borderId="26" xfId="0" applyNumberFormat="1" applyFont="1" applyBorder="1" applyAlignment="1" applyProtection="1">
      <alignment/>
      <protection/>
    </xf>
    <xf numFmtId="37" fontId="18" fillId="0" borderId="26" xfId="0" applyNumberFormat="1" applyFont="1" applyBorder="1" applyAlignment="1" applyProtection="1">
      <alignment horizontal="right"/>
      <protection/>
    </xf>
    <xf numFmtId="37" fontId="18" fillId="0" borderId="27" xfId="0" applyNumberFormat="1" applyFont="1" applyBorder="1" applyAlignment="1" applyProtection="1">
      <alignment horizontal="right"/>
      <protection/>
    </xf>
    <xf numFmtId="0" fontId="16" fillId="0" borderId="0" xfId="0" applyFont="1" applyAlignment="1" applyProtection="1">
      <alignment horizontal="right"/>
      <protection/>
    </xf>
    <xf numFmtId="0" fontId="16" fillId="0" borderId="18" xfId="0" applyFont="1" applyBorder="1" applyAlignment="1" applyProtection="1">
      <alignment horizontal="right"/>
      <protection/>
    </xf>
    <xf numFmtId="0" fontId="18" fillId="0" borderId="14" xfId="0" applyFont="1" applyBorder="1" applyAlignment="1" applyProtection="1" quotePrefix="1">
      <alignment horizontal="right"/>
      <protection/>
    </xf>
    <xf numFmtId="164" fontId="16" fillId="0" borderId="13" xfId="0" applyNumberFormat="1" applyFont="1" applyFill="1" applyBorder="1" applyAlignment="1" applyProtection="1" quotePrefix="1">
      <alignment horizontal="right"/>
      <protection/>
    </xf>
    <xf numFmtId="164" fontId="16" fillId="0" borderId="0" xfId="0" applyNumberFormat="1" applyFont="1" applyAlignment="1" applyProtection="1">
      <alignment horizontal="right"/>
      <protection/>
    </xf>
    <xf numFmtId="0" fontId="16" fillId="0" borderId="0" xfId="0" applyFont="1" applyAlignment="1" applyProtection="1" quotePrefix="1">
      <alignment horizontal="right"/>
      <protection/>
    </xf>
    <xf numFmtId="0" fontId="16" fillId="0" borderId="13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right"/>
      <protection/>
    </xf>
    <xf numFmtId="0" fontId="16" fillId="0" borderId="15" xfId="0" applyFont="1" applyFill="1" applyBorder="1" applyAlignment="1" applyProtection="1" quotePrefix="1">
      <alignment horizontal="right"/>
      <protection/>
    </xf>
    <xf numFmtId="0" fontId="16" fillId="0" borderId="16" xfId="0" applyFont="1" applyBorder="1" applyAlignment="1" applyProtection="1">
      <alignment horizontal="right"/>
      <protection/>
    </xf>
    <xf numFmtId="0" fontId="16" fillId="0" borderId="16" xfId="0" applyFont="1" applyBorder="1" applyAlignment="1" applyProtection="1" quotePrefix="1">
      <alignment horizontal="right"/>
      <protection/>
    </xf>
    <xf numFmtId="0" fontId="16" fillId="0" borderId="28" xfId="0" applyFont="1" applyBorder="1" applyAlignment="1" applyProtection="1">
      <alignment horizontal="right"/>
      <protection/>
    </xf>
    <xf numFmtId="0" fontId="16" fillId="0" borderId="28" xfId="0" applyFont="1" applyBorder="1" applyAlignment="1" applyProtection="1">
      <alignment horizontal="center"/>
      <protection/>
    </xf>
    <xf numFmtId="0" fontId="19" fillId="0" borderId="29" xfId="0" applyFont="1" applyFill="1" applyBorder="1" applyAlignment="1" applyProtection="1" quotePrefix="1">
      <alignment horizontal="right"/>
      <protection/>
    </xf>
    <xf numFmtId="0" fontId="19" fillId="0" borderId="17" xfId="0" applyFont="1" applyFill="1" applyBorder="1" applyAlignment="1" applyProtection="1" quotePrefix="1">
      <alignment horizontal="right"/>
      <protection/>
    </xf>
    <xf numFmtId="2" fontId="8" fillId="0" borderId="0" xfId="0" applyNumberFormat="1" applyFont="1" applyFill="1" applyAlignment="1" applyProtection="1">
      <alignment/>
      <protection/>
    </xf>
    <xf numFmtId="10" fontId="16" fillId="0" borderId="0" xfId="0" applyNumberFormat="1" applyFont="1" applyAlignment="1" applyProtection="1">
      <alignment/>
      <protection/>
    </xf>
    <xf numFmtId="10" fontId="16" fillId="0" borderId="13" xfId="0" applyNumberFormat="1" applyFont="1" applyBorder="1" applyAlignment="1" applyProtection="1">
      <alignment horizontal="right"/>
      <protection/>
    </xf>
    <xf numFmtId="10" fontId="16" fillId="0" borderId="0" xfId="0" applyNumberFormat="1" applyFont="1" applyBorder="1" applyAlignment="1" applyProtection="1">
      <alignment horizontal="right"/>
      <protection/>
    </xf>
    <xf numFmtId="10" fontId="16" fillId="0" borderId="18" xfId="0" applyNumberFormat="1" applyFont="1" applyBorder="1" applyAlignment="1" applyProtection="1">
      <alignment/>
      <protection/>
    </xf>
    <xf numFmtId="166" fontId="16" fillId="0" borderId="14" xfId="0" applyNumberFormat="1" applyFont="1" applyBorder="1" applyAlignment="1" applyProtection="1">
      <alignment/>
      <protection/>
    </xf>
    <xf numFmtId="2" fontId="20" fillId="0" borderId="0" xfId="0" applyNumberFormat="1" applyFont="1" applyFill="1" applyAlignment="1" applyProtection="1">
      <alignment/>
      <protection/>
    </xf>
    <xf numFmtId="10" fontId="17" fillId="0" borderId="0" xfId="0" applyNumberFormat="1" applyFont="1" applyAlignment="1" applyProtection="1">
      <alignment/>
      <protection/>
    </xf>
    <xf numFmtId="10" fontId="17" fillId="0" borderId="13" xfId="0" applyNumberFormat="1" applyFont="1" applyBorder="1" applyAlignment="1" applyProtection="1">
      <alignment horizontal="right"/>
      <protection/>
    </xf>
    <xf numFmtId="10" fontId="17" fillId="0" borderId="0" xfId="0" applyNumberFormat="1" applyFont="1" applyBorder="1" applyAlignment="1" applyProtection="1">
      <alignment horizontal="right"/>
      <protection/>
    </xf>
    <xf numFmtId="10" fontId="17" fillId="0" borderId="18" xfId="0" applyNumberFormat="1" applyFont="1" applyBorder="1" applyAlignment="1" applyProtection="1">
      <alignment/>
      <protection/>
    </xf>
    <xf numFmtId="166" fontId="17" fillId="0" borderId="14" xfId="0" applyNumberFormat="1" applyFont="1" applyBorder="1" applyAlignment="1" applyProtection="1">
      <alignment/>
      <protection/>
    </xf>
    <xf numFmtId="0" fontId="16" fillId="0" borderId="19" xfId="0" applyFont="1" applyBorder="1" applyAlignment="1" applyProtection="1">
      <alignment horizontal="left"/>
      <protection/>
    </xf>
    <xf numFmtId="164" fontId="16" fillId="0" borderId="0" xfId="0" applyNumberFormat="1" applyFont="1" applyAlignment="1" applyProtection="1">
      <alignment/>
      <protection/>
    </xf>
    <xf numFmtId="165" fontId="16" fillId="0" borderId="13" xfId="0" applyNumberFormat="1" applyFont="1" applyBorder="1" applyAlignment="1" applyProtection="1">
      <alignment/>
      <protection locked="0"/>
    </xf>
    <xf numFmtId="165" fontId="16" fillId="0" borderId="0" xfId="0" applyNumberFormat="1" applyFont="1" applyAlignment="1" applyProtection="1">
      <alignment/>
      <protection locked="0"/>
    </xf>
    <xf numFmtId="10" fontId="16" fillId="0" borderId="13" xfId="0" applyNumberFormat="1" applyFont="1" applyBorder="1" applyAlignment="1" applyProtection="1">
      <alignment/>
      <protection/>
    </xf>
    <xf numFmtId="10" fontId="16" fillId="0" borderId="0" xfId="0" applyNumberFormat="1" applyFont="1" applyBorder="1" applyAlignment="1" applyProtection="1">
      <alignment/>
      <protection/>
    </xf>
    <xf numFmtId="10" fontId="16" fillId="0" borderId="20" xfId="0" applyNumberFormat="1" applyFont="1" applyBorder="1" applyAlignment="1" applyProtection="1">
      <alignment/>
      <protection/>
    </xf>
    <xf numFmtId="0" fontId="16" fillId="0" borderId="30" xfId="0" applyFont="1" applyBorder="1" applyAlignment="1" applyProtection="1">
      <alignment horizontal="left"/>
      <protection/>
    </xf>
    <xf numFmtId="2" fontId="8" fillId="0" borderId="10" xfId="0" applyNumberFormat="1" applyFont="1" applyFill="1" applyBorder="1" applyAlignment="1" applyProtection="1">
      <alignment/>
      <protection/>
    </xf>
    <xf numFmtId="2" fontId="8" fillId="0" borderId="11" xfId="0" applyNumberFormat="1" applyFont="1" applyFill="1" applyBorder="1" applyAlignment="1" applyProtection="1">
      <alignment/>
      <protection/>
    </xf>
    <xf numFmtId="10" fontId="8" fillId="0" borderId="11" xfId="69" applyNumberFormat="1" applyFont="1" applyFill="1" applyBorder="1" applyAlignment="1" applyProtection="1">
      <alignment/>
      <protection/>
    </xf>
    <xf numFmtId="166" fontId="8" fillId="0" borderId="30" xfId="69" applyNumberFormat="1" applyFont="1" applyFill="1" applyBorder="1" applyAlignment="1" applyProtection="1">
      <alignment/>
      <protection/>
    </xf>
    <xf numFmtId="0" fontId="16" fillId="0" borderId="29" xfId="0" applyFont="1" applyBorder="1" applyAlignment="1" applyProtection="1">
      <alignment horizontal="left"/>
      <protection/>
    </xf>
    <xf numFmtId="10" fontId="8" fillId="0" borderId="16" xfId="69" applyNumberFormat="1" applyFont="1" applyFill="1" applyBorder="1" applyAlignment="1" applyProtection="1" quotePrefix="1">
      <alignment/>
      <protection/>
    </xf>
    <xf numFmtId="10" fontId="16" fillId="0" borderId="16" xfId="0" applyNumberFormat="1" applyFont="1" applyBorder="1" applyAlignment="1" applyProtection="1">
      <alignment/>
      <protection/>
    </xf>
    <xf numFmtId="166" fontId="8" fillId="0" borderId="29" xfId="69" applyNumberFormat="1" applyFont="1" applyFill="1" applyBorder="1" applyAlignment="1" applyProtection="1" quotePrefix="1">
      <alignment/>
      <protection/>
    </xf>
    <xf numFmtId="164" fontId="16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Continuous"/>
      <protection/>
    </xf>
    <xf numFmtId="0" fontId="18" fillId="0" borderId="18" xfId="0" applyFont="1" applyBorder="1" applyAlignment="1" applyProtection="1" quotePrefix="1">
      <alignment horizontal="right"/>
      <protection/>
    </xf>
    <xf numFmtId="164" fontId="16" fillId="0" borderId="13" xfId="0" applyNumberFormat="1" applyFont="1" applyBorder="1" applyAlignment="1" applyProtection="1" quotePrefix="1">
      <alignment horizontal="right"/>
      <protection/>
    </xf>
    <xf numFmtId="0" fontId="16" fillId="0" borderId="0" xfId="0" applyFont="1" applyBorder="1" applyAlignment="1" applyProtection="1">
      <alignment horizontal="right"/>
      <protection/>
    </xf>
    <xf numFmtId="0" fontId="16" fillId="0" borderId="15" xfId="0" applyFont="1" applyBorder="1" applyAlignment="1" applyProtection="1" quotePrefix="1">
      <alignment horizontal="right"/>
      <protection/>
    </xf>
    <xf numFmtId="0" fontId="19" fillId="0" borderId="29" xfId="0" applyFont="1" applyBorder="1" applyAlignment="1" applyProtection="1" quotePrefix="1">
      <alignment horizontal="right"/>
      <protection/>
    </xf>
    <xf numFmtId="166" fontId="16" fillId="0" borderId="18" xfId="0" applyNumberFormat="1" applyFont="1" applyBorder="1" applyAlignment="1" applyProtection="1">
      <alignment/>
      <protection/>
    </xf>
    <xf numFmtId="164" fontId="16" fillId="0" borderId="13" xfId="0" applyNumberFormat="1" applyFont="1" applyBorder="1" applyAlignment="1" applyProtection="1">
      <alignment/>
      <protection/>
    </xf>
    <xf numFmtId="2" fontId="16" fillId="0" borderId="10" xfId="0" applyNumberFormat="1" applyFont="1" applyBorder="1" applyAlignment="1" applyProtection="1">
      <alignment/>
      <protection/>
    </xf>
    <xf numFmtId="2" fontId="16" fillId="0" borderId="11" xfId="0" applyNumberFormat="1" applyFont="1" applyBorder="1" applyAlignment="1" applyProtection="1">
      <alignment/>
      <protection/>
    </xf>
    <xf numFmtId="10" fontId="16" fillId="0" borderId="11" xfId="0" applyNumberFormat="1" applyFont="1" applyBorder="1" applyAlignment="1" applyProtection="1">
      <alignment/>
      <protection/>
    </xf>
    <xf numFmtId="166" fontId="16" fillId="0" borderId="30" xfId="0" applyNumberFormat="1" applyFont="1" applyBorder="1" applyAlignment="1" applyProtection="1">
      <alignment/>
      <protection/>
    </xf>
    <xf numFmtId="166" fontId="16" fillId="0" borderId="29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37" fontId="18" fillId="0" borderId="25" xfId="0" applyNumberFormat="1" applyFont="1" applyBorder="1" applyAlignment="1">
      <alignment/>
    </xf>
    <xf numFmtId="37" fontId="16" fillId="0" borderId="26" xfId="0" applyNumberFormat="1" applyFont="1" applyBorder="1" applyAlignment="1">
      <alignment/>
    </xf>
    <xf numFmtId="37" fontId="18" fillId="0" borderId="26" xfId="0" applyNumberFormat="1" applyFont="1" applyBorder="1" applyAlignment="1">
      <alignment horizontal="right"/>
    </xf>
    <xf numFmtId="37" fontId="18" fillId="0" borderId="27" xfId="0" applyNumberFormat="1" applyFont="1" applyBorder="1" applyAlignment="1">
      <alignment horizontal="right"/>
    </xf>
    <xf numFmtId="0" fontId="16" fillId="0" borderId="13" xfId="0" applyFont="1" applyBorder="1" applyAlignment="1" quotePrefix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9" xfId="0" applyFont="1" applyBorder="1" applyAlignment="1">
      <alignment horizontal="centerContinuous"/>
    </xf>
    <xf numFmtId="0" fontId="16" fillId="0" borderId="20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16" fillId="0" borderId="14" xfId="0" applyFont="1" applyBorder="1" applyAlignment="1" quotePrefix="1">
      <alignment horizontal="right"/>
    </xf>
    <xf numFmtId="0" fontId="16" fillId="0" borderId="13" xfId="0" applyFont="1" applyBorder="1" applyAlignment="1">
      <alignment/>
    </xf>
    <xf numFmtId="164" fontId="16" fillId="0" borderId="0" xfId="0" applyNumberFormat="1" applyFont="1" applyAlignment="1" applyProtection="1" quotePrefix="1">
      <alignment horizontal="right"/>
      <protection/>
    </xf>
    <xf numFmtId="164" fontId="16" fillId="0" borderId="13" xfId="0" applyNumberFormat="1" applyFont="1" applyBorder="1" applyAlignment="1" applyProtection="1">
      <alignment horizontal="right"/>
      <protection/>
    </xf>
    <xf numFmtId="0" fontId="16" fillId="0" borderId="0" xfId="0" applyFont="1" applyBorder="1" applyAlignment="1">
      <alignment horizontal="right"/>
    </xf>
    <xf numFmtId="0" fontId="8" fillId="0" borderId="14" xfId="0" applyFont="1" applyBorder="1" applyAlignment="1" quotePrefix="1">
      <alignment horizontal="right"/>
    </xf>
    <xf numFmtId="0" fontId="16" fillId="0" borderId="15" xfId="0" applyFont="1" applyBorder="1" applyAlignment="1">
      <alignment horizontal="right"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horizontal="right"/>
    </xf>
    <xf numFmtId="0" fontId="16" fillId="0" borderId="16" xfId="0" applyFont="1" applyBorder="1" applyAlignment="1" quotePrefix="1">
      <alignment horizontal="right"/>
    </xf>
    <xf numFmtId="0" fontId="19" fillId="0" borderId="17" xfId="0" applyFont="1" applyBorder="1" applyAlignment="1" quotePrefix="1">
      <alignment horizontal="right"/>
    </xf>
    <xf numFmtId="165" fontId="16" fillId="0" borderId="13" xfId="0" applyNumberFormat="1" applyFont="1" applyBorder="1" applyAlignment="1" applyProtection="1">
      <alignment/>
      <protection/>
    </xf>
    <xf numFmtId="165" fontId="16" fillId="0" borderId="0" xfId="0" applyNumberFormat="1" applyFont="1" applyAlignment="1" applyProtection="1">
      <alignment/>
      <protection/>
    </xf>
    <xf numFmtId="10" fontId="16" fillId="0" borderId="0" xfId="69" applyNumberFormat="1" applyFont="1" applyFill="1" applyAlignment="1" applyProtection="1" quotePrefix="1">
      <alignment/>
      <protection/>
    </xf>
    <xf numFmtId="166" fontId="16" fillId="0" borderId="14" xfId="0" applyNumberFormat="1" applyFont="1" applyBorder="1" applyAlignment="1" applyProtection="1">
      <alignment horizontal="right"/>
      <protection/>
    </xf>
    <xf numFmtId="164" fontId="16" fillId="0" borderId="19" xfId="0" applyNumberFormat="1" applyFont="1" applyBorder="1" applyAlignment="1" applyProtection="1">
      <alignment/>
      <protection/>
    </xf>
    <xf numFmtId="164" fontId="16" fillId="0" borderId="20" xfId="0" applyNumberFormat="1" applyFont="1" applyBorder="1" applyAlignment="1" applyProtection="1">
      <alignment/>
      <protection/>
    </xf>
    <xf numFmtId="165" fontId="16" fillId="0" borderId="19" xfId="0" applyNumberFormat="1" applyFont="1" applyBorder="1" applyAlignment="1" applyProtection="1">
      <alignment/>
      <protection/>
    </xf>
    <xf numFmtId="165" fontId="16" fillId="0" borderId="20" xfId="0" applyNumberFormat="1" applyFont="1" applyBorder="1" applyAlignment="1" applyProtection="1">
      <alignment/>
      <protection/>
    </xf>
    <xf numFmtId="0" fontId="16" fillId="0" borderId="21" xfId="0" applyFont="1" applyBorder="1" applyAlignment="1">
      <alignment horizontal="right"/>
    </xf>
    <xf numFmtId="0" fontId="16" fillId="0" borderId="10" xfId="0" applyFont="1" applyBorder="1" applyAlignment="1">
      <alignment/>
    </xf>
    <xf numFmtId="0" fontId="16" fillId="0" borderId="30" xfId="0" applyFont="1" applyBorder="1" applyAlignment="1">
      <alignment horizontal="left"/>
    </xf>
    <xf numFmtId="165" fontId="16" fillId="0" borderId="10" xfId="0" applyNumberFormat="1" applyFont="1" applyBorder="1" applyAlignment="1" applyProtection="1">
      <alignment/>
      <protection/>
    </xf>
    <xf numFmtId="165" fontId="16" fillId="0" borderId="11" xfId="0" applyNumberFormat="1" applyFont="1" applyBorder="1" applyAlignment="1" applyProtection="1">
      <alignment/>
      <protection/>
    </xf>
    <xf numFmtId="166" fontId="16" fillId="0" borderId="30" xfId="0" applyNumberFormat="1" applyFont="1" applyBorder="1" applyAlignment="1" applyProtection="1">
      <alignment horizontal="right"/>
      <protection/>
    </xf>
    <xf numFmtId="0" fontId="16" fillId="0" borderId="15" xfId="0" applyFont="1" applyBorder="1" applyAlignment="1">
      <alignment/>
    </xf>
    <xf numFmtId="0" fontId="16" fillId="0" borderId="29" xfId="0" applyFont="1" applyBorder="1" applyAlignment="1">
      <alignment horizontal="left"/>
    </xf>
    <xf numFmtId="166" fontId="16" fillId="0" borderId="29" xfId="0" applyNumberFormat="1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centerContinuous"/>
      <protection/>
    </xf>
    <xf numFmtId="10" fontId="16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Fill="1" applyAlignment="1" applyProtection="1" quotePrefix="1">
      <alignment horizontal="left"/>
      <protection/>
    </xf>
    <xf numFmtId="0" fontId="16" fillId="0" borderId="0" xfId="0" applyFont="1" applyFill="1" applyAlignment="1" applyProtection="1">
      <alignment/>
      <protection/>
    </xf>
    <xf numFmtId="10" fontId="16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16" fillId="0" borderId="0" xfId="0" applyFont="1" applyFill="1" applyAlignment="1" applyProtection="1">
      <alignment horizontal="left"/>
      <protection/>
    </xf>
    <xf numFmtId="0" fontId="16" fillId="0" borderId="0" xfId="0" applyFont="1" applyAlignment="1" applyProtection="1" quotePrefix="1">
      <alignment horizontal="left"/>
      <protection/>
    </xf>
    <xf numFmtId="0" fontId="21" fillId="0" borderId="0" xfId="0" applyFont="1" applyAlignment="1">
      <alignment horizontal="left"/>
    </xf>
    <xf numFmtId="0" fontId="8" fillId="0" borderId="0" xfId="66" applyFont="1" applyAlignment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/>
    </xf>
    <xf numFmtId="0" fontId="16" fillId="0" borderId="0" xfId="0" applyFont="1" applyBorder="1" applyAlignment="1">
      <alignment/>
    </xf>
    <xf numFmtId="0" fontId="8" fillId="0" borderId="0" xfId="66" applyFont="1" applyBorder="1" applyAlignment="1">
      <alignment/>
      <protection/>
    </xf>
    <xf numFmtId="10" fontId="21" fillId="0" borderId="0" xfId="66" applyNumberFormat="1" applyFont="1" applyAlignment="1">
      <alignment/>
      <protection/>
    </xf>
    <xf numFmtId="164" fontId="16" fillId="0" borderId="0" xfId="0" applyNumberFormat="1" applyFont="1" applyBorder="1" applyAlignment="1" applyProtection="1" quotePrefix="1">
      <alignment horizontal="right"/>
      <protection/>
    </xf>
    <xf numFmtId="0" fontId="16" fillId="0" borderId="31" xfId="0" applyFont="1" applyBorder="1" applyAlignment="1">
      <alignment horizontal="right"/>
    </xf>
    <xf numFmtId="0" fontId="16" fillId="0" borderId="31" xfId="0" applyFont="1" applyBorder="1" applyAlignment="1">
      <alignment/>
    </xf>
    <xf numFmtId="0" fontId="8" fillId="0" borderId="31" xfId="66" applyFont="1" applyBorder="1" applyAlignment="1">
      <alignment horizontal="right"/>
      <protection/>
    </xf>
    <xf numFmtId="164" fontId="16" fillId="0" borderId="0" xfId="0" applyNumberFormat="1" applyFont="1" applyBorder="1" applyAlignment="1" applyProtection="1">
      <alignment/>
      <protection/>
    </xf>
    <xf numFmtId="165" fontId="16" fillId="0" borderId="0" xfId="0" applyNumberFormat="1" applyFont="1" applyBorder="1" applyAlignment="1" applyProtection="1">
      <alignment/>
      <protection/>
    </xf>
    <xf numFmtId="10" fontId="8" fillId="0" borderId="0" xfId="69" applyNumberFormat="1" applyFont="1" applyAlignment="1">
      <alignment/>
    </xf>
    <xf numFmtId="2" fontId="8" fillId="0" borderId="0" xfId="66" applyNumberFormat="1" applyFont="1" applyAlignment="1">
      <alignment/>
      <protection/>
    </xf>
    <xf numFmtId="10" fontId="8" fillId="0" borderId="32" xfId="66" applyNumberFormat="1" applyFont="1" applyBorder="1" applyAlignment="1">
      <alignment/>
      <protection/>
    </xf>
    <xf numFmtId="10" fontId="8" fillId="0" borderId="0" xfId="66" applyNumberFormat="1" applyFont="1" applyBorder="1" applyAlignment="1">
      <alignment/>
      <protection/>
    </xf>
    <xf numFmtId="10" fontId="8" fillId="0" borderId="33" xfId="66" applyNumberFormat="1" applyFont="1" applyBorder="1" applyAlignment="1">
      <alignment/>
      <protection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34" borderId="0" xfId="0" applyFont="1" applyFill="1" applyBorder="1" applyAlignment="1">
      <alignment horizontal="right"/>
    </xf>
    <xf numFmtId="39" fontId="8" fillId="34" borderId="0" xfId="0" applyNumberFormat="1" applyFont="1" applyFill="1" applyBorder="1" applyAlignment="1" applyProtection="1">
      <alignment horizontal="right"/>
      <protection/>
    </xf>
    <xf numFmtId="7" fontId="8" fillId="34" borderId="0" xfId="0" applyNumberFormat="1" applyFont="1" applyFill="1" applyBorder="1" applyAlignment="1" applyProtection="1">
      <alignment horizontal="right"/>
      <protection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 quotePrefix="1">
      <alignment horizontal="center"/>
    </xf>
    <xf numFmtId="39" fontId="8" fillId="0" borderId="31" xfId="0" applyNumberFormat="1" applyFont="1" applyFill="1" applyBorder="1" applyAlignment="1" applyProtection="1">
      <alignment horizontal="right"/>
      <protection/>
    </xf>
    <xf numFmtId="7" fontId="8" fillId="0" borderId="31" xfId="0" applyNumberFormat="1" applyFont="1" applyFill="1" applyBorder="1" applyAlignment="1" applyProtection="1">
      <alignment horizontal="right"/>
      <protection/>
    </xf>
    <xf numFmtId="0" fontId="8" fillId="0" borderId="20" xfId="0" applyFont="1" applyFill="1" applyBorder="1" applyAlignment="1" quotePrefix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0" fontId="8" fillId="0" borderId="31" xfId="0" applyFont="1" applyFill="1" applyBorder="1" applyAlignment="1">
      <alignment/>
    </xf>
    <xf numFmtId="178" fontId="16" fillId="0" borderId="0" xfId="0" applyNumberFormat="1" applyFont="1" applyFill="1" applyAlignment="1">
      <alignment horizontal="center"/>
    </xf>
    <xf numFmtId="7" fontId="8" fillId="0" borderId="0" xfId="0" applyNumberFormat="1" applyFont="1" applyFill="1" applyAlignment="1">
      <alignment/>
    </xf>
    <xf numFmtId="10" fontId="8" fillId="0" borderId="0" xfId="69" applyNumberFormat="1" applyFont="1" applyFill="1" applyAlignment="1">
      <alignment horizontal="right"/>
    </xf>
    <xf numFmtId="10" fontId="8" fillId="0" borderId="0" xfId="0" applyNumberFormat="1" applyFont="1" applyFill="1" applyAlignment="1">
      <alignment/>
    </xf>
    <xf numFmtId="166" fontId="8" fillId="0" borderId="0" xfId="69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 horizontal="right"/>
    </xf>
    <xf numFmtId="178" fontId="8" fillId="0" borderId="0" xfId="0" applyNumberFormat="1" applyFont="1" applyFill="1" applyAlignment="1">
      <alignment horizontal="center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left"/>
    </xf>
    <xf numFmtId="10" fontId="8" fillId="0" borderId="0" xfId="0" applyNumberFormat="1" applyFont="1" applyFill="1" applyAlignment="1" quotePrefix="1">
      <alignment horizontal="right"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6" fillId="0" borderId="19" xfId="0" applyFont="1" applyBorder="1" applyAlignment="1" applyProtection="1">
      <alignment horizontal="center"/>
      <protection/>
    </xf>
    <xf numFmtId="0" fontId="16" fillId="0" borderId="20" xfId="0" applyFont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31" xfId="0" applyFont="1" applyBorder="1" applyAlignment="1" applyProtection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xed" xfId="55"/>
    <cellStyle name="Good" xfId="56"/>
    <cellStyle name="Heading 1" xfId="57"/>
    <cellStyle name="Heading 2" xfId="58"/>
    <cellStyle name="Heading 3" xfId="59"/>
    <cellStyle name="Heading 4" xfId="60"/>
    <cellStyle name="HEADING1" xfId="61"/>
    <cellStyle name="HEADING2" xfId="62"/>
    <cellStyle name="Input" xfId="63"/>
    <cellStyle name="Linked Cell" xfId="64"/>
    <cellStyle name="Neutral" xfId="65"/>
    <cellStyle name="Normal_Zepp DCF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G52"/>
  <sheetViews>
    <sheetView showGridLines="0" tabSelected="1" defaultGridColor="0" zoomScale="90" zoomScaleNormal="90" colorId="22" workbookViewId="0" topLeftCell="A1">
      <selection activeCell="A1" sqref="A1:E1"/>
    </sheetView>
  </sheetViews>
  <sheetFormatPr defaultColWidth="9.77734375" defaultRowHeight="15"/>
  <cols>
    <col min="1" max="1" width="3.77734375" style="1" customWidth="1"/>
    <col min="2" max="5" width="21.77734375" style="1" customWidth="1"/>
    <col min="6" max="16384" width="9.77734375" style="1" customWidth="1"/>
  </cols>
  <sheetData>
    <row r="1" spans="1:5" ht="20.25">
      <c r="A1" s="211" t="s">
        <v>279</v>
      </c>
      <c r="B1" s="211"/>
      <c r="C1" s="211"/>
      <c r="D1" s="211"/>
      <c r="E1" s="211"/>
    </row>
    <row r="2" spans="1:5" ht="18.75">
      <c r="A2" s="212" t="s">
        <v>209</v>
      </c>
      <c r="B2" s="212"/>
      <c r="C2" s="212"/>
      <c r="D2" s="212"/>
      <c r="E2" s="212"/>
    </row>
    <row r="3" spans="1:5" ht="18.75">
      <c r="A3" s="213" t="s">
        <v>37</v>
      </c>
      <c r="B3" s="213"/>
      <c r="C3" s="213"/>
      <c r="D3" s="213"/>
      <c r="E3" s="213"/>
    </row>
    <row r="4" spans="1:5" ht="15.75">
      <c r="A4" s="27"/>
      <c r="B4" s="28"/>
      <c r="C4" s="28"/>
      <c r="D4" s="28"/>
      <c r="E4" s="28"/>
    </row>
    <row r="5" spans="1:5" ht="15.75">
      <c r="A5" s="29"/>
      <c r="B5" s="30"/>
      <c r="C5" s="31"/>
      <c r="D5" s="31"/>
      <c r="E5" s="31"/>
    </row>
    <row r="6" spans="1:5" ht="15.75">
      <c r="A6" s="32"/>
      <c r="B6" s="33"/>
      <c r="C6" s="34" t="s">
        <v>35</v>
      </c>
      <c r="D6" s="34" t="s">
        <v>35</v>
      </c>
      <c r="E6" s="35" t="s">
        <v>196</v>
      </c>
    </row>
    <row r="7" spans="1:5" ht="15.75">
      <c r="A7" s="36"/>
      <c r="B7" s="33"/>
      <c r="C7" s="34" t="s">
        <v>36</v>
      </c>
      <c r="D7" s="34" t="s">
        <v>36</v>
      </c>
      <c r="E7" s="34" t="s">
        <v>191</v>
      </c>
    </row>
    <row r="8" spans="1:5" ht="16.5" thickBot="1">
      <c r="A8" s="37"/>
      <c r="B8" s="38" t="s">
        <v>0</v>
      </c>
      <c r="C8" s="39" t="s">
        <v>211</v>
      </c>
      <c r="D8" s="40" t="s">
        <v>201</v>
      </c>
      <c r="E8" s="39" t="s">
        <v>36</v>
      </c>
    </row>
    <row r="9" spans="1:5" ht="16.5" thickTop="1">
      <c r="A9" s="41">
        <v>1</v>
      </c>
      <c r="B9" s="42" t="str">
        <f>'Backup2-DO NOT PRINT'!B4</f>
        <v>ALLETE</v>
      </c>
      <c r="C9" s="43">
        <f>'Page 2'!J9</f>
        <v>0.09987505815112646</v>
      </c>
      <c r="D9" s="43">
        <f>'Page 3'!G9</f>
        <v>0.09517505815112648</v>
      </c>
      <c r="E9" s="43">
        <f>'Backup1-DO NOT PRINT'!G6</f>
        <v>0.0942679074321191</v>
      </c>
    </row>
    <row r="10" spans="1:5" ht="15.75">
      <c r="A10" s="41">
        <v>2</v>
      </c>
      <c r="B10" s="42" t="str">
        <f>'Backup2-DO NOT PRINT'!B5</f>
        <v>Alliant Energy Co.</v>
      </c>
      <c r="C10" s="43">
        <f>'Page 2'!J10</f>
        <v>0.096459516298633</v>
      </c>
      <c r="D10" s="43">
        <f>'Page 3'!G10</f>
        <v>0.09542618296529969</v>
      </c>
      <c r="E10" s="43">
        <f>'Backup1-DO NOT PRINT'!G7</f>
        <v>0.09398476808959999</v>
      </c>
    </row>
    <row r="11" spans="1:5" ht="15.75">
      <c r="A11" s="41">
        <v>3</v>
      </c>
      <c r="B11" s="42" t="str">
        <f>'Backup2-DO NOT PRINT'!B6</f>
        <v>Avista Corp.</v>
      </c>
      <c r="C11" s="43">
        <f>'Page 2'!J11</f>
        <v>0.1014309003546505</v>
      </c>
      <c r="D11" s="43">
        <f>'Page 3'!G11</f>
        <v>0.0992309003546505</v>
      </c>
      <c r="E11" s="43">
        <f>'Backup1-DO NOT PRINT'!G8</f>
        <v>0.09627274978379807</v>
      </c>
    </row>
    <row r="12" spans="1:5" ht="15.75">
      <c r="A12" s="41">
        <v>4</v>
      </c>
      <c r="B12" s="42" t="str">
        <f>'Backup2-DO NOT PRINT'!B7</f>
        <v>DTE Energy Co.</v>
      </c>
      <c r="C12" s="43">
        <f>'Page 2'!J12</f>
        <v>0.0949781107648046</v>
      </c>
      <c r="D12" s="43">
        <f>'Page 3'!G12</f>
        <v>0.0955781107648046</v>
      </c>
      <c r="E12" s="43">
        <f>'Backup1-DO NOT PRINT'!G9</f>
        <v>0.09619553703415495</v>
      </c>
    </row>
    <row r="13" spans="1:5" ht="15.75">
      <c r="A13" s="41">
        <v>5</v>
      </c>
      <c r="B13" s="42" t="str">
        <f>'Backup2-DO NOT PRINT'!B8</f>
        <v>IDACORP</v>
      </c>
      <c r="C13" s="44">
        <f>'Page 2'!J13</f>
        <v>0.0662479610177768</v>
      </c>
      <c r="D13" s="43">
        <f>'Page 3'!G13</f>
        <v>0.08821462768444348</v>
      </c>
      <c r="E13" s="43">
        <f>'Backup1-DO NOT PRINT'!G10</f>
        <v>0.08991204497391991</v>
      </c>
    </row>
    <row r="14" spans="1:5" ht="15.75">
      <c r="A14" s="41">
        <v>6</v>
      </c>
      <c r="B14" s="42" t="str">
        <f>'Backup2-DO NOT PRINT'!B9</f>
        <v>Integrys Energy</v>
      </c>
      <c r="C14" s="43">
        <f>'Page 2'!J14</f>
        <v>0.09465360948521687</v>
      </c>
      <c r="D14" s="43">
        <f>'Page 3'!G14</f>
        <v>0.10428694281855021</v>
      </c>
      <c r="E14" s="43">
        <f>'Backup1-DO NOT PRINT'!G11</f>
        <v>0.10144618639566505</v>
      </c>
    </row>
    <row r="15" spans="1:5" ht="15.75">
      <c r="A15" s="41">
        <v>7</v>
      </c>
      <c r="B15" s="42" t="str">
        <f>'Backup2-DO NOT PRINT'!B10</f>
        <v>Nextera Energy</v>
      </c>
      <c r="C15" s="43">
        <f>'Page 2'!J15</f>
        <v>0.09027828298576085</v>
      </c>
      <c r="D15" s="43">
        <f>'Page 3'!G15</f>
        <v>0.0886449496524275</v>
      </c>
      <c r="E15" s="43">
        <f>'Backup1-DO NOT PRINT'!G12</f>
        <v>0.09148440306765604</v>
      </c>
    </row>
    <row r="16" spans="1:5" ht="15.75">
      <c r="A16" s="41">
        <v>8</v>
      </c>
      <c r="B16" s="42" t="str">
        <f>'Backup2-DO NOT PRINT'!B11</f>
        <v>Portland General</v>
      </c>
      <c r="C16" s="43">
        <f>'Page 2'!J16</f>
        <v>0.10634802122245682</v>
      </c>
      <c r="D16" s="43">
        <f>'Page 3'!G16</f>
        <v>0.09168135455579016</v>
      </c>
      <c r="E16" s="43">
        <f>'Backup1-DO NOT PRINT'!G13</f>
        <v>0.08968331140290786</v>
      </c>
    </row>
    <row r="17" spans="1:5" ht="15.75">
      <c r="A17" s="41">
        <v>9</v>
      </c>
      <c r="B17" s="42" t="str">
        <f>'Backup2-DO NOT PRINT'!B12</f>
        <v>Sempra Energy</v>
      </c>
      <c r="C17" s="43">
        <f>'Page 2'!J17</f>
        <v>0.08940922590155682</v>
      </c>
      <c r="D17" s="43">
        <f>'Page 3'!G17</f>
        <v>0.0837758925682235</v>
      </c>
      <c r="E17" s="43">
        <f>'Backup1-DO NOT PRINT'!G14</f>
        <v>0.08225600669470667</v>
      </c>
    </row>
    <row r="18" spans="1:5" ht="15.75">
      <c r="A18" s="41">
        <v>10</v>
      </c>
      <c r="B18" s="42" t="str">
        <f>'Backup2-DO NOT PRINT'!B13</f>
        <v>Southern Co.</v>
      </c>
      <c r="C18" s="43">
        <f>'Page 2'!J18</f>
        <v>0.0863568831203302</v>
      </c>
      <c r="D18" s="43">
        <f>'Page 3'!G18</f>
        <v>0.10582354978699687</v>
      </c>
      <c r="E18" s="43">
        <f>'Backup1-DO NOT PRINT'!G15</f>
        <v>0.10350010646438434</v>
      </c>
    </row>
    <row r="19" spans="1:5" ht="15.75">
      <c r="A19" s="41">
        <v>11</v>
      </c>
      <c r="B19" s="42" t="str">
        <f>'Backup2-DO NOT PRINT'!B14</f>
        <v>Westar Energy</v>
      </c>
      <c r="C19" s="43">
        <f>'Page 2'!J19</f>
        <v>0.08598945241998245</v>
      </c>
      <c r="D19" s="43">
        <f>'Page 3'!G19</f>
        <v>0.09762278575331579</v>
      </c>
      <c r="E19" s="43">
        <f>'Backup1-DO NOT PRINT'!G16</f>
        <v>0.09494291023974943</v>
      </c>
    </row>
    <row r="20" spans="1:5" ht="15.75">
      <c r="A20" s="41">
        <v>12</v>
      </c>
      <c r="B20" s="42" t="str">
        <f>'Backup2-DO NOT PRINT'!B15</f>
        <v>Wisconsin Energy</v>
      </c>
      <c r="C20" s="43">
        <f>'Page 2'!J20</f>
        <v>0.09109419584202798</v>
      </c>
      <c r="D20" s="43">
        <f>'Page 3'!G20</f>
        <v>0.09286086250869466</v>
      </c>
      <c r="E20" s="43">
        <f>'Backup1-DO NOT PRINT'!G17</f>
        <v>0.09642915816485176</v>
      </c>
    </row>
    <row r="21" spans="1:5" ht="15.75">
      <c r="A21" s="41">
        <v>13</v>
      </c>
      <c r="B21" s="42" t="str">
        <f>'Backup2-DO NOT PRINT'!B16</f>
        <v>Xcel Energy Inc.</v>
      </c>
      <c r="C21" s="43">
        <f>'Page 2'!J21</f>
        <v>0.08451428571428571</v>
      </c>
      <c r="D21" s="43">
        <f>'Page 3'!G21</f>
        <v>0.09541428571428572</v>
      </c>
      <c r="E21" s="43">
        <f>'Backup1-DO NOT PRINT'!G18</f>
        <v>0.09457719674181031</v>
      </c>
    </row>
    <row r="22" spans="1:5" ht="15.75">
      <c r="A22" s="45"/>
      <c r="B22" s="46"/>
      <c r="C22" s="47"/>
      <c r="D22" s="48"/>
      <c r="E22" s="48"/>
    </row>
    <row r="23" spans="1:5" ht="15.75">
      <c r="A23" s="45"/>
      <c r="B23" s="49" t="s">
        <v>1</v>
      </c>
      <c r="C23" s="47">
        <f>'Page 2'!J23</f>
        <v>0.09344896185506936</v>
      </c>
      <c r="D23" s="50">
        <f>'Page 3'!G23</f>
        <v>0.09490273102143149</v>
      </c>
      <c r="E23" s="50">
        <f>'Page 4'!M23</f>
        <v>0.0942270989604095</v>
      </c>
    </row>
    <row r="24" spans="1:6" ht="16.5" thickBot="1">
      <c r="A24" s="51"/>
      <c r="B24" s="52" t="s">
        <v>2</v>
      </c>
      <c r="C24" s="53">
        <f>'Page 2'!J24</f>
        <v>0.09287390266362242</v>
      </c>
      <c r="D24" s="53">
        <f>'Page 3'!G24</f>
        <v>0.09541428571428572</v>
      </c>
      <c r="E24" s="53">
        <f>'Page 4'!M24</f>
        <v>0.09457719674181031</v>
      </c>
      <c r="F24"/>
    </row>
    <row r="25" spans="1:5" ht="15" customHeight="1" thickTop="1">
      <c r="A25" s="27"/>
      <c r="B25" s="27"/>
      <c r="C25" s="54"/>
      <c r="D25" s="54"/>
      <c r="E25" s="54"/>
    </row>
    <row r="26" spans="1:5" ht="15" customHeight="1">
      <c r="A26" s="55" t="s">
        <v>288</v>
      </c>
      <c r="B26" s="27"/>
      <c r="C26" s="54"/>
      <c r="D26" s="54"/>
      <c r="E26" s="27"/>
    </row>
    <row r="27" spans="1:5" ht="15" customHeight="1">
      <c r="A27" s="55"/>
      <c r="B27" s="27"/>
      <c r="C27" s="54"/>
      <c r="D27" s="54"/>
      <c r="E27" s="27"/>
    </row>
    <row r="28" spans="1:5" ht="15" customHeight="1">
      <c r="A28" s="55" t="s">
        <v>287</v>
      </c>
      <c r="B28" s="27"/>
      <c r="C28" s="54"/>
      <c r="D28" s="54"/>
      <c r="E28" s="27"/>
    </row>
    <row r="29" spans="1:5" ht="15" customHeight="1">
      <c r="A29" s="55"/>
      <c r="B29" s="27"/>
      <c r="C29" s="54"/>
      <c r="D29" s="54"/>
      <c r="E29" s="27"/>
    </row>
    <row r="30" spans="1:5" ht="15" customHeight="1">
      <c r="A30" s="33" t="s">
        <v>274</v>
      </c>
      <c r="B30" s="27"/>
      <c r="C30" s="27"/>
      <c r="D30" s="27"/>
      <c r="E30" s="27"/>
    </row>
    <row r="31" spans="1:7" ht="15" customHeight="1">
      <c r="A31"/>
      <c r="B31" s="16"/>
      <c r="C31" s="16"/>
      <c r="D31" s="16"/>
      <c r="E31" s="16"/>
      <c r="F31" s="17"/>
      <c r="G31" s="17"/>
    </row>
    <row r="32" spans="1:7" ht="15" customHeight="1">
      <c r="A32" s="18"/>
      <c r="B32" s="18"/>
      <c r="C32" s="17"/>
      <c r="D32" s="16"/>
      <c r="E32" s="16"/>
      <c r="F32" s="17"/>
      <c r="G32" s="17"/>
    </row>
    <row r="33" spans="1:7" ht="15">
      <c r="A33" s="18"/>
      <c r="B33" s="16"/>
      <c r="C33" s="16"/>
      <c r="D33" s="16"/>
      <c r="E33" s="16"/>
      <c r="F33" s="17"/>
      <c r="G33" s="17"/>
    </row>
    <row r="34" spans="1:7" ht="15">
      <c r="A34" s="18"/>
      <c r="B34" s="16"/>
      <c r="C34" s="16"/>
      <c r="D34" s="16"/>
      <c r="E34" s="16"/>
      <c r="F34" s="17"/>
      <c r="G34" s="17"/>
    </row>
    <row r="35" spans="1:7" ht="15">
      <c r="A35" s="19"/>
      <c r="B35" s="22" t="s">
        <v>3</v>
      </c>
      <c r="C35" s="25">
        <f>AVERAGE(C9:C12,C14:C21)</f>
        <v>0.09344896185506936</v>
      </c>
      <c r="D35" s="23">
        <f>AVERAGE(D9:D22)</f>
        <v>0.09490273102143149</v>
      </c>
      <c r="E35" s="23">
        <f>AVERAGE(E9:E22)</f>
        <v>0.0942270989604095</v>
      </c>
      <c r="F35" s="17"/>
      <c r="G35" s="17"/>
    </row>
    <row r="36" spans="1:7" ht="15">
      <c r="A36" s="19"/>
      <c r="B36" s="22" t="s">
        <v>4</v>
      </c>
      <c r="C36" s="25">
        <f>MEDIAN(C9:C12,C14:C21)</f>
        <v>0.09287390266362242</v>
      </c>
      <c r="D36" s="23">
        <f>MEDIAN(D9:D22)</f>
        <v>0.09541428571428572</v>
      </c>
      <c r="E36" s="23">
        <f>MEDIAN(E9:E22)</f>
        <v>0.09457719674181031</v>
      </c>
      <c r="F36" s="17"/>
      <c r="G36" s="17"/>
    </row>
    <row r="37" spans="1:7" ht="15">
      <c r="A37" s="19"/>
      <c r="B37" s="24"/>
      <c r="C37" s="17"/>
      <c r="D37" s="16"/>
      <c r="E37" s="26"/>
      <c r="F37" s="17"/>
      <c r="G37" s="17"/>
    </row>
    <row r="38" spans="1:7" ht="15">
      <c r="A38" s="19"/>
      <c r="B38" s="17"/>
      <c r="C38" s="17"/>
      <c r="D38" s="17"/>
      <c r="E38" s="17"/>
      <c r="F38" s="17"/>
      <c r="G38" s="17"/>
    </row>
    <row r="39" spans="1:7" ht="15">
      <c r="A39" s="19"/>
      <c r="B39" s="17"/>
      <c r="C39" s="17"/>
      <c r="D39" s="17"/>
      <c r="E39" s="17"/>
      <c r="F39" s="17"/>
      <c r="G39" s="17"/>
    </row>
    <row r="40" spans="1:7" ht="15">
      <c r="A40" s="19"/>
      <c r="B40" s="17"/>
      <c r="C40" s="17"/>
      <c r="D40" s="17"/>
      <c r="E40" s="17"/>
      <c r="F40" s="17"/>
      <c r="G40" s="17"/>
    </row>
    <row r="41" spans="1:7" ht="15">
      <c r="A41" s="19"/>
      <c r="B41" s="17"/>
      <c r="C41" s="17"/>
      <c r="D41" s="17"/>
      <c r="E41" s="17"/>
      <c r="F41" s="17"/>
      <c r="G41" s="17"/>
    </row>
    <row r="42" spans="1:7" ht="15">
      <c r="A42" s="6"/>
      <c r="B42" s="17"/>
      <c r="C42" s="17"/>
      <c r="D42" s="17"/>
      <c r="E42" s="17"/>
      <c r="F42" s="17"/>
      <c r="G42" s="17"/>
    </row>
    <row r="43" spans="2:7" ht="15">
      <c r="B43" s="17"/>
      <c r="C43" s="17"/>
      <c r="D43" s="17"/>
      <c r="E43" s="17"/>
      <c r="F43" s="17"/>
      <c r="G43" s="17"/>
    </row>
    <row r="44" spans="2:7" ht="15">
      <c r="B44" s="17"/>
      <c r="C44" s="17"/>
      <c r="D44" s="17"/>
      <c r="E44" s="17"/>
      <c r="F44" s="17"/>
      <c r="G44" s="17"/>
    </row>
    <row r="45" spans="2:7" ht="15">
      <c r="B45" s="17"/>
      <c r="C45" s="17"/>
      <c r="D45" s="17"/>
      <c r="E45" s="17"/>
      <c r="F45" s="17"/>
      <c r="G45" s="17"/>
    </row>
    <row r="46" spans="2:7" ht="15">
      <c r="B46" s="17"/>
      <c r="C46" s="17"/>
      <c r="D46" s="17"/>
      <c r="E46" s="17"/>
      <c r="F46" s="17"/>
      <c r="G46" s="17"/>
    </row>
    <row r="47" spans="2:7" ht="15">
      <c r="B47" s="17"/>
      <c r="C47" s="17"/>
      <c r="D47" s="17"/>
      <c r="E47" s="17"/>
      <c r="F47" s="17"/>
      <c r="G47" s="17"/>
    </row>
    <row r="48" spans="2:7" ht="15">
      <c r="B48" s="17"/>
      <c r="C48" s="17"/>
      <c r="D48" s="17"/>
      <c r="E48" s="17"/>
      <c r="F48" s="17"/>
      <c r="G48" s="17"/>
    </row>
    <row r="49" spans="2:7" ht="15">
      <c r="B49" s="17"/>
      <c r="C49" s="17"/>
      <c r="D49" s="17"/>
      <c r="E49" s="17"/>
      <c r="F49" s="17"/>
      <c r="G49" s="17"/>
    </row>
    <row r="50" spans="2:7" ht="15">
      <c r="B50" s="17"/>
      <c r="C50" s="17"/>
      <c r="D50" s="17"/>
      <c r="E50" s="17"/>
      <c r="F50" s="17"/>
      <c r="G50" s="17"/>
    </row>
    <row r="51" spans="2:7" ht="15">
      <c r="B51" s="17"/>
      <c r="C51" s="17"/>
      <c r="D51" s="17"/>
      <c r="E51" s="17"/>
      <c r="F51" s="17"/>
      <c r="G51" s="17"/>
    </row>
    <row r="52" spans="2:7" ht="15">
      <c r="B52" s="17"/>
      <c r="C52" s="17"/>
      <c r="D52" s="17"/>
      <c r="E52" s="17"/>
      <c r="F52" s="17"/>
      <c r="G52" s="17"/>
    </row>
  </sheetData>
  <sheetProtection/>
  <mergeCells count="3">
    <mergeCell ref="A1:E1"/>
    <mergeCell ref="A2:E2"/>
    <mergeCell ref="A3:E3"/>
  </mergeCells>
  <printOptions horizontalCentered="1"/>
  <pageMargins left="0.75" right="0.5" top="0.75" bottom="0.25" header="0.5" footer="0.5"/>
  <pageSetup horizontalDpi="600" verticalDpi="600" orientation="landscape" scale="80" r:id="rId1"/>
  <headerFooter alignWithMargins="0">
    <oddHeader>&amp;R&amp;"Times New Roman"&amp;14Exhibit RMP___(SCH-5R)
Page 1 of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K31"/>
  <sheetViews>
    <sheetView showGridLines="0" defaultGridColor="0" zoomScale="90" zoomScaleNormal="90" colorId="22" workbookViewId="0" topLeftCell="A1">
      <selection activeCell="A1" sqref="A1:J1"/>
    </sheetView>
  </sheetViews>
  <sheetFormatPr defaultColWidth="9.77734375" defaultRowHeight="15"/>
  <cols>
    <col min="1" max="1" width="4.77734375" style="1" customWidth="1"/>
    <col min="2" max="2" width="20.77734375" style="1" customWidth="1"/>
    <col min="3" max="3" width="8.77734375" style="1" customWidth="1"/>
    <col min="4" max="4" width="6.99609375" style="1" customWidth="1"/>
    <col min="5" max="5" width="8.10546875" style="1" bestFit="1" customWidth="1"/>
    <col min="6" max="6" width="7.77734375" style="1" customWidth="1"/>
    <col min="7" max="7" width="9.99609375" style="1" bestFit="1" customWidth="1"/>
    <col min="8" max="8" width="9.99609375" style="1" customWidth="1"/>
    <col min="9" max="9" width="10.77734375" style="1" customWidth="1"/>
    <col min="10" max="10" width="11.77734375" style="1" customWidth="1"/>
    <col min="11" max="16384" width="9.77734375" style="1" customWidth="1"/>
  </cols>
  <sheetData>
    <row r="1" spans="1:10" ht="20.25">
      <c r="A1" s="211" t="str">
        <f>'Page 1'!A1:E1</f>
        <v>Rocky Mountain Power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8.75">
      <c r="A2" s="212" t="str">
        <f>'Page 1'!D6&amp;" "&amp;'Page 1'!D7</f>
        <v>Constant Growth DCF Model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ht="18.75">
      <c r="A3" s="212" t="str">
        <f>'Page 1'!C8</f>
        <v>Analysts' Growth Rates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ht="15.75">
      <c r="A4" s="27"/>
      <c r="B4" s="56"/>
      <c r="C4" s="56"/>
      <c r="D4" s="56"/>
      <c r="E4" s="56"/>
      <c r="F4" s="56"/>
      <c r="G4" s="56"/>
      <c r="H4" s="56"/>
      <c r="I4" s="56"/>
      <c r="J4" s="56"/>
    </row>
    <row r="5" spans="1:10" s="10" customFormat="1" ht="15.75">
      <c r="A5" s="57"/>
      <c r="B5" s="58"/>
      <c r="C5" s="59">
        <v>-1</v>
      </c>
      <c r="D5" s="59">
        <f aca="true" t="shared" si="0" ref="D5:J5">C5-1</f>
        <v>-2</v>
      </c>
      <c r="E5" s="59">
        <f t="shared" si="0"/>
        <v>-3</v>
      </c>
      <c r="F5" s="59">
        <f t="shared" si="0"/>
        <v>-4</v>
      </c>
      <c r="G5" s="59">
        <f t="shared" si="0"/>
        <v>-5</v>
      </c>
      <c r="H5" s="59">
        <f t="shared" si="0"/>
        <v>-6</v>
      </c>
      <c r="I5" s="59">
        <f t="shared" si="0"/>
        <v>-7</v>
      </c>
      <c r="J5" s="60">
        <f t="shared" si="0"/>
        <v>-8</v>
      </c>
    </row>
    <row r="6" spans="1:10" ht="15.75">
      <c r="A6" s="36"/>
      <c r="B6" s="33"/>
      <c r="C6" s="36"/>
      <c r="D6" s="61" t="s">
        <v>5</v>
      </c>
      <c r="E6" s="33"/>
      <c r="F6" s="214" t="s">
        <v>210</v>
      </c>
      <c r="G6" s="215"/>
      <c r="H6" s="215"/>
      <c r="I6" s="62" t="s">
        <v>6</v>
      </c>
      <c r="J6" s="63" t="s">
        <v>7</v>
      </c>
    </row>
    <row r="7" spans="1:10" ht="15.75">
      <c r="A7" s="36"/>
      <c r="B7" s="33"/>
      <c r="C7" s="64" t="s">
        <v>8</v>
      </c>
      <c r="D7" s="65" t="s">
        <v>9</v>
      </c>
      <c r="E7" s="66" t="s">
        <v>10</v>
      </c>
      <c r="F7" s="67" t="s">
        <v>218</v>
      </c>
      <c r="G7" s="68"/>
      <c r="H7" s="61"/>
      <c r="I7" s="62" t="s">
        <v>11</v>
      </c>
      <c r="J7" s="69" t="s">
        <v>12</v>
      </c>
    </row>
    <row r="8" spans="1:10" ht="16.5" thickBot="1">
      <c r="A8" s="37"/>
      <c r="B8" s="38" t="s">
        <v>0</v>
      </c>
      <c r="C8" s="70" t="s">
        <v>13</v>
      </c>
      <c r="D8" s="71" t="s">
        <v>14</v>
      </c>
      <c r="E8" s="72" t="s">
        <v>15</v>
      </c>
      <c r="F8" s="37" t="s">
        <v>219</v>
      </c>
      <c r="G8" s="73" t="s">
        <v>38</v>
      </c>
      <c r="H8" s="74" t="s">
        <v>215</v>
      </c>
      <c r="I8" s="75" t="s">
        <v>245</v>
      </c>
      <c r="J8" s="76" t="s">
        <v>246</v>
      </c>
    </row>
    <row r="9" spans="1:10" ht="16.5" thickTop="1">
      <c r="A9" s="41">
        <v>1</v>
      </c>
      <c r="B9" s="42" t="str">
        <f>'Backup2-DO NOT PRINT'!B4</f>
        <v>ALLETE</v>
      </c>
      <c r="C9" s="77">
        <f>'Backup2-DO NOT PRINT'!P4</f>
        <v>50.156666666666666</v>
      </c>
      <c r="D9" s="77">
        <f>IF(OR('Backup2-DO NOT PRINT'!D4="C",'Backup2-DO NOT PRINT'!D4="E"),AVERAGE('Backup2-DO NOT PRINT'!G4:H4),'Backup2-DO NOT PRINT'!H4)</f>
        <v>2</v>
      </c>
      <c r="E9" s="78">
        <f>D9/C9</f>
        <v>0.03987505815112647</v>
      </c>
      <c r="F9" s="79">
        <f>IF('Backup2-DO NOT PRINT'!J4&lt;=0,"NA",'Backup2-DO NOT PRINT'!J4)</f>
        <v>0.06</v>
      </c>
      <c r="G9" s="80" t="str">
        <f>IF('Backup2-DO NOT PRINT'!K4&lt;=0,"NA",'Backup2-DO NOT PRINT'!K4)</f>
        <v>NA</v>
      </c>
      <c r="H9" s="80">
        <f>IF('Backup2-DO NOT PRINT'!L4&lt;=0,"NA",'Backup2-DO NOT PRINT'!L4)</f>
        <v>0.06</v>
      </c>
      <c r="I9" s="81">
        <f aca="true" t="shared" si="1" ref="I9:I18">AVERAGE(F9:H9)</f>
        <v>0.06</v>
      </c>
      <c r="J9" s="82">
        <f aca="true" t="shared" si="2" ref="J9:J18">E9+I9</f>
        <v>0.09987505815112646</v>
      </c>
    </row>
    <row r="10" spans="1:10" ht="15.75">
      <c r="A10" s="41">
        <v>2</v>
      </c>
      <c r="B10" s="42" t="str">
        <f>'Backup2-DO NOT PRINT'!B5</f>
        <v>Alliant Energy Co.</v>
      </c>
      <c r="C10" s="77">
        <f>'Backup2-DO NOT PRINT'!P5</f>
        <v>52.833333333333336</v>
      </c>
      <c r="D10" s="77">
        <f>IF(OR('Backup2-DO NOT PRINT'!D5="C",'Backup2-DO NOT PRINT'!D5="E"),AVERAGE('Backup2-DO NOT PRINT'!G5:H5),'Backup2-DO NOT PRINT'!H5)</f>
        <v>2.12</v>
      </c>
      <c r="E10" s="78">
        <f aca="true" t="shared" si="3" ref="E10:E18">D10/C10</f>
        <v>0.040126182965299684</v>
      </c>
      <c r="F10" s="79">
        <f>IF('Backup2-DO NOT PRINT'!J5&lt;=0,"NA",'Backup2-DO NOT PRINT'!J5)</f>
        <v>0.06</v>
      </c>
      <c r="G10" s="80">
        <f>IF('Backup2-DO NOT PRINT'!K5&lt;=0,"NA",'Backup2-DO NOT PRINT'!K5)</f>
        <v>0.055</v>
      </c>
      <c r="H10" s="80">
        <f>IF('Backup2-DO NOT PRINT'!L5&lt;=0,"NA",'Backup2-DO NOT PRINT'!L5)</f>
        <v>0.054</v>
      </c>
      <c r="I10" s="81">
        <f t="shared" si="1"/>
        <v>0.056333333333333326</v>
      </c>
      <c r="J10" s="82">
        <f t="shared" si="2"/>
        <v>0.096459516298633</v>
      </c>
    </row>
    <row r="11" spans="1:10" ht="15.75">
      <c r="A11" s="41">
        <v>3</v>
      </c>
      <c r="B11" s="42" t="str">
        <f>'Backup2-DO NOT PRINT'!B6</f>
        <v>Avista Corp.</v>
      </c>
      <c r="C11" s="77">
        <f>'Backup2-DO NOT PRINT'!P6</f>
        <v>29.136666666666667</v>
      </c>
      <c r="D11" s="77">
        <f>IF(OR('Backup2-DO NOT PRINT'!D6="C",'Backup2-DO NOT PRINT'!D6="E"),AVERAGE('Backup2-DO NOT PRINT'!G6:H6),'Backup2-DO NOT PRINT'!H6)</f>
        <v>1.28</v>
      </c>
      <c r="E11" s="78">
        <f t="shared" si="3"/>
        <v>0.0439309003546505</v>
      </c>
      <c r="F11" s="79">
        <f>IF('Backup2-DO NOT PRINT'!J6&lt;=0,"NA",'Backup2-DO NOT PRINT'!J6)</f>
        <v>0.065</v>
      </c>
      <c r="G11" s="80" t="str">
        <f>IF('Backup2-DO NOT PRINT'!K6&lt;=0,"NA",'Backup2-DO NOT PRINT'!K6)</f>
        <v>NA</v>
      </c>
      <c r="H11" s="80">
        <f>IF('Backup2-DO NOT PRINT'!L6&lt;=0,"NA",'Backup2-DO NOT PRINT'!L6)</f>
        <v>0.05</v>
      </c>
      <c r="I11" s="81">
        <f t="shared" si="1"/>
        <v>0.0575</v>
      </c>
      <c r="J11" s="82">
        <f t="shared" si="2"/>
        <v>0.1014309003546505</v>
      </c>
    </row>
    <row r="12" spans="1:10" ht="15.75">
      <c r="A12" s="41">
        <v>4</v>
      </c>
      <c r="B12" s="42" t="str">
        <f>'Backup2-DO NOT PRINT'!B7</f>
        <v>DTE Energy Co.</v>
      </c>
      <c r="C12" s="77">
        <f>'Backup2-DO NOT PRINT'!P7</f>
        <v>69.51666666666667</v>
      </c>
      <c r="D12" s="77">
        <f>IF(OR('Backup2-DO NOT PRINT'!D7="C",'Backup2-DO NOT PRINT'!D7="E"),AVERAGE('Backup2-DO NOT PRINT'!G7:H7),'Backup2-DO NOT PRINT'!H7)</f>
        <v>2.8</v>
      </c>
      <c r="E12" s="78">
        <f t="shared" si="3"/>
        <v>0.0402781107648046</v>
      </c>
      <c r="F12" s="79">
        <f>IF('Backup2-DO NOT PRINT'!J7&lt;=0,"NA",'Backup2-DO NOT PRINT'!J7)</f>
        <v>0.05</v>
      </c>
      <c r="G12" s="80">
        <f>IF('Backup2-DO NOT PRINT'!K7&lt;=0,"NA",'Backup2-DO NOT PRINT'!K7)</f>
        <v>0.062</v>
      </c>
      <c r="H12" s="80">
        <f>IF('Backup2-DO NOT PRINT'!L7&lt;=0,"NA",'Backup2-DO NOT PRINT'!L7)</f>
        <v>0.0521</v>
      </c>
      <c r="I12" s="81">
        <f t="shared" si="1"/>
        <v>0.0547</v>
      </c>
      <c r="J12" s="82">
        <f t="shared" si="2"/>
        <v>0.0949781107648046</v>
      </c>
    </row>
    <row r="13" spans="1:10" ht="15.75">
      <c r="A13" s="41">
        <v>5</v>
      </c>
      <c r="B13" s="42" t="str">
        <f>'Backup2-DO NOT PRINT'!B8</f>
        <v>IDACORP</v>
      </c>
      <c r="C13" s="83">
        <f>'Backup2-DO NOT PRINT'!P8</f>
        <v>53.471666666666664</v>
      </c>
      <c r="D13" s="83">
        <f>IF(OR('Backup2-DO NOT PRINT'!D8="C",'Backup2-DO NOT PRINT'!D8="E"),AVERAGE('Backup2-DO NOT PRINT'!G8:H8),'Backup2-DO NOT PRINT'!H8)</f>
        <v>1.76</v>
      </c>
      <c r="E13" s="84">
        <f t="shared" si="3"/>
        <v>0.032914627684443476</v>
      </c>
      <c r="F13" s="85">
        <f>IF('Backup2-DO NOT PRINT'!J8&lt;=0,"NA",'Backup2-DO NOT PRINT'!J8)</f>
        <v>0.02</v>
      </c>
      <c r="G13" s="86">
        <f>IF('Backup2-DO NOT PRINT'!K8&lt;=0,"NA",'Backup2-DO NOT PRINT'!K8)</f>
        <v>0.04</v>
      </c>
      <c r="H13" s="86">
        <f>IF('Backup2-DO NOT PRINT'!L8&lt;=0,"NA",'Backup2-DO NOT PRINT'!L8)</f>
        <v>0.04</v>
      </c>
      <c r="I13" s="87">
        <f t="shared" si="1"/>
        <v>0.03333333333333333</v>
      </c>
      <c r="J13" s="88">
        <f t="shared" si="2"/>
        <v>0.0662479610177768</v>
      </c>
    </row>
    <row r="14" spans="1:10" ht="15.75">
      <c r="A14" s="41">
        <v>6</v>
      </c>
      <c r="B14" s="42" t="str">
        <f>'Backup2-DO NOT PRINT'!B9</f>
        <v>Integrys Energy</v>
      </c>
      <c r="C14" s="77">
        <f>'Backup2-DO NOT PRINT'!P9</f>
        <v>55.525</v>
      </c>
      <c r="D14" s="77">
        <f>IF(OR('Backup2-DO NOT PRINT'!D9="C",'Backup2-DO NOT PRINT'!D9="E"),AVERAGE('Backup2-DO NOT PRINT'!G9:H9),'Backup2-DO NOT PRINT'!H9)</f>
        <v>2.72</v>
      </c>
      <c r="E14" s="78">
        <f>D14/C14</f>
        <v>0.048986942818550205</v>
      </c>
      <c r="F14" s="79">
        <f>IF('Backup2-DO NOT PRINT'!J9&lt;=0,"NA",'Backup2-DO NOT PRINT'!J9)</f>
        <v>0.035</v>
      </c>
      <c r="G14" s="80">
        <f>IF('Backup2-DO NOT PRINT'!K9&lt;=0,"NA",'Backup2-DO NOT PRINT'!K9)</f>
        <v>0.045</v>
      </c>
      <c r="H14" s="80">
        <f>IF('Backup2-DO NOT PRINT'!L9&lt;=0,"NA",'Backup2-DO NOT PRINT'!L9)</f>
        <v>0.057</v>
      </c>
      <c r="I14" s="81">
        <f>AVERAGE(F14:H14)</f>
        <v>0.04566666666666667</v>
      </c>
      <c r="J14" s="82">
        <f>E14+I14</f>
        <v>0.09465360948521687</v>
      </c>
    </row>
    <row r="15" spans="1:10" ht="15.75">
      <c r="A15" s="41">
        <v>7</v>
      </c>
      <c r="B15" s="42" t="str">
        <f>'Backup2-DO NOT PRINT'!B10</f>
        <v>Nextera Energy</v>
      </c>
      <c r="C15" s="77">
        <f>'Backup2-DO NOT PRINT'!P10</f>
        <v>90.86833333333334</v>
      </c>
      <c r="D15" s="77">
        <f>IF(OR('Backup2-DO NOT PRINT'!D10="C",'Backup2-DO NOT PRINT'!D10="E"),AVERAGE('Backup2-DO NOT PRINT'!G10:H10),'Backup2-DO NOT PRINT'!H10)</f>
        <v>3.0300000000000002</v>
      </c>
      <c r="E15" s="78">
        <f t="shared" si="3"/>
        <v>0.03334494965242751</v>
      </c>
      <c r="F15" s="79">
        <f>IF('Backup2-DO NOT PRINT'!J10&lt;=0,"NA",'Backup2-DO NOT PRINT'!J10)</f>
        <v>0.045</v>
      </c>
      <c r="G15" s="80">
        <f>IF('Backup2-DO NOT PRINT'!K10&lt;=0,"NA",'Backup2-DO NOT PRINT'!K10)</f>
        <v>0.061</v>
      </c>
      <c r="H15" s="80">
        <f>IF('Backup2-DO NOT PRINT'!L10&lt;=0,"NA",'Backup2-DO NOT PRINT'!L10)</f>
        <v>0.0648</v>
      </c>
      <c r="I15" s="81">
        <f t="shared" si="1"/>
        <v>0.056933333333333336</v>
      </c>
      <c r="J15" s="82">
        <f t="shared" si="2"/>
        <v>0.09027828298576085</v>
      </c>
    </row>
    <row r="16" spans="1:10" ht="15.75">
      <c r="A16" s="41">
        <v>8</v>
      </c>
      <c r="B16" s="42" t="str">
        <f>'Backup2-DO NOT PRINT'!B11</f>
        <v>Portland General</v>
      </c>
      <c r="C16" s="77">
        <f>'Backup2-DO NOT PRINT'!P11</f>
        <v>30.785</v>
      </c>
      <c r="D16" s="77">
        <f>IF(OR('Backup2-DO NOT PRINT'!D11="C",'Backup2-DO NOT PRINT'!D11="E"),AVERAGE('Backup2-DO NOT PRINT'!G11:H11),'Backup2-DO NOT PRINT'!H11)</f>
        <v>1.12</v>
      </c>
      <c r="E16" s="78">
        <f t="shared" si="3"/>
        <v>0.03638135455579016</v>
      </c>
      <c r="F16" s="79">
        <f>IF('Backup2-DO NOT PRINT'!J11&lt;=0,"NA",'Backup2-DO NOT PRINT'!J11)</f>
        <v>0.035</v>
      </c>
      <c r="G16" s="80">
        <f>IF('Backup2-DO NOT PRINT'!K11&lt;=0,"NA",'Backup2-DO NOT PRINT'!K11)</f>
        <v>0.066</v>
      </c>
      <c r="H16" s="80">
        <f>IF('Backup2-DO NOT PRINT'!L11&lt;=0,"NA",'Backup2-DO NOT PRINT'!L11)</f>
        <v>0.1089</v>
      </c>
      <c r="I16" s="81">
        <f t="shared" si="1"/>
        <v>0.06996666666666666</v>
      </c>
      <c r="J16" s="82">
        <f t="shared" si="2"/>
        <v>0.10634802122245682</v>
      </c>
    </row>
    <row r="17" spans="1:10" ht="15.75">
      <c r="A17" s="41">
        <v>9</v>
      </c>
      <c r="B17" s="42" t="str">
        <f>'Backup2-DO NOT PRINT'!B12</f>
        <v>Sempra Energy</v>
      </c>
      <c r="C17" s="77">
        <f>'Backup2-DO NOT PRINT'!P12</f>
        <v>92.71</v>
      </c>
      <c r="D17" s="77">
        <f>IF(OR('Backup2-DO NOT PRINT'!D12="C",'Backup2-DO NOT PRINT'!D12="E"),AVERAGE('Backup2-DO NOT PRINT'!G12:H12),'Backup2-DO NOT PRINT'!H12)</f>
        <v>2.64</v>
      </c>
      <c r="E17" s="78">
        <f t="shared" si="3"/>
        <v>0.028475892568223495</v>
      </c>
      <c r="F17" s="79">
        <f>IF('Backup2-DO NOT PRINT'!J12&lt;=0,"NA",'Backup2-DO NOT PRINT'!J12)</f>
        <v>0.045</v>
      </c>
      <c r="G17" s="80">
        <f>IF('Backup2-DO NOT PRINT'!K12&lt;=0,"NA",'Backup2-DO NOT PRINT'!K12)</f>
        <v>0.075</v>
      </c>
      <c r="H17" s="80">
        <f>IF('Backup2-DO NOT PRINT'!L12&lt;=0,"NA",'Backup2-DO NOT PRINT'!L12)</f>
        <v>0.0628</v>
      </c>
      <c r="I17" s="81">
        <f t="shared" si="1"/>
        <v>0.06093333333333333</v>
      </c>
      <c r="J17" s="82">
        <f t="shared" si="2"/>
        <v>0.08940922590155682</v>
      </c>
    </row>
    <row r="18" spans="1:10" ht="15.75">
      <c r="A18" s="41">
        <v>10</v>
      </c>
      <c r="B18" s="42" t="str">
        <f>'Backup2-DO NOT PRINT'!B13</f>
        <v>Southern Co.</v>
      </c>
      <c r="C18" s="77">
        <f>'Backup2-DO NOT PRINT'!P13</f>
        <v>41.861666666666665</v>
      </c>
      <c r="D18" s="77">
        <f>IF(OR('Backup2-DO NOT PRINT'!D13="C",'Backup2-DO NOT PRINT'!D13="E"),AVERAGE('Backup2-DO NOT PRINT'!G13:H13),'Backup2-DO NOT PRINT'!H13)</f>
        <v>2.115</v>
      </c>
      <c r="E18" s="78">
        <f t="shared" si="3"/>
        <v>0.050523549786996864</v>
      </c>
      <c r="F18" s="79">
        <f>IF('Backup2-DO NOT PRINT'!J13&lt;=0,"NA",'Backup2-DO NOT PRINT'!J13)</f>
        <v>0.035</v>
      </c>
      <c r="G18" s="80">
        <f>IF('Backup2-DO NOT PRINT'!K13&lt;=0,"NA",'Backup2-DO NOT PRINT'!K13)</f>
        <v>0.037</v>
      </c>
      <c r="H18" s="80">
        <f>IF('Backup2-DO NOT PRINT'!L13&lt;=0,"NA",'Backup2-DO NOT PRINT'!L13)</f>
        <v>0.0355</v>
      </c>
      <c r="I18" s="81">
        <f t="shared" si="1"/>
        <v>0.035833333333333335</v>
      </c>
      <c r="J18" s="82">
        <f t="shared" si="2"/>
        <v>0.0863568831203302</v>
      </c>
    </row>
    <row r="19" spans="1:10" ht="15.75">
      <c r="A19" s="41">
        <v>11</v>
      </c>
      <c r="B19" s="42" t="str">
        <f>'Backup2-DO NOT PRINT'!B14</f>
        <v>Westar Energy</v>
      </c>
      <c r="C19" s="77">
        <f>'Backup2-DO NOT PRINT'!P14</f>
        <v>33.55166666666667</v>
      </c>
      <c r="D19" s="77">
        <f>IF(OR('Backup2-DO NOT PRINT'!D14="C",'Backup2-DO NOT PRINT'!D14="E"),AVERAGE('Backup2-DO NOT PRINT'!G14:H14),'Backup2-DO NOT PRINT'!H14)</f>
        <v>1.42</v>
      </c>
      <c r="E19" s="78">
        <f>D19/C19</f>
        <v>0.04232278575331578</v>
      </c>
      <c r="F19" s="79">
        <f>IF('Backup2-DO NOT PRINT'!J14&lt;=0,"NA",'Backup2-DO NOT PRINT'!J14)</f>
        <v>0.06</v>
      </c>
      <c r="G19" s="80">
        <f>IF('Backup2-DO NOT PRINT'!K14&lt;=0,"NA",'Backup2-DO NOT PRINT'!K14)</f>
        <v>0.043</v>
      </c>
      <c r="H19" s="80">
        <f>IF('Backup2-DO NOT PRINT'!L14&lt;=0,"NA",'Backup2-DO NOT PRINT'!L14)</f>
        <v>0.028</v>
      </c>
      <c r="I19" s="81">
        <f>AVERAGE(F19:H19)</f>
        <v>0.043666666666666666</v>
      </c>
      <c r="J19" s="82">
        <f>E19+I19</f>
        <v>0.08598945241998245</v>
      </c>
    </row>
    <row r="20" spans="1:10" ht="15.75">
      <c r="A20" s="41">
        <v>12</v>
      </c>
      <c r="B20" s="42" t="str">
        <f>'Backup2-DO NOT PRINT'!B15</f>
        <v>Wisconsin Energy</v>
      </c>
      <c r="C20" s="77">
        <f>'Backup2-DO NOT PRINT'!P15</f>
        <v>43.129999999999995</v>
      </c>
      <c r="D20" s="77">
        <f>IF(OR('Backup2-DO NOT PRINT'!D15="C",'Backup2-DO NOT PRINT'!D15="E"),AVERAGE('Backup2-DO NOT PRINT'!G15:H15),'Backup2-DO NOT PRINT'!H15)</f>
        <v>1.62</v>
      </c>
      <c r="E20" s="78">
        <f>D20/C20</f>
        <v>0.03756086250869465</v>
      </c>
      <c r="F20" s="79">
        <f>IF('Backup2-DO NOT PRINT'!J15&lt;=0,"NA",'Backup2-DO NOT PRINT'!J15)</f>
        <v>0.06</v>
      </c>
      <c r="G20" s="80">
        <f>IF('Backup2-DO NOT PRINT'!K15&lt;=0,"NA",'Backup2-DO NOT PRINT'!K15)</f>
        <v>0.052</v>
      </c>
      <c r="H20" s="80">
        <f>IF('Backup2-DO NOT PRINT'!L15&lt;=0,"NA",'Backup2-DO NOT PRINT'!L15)</f>
        <v>0.0486</v>
      </c>
      <c r="I20" s="81">
        <f>AVERAGE(F20:H20)</f>
        <v>0.05353333333333333</v>
      </c>
      <c r="J20" s="82">
        <f>E20+I20</f>
        <v>0.09109419584202798</v>
      </c>
    </row>
    <row r="21" spans="1:10" ht="15.75">
      <c r="A21" s="41">
        <v>13</v>
      </c>
      <c r="B21" s="42" t="str">
        <f>'Backup2-DO NOT PRINT'!B16</f>
        <v>Xcel Energy Inc.</v>
      </c>
      <c r="C21" s="77">
        <f>'Backup2-DO NOT PRINT'!P16</f>
        <v>29.166666666666668</v>
      </c>
      <c r="D21" s="77">
        <f>IF(OR('Backup2-DO NOT PRINT'!D16="C",'Backup2-DO NOT PRINT'!D16="E"),AVERAGE('Backup2-DO NOT PRINT'!G16:H16),'Backup2-DO NOT PRINT'!H16)</f>
        <v>1.17</v>
      </c>
      <c r="E21" s="78">
        <f>D21/C21</f>
        <v>0.04011428571428571</v>
      </c>
      <c r="F21" s="79">
        <f>IF('Backup2-DO NOT PRINT'!J16&lt;=0,"NA",'Backup2-DO NOT PRINT'!J16)</f>
        <v>0.045</v>
      </c>
      <c r="G21" s="80">
        <f>IF('Backup2-DO NOT PRINT'!K16&lt;=0,"NA",'Backup2-DO NOT PRINT'!K16)</f>
        <v>0.042</v>
      </c>
      <c r="H21" s="80">
        <f>IF('Backup2-DO NOT PRINT'!L16&lt;=0,"NA",'Backup2-DO NOT PRINT'!L16)</f>
        <v>0.0462</v>
      </c>
      <c r="I21" s="81">
        <f>AVERAGE(F21:H21)</f>
        <v>0.044399999999999995</v>
      </c>
      <c r="J21" s="82">
        <f>E21+I21</f>
        <v>0.08451428571428571</v>
      </c>
    </row>
    <row r="22" spans="1:10" ht="15.75">
      <c r="A22" s="89"/>
      <c r="B22" s="90"/>
      <c r="C22" s="91"/>
      <c r="D22" s="92"/>
      <c r="E22" s="78"/>
      <c r="F22" s="93"/>
      <c r="G22" s="94"/>
      <c r="H22" s="95"/>
      <c r="I22" s="94"/>
      <c r="J22" s="82"/>
    </row>
    <row r="23" spans="1:11" ht="15.75">
      <c r="A23" s="29"/>
      <c r="B23" s="96" t="s">
        <v>1</v>
      </c>
      <c r="C23" s="97">
        <f>AVERAGE(C9:C12,C14:C21)</f>
        <v>51.603472222222216</v>
      </c>
      <c r="D23" s="98">
        <f aca="true" t="shared" si="4" ref="D23:J23">AVERAGE(D9:D12,D14:D21)</f>
        <v>2.002916666666667</v>
      </c>
      <c r="E23" s="99">
        <f t="shared" si="4"/>
        <v>0.04016007296618047</v>
      </c>
      <c r="F23" s="99">
        <f t="shared" si="4"/>
        <v>0.04958333333333333</v>
      </c>
      <c r="G23" s="99">
        <f t="shared" si="4"/>
        <v>0.053799999999999994</v>
      </c>
      <c r="H23" s="99">
        <f t="shared" si="4"/>
        <v>0.05565833333333333</v>
      </c>
      <c r="I23" s="99">
        <f t="shared" si="4"/>
        <v>0.053288888888888886</v>
      </c>
      <c r="J23" s="100">
        <f t="shared" si="4"/>
        <v>0.09344896185506936</v>
      </c>
      <c r="K23" s="15"/>
    </row>
    <row r="24" spans="1:11" ht="16.5" thickBot="1">
      <c r="A24" s="51"/>
      <c r="B24" s="101" t="s">
        <v>2</v>
      </c>
      <c r="C24" s="51"/>
      <c r="D24" s="38"/>
      <c r="E24" s="102">
        <f>MEDIAN(E9:E12,E14:E21)</f>
        <v>0.0401202343397927</v>
      </c>
      <c r="F24" s="103"/>
      <c r="G24" s="103"/>
      <c r="H24" s="103"/>
      <c r="I24" s="103"/>
      <c r="J24" s="104">
        <f>MEDIAN(J9:J12,J14:J21)</f>
        <v>0.09287390266362242</v>
      </c>
      <c r="K24" s="15"/>
    </row>
    <row r="25" spans="1:10" ht="16.5" thickTop="1">
      <c r="A25" s="33"/>
      <c r="B25" s="33"/>
      <c r="C25" s="33"/>
      <c r="D25" s="33"/>
      <c r="E25" s="78"/>
      <c r="F25" s="78"/>
      <c r="G25" s="78"/>
      <c r="H25" s="78"/>
      <c r="I25" s="33"/>
      <c r="J25" s="78"/>
    </row>
    <row r="26" spans="1:10" ht="15.75">
      <c r="A26" s="55" t="str">
        <f>'Page 1'!A26</f>
        <v>Sources:  Value Line Investment Survey, Electric Utility (East), Feb 21, 2014; (Central), Mar 21, 2014; (West), Jan 31, 2014.</v>
      </c>
      <c r="B26" s="27"/>
      <c r="C26" s="55"/>
      <c r="D26" s="33"/>
      <c r="E26" s="33"/>
      <c r="F26" s="90"/>
      <c r="G26" s="90"/>
      <c r="H26" s="90"/>
      <c r="I26" s="105"/>
      <c r="J26" s="90"/>
    </row>
    <row r="27" spans="1:10" ht="15.75">
      <c r="A27" s="55"/>
      <c r="B27" s="27"/>
      <c r="C27" s="55"/>
      <c r="D27" s="33"/>
      <c r="E27" s="33"/>
      <c r="F27" s="90"/>
      <c r="G27" s="90"/>
      <c r="H27" s="90"/>
      <c r="I27" s="105"/>
      <c r="J27" s="90"/>
    </row>
    <row r="28" spans="1:10" ht="15.75">
      <c r="A28" s="55" t="s">
        <v>286</v>
      </c>
      <c r="B28" s="27"/>
      <c r="C28" s="55"/>
      <c r="D28" s="33"/>
      <c r="E28" s="33"/>
      <c r="F28" s="90"/>
      <c r="G28" s="90"/>
      <c r="H28" s="90"/>
      <c r="I28" s="105"/>
      <c r="J28" s="90"/>
    </row>
    <row r="29" spans="1:10" ht="15.75">
      <c r="A29" s="55"/>
      <c r="B29" s="27"/>
      <c r="C29" s="55"/>
      <c r="D29" s="33"/>
      <c r="E29" s="33"/>
      <c r="F29" s="90"/>
      <c r="G29" s="90"/>
      <c r="H29" s="90"/>
      <c r="I29" s="105"/>
      <c r="J29" s="90"/>
    </row>
    <row r="30" spans="1:10" ht="15.75">
      <c r="A30" s="55" t="str">
        <f>'Page 1'!A30</f>
        <v>NOTE:  SEE PAGE 5 OF THIS EXHIBIT FOR FURTHER EXPLANATION OF EACH COLUMN.</v>
      </c>
      <c r="B30" s="27"/>
      <c r="C30" s="27"/>
      <c r="D30" s="27"/>
      <c r="E30" s="27"/>
      <c r="F30" s="27"/>
      <c r="G30" s="27"/>
      <c r="H30" s="27"/>
      <c r="I30" s="27"/>
      <c r="J30" s="27"/>
    </row>
    <row r="31" ht="15">
      <c r="A31" s="21"/>
    </row>
  </sheetData>
  <sheetProtection/>
  <mergeCells count="4">
    <mergeCell ref="A2:J2"/>
    <mergeCell ref="A3:J3"/>
    <mergeCell ref="A1:J1"/>
    <mergeCell ref="F6:H6"/>
  </mergeCells>
  <printOptions horizontalCentered="1"/>
  <pageMargins left="0.75" right="0.75" top="0.75" bottom="0.25" header="0.5" footer="0.5"/>
  <pageSetup horizontalDpi="600" verticalDpi="600" orientation="landscape" scale="80" r:id="rId1"/>
  <headerFooter alignWithMargins="0">
    <oddHeader>&amp;R&amp;"Times New Roman"&amp;14Exhibit RMP___(SCH-5R)
Page 2 of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G29"/>
  <sheetViews>
    <sheetView showGridLines="0" defaultGridColor="0" zoomScale="90" zoomScaleNormal="90" colorId="22" workbookViewId="0" topLeftCell="A1">
      <selection activeCell="A1" sqref="A1:J1"/>
    </sheetView>
  </sheetViews>
  <sheetFormatPr defaultColWidth="9.77734375" defaultRowHeight="15"/>
  <cols>
    <col min="1" max="1" width="4.77734375" style="1" customWidth="1"/>
    <col min="2" max="2" width="20.77734375" style="1" customWidth="1"/>
    <col min="3" max="3" width="8.77734375" style="1" customWidth="1"/>
    <col min="4" max="4" width="6.99609375" style="1" customWidth="1"/>
    <col min="5" max="5" width="8.10546875" style="1" bestFit="1" customWidth="1"/>
    <col min="6" max="6" width="7.77734375" style="1" customWidth="1"/>
    <col min="7" max="7" width="11.77734375" style="1" customWidth="1"/>
    <col min="8" max="16384" width="9.77734375" style="1" customWidth="1"/>
  </cols>
  <sheetData>
    <row r="1" spans="1:7" ht="20.25">
      <c r="A1" s="211" t="str">
        <f>'Page 1'!A1:E1</f>
        <v>Rocky Mountain Power</v>
      </c>
      <c r="B1" s="211"/>
      <c r="C1" s="211"/>
      <c r="D1" s="211"/>
      <c r="E1" s="211"/>
      <c r="F1" s="211"/>
      <c r="G1" s="211"/>
    </row>
    <row r="2" spans="1:7" ht="18.75">
      <c r="A2" s="212" t="str">
        <f>'Page 1'!D6&amp;" "&amp;'Page 1'!D7</f>
        <v>Constant Growth DCF Model</v>
      </c>
      <c r="B2" s="212"/>
      <c r="C2" s="212"/>
      <c r="D2" s="212"/>
      <c r="E2" s="212"/>
      <c r="F2" s="212"/>
      <c r="G2" s="212"/>
    </row>
    <row r="3" spans="1:7" ht="18.75">
      <c r="A3" s="212" t="str">
        <f>'Page 1'!D8</f>
        <v>Long-Term GDP Growth</v>
      </c>
      <c r="B3" s="212"/>
      <c r="C3" s="212"/>
      <c r="D3" s="212"/>
      <c r="E3" s="212"/>
      <c r="F3" s="212"/>
      <c r="G3" s="212"/>
    </row>
    <row r="4" spans="1:7" ht="18.75">
      <c r="A4" s="27"/>
      <c r="B4" s="106"/>
      <c r="C4" s="106"/>
      <c r="D4" s="106"/>
      <c r="E4" s="106"/>
      <c r="F4" s="106"/>
      <c r="G4" s="106"/>
    </row>
    <row r="5" spans="1:7" s="10" customFormat="1" ht="15.75">
      <c r="A5" s="57"/>
      <c r="B5" s="58"/>
      <c r="C5" s="59">
        <f>'Page 2'!J5-1</f>
        <v>-9</v>
      </c>
      <c r="D5" s="59">
        <f>C5-1</f>
        <v>-10</v>
      </c>
      <c r="E5" s="59">
        <f>D5-1</f>
        <v>-11</v>
      </c>
      <c r="F5" s="59">
        <f>E5-1</f>
        <v>-12</v>
      </c>
      <c r="G5" s="60">
        <f>F5-1</f>
        <v>-13</v>
      </c>
    </row>
    <row r="6" spans="1:7" ht="15.75">
      <c r="A6" s="32"/>
      <c r="B6" s="33"/>
      <c r="C6" s="36"/>
      <c r="D6" s="61" t="s">
        <v>5</v>
      </c>
      <c r="E6" s="33"/>
      <c r="F6" s="107"/>
      <c r="G6" s="108" t="s">
        <v>7</v>
      </c>
    </row>
    <row r="7" spans="1:7" ht="15.75">
      <c r="A7" s="36"/>
      <c r="B7" s="33"/>
      <c r="C7" s="109" t="s">
        <v>8</v>
      </c>
      <c r="D7" s="65" t="s">
        <v>9</v>
      </c>
      <c r="E7" s="66" t="s">
        <v>10</v>
      </c>
      <c r="F7" s="110" t="s">
        <v>200</v>
      </c>
      <c r="G7" s="62" t="s">
        <v>12</v>
      </c>
    </row>
    <row r="8" spans="1:7" ht="16.5" thickBot="1">
      <c r="A8" s="37"/>
      <c r="B8" s="38" t="s">
        <v>0</v>
      </c>
      <c r="C8" s="111" t="s">
        <v>13</v>
      </c>
      <c r="D8" s="71" t="s">
        <v>14</v>
      </c>
      <c r="E8" s="72" t="s">
        <v>15</v>
      </c>
      <c r="F8" s="71" t="s">
        <v>11</v>
      </c>
      <c r="G8" s="112" t="s">
        <v>266</v>
      </c>
    </row>
    <row r="9" spans="1:7" ht="16.5" thickTop="1">
      <c r="A9" s="41">
        <v>1</v>
      </c>
      <c r="B9" s="42" t="str">
        <f>'Backup2-DO NOT PRINT'!B4</f>
        <v>ALLETE</v>
      </c>
      <c r="C9" s="77">
        <f>'Page 2'!C9</f>
        <v>50.156666666666666</v>
      </c>
      <c r="D9" s="77">
        <f>'Page 2'!D9</f>
        <v>2</v>
      </c>
      <c r="E9" s="78">
        <f>D9/C9</f>
        <v>0.03987505815112647</v>
      </c>
      <c r="F9" s="94">
        <v>0.0553</v>
      </c>
      <c r="G9" s="113">
        <f>E9+F9</f>
        <v>0.09517505815112648</v>
      </c>
    </row>
    <row r="10" spans="1:7" ht="15.75">
      <c r="A10" s="41">
        <v>2</v>
      </c>
      <c r="B10" s="42" t="str">
        <f>'Backup2-DO NOT PRINT'!B5</f>
        <v>Alliant Energy Co.</v>
      </c>
      <c r="C10" s="77">
        <f>'Page 2'!C10</f>
        <v>52.833333333333336</v>
      </c>
      <c r="D10" s="77">
        <f>'Page 2'!D10</f>
        <v>2.12</v>
      </c>
      <c r="E10" s="78">
        <f aca="true" t="shared" si="0" ref="E10:E21">D10/C10</f>
        <v>0.040126182965299684</v>
      </c>
      <c r="F10" s="94">
        <f>F9</f>
        <v>0.0553</v>
      </c>
      <c r="G10" s="113">
        <f aca="true" t="shared" si="1" ref="G10:G21">E10+F10</f>
        <v>0.09542618296529969</v>
      </c>
    </row>
    <row r="11" spans="1:7" ht="15.75">
      <c r="A11" s="41">
        <v>3</v>
      </c>
      <c r="B11" s="42" t="str">
        <f>'Backup2-DO NOT PRINT'!B6</f>
        <v>Avista Corp.</v>
      </c>
      <c r="C11" s="77">
        <f>'Page 2'!C11</f>
        <v>29.136666666666667</v>
      </c>
      <c r="D11" s="77">
        <f>'Page 2'!D11</f>
        <v>1.28</v>
      </c>
      <c r="E11" s="78">
        <f t="shared" si="0"/>
        <v>0.0439309003546505</v>
      </c>
      <c r="F11" s="94">
        <f aca="true" t="shared" si="2" ref="F11:F21">F10</f>
        <v>0.0553</v>
      </c>
      <c r="G11" s="113">
        <f t="shared" si="1"/>
        <v>0.0992309003546505</v>
      </c>
    </row>
    <row r="12" spans="1:7" ht="15.75">
      <c r="A12" s="41">
        <v>4</v>
      </c>
      <c r="B12" s="42" t="str">
        <f>'Backup2-DO NOT PRINT'!B7</f>
        <v>DTE Energy Co.</v>
      </c>
      <c r="C12" s="77">
        <f>'Page 2'!C12</f>
        <v>69.51666666666667</v>
      </c>
      <c r="D12" s="77">
        <f>'Page 2'!D12</f>
        <v>2.8</v>
      </c>
      <c r="E12" s="78">
        <f t="shared" si="0"/>
        <v>0.0402781107648046</v>
      </c>
      <c r="F12" s="94">
        <f t="shared" si="2"/>
        <v>0.0553</v>
      </c>
      <c r="G12" s="113">
        <f t="shared" si="1"/>
        <v>0.0955781107648046</v>
      </c>
    </row>
    <row r="13" spans="1:7" ht="15.75">
      <c r="A13" s="41">
        <v>5</v>
      </c>
      <c r="B13" s="42" t="str">
        <f>'Backup2-DO NOT PRINT'!B8</f>
        <v>IDACORP</v>
      </c>
      <c r="C13" s="77">
        <f>'Page 2'!C13</f>
        <v>53.471666666666664</v>
      </c>
      <c r="D13" s="77">
        <f>'Page 2'!D13</f>
        <v>1.76</v>
      </c>
      <c r="E13" s="78">
        <f t="shared" si="0"/>
        <v>0.032914627684443476</v>
      </c>
      <c r="F13" s="94">
        <f t="shared" si="2"/>
        <v>0.0553</v>
      </c>
      <c r="G13" s="113">
        <f t="shared" si="1"/>
        <v>0.08821462768444348</v>
      </c>
    </row>
    <row r="14" spans="1:7" ht="15.75">
      <c r="A14" s="41">
        <v>6</v>
      </c>
      <c r="B14" s="42" t="str">
        <f>'Backup2-DO NOT PRINT'!B9</f>
        <v>Integrys Energy</v>
      </c>
      <c r="C14" s="77">
        <f>'Page 2'!C14</f>
        <v>55.525</v>
      </c>
      <c r="D14" s="77">
        <f>'Page 2'!D14</f>
        <v>2.72</v>
      </c>
      <c r="E14" s="78">
        <f t="shared" si="0"/>
        <v>0.048986942818550205</v>
      </c>
      <c r="F14" s="94">
        <f t="shared" si="2"/>
        <v>0.0553</v>
      </c>
      <c r="G14" s="113">
        <f t="shared" si="1"/>
        <v>0.10428694281855021</v>
      </c>
    </row>
    <row r="15" spans="1:7" ht="15.75">
      <c r="A15" s="41">
        <v>7</v>
      </c>
      <c r="B15" s="42" t="str">
        <f>'Backup2-DO NOT PRINT'!B10</f>
        <v>Nextera Energy</v>
      </c>
      <c r="C15" s="77">
        <f>'Page 2'!C15</f>
        <v>90.86833333333334</v>
      </c>
      <c r="D15" s="77">
        <f>'Page 2'!D15</f>
        <v>3.0300000000000002</v>
      </c>
      <c r="E15" s="78">
        <f t="shared" si="0"/>
        <v>0.03334494965242751</v>
      </c>
      <c r="F15" s="94">
        <f t="shared" si="2"/>
        <v>0.0553</v>
      </c>
      <c r="G15" s="113">
        <f t="shared" si="1"/>
        <v>0.0886449496524275</v>
      </c>
    </row>
    <row r="16" spans="1:7" ht="15.75">
      <c r="A16" s="41">
        <v>8</v>
      </c>
      <c r="B16" s="42" t="str">
        <f>'Backup2-DO NOT PRINT'!B11</f>
        <v>Portland General</v>
      </c>
      <c r="C16" s="77">
        <f>'Page 2'!C16</f>
        <v>30.785</v>
      </c>
      <c r="D16" s="77">
        <f>'Page 2'!D16</f>
        <v>1.12</v>
      </c>
      <c r="E16" s="78">
        <f t="shared" si="0"/>
        <v>0.03638135455579016</v>
      </c>
      <c r="F16" s="94">
        <f t="shared" si="2"/>
        <v>0.0553</v>
      </c>
      <c r="G16" s="113">
        <f t="shared" si="1"/>
        <v>0.09168135455579016</v>
      </c>
    </row>
    <row r="17" spans="1:7" ht="15.75">
      <c r="A17" s="41">
        <v>9</v>
      </c>
      <c r="B17" s="42" t="str">
        <f>'Backup2-DO NOT PRINT'!B12</f>
        <v>Sempra Energy</v>
      </c>
      <c r="C17" s="77">
        <f>'Page 2'!C17</f>
        <v>92.71</v>
      </c>
      <c r="D17" s="77">
        <f>'Page 2'!D17</f>
        <v>2.64</v>
      </c>
      <c r="E17" s="78">
        <f t="shared" si="0"/>
        <v>0.028475892568223495</v>
      </c>
      <c r="F17" s="94">
        <f t="shared" si="2"/>
        <v>0.0553</v>
      </c>
      <c r="G17" s="113">
        <f t="shared" si="1"/>
        <v>0.0837758925682235</v>
      </c>
    </row>
    <row r="18" spans="1:7" ht="15.75">
      <c r="A18" s="41">
        <v>10</v>
      </c>
      <c r="B18" s="42" t="str">
        <f>'Backup2-DO NOT PRINT'!B13</f>
        <v>Southern Co.</v>
      </c>
      <c r="C18" s="77">
        <f>'Page 2'!C18</f>
        <v>41.861666666666665</v>
      </c>
      <c r="D18" s="77">
        <f>'Page 2'!D18</f>
        <v>2.115</v>
      </c>
      <c r="E18" s="78">
        <f t="shared" si="0"/>
        <v>0.050523549786996864</v>
      </c>
      <c r="F18" s="94">
        <f t="shared" si="2"/>
        <v>0.0553</v>
      </c>
      <c r="G18" s="113">
        <f t="shared" si="1"/>
        <v>0.10582354978699687</v>
      </c>
    </row>
    <row r="19" spans="1:7" ht="15.75">
      <c r="A19" s="41">
        <v>11</v>
      </c>
      <c r="B19" s="42" t="str">
        <f>'Backup2-DO NOT PRINT'!B14</f>
        <v>Westar Energy</v>
      </c>
      <c r="C19" s="77">
        <f>'Page 2'!C19</f>
        <v>33.55166666666667</v>
      </c>
      <c r="D19" s="77">
        <f>'Page 2'!D19</f>
        <v>1.42</v>
      </c>
      <c r="E19" s="78">
        <f t="shared" si="0"/>
        <v>0.04232278575331578</v>
      </c>
      <c r="F19" s="94">
        <f t="shared" si="2"/>
        <v>0.0553</v>
      </c>
      <c r="G19" s="113">
        <f t="shared" si="1"/>
        <v>0.09762278575331579</v>
      </c>
    </row>
    <row r="20" spans="1:7" ht="15.75">
      <c r="A20" s="41">
        <v>12</v>
      </c>
      <c r="B20" s="42" t="str">
        <f>'Backup2-DO NOT PRINT'!B15</f>
        <v>Wisconsin Energy</v>
      </c>
      <c r="C20" s="77">
        <f>'Page 2'!C20</f>
        <v>43.129999999999995</v>
      </c>
      <c r="D20" s="77">
        <f>'Page 2'!D20</f>
        <v>1.62</v>
      </c>
      <c r="E20" s="78">
        <f t="shared" si="0"/>
        <v>0.03756086250869465</v>
      </c>
      <c r="F20" s="94">
        <f t="shared" si="2"/>
        <v>0.0553</v>
      </c>
      <c r="G20" s="113">
        <f t="shared" si="1"/>
        <v>0.09286086250869466</v>
      </c>
    </row>
    <row r="21" spans="1:7" ht="15.75">
      <c r="A21" s="41">
        <v>13</v>
      </c>
      <c r="B21" s="42" t="str">
        <f>'Backup2-DO NOT PRINT'!B16</f>
        <v>Xcel Energy Inc.</v>
      </c>
      <c r="C21" s="77">
        <f>'Page 2'!C21</f>
        <v>29.166666666666668</v>
      </c>
      <c r="D21" s="77">
        <f>'Page 2'!D21</f>
        <v>1.17</v>
      </c>
      <c r="E21" s="78">
        <f t="shared" si="0"/>
        <v>0.04011428571428571</v>
      </c>
      <c r="F21" s="94">
        <f t="shared" si="2"/>
        <v>0.0553</v>
      </c>
      <c r="G21" s="113">
        <f t="shared" si="1"/>
        <v>0.09541428571428572</v>
      </c>
    </row>
    <row r="22" spans="1:7" ht="15.75">
      <c r="A22" s="114"/>
      <c r="B22" s="90"/>
      <c r="C22" s="91"/>
      <c r="D22" s="92"/>
      <c r="E22" s="78"/>
      <c r="F22" s="95"/>
      <c r="G22" s="113"/>
    </row>
    <row r="23" spans="1:7" ht="15.75">
      <c r="A23" s="29"/>
      <c r="B23" s="96" t="s">
        <v>1</v>
      </c>
      <c r="C23" s="115">
        <f>AVERAGE(C9:C22)</f>
        <v>51.74717948717948</v>
      </c>
      <c r="D23" s="116">
        <f>AVERAGE(D9:D22)</f>
        <v>1.9842307692307695</v>
      </c>
      <c r="E23" s="117">
        <f>AVERAGE(E9:E22)</f>
        <v>0.03960273102143148</v>
      </c>
      <c r="F23" s="117">
        <f>AVERAGE(F9:F22)</f>
        <v>0.05530000000000001</v>
      </c>
      <c r="G23" s="118">
        <f>AVERAGE(G9:G22)</f>
        <v>0.09490273102143149</v>
      </c>
    </row>
    <row r="24" spans="1:7" ht="16.5" thickBot="1">
      <c r="A24" s="51"/>
      <c r="B24" s="101" t="s">
        <v>2</v>
      </c>
      <c r="C24" s="38"/>
      <c r="D24" s="38"/>
      <c r="E24" s="103">
        <f>MEDIAN(E9:E22)</f>
        <v>0.04011428571428571</v>
      </c>
      <c r="F24" s="103"/>
      <c r="G24" s="119">
        <f>MEDIAN(G9:G22)</f>
        <v>0.09541428571428572</v>
      </c>
    </row>
    <row r="25" spans="1:7" ht="16.5" thickTop="1">
      <c r="A25" s="33"/>
      <c r="B25" s="33"/>
      <c r="C25" s="33"/>
      <c r="D25" s="33"/>
      <c r="E25" s="33"/>
      <c r="F25" s="78"/>
      <c r="G25" s="78"/>
    </row>
    <row r="26" spans="1:7" ht="15.75">
      <c r="A26" s="55" t="str">
        <f>'Page 1'!A26</f>
        <v>Sources:  Value Line Investment Survey, Electric Utility (East), Feb 21, 2014; (Central), Mar 21, 2014; (West), Jan 31, 2014.</v>
      </c>
      <c r="B26" s="27"/>
      <c r="C26" s="55"/>
      <c r="D26" s="33"/>
      <c r="E26" s="33"/>
      <c r="F26" s="90"/>
      <c r="G26" s="90"/>
    </row>
    <row r="27" spans="1:7" ht="15.75">
      <c r="A27" s="55"/>
      <c r="B27" s="27"/>
      <c r="C27" s="55"/>
      <c r="D27" s="33"/>
      <c r="E27" s="33"/>
      <c r="F27" s="90"/>
      <c r="G27" s="90"/>
    </row>
    <row r="28" spans="1:7" ht="15.75">
      <c r="A28" s="55" t="str">
        <f>'Page 1'!A30</f>
        <v>NOTE:  SEE PAGE 5 OF THIS EXHIBIT FOR FURTHER EXPLANATION OF EACH COLUMN.</v>
      </c>
      <c r="B28" s="33"/>
      <c r="C28" s="33"/>
      <c r="D28" s="33"/>
      <c r="E28" s="33"/>
      <c r="F28" s="90"/>
      <c r="G28" s="90"/>
    </row>
    <row r="29" ht="15">
      <c r="A29" s="7"/>
    </row>
  </sheetData>
  <sheetProtection/>
  <mergeCells count="3">
    <mergeCell ref="A2:G2"/>
    <mergeCell ref="A3:G3"/>
    <mergeCell ref="A1:G1"/>
  </mergeCells>
  <printOptions horizontalCentered="1"/>
  <pageMargins left="1" right="0.5" top="0.75" bottom="0.25" header="0.5" footer="0.5"/>
  <pageSetup horizontalDpi="600" verticalDpi="600" orientation="landscape" scale="80" r:id="rId1"/>
  <headerFooter alignWithMargins="0">
    <oddHeader>&amp;R&amp;"Times New Roman"&amp;14Exhibit RMP___(SCH-5R)
Page 3 of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 transitionEvaluation="1"/>
  <dimension ref="A1:O28"/>
  <sheetViews>
    <sheetView showGridLines="0" defaultGridColor="0" zoomScale="90" zoomScaleNormal="90" colorId="22" workbookViewId="0" topLeftCell="A1">
      <selection activeCell="A1" sqref="A1:J1"/>
    </sheetView>
  </sheetViews>
  <sheetFormatPr defaultColWidth="9.77734375" defaultRowHeight="15"/>
  <cols>
    <col min="1" max="1" width="3.99609375" style="1" customWidth="1"/>
    <col min="2" max="2" width="19.6640625" style="1" customWidth="1"/>
    <col min="3" max="4" width="7.6640625" style="1" bestFit="1" customWidth="1"/>
    <col min="5" max="5" width="9.5546875" style="1" bestFit="1" customWidth="1"/>
    <col min="6" max="6" width="8.77734375" style="1" customWidth="1"/>
    <col min="7" max="7" width="7.77734375" style="1" customWidth="1"/>
    <col min="8" max="11" width="6.77734375" style="1" customWidth="1"/>
    <col min="12" max="12" width="10.21484375" style="1" bestFit="1" customWidth="1"/>
    <col min="13" max="13" width="12.3359375" style="1" customWidth="1"/>
    <col min="14" max="16384" width="9.77734375" style="1" customWidth="1"/>
  </cols>
  <sheetData>
    <row r="1" spans="1:13" ht="20.25">
      <c r="A1" s="211" t="str">
        <f>'Page 1'!A1:E1</f>
        <v>Rocky Mountain Power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8.75">
      <c r="A2" s="216" t="str">
        <f>'Page 1'!E6</f>
        <v>Low Near-Term Growth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8.75">
      <c r="A3" s="216" t="str">
        <f>'Page 1'!E7&amp;" "&amp;'Page 1'!E8</f>
        <v>Two-Stage Growth DCF Model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ht="18.75">
      <c r="A4" s="27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s="10" customFormat="1" ht="15.75">
      <c r="A5" s="121"/>
      <c r="B5" s="122"/>
      <c r="C5" s="123">
        <f>'Page 3'!G5-1</f>
        <v>-14</v>
      </c>
      <c r="D5" s="123">
        <f aca="true" t="shared" si="0" ref="D5:M5">C5-1</f>
        <v>-15</v>
      </c>
      <c r="E5" s="123">
        <f t="shared" si="0"/>
        <v>-16</v>
      </c>
      <c r="F5" s="123">
        <f t="shared" si="0"/>
        <v>-17</v>
      </c>
      <c r="G5" s="123">
        <f t="shared" si="0"/>
        <v>-18</v>
      </c>
      <c r="H5" s="123">
        <f t="shared" si="0"/>
        <v>-19</v>
      </c>
      <c r="I5" s="123">
        <f t="shared" si="0"/>
        <v>-20</v>
      </c>
      <c r="J5" s="123">
        <f t="shared" si="0"/>
        <v>-21</v>
      </c>
      <c r="K5" s="123">
        <f t="shared" si="0"/>
        <v>-22</v>
      </c>
      <c r="L5" s="123">
        <f t="shared" si="0"/>
        <v>-23</v>
      </c>
      <c r="M5" s="124">
        <f t="shared" si="0"/>
        <v>-24</v>
      </c>
    </row>
    <row r="6" spans="1:13" ht="15.75">
      <c r="A6" s="125"/>
      <c r="B6" s="126"/>
      <c r="C6" s="67"/>
      <c r="D6" s="126"/>
      <c r="E6" s="127" t="s">
        <v>16</v>
      </c>
      <c r="F6" s="128" t="s">
        <v>17</v>
      </c>
      <c r="G6" s="129"/>
      <c r="H6" s="130"/>
      <c r="I6" s="130"/>
      <c r="J6" s="130"/>
      <c r="K6" s="130"/>
      <c r="L6" s="130"/>
      <c r="M6" s="131" t="s">
        <v>18</v>
      </c>
    </row>
    <row r="7" spans="1:13" ht="15.75">
      <c r="A7" s="132"/>
      <c r="B7" s="126"/>
      <c r="C7" s="109" t="s">
        <v>296</v>
      </c>
      <c r="D7" s="133" t="s">
        <v>297</v>
      </c>
      <c r="E7" s="127" t="s">
        <v>19</v>
      </c>
      <c r="F7" s="134" t="s">
        <v>8</v>
      </c>
      <c r="G7" s="135" t="s">
        <v>20</v>
      </c>
      <c r="H7" s="135" t="s">
        <v>21</v>
      </c>
      <c r="I7" s="135" t="s">
        <v>22</v>
      </c>
      <c r="J7" s="135" t="s">
        <v>23</v>
      </c>
      <c r="K7" s="135" t="s">
        <v>192</v>
      </c>
      <c r="L7" s="135" t="s">
        <v>195</v>
      </c>
      <c r="M7" s="136" t="s">
        <v>24</v>
      </c>
    </row>
    <row r="8" spans="1:13" ht="16.5" thickBot="1">
      <c r="A8" s="137"/>
      <c r="B8" s="138" t="s">
        <v>0</v>
      </c>
      <c r="C8" s="137" t="s">
        <v>25</v>
      </c>
      <c r="D8" s="139" t="s">
        <v>25</v>
      </c>
      <c r="E8" s="140" t="s">
        <v>298</v>
      </c>
      <c r="F8" s="137" t="s">
        <v>26</v>
      </c>
      <c r="G8" s="139" t="s">
        <v>25</v>
      </c>
      <c r="H8" s="139" t="s">
        <v>25</v>
      </c>
      <c r="I8" s="139" t="s">
        <v>25</v>
      </c>
      <c r="J8" s="139" t="s">
        <v>25</v>
      </c>
      <c r="K8" s="139" t="s">
        <v>25</v>
      </c>
      <c r="L8" s="140" t="s">
        <v>193</v>
      </c>
      <c r="M8" s="141" t="s">
        <v>194</v>
      </c>
    </row>
    <row r="9" spans="1:15" ht="16.5" thickTop="1">
      <c r="A9" s="41">
        <v>1</v>
      </c>
      <c r="B9" s="42" t="str">
        <f>'Backup2-DO NOT PRINT'!B4</f>
        <v>ALLETE</v>
      </c>
      <c r="C9" s="142">
        <f>'Backup2-DO NOT PRINT'!H4</f>
        <v>2.04</v>
      </c>
      <c r="D9" s="143">
        <f>'Backup2-DO NOT PRINT'!I4</f>
        <v>2.3</v>
      </c>
      <c r="E9" s="143">
        <f>(D9-C9)/3</f>
        <v>0.0866666666666666</v>
      </c>
      <c r="F9" s="142">
        <f>-'Page 2'!C9</f>
        <v>-50.156666666666666</v>
      </c>
      <c r="G9" s="143">
        <f>'Backup1-DO NOT PRINT'!I6</f>
        <v>2.04</v>
      </c>
      <c r="H9" s="143">
        <f>'Backup1-DO NOT PRINT'!J6</f>
        <v>2.1266666666666665</v>
      </c>
      <c r="I9" s="143">
        <f>'Backup1-DO NOT PRINT'!K6</f>
        <v>2.213333333333333</v>
      </c>
      <c r="J9" s="143">
        <f>'Backup1-DO NOT PRINT'!L6</f>
        <v>2.3</v>
      </c>
      <c r="K9" s="143">
        <f>'Backup1-DO NOT PRINT'!M6</f>
        <v>2.4271899999999995</v>
      </c>
      <c r="L9" s="144">
        <f>'Backup1-DO NOT PRINT'!$M$3</f>
        <v>0.0553</v>
      </c>
      <c r="M9" s="145">
        <f>'Backup1-DO NOT PRINT'!G6</f>
        <v>0.0942679074321191</v>
      </c>
      <c r="O9" s="14"/>
    </row>
    <row r="10" spans="1:15" ht="15.75">
      <c r="A10" s="41">
        <v>2</v>
      </c>
      <c r="B10" s="42" t="str">
        <f>'Backup2-DO NOT PRINT'!B5</f>
        <v>Alliant Energy Co.</v>
      </c>
      <c r="C10" s="142">
        <f>'Backup2-DO NOT PRINT'!H5</f>
        <v>2.2</v>
      </c>
      <c r="D10" s="143">
        <f>'Backup2-DO NOT PRINT'!I5</f>
        <v>2.4</v>
      </c>
      <c r="E10" s="143">
        <f aca="true" t="shared" si="1" ref="E10:E21">(D10-C10)/3</f>
        <v>0.06666666666666658</v>
      </c>
      <c r="F10" s="142">
        <f>-'Page 2'!C10</f>
        <v>-52.833333333333336</v>
      </c>
      <c r="G10" s="143">
        <f>'Backup1-DO NOT PRINT'!I7</f>
        <v>2.2</v>
      </c>
      <c r="H10" s="143">
        <f>'Backup1-DO NOT PRINT'!J7</f>
        <v>2.2666666666666666</v>
      </c>
      <c r="I10" s="143">
        <f>'Backup1-DO NOT PRINT'!K7</f>
        <v>2.333333333333333</v>
      </c>
      <c r="J10" s="143">
        <f>'Backup1-DO NOT PRINT'!L7</f>
        <v>2.4</v>
      </c>
      <c r="K10" s="143">
        <f>'Backup1-DO NOT PRINT'!M7</f>
        <v>2.53272</v>
      </c>
      <c r="L10" s="144">
        <f>'Backup1-DO NOT PRINT'!$M$3</f>
        <v>0.0553</v>
      </c>
      <c r="M10" s="145">
        <f>'Backup1-DO NOT PRINT'!G7</f>
        <v>0.09398476808959999</v>
      </c>
      <c r="O10" s="14"/>
    </row>
    <row r="11" spans="1:15" ht="15.75">
      <c r="A11" s="41">
        <v>3</v>
      </c>
      <c r="B11" s="42" t="str">
        <f>'Backup2-DO NOT PRINT'!B6</f>
        <v>Avista Corp.</v>
      </c>
      <c r="C11" s="142">
        <f>'Backup2-DO NOT PRINT'!H6</f>
        <v>1.28</v>
      </c>
      <c r="D11" s="143">
        <f>'Backup2-DO NOT PRINT'!I6</f>
        <v>1.4</v>
      </c>
      <c r="E11" s="143">
        <f t="shared" si="1"/>
        <v>0.03999999999999996</v>
      </c>
      <c r="F11" s="142">
        <f>-'Page 2'!C11</f>
        <v>-29.136666666666667</v>
      </c>
      <c r="G11" s="143">
        <f>'Backup1-DO NOT PRINT'!I8</f>
        <v>1.28</v>
      </c>
      <c r="H11" s="143">
        <f>'Backup1-DO NOT PRINT'!J8</f>
        <v>1.32</v>
      </c>
      <c r="I11" s="143">
        <f>'Backup1-DO NOT PRINT'!K8</f>
        <v>1.36</v>
      </c>
      <c r="J11" s="143">
        <f>'Backup1-DO NOT PRINT'!L8</f>
        <v>1.4</v>
      </c>
      <c r="K11" s="143">
        <f>'Backup1-DO NOT PRINT'!M8</f>
        <v>1.4774199999999997</v>
      </c>
      <c r="L11" s="144">
        <f>'Backup1-DO NOT PRINT'!$M$3</f>
        <v>0.0553</v>
      </c>
      <c r="M11" s="145">
        <f>'Backup1-DO NOT PRINT'!G8</f>
        <v>0.09627274978379807</v>
      </c>
      <c r="O11" s="14"/>
    </row>
    <row r="12" spans="1:15" ht="15.75">
      <c r="A12" s="41">
        <v>4</v>
      </c>
      <c r="B12" s="42" t="str">
        <f>'Backup2-DO NOT PRINT'!B7</f>
        <v>DTE Energy Co.</v>
      </c>
      <c r="C12" s="142">
        <f>'Backup2-DO NOT PRINT'!H7</f>
        <v>2.87</v>
      </c>
      <c r="D12" s="143">
        <f>'Backup2-DO NOT PRINT'!I7</f>
        <v>3.35</v>
      </c>
      <c r="E12" s="143">
        <f t="shared" si="1"/>
        <v>0.16</v>
      </c>
      <c r="F12" s="142">
        <f>-'Page 2'!C12</f>
        <v>-69.51666666666667</v>
      </c>
      <c r="G12" s="143">
        <f>'Backup1-DO NOT PRINT'!I9</f>
        <v>2.87</v>
      </c>
      <c r="H12" s="143">
        <f>'Backup1-DO NOT PRINT'!J9</f>
        <v>3.0300000000000002</v>
      </c>
      <c r="I12" s="143">
        <f>'Backup1-DO NOT PRINT'!K9</f>
        <v>3.1900000000000004</v>
      </c>
      <c r="J12" s="143">
        <f>'Backup1-DO NOT PRINT'!L9</f>
        <v>3.35</v>
      </c>
      <c r="K12" s="143">
        <f>'Backup1-DO NOT PRINT'!M9</f>
        <v>3.535255</v>
      </c>
      <c r="L12" s="144">
        <f>'Backup1-DO NOT PRINT'!$M$3</f>
        <v>0.0553</v>
      </c>
      <c r="M12" s="145">
        <f>'Backup1-DO NOT PRINT'!G9</f>
        <v>0.09619553703415495</v>
      </c>
      <c r="O12" s="14"/>
    </row>
    <row r="13" spans="1:15" ht="15.75">
      <c r="A13" s="41">
        <v>5</v>
      </c>
      <c r="B13" s="42" t="str">
        <f>'Backup2-DO NOT PRINT'!B8</f>
        <v>IDACORP</v>
      </c>
      <c r="C13" s="142">
        <f>'Backup2-DO NOT PRINT'!H8</f>
        <v>1.76</v>
      </c>
      <c r="D13" s="143">
        <f>'Backup2-DO NOT PRINT'!I8</f>
        <v>2.2</v>
      </c>
      <c r="E13" s="143">
        <f t="shared" si="1"/>
        <v>0.14666666666666672</v>
      </c>
      <c r="F13" s="142">
        <f>-'Page 2'!C13</f>
        <v>-53.471666666666664</v>
      </c>
      <c r="G13" s="143">
        <f>'Backup1-DO NOT PRINT'!I10</f>
        <v>1.76</v>
      </c>
      <c r="H13" s="143">
        <f>'Backup1-DO NOT PRINT'!J10</f>
        <v>1.9066666666666667</v>
      </c>
      <c r="I13" s="143">
        <f>'Backup1-DO NOT PRINT'!K10</f>
        <v>2.0533333333333337</v>
      </c>
      <c r="J13" s="143">
        <f>'Backup1-DO NOT PRINT'!L10</f>
        <v>2.2</v>
      </c>
      <c r="K13" s="143">
        <f>'Backup1-DO NOT PRINT'!M10</f>
        <v>2.32166</v>
      </c>
      <c r="L13" s="144">
        <f>'Backup1-DO NOT PRINT'!$M$3</f>
        <v>0.0553</v>
      </c>
      <c r="M13" s="145">
        <f>'Backup1-DO NOT PRINT'!G10</f>
        <v>0.08991204497391991</v>
      </c>
      <c r="O13" s="14"/>
    </row>
    <row r="14" spans="1:15" ht="15.75">
      <c r="A14" s="41">
        <v>6</v>
      </c>
      <c r="B14" s="42" t="str">
        <f>'Backup2-DO NOT PRINT'!B9</f>
        <v>Integrys Energy</v>
      </c>
      <c r="C14" s="142">
        <f>'Backup2-DO NOT PRINT'!H9</f>
        <v>2.72</v>
      </c>
      <c r="D14" s="143">
        <f>'Backup2-DO NOT PRINT'!I9</f>
        <v>3</v>
      </c>
      <c r="E14" s="143">
        <f t="shared" si="1"/>
        <v>0.09333333333333327</v>
      </c>
      <c r="F14" s="142">
        <f>-'Page 2'!C14</f>
        <v>-55.525</v>
      </c>
      <c r="G14" s="143">
        <f>'Backup1-DO NOT PRINT'!I11</f>
        <v>2.72</v>
      </c>
      <c r="H14" s="143">
        <f>'Backup1-DO NOT PRINT'!J11</f>
        <v>2.8133333333333335</v>
      </c>
      <c r="I14" s="143">
        <f>'Backup1-DO NOT PRINT'!K11</f>
        <v>2.9066666666666667</v>
      </c>
      <c r="J14" s="143">
        <f>'Backup1-DO NOT PRINT'!L11</f>
        <v>3</v>
      </c>
      <c r="K14" s="143">
        <f>'Backup1-DO NOT PRINT'!M11</f>
        <v>3.1658999999999997</v>
      </c>
      <c r="L14" s="144">
        <f>'Backup1-DO NOT PRINT'!$M$3</f>
        <v>0.0553</v>
      </c>
      <c r="M14" s="145">
        <f>'Backup1-DO NOT PRINT'!G11</f>
        <v>0.10144618639566505</v>
      </c>
      <c r="O14" s="14"/>
    </row>
    <row r="15" spans="1:15" ht="15.75">
      <c r="A15" s="41">
        <v>7</v>
      </c>
      <c r="B15" s="42" t="str">
        <f>'Backup2-DO NOT PRINT'!B10</f>
        <v>Nextera Energy</v>
      </c>
      <c r="C15" s="142">
        <f>'Backup2-DO NOT PRINT'!H10</f>
        <v>3.16</v>
      </c>
      <c r="D15" s="143">
        <f>'Backup2-DO NOT PRINT'!I10</f>
        <v>3.9</v>
      </c>
      <c r="E15" s="143">
        <f t="shared" si="1"/>
        <v>0.2466666666666666</v>
      </c>
      <c r="F15" s="142">
        <f>-'Page 2'!C15</f>
        <v>-90.86833333333334</v>
      </c>
      <c r="G15" s="143">
        <f>'Backup1-DO NOT PRINT'!I12</f>
        <v>3.16</v>
      </c>
      <c r="H15" s="143">
        <f>'Backup1-DO NOT PRINT'!J12</f>
        <v>3.4066666666666667</v>
      </c>
      <c r="I15" s="143">
        <f>'Backup1-DO NOT PRINT'!K12</f>
        <v>3.6533333333333333</v>
      </c>
      <c r="J15" s="143">
        <f>'Backup1-DO NOT PRINT'!L12</f>
        <v>3.9</v>
      </c>
      <c r="K15" s="143">
        <f>'Backup1-DO NOT PRINT'!M12</f>
        <v>4.11567</v>
      </c>
      <c r="L15" s="144">
        <f>'Backup1-DO NOT PRINT'!$M$3</f>
        <v>0.0553</v>
      </c>
      <c r="M15" s="145">
        <f>'Backup1-DO NOT PRINT'!G12</f>
        <v>0.09148440306765604</v>
      </c>
      <c r="O15" s="14"/>
    </row>
    <row r="16" spans="1:15" ht="15.75">
      <c r="A16" s="41">
        <v>8</v>
      </c>
      <c r="B16" s="42" t="str">
        <f>'Backup2-DO NOT PRINT'!B11</f>
        <v>Portland General</v>
      </c>
      <c r="C16" s="142">
        <f>'Backup2-DO NOT PRINT'!H11</f>
        <v>1.12</v>
      </c>
      <c r="D16" s="143">
        <f>'Backup2-DO NOT PRINT'!I11</f>
        <v>1.25</v>
      </c>
      <c r="E16" s="143">
        <f t="shared" si="1"/>
        <v>0.0433333333333333</v>
      </c>
      <c r="F16" s="142">
        <f>-'Page 2'!C16</f>
        <v>-30.785</v>
      </c>
      <c r="G16" s="143">
        <f>'Backup1-DO NOT PRINT'!I13</f>
        <v>1.12</v>
      </c>
      <c r="H16" s="143">
        <f>'Backup1-DO NOT PRINT'!J13</f>
        <v>1.1633333333333333</v>
      </c>
      <c r="I16" s="143">
        <f>'Backup1-DO NOT PRINT'!K13</f>
        <v>1.2066666666666666</v>
      </c>
      <c r="J16" s="143">
        <f>'Backup1-DO NOT PRINT'!L13</f>
        <v>1.25</v>
      </c>
      <c r="K16" s="143">
        <f>'Backup1-DO NOT PRINT'!M13</f>
        <v>1.3191249999999999</v>
      </c>
      <c r="L16" s="144">
        <f>'Backup1-DO NOT PRINT'!$M$3</f>
        <v>0.0553</v>
      </c>
      <c r="M16" s="145">
        <f>'Backup1-DO NOT PRINT'!G13</f>
        <v>0.08968331140290786</v>
      </c>
      <c r="O16" s="14"/>
    </row>
    <row r="17" spans="1:15" ht="15.75">
      <c r="A17" s="41">
        <v>9</v>
      </c>
      <c r="B17" s="42" t="str">
        <f>'Backup2-DO NOT PRINT'!B12</f>
        <v>Sempra Energy</v>
      </c>
      <c r="C17" s="142">
        <f>'Backup2-DO NOT PRINT'!H12</f>
        <v>2.64</v>
      </c>
      <c r="D17" s="143">
        <f>'Backup2-DO NOT PRINT'!I12</f>
        <v>3</v>
      </c>
      <c r="E17" s="143">
        <f t="shared" si="1"/>
        <v>0.11999999999999995</v>
      </c>
      <c r="F17" s="142">
        <f>-'Page 2'!C17</f>
        <v>-92.71</v>
      </c>
      <c r="G17" s="143">
        <f>'Backup1-DO NOT PRINT'!I14</f>
        <v>2.64</v>
      </c>
      <c r="H17" s="143">
        <f>'Backup1-DO NOT PRINT'!J14</f>
        <v>2.7600000000000002</v>
      </c>
      <c r="I17" s="143">
        <f>'Backup1-DO NOT PRINT'!K14</f>
        <v>2.8800000000000003</v>
      </c>
      <c r="J17" s="143">
        <f>'Backup1-DO NOT PRINT'!L14</f>
        <v>3</v>
      </c>
      <c r="K17" s="143">
        <f>'Backup1-DO NOT PRINT'!M14</f>
        <v>3.1658999999999997</v>
      </c>
      <c r="L17" s="144">
        <f>'Backup1-DO NOT PRINT'!$M$3</f>
        <v>0.0553</v>
      </c>
      <c r="M17" s="145">
        <f>'Backup1-DO NOT PRINT'!G14</f>
        <v>0.08225600669470667</v>
      </c>
      <c r="O17" s="14"/>
    </row>
    <row r="18" spans="1:15" ht="15.75">
      <c r="A18" s="41">
        <v>10</v>
      </c>
      <c r="B18" s="42" t="str">
        <f>'Backup2-DO NOT PRINT'!B13</f>
        <v>Southern Co.</v>
      </c>
      <c r="C18" s="142">
        <f>'Backup2-DO NOT PRINT'!H13</f>
        <v>2.15</v>
      </c>
      <c r="D18" s="143">
        <f>'Backup2-DO NOT PRINT'!I13</f>
        <v>2.36</v>
      </c>
      <c r="E18" s="143">
        <f t="shared" si="1"/>
        <v>0.06999999999999999</v>
      </c>
      <c r="F18" s="142">
        <f>-'Page 2'!C18</f>
        <v>-41.861666666666665</v>
      </c>
      <c r="G18" s="143">
        <f>'Backup1-DO NOT PRINT'!I15</f>
        <v>2.15</v>
      </c>
      <c r="H18" s="143">
        <f>'Backup1-DO NOT PRINT'!J15</f>
        <v>2.2199999999999998</v>
      </c>
      <c r="I18" s="143">
        <f>'Backup1-DO NOT PRINT'!K15</f>
        <v>2.2899999999999996</v>
      </c>
      <c r="J18" s="143">
        <f>'Backup1-DO NOT PRINT'!L15</f>
        <v>2.36</v>
      </c>
      <c r="K18" s="143">
        <f>'Backup1-DO NOT PRINT'!M15</f>
        <v>2.4905079999999997</v>
      </c>
      <c r="L18" s="144">
        <f>'Backup1-DO NOT PRINT'!$M$3</f>
        <v>0.0553</v>
      </c>
      <c r="M18" s="145">
        <f>'Backup1-DO NOT PRINT'!G15</f>
        <v>0.10350010646438434</v>
      </c>
      <c r="O18" s="14"/>
    </row>
    <row r="19" spans="1:15" ht="15.75">
      <c r="A19" s="41">
        <v>11</v>
      </c>
      <c r="B19" s="42" t="str">
        <f>'Backup2-DO NOT PRINT'!B14</f>
        <v>Westar Energy</v>
      </c>
      <c r="C19" s="142">
        <f>'Backup2-DO NOT PRINT'!H14</f>
        <v>1.44</v>
      </c>
      <c r="D19" s="143">
        <f>'Backup2-DO NOT PRINT'!I14</f>
        <v>1.56</v>
      </c>
      <c r="E19" s="143">
        <f t="shared" si="1"/>
        <v>0.040000000000000036</v>
      </c>
      <c r="F19" s="142">
        <f>-'Page 2'!C19</f>
        <v>-33.55166666666667</v>
      </c>
      <c r="G19" s="143">
        <f>'Backup1-DO NOT PRINT'!I16</f>
        <v>1.44</v>
      </c>
      <c r="H19" s="143">
        <f>'Backup1-DO NOT PRINT'!J16</f>
        <v>1.48</v>
      </c>
      <c r="I19" s="143">
        <f>'Backup1-DO NOT PRINT'!K16</f>
        <v>1.52</v>
      </c>
      <c r="J19" s="143">
        <f>'Backup1-DO NOT PRINT'!L16</f>
        <v>1.56</v>
      </c>
      <c r="K19" s="143">
        <f>'Backup1-DO NOT PRINT'!M16</f>
        <v>1.6462679999999998</v>
      </c>
      <c r="L19" s="144">
        <f>'Backup1-DO NOT PRINT'!$M$3</f>
        <v>0.0553</v>
      </c>
      <c r="M19" s="145">
        <f>'Backup1-DO NOT PRINT'!G16</f>
        <v>0.09494291023974943</v>
      </c>
      <c r="O19" s="14"/>
    </row>
    <row r="20" spans="1:15" ht="15.75">
      <c r="A20" s="41">
        <v>12</v>
      </c>
      <c r="B20" s="42" t="str">
        <f>'Backup2-DO NOT PRINT'!B15</f>
        <v>Wisconsin Energy</v>
      </c>
      <c r="C20" s="142">
        <f>'Backup2-DO NOT PRINT'!H15</f>
        <v>1.68</v>
      </c>
      <c r="D20" s="143">
        <f>'Backup2-DO NOT PRINT'!I15</f>
        <v>2.1</v>
      </c>
      <c r="E20" s="143">
        <f t="shared" si="1"/>
        <v>0.14000000000000004</v>
      </c>
      <c r="F20" s="142">
        <f>-'Page 2'!C20</f>
        <v>-43.129999999999995</v>
      </c>
      <c r="G20" s="143">
        <f>'Backup1-DO NOT PRINT'!I17</f>
        <v>1.68</v>
      </c>
      <c r="H20" s="143">
        <f>'Backup1-DO NOT PRINT'!J17</f>
        <v>1.82</v>
      </c>
      <c r="I20" s="143">
        <f>'Backup1-DO NOT PRINT'!K17</f>
        <v>1.9600000000000002</v>
      </c>
      <c r="J20" s="143">
        <f>'Backup1-DO NOT PRINT'!L17</f>
        <v>2.1</v>
      </c>
      <c r="K20" s="143">
        <f>'Backup1-DO NOT PRINT'!M17</f>
        <v>2.2161299999999997</v>
      </c>
      <c r="L20" s="144">
        <f>'Backup1-DO NOT PRINT'!$M$3</f>
        <v>0.0553</v>
      </c>
      <c r="M20" s="145">
        <f>'Backup1-DO NOT PRINT'!G17</f>
        <v>0.09642915816485176</v>
      </c>
      <c r="O20" s="14"/>
    </row>
    <row r="21" spans="1:15" ht="15.75">
      <c r="A21" s="41">
        <v>13</v>
      </c>
      <c r="B21" s="42" t="str">
        <f>'Backup2-DO NOT PRINT'!B16</f>
        <v>Xcel Energy Inc.</v>
      </c>
      <c r="C21" s="142">
        <f>'Backup2-DO NOT PRINT'!H16</f>
        <v>1.17</v>
      </c>
      <c r="D21" s="143">
        <f>'Backup2-DO NOT PRINT'!I16</f>
        <v>1.35</v>
      </c>
      <c r="E21" s="143">
        <f t="shared" si="1"/>
        <v>0.06000000000000005</v>
      </c>
      <c r="F21" s="142">
        <f>-'Page 2'!C21</f>
        <v>-29.166666666666668</v>
      </c>
      <c r="G21" s="143">
        <f>'Backup1-DO NOT PRINT'!I18</f>
        <v>1.17</v>
      </c>
      <c r="H21" s="143">
        <f>'Backup1-DO NOT PRINT'!J18</f>
        <v>1.23</v>
      </c>
      <c r="I21" s="143">
        <f>'Backup1-DO NOT PRINT'!K18</f>
        <v>1.29</v>
      </c>
      <c r="J21" s="143">
        <f>'Backup1-DO NOT PRINT'!L18</f>
        <v>1.35</v>
      </c>
      <c r="K21" s="143">
        <f>'Backup1-DO NOT PRINT'!M18</f>
        <v>1.424655</v>
      </c>
      <c r="L21" s="144">
        <f>'Backup1-DO NOT PRINT'!$M$3</f>
        <v>0.0553</v>
      </c>
      <c r="M21" s="145">
        <f>'Backup1-DO NOT PRINT'!G18</f>
        <v>0.09457719674181031</v>
      </c>
      <c r="O21" s="14"/>
    </row>
    <row r="22" spans="1:15" ht="14.25" customHeight="1">
      <c r="A22" s="146"/>
      <c r="B22" s="147"/>
      <c r="C22" s="148"/>
      <c r="D22" s="149"/>
      <c r="E22" s="149"/>
      <c r="F22" s="148"/>
      <c r="G22" s="149"/>
      <c r="H22" s="149"/>
      <c r="I22" s="149"/>
      <c r="J22" s="149"/>
      <c r="K22" s="149"/>
      <c r="L22" s="149"/>
      <c r="M22" s="150"/>
      <c r="O22" s="14"/>
    </row>
    <row r="23" spans="1:13" ht="15.75">
      <c r="A23" s="151"/>
      <c r="B23" s="152" t="s">
        <v>1</v>
      </c>
      <c r="C23" s="153"/>
      <c r="D23" s="154"/>
      <c r="E23" s="154"/>
      <c r="F23" s="154"/>
      <c r="G23" s="117"/>
      <c r="H23" s="117"/>
      <c r="I23" s="117"/>
      <c r="J23" s="117"/>
      <c r="K23" s="117"/>
      <c r="L23" s="117"/>
      <c r="M23" s="155">
        <f>AVERAGE(M9:M22)</f>
        <v>0.0942270989604095</v>
      </c>
    </row>
    <row r="24" spans="1:13" ht="16.5" thickBot="1">
      <c r="A24" s="156"/>
      <c r="B24" s="157" t="s">
        <v>2</v>
      </c>
      <c r="C24" s="138"/>
      <c r="D24" s="138"/>
      <c r="E24" s="103"/>
      <c r="F24" s="103"/>
      <c r="G24" s="103"/>
      <c r="H24" s="103"/>
      <c r="I24" s="103"/>
      <c r="J24" s="103"/>
      <c r="K24" s="103"/>
      <c r="L24" s="103"/>
      <c r="M24" s="158">
        <f>MEDIAN(M9:M22)</f>
        <v>0.09457719674181031</v>
      </c>
    </row>
    <row r="25" spans="1:13" ht="16.5" thickTop="1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</row>
    <row r="26" spans="1:13" ht="15.75">
      <c r="A26" s="55" t="str">
        <f>'Page 1'!A26</f>
        <v>Sources:  Value Line Investment Survey, Electric Utility (East), Feb 21, 2014; (Central), Mar 21, 2014; (West), Jan 31, 2014.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5.75">
      <c r="A27" s="55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5.75">
      <c r="A28" s="55" t="str">
        <f>'Page 1'!A30</f>
        <v>NOTE:  SEE PAGE 5 OF THIS EXHIBIT FOR FURTHER EXPLANATION OF EACH COLUMN.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</sheetData>
  <sheetProtection/>
  <mergeCells count="3">
    <mergeCell ref="A1:M1"/>
    <mergeCell ref="A2:M2"/>
    <mergeCell ref="A3:M3"/>
  </mergeCells>
  <printOptions horizontalCentered="1"/>
  <pageMargins left="0.75" right="0.75" top="0.75" bottom="0.25" header="0.5" footer="0.5"/>
  <pageSetup horizontalDpi="600" verticalDpi="600" orientation="landscape" scale="80" r:id="rId1"/>
  <headerFooter alignWithMargins="0">
    <oddHeader>&amp;R&amp;"Times New Roman"&amp;14Exhibit RMP___(SCH-5R)
Page 4 of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 transitionEvaluation="1"/>
  <dimension ref="A1:P75"/>
  <sheetViews>
    <sheetView showGridLines="0" defaultGridColor="0" zoomScale="80" zoomScaleNormal="80" colorId="22" workbookViewId="0" topLeftCell="A1">
      <selection activeCell="A1" sqref="A1:L1"/>
    </sheetView>
  </sheetViews>
  <sheetFormatPr defaultColWidth="9.77734375" defaultRowHeight="15"/>
  <cols>
    <col min="1" max="6" width="9.77734375" style="1" customWidth="1"/>
    <col min="7" max="7" width="10.6640625" style="1" customWidth="1"/>
    <col min="8" max="16384" width="9.77734375" style="1" customWidth="1"/>
  </cols>
  <sheetData>
    <row r="1" spans="1:12" ht="20.25">
      <c r="A1" s="218" t="str">
        <f>'Page 1'!A1:E1</f>
        <v>Rocky Mountain Power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4" ht="18.75">
      <c r="A2" s="217" t="str">
        <f>'Page 1'!A2:E2</f>
        <v>Discounted Cash Flow Analysis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N2" s="9"/>
    </row>
    <row r="3" spans="1:16" ht="18.75">
      <c r="A3" s="159" t="s">
        <v>212</v>
      </c>
      <c r="B3" s="28"/>
      <c r="C3" s="28"/>
      <c r="D3" s="28"/>
      <c r="E3" s="28"/>
      <c r="F3" s="160"/>
      <c r="G3" s="160"/>
      <c r="H3" s="160"/>
      <c r="I3" s="160"/>
      <c r="J3" s="56"/>
      <c r="K3" s="160"/>
      <c r="L3" s="160"/>
      <c r="M3"/>
      <c r="N3"/>
      <c r="O3" s="5"/>
      <c r="P3" s="5"/>
    </row>
    <row r="4" spans="1:16" ht="15.75">
      <c r="A4" s="161"/>
      <c r="B4" s="33"/>
      <c r="C4" s="33"/>
      <c r="D4" s="33"/>
      <c r="E4" s="33"/>
      <c r="F4" s="78"/>
      <c r="G4" s="78"/>
      <c r="H4" s="78"/>
      <c r="I4" s="78"/>
      <c r="J4" s="161"/>
      <c r="K4" s="78"/>
      <c r="L4" s="78"/>
      <c r="M4" s="5"/>
      <c r="N4" s="5"/>
      <c r="O4" s="5"/>
      <c r="P4" s="5"/>
    </row>
    <row r="5" spans="1:16" s="2" customFormat="1" ht="15.75">
      <c r="A5" s="162" t="s">
        <v>289</v>
      </c>
      <c r="B5" s="163"/>
      <c r="C5" s="163"/>
      <c r="D5" s="163"/>
      <c r="E5" s="163"/>
      <c r="F5" s="164"/>
      <c r="G5" s="165"/>
      <c r="H5" s="33" t="s">
        <v>253</v>
      </c>
      <c r="I5" s="27"/>
      <c r="J5" s="166"/>
      <c r="K5" s="166"/>
      <c r="L5" s="164"/>
      <c r="M5" s="20"/>
      <c r="N5" s="20"/>
      <c r="O5" s="20"/>
      <c r="P5" s="20"/>
    </row>
    <row r="6" spans="1:16" ht="15.75">
      <c r="A6" s="167"/>
      <c r="B6" s="33"/>
      <c r="C6" s="33"/>
      <c r="D6" s="33"/>
      <c r="E6" s="33"/>
      <c r="F6" s="78"/>
      <c r="G6" s="161"/>
      <c r="H6" s="27"/>
      <c r="I6" s="33"/>
      <c r="J6" s="27"/>
      <c r="K6" s="27"/>
      <c r="L6" s="78"/>
      <c r="M6" s="5"/>
      <c r="N6" s="5"/>
      <c r="O6" s="5"/>
      <c r="P6" s="5"/>
    </row>
    <row r="7" spans="1:16" ht="15.75">
      <c r="A7" s="168" t="s">
        <v>290</v>
      </c>
      <c r="B7" s="27"/>
      <c r="C7" s="27"/>
      <c r="D7" s="27"/>
      <c r="E7" s="27"/>
      <c r="F7" s="27"/>
      <c r="G7" s="27"/>
      <c r="H7" s="33" t="s">
        <v>293</v>
      </c>
      <c r="I7" s="33"/>
      <c r="J7" s="166"/>
      <c r="K7" s="27"/>
      <c r="L7" s="78"/>
      <c r="M7" s="5"/>
      <c r="N7" s="5"/>
      <c r="O7" s="5"/>
      <c r="P7" s="5"/>
    </row>
    <row r="8" spans="1:16" ht="15.75">
      <c r="A8" s="168" t="s">
        <v>299</v>
      </c>
      <c r="B8" s="27"/>
      <c r="C8" s="27"/>
      <c r="D8" s="27"/>
      <c r="E8" s="27"/>
      <c r="F8" s="27"/>
      <c r="G8" s="27"/>
      <c r="H8" s="168" t="s">
        <v>299</v>
      </c>
      <c r="I8" s="33"/>
      <c r="J8" s="27"/>
      <c r="K8" s="27"/>
      <c r="L8" s="78"/>
      <c r="M8" s="5"/>
      <c r="N8" s="5"/>
      <c r="O8" s="5"/>
      <c r="P8" s="5"/>
    </row>
    <row r="9" spans="1:16" ht="15.75">
      <c r="A9" s="27"/>
      <c r="B9" s="27"/>
      <c r="C9" s="27"/>
      <c r="D9" s="27"/>
      <c r="E9" s="27"/>
      <c r="F9" s="27"/>
      <c r="G9" s="161"/>
      <c r="H9" s="27"/>
      <c r="I9" s="27"/>
      <c r="J9" s="27"/>
      <c r="K9" s="27"/>
      <c r="L9" s="78"/>
      <c r="M9" s="5"/>
      <c r="N9" s="5"/>
      <c r="O9" s="5"/>
      <c r="P9" s="5"/>
    </row>
    <row r="10" spans="1:16" ht="15.75">
      <c r="A10" s="168" t="s">
        <v>27</v>
      </c>
      <c r="B10" s="27"/>
      <c r="C10" s="33"/>
      <c r="D10" s="33"/>
      <c r="E10" s="33"/>
      <c r="F10" s="78"/>
      <c r="G10" s="161"/>
      <c r="H10" s="168" t="s">
        <v>294</v>
      </c>
      <c r="I10" s="33"/>
      <c r="J10" s="161"/>
      <c r="K10" s="78"/>
      <c r="L10" s="78"/>
      <c r="M10" s="5"/>
      <c r="N10" s="5"/>
      <c r="O10" s="5"/>
      <c r="P10" s="5"/>
    </row>
    <row r="11" spans="1:16" ht="15.75">
      <c r="A11" s="168"/>
      <c r="B11" s="33"/>
      <c r="C11" s="33"/>
      <c r="D11" s="33"/>
      <c r="E11" s="33"/>
      <c r="F11" s="78"/>
      <c r="G11" s="161"/>
      <c r="H11" s="55" t="s">
        <v>295</v>
      </c>
      <c r="I11" s="33"/>
      <c r="J11" s="161"/>
      <c r="K11" s="27"/>
      <c r="L11" s="78"/>
      <c r="M11" s="5"/>
      <c r="N11" s="5"/>
      <c r="O11" s="5"/>
      <c r="P11" s="5"/>
    </row>
    <row r="12" spans="1:16" ht="15.75">
      <c r="A12" s="168" t="s">
        <v>291</v>
      </c>
      <c r="B12" s="33"/>
      <c r="C12" s="33"/>
      <c r="D12" s="33"/>
      <c r="E12" s="33"/>
      <c r="F12" s="78"/>
      <c r="G12" s="161"/>
      <c r="H12" s="27"/>
      <c r="I12" s="27"/>
      <c r="J12" s="27"/>
      <c r="K12" s="27"/>
      <c r="L12" s="78"/>
      <c r="M12" s="5"/>
      <c r="N12" s="5"/>
      <c r="O12" s="5"/>
      <c r="P12" s="5"/>
    </row>
    <row r="13" spans="1:16" ht="15.75">
      <c r="A13" s="168" t="s">
        <v>292</v>
      </c>
      <c r="B13" s="33"/>
      <c r="C13" s="33"/>
      <c r="D13" s="33"/>
      <c r="E13" s="33"/>
      <c r="F13" s="78"/>
      <c r="G13" s="161"/>
      <c r="H13" s="168" t="s">
        <v>254</v>
      </c>
      <c r="I13" s="33"/>
      <c r="J13" s="27"/>
      <c r="K13" s="78"/>
      <c r="L13" s="78"/>
      <c r="M13" s="5"/>
      <c r="N13" s="5"/>
      <c r="O13" s="5"/>
      <c r="P13" s="5"/>
    </row>
    <row r="14" spans="1:16" ht="15.75">
      <c r="A14" s="33"/>
      <c r="B14" s="33"/>
      <c r="C14" s="33"/>
      <c r="D14" s="33"/>
      <c r="E14" s="33"/>
      <c r="F14" s="78"/>
      <c r="G14" s="161"/>
      <c r="H14" s="168"/>
      <c r="I14" s="33"/>
      <c r="J14" s="161"/>
      <c r="K14" s="78"/>
      <c r="L14" s="78"/>
      <c r="M14" s="5"/>
      <c r="N14" s="5"/>
      <c r="O14" s="5"/>
      <c r="P14" s="5"/>
    </row>
    <row r="15" spans="1:16" ht="15.75">
      <c r="A15" s="168" t="s">
        <v>216</v>
      </c>
      <c r="B15" s="33"/>
      <c r="C15" s="33"/>
      <c r="D15" s="33"/>
      <c r="E15" s="33"/>
      <c r="F15" s="78"/>
      <c r="G15" s="161"/>
      <c r="H15" s="33" t="s">
        <v>255</v>
      </c>
      <c r="I15" s="33"/>
      <c r="J15" s="161"/>
      <c r="K15" s="78"/>
      <c r="L15" s="78"/>
      <c r="M15" s="5"/>
      <c r="N15" s="5"/>
      <c r="O15" s="5"/>
      <c r="P15" s="5"/>
    </row>
    <row r="16" spans="1:16" ht="15.75">
      <c r="A16" s="168" t="s">
        <v>231</v>
      </c>
      <c r="B16" s="33"/>
      <c r="C16" s="33"/>
      <c r="D16" s="33"/>
      <c r="E16" s="33"/>
      <c r="F16" s="78"/>
      <c r="G16" s="161"/>
      <c r="H16" s="33"/>
      <c r="I16" s="33"/>
      <c r="J16" s="161"/>
      <c r="K16" s="78"/>
      <c r="L16" s="78"/>
      <c r="M16" s="5"/>
      <c r="N16" s="5"/>
      <c r="O16" s="5"/>
      <c r="P16" s="5"/>
    </row>
    <row r="17" spans="1:16" ht="15.75">
      <c r="A17" s="33"/>
      <c r="B17" s="33"/>
      <c r="C17" s="33"/>
      <c r="D17" s="27"/>
      <c r="E17" s="33"/>
      <c r="F17" s="78"/>
      <c r="G17" s="161"/>
      <c r="H17" s="33" t="s">
        <v>256</v>
      </c>
      <c r="I17" s="33"/>
      <c r="J17" s="161"/>
      <c r="K17" s="78"/>
      <c r="L17" s="78"/>
      <c r="M17" s="5"/>
      <c r="N17" s="5"/>
      <c r="O17" s="5"/>
      <c r="P17" s="5"/>
    </row>
    <row r="18" spans="1:16" ht="15.75">
      <c r="A18" s="162" t="s">
        <v>224</v>
      </c>
      <c r="B18" s="163"/>
      <c r="C18" s="166"/>
      <c r="D18" s="27"/>
      <c r="E18" s="33"/>
      <c r="F18" s="78"/>
      <c r="G18" s="161"/>
      <c r="H18" s="27"/>
      <c r="I18" s="163"/>
      <c r="J18" s="161"/>
      <c r="K18" s="78"/>
      <c r="L18" s="78"/>
      <c r="M18" s="5"/>
      <c r="N18" s="5"/>
      <c r="O18" s="5"/>
      <c r="P18" s="5"/>
    </row>
    <row r="19" spans="1:16" ht="15.75">
      <c r="A19" s="162" t="s">
        <v>232</v>
      </c>
      <c r="B19" s="163"/>
      <c r="C19" s="163"/>
      <c r="D19" s="166"/>
      <c r="E19" s="163"/>
      <c r="F19" s="78"/>
      <c r="G19" s="161"/>
      <c r="H19" s="168" t="s">
        <v>257</v>
      </c>
      <c r="I19" s="163"/>
      <c r="J19" s="161"/>
      <c r="K19" s="78"/>
      <c r="L19" s="78"/>
      <c r="M19" s="5"/>
      <c r="N19" s="5"/>
      <c r="O19" s="5"/>
      <c r="P19" s="5"/>
    </row>
    <row r="20" spans="1:16" s="2" customFormat="1" ht="15.75">
      <c r="A20" s="27"/>
      <c r="B20" s="27"/>
      <c r="C20" s="33"/>
      <c r="D20" s="163"/>
      <c r="E20" s="163"/>
      <c r="F20" s="78"/>
      <c r="G20" s="161"/>
      <c r="H20" s="33"/>
      <c r="I20" s="33"/>
      <c r="J20" s="161"/>
      <c r="K20" s="78"/>
      <c r="L20" s="164"/>
      <c r="M20" s="20"/>
      <c r="N20" s="20"/>
      <c r="O20" s="20"/>
      <c r="P20" s="20"/>
    </row>
    <row r="21" spans="1:16" s="2" customFormat="1" ht="15.75">
      <c r="A21" s="168" t="s">
        <v>247</v>
      </c>
      <c r="B21" s="33"/>
      <c r="C21" s="163"/>
      <c r="D21" s="33"/>
      <c r="E21" s="33"/>
      <c r="F21" s="78"/>
      <c r="G21" s="165"/>
      <c r="H21" s="168" t="s">
        <v>258</v>
      </c>
      <c r="I21" s="33"/>
      <c r="J21" s="161"/>
      <c r="K21" s="78"/>
      <c r="L21" s="164"/>
      <c r="M21" s="20"/>
      <c r="N21" s="20"/>
      <c r="O21" s="20"/>
      <c r="P21" s="20"/>
    </row>
    <row r="22" spans="1:16" ht="15.75">
      <c r="A22" s="33"/>
      <c r="B22" s="33"/>
      <c r="C22" s="163"/>
      <c r="D22" s="163"/>
      <c r="E22" s="163"/>
      <c r="F22" s="164"/>
      <c r="G22" s="165"/>
      <c r="H22" s="168"/>
      <c r="I22" s="33"/>
      <c r="J22" s="161"/>
      <c r="K22" s="164"/>
      <c r="L22" s="78"/>
      <c r="M22" s="5"/>
      <c r="N22" s="5"/>
      <c r="O22" s="5"/>
      <c r="P22" s="5"/>
    </row>
    <row r="23" spans="1:16" ht="15.75">
      <c r="A23" s="168" t="s">
        <v>248</v>
      </c>
      <c r="B23" s="27"/>
      <c r="C23" s="27"/>
      <c r="D23" s="163"/>
      <c r="E23" s="163"/>
      <c r="F23" s="164"/>
      <c r="G23" s="161"/>
      <c r="H23" s="168" t="s">
        <v>259</v>
      </c>
      <c r="I23" s="33"/>
      <c r="J23" s="165"/>
      <c r="K23" s="164"/>
      <c r="L23" s="78"/>
      <c r="M23" s="5"/>
      <c r="N23" s="5"/>
      <c r="O23" s="5"/>
      <c r="P23" s="5"/>
    </row>
    <row r="24" spans="1:16" ht="15.75">
      <c r="A24" s="27"/>
      <c r="B24" s="27"/>
      <c r="C24" s="33"/>
      <c r="D24" s="33"/>
      <c r="E24" s="33"/>
      <c r="F24" s="78"/>
      <c r="G24" s="161"/>
      <c r="H24" s="33"/>
      <c r="I24" s="33"/>
      <c r="J24" s="165"/>
      <c r="K24" s="78"/>
      <c r="L24" s="78"/>
      <c r="M24" s="5"/>
      <c r="N24" s="5"/>
      <c r="O24" s="5"/>
      <c r="P24" s="5"/>
    </row>
    <row r="25" spans="1:16" ht="15.75">
      <c r="A25" s="33" t="s">
        <v>249</v>
      </c>
      <c r="B25" s="27"/>
      <c r="C25" s="33"/>
      <c r="D25" s="33"/>
      <c r="E25" s="33"/>
      <c r="F25" s="78"/>
      <c r="G25" s="161"/>
      <c r="H25" s="168" t="s">
        <v>260</v>
      </c>
      <c r="I25" s="33"/>
      <c r="J25" s="161"/>
      <c r="K25" s="78"/>
      <c r="L25" s="78"/>
      <c r="M25" s="5"/>
      <c r="N25" s="5"/>
      <c r="O25" s="5"/>
      <c r="P25" s="5"/>
    </row>
    <row r="26" spans="1:16" ht="15.75">
      <c r="A26" s="27"/>
      <c r="B26" s="27"/>
      <c r="C26" s="33"/>
      <c r="D26" s="33"/>
      <c r="E26" s="33"/>
      <c r="F26" s="78"/>
      <c r="G26" s="161"/>
      <c r="H26" s="168" t="s">
        <v>261</v>
      </c>
      <c r="I26" s="33"/>
      <c r="J26" s="161"/>
      <c r="K26" s="78"/>
      <c r="L26" s="78"/>
      <c r="M26" s="5"/>
      <c r="N26" s="5"/>
      <c r="O26" s="5"/>
      <c r="P26" s="5"/>
    </row>
    <row r="27" spans="1:16" ht="15.75">
      <c r="A27" s="33" t="s">
        <v>250</v>
      </c>
      <c r="B27" s="27"/>
      <c r="C27" s="33"/>
      <c r="D27" s="33"/>
      <c r="E27" s="33"/>
      <c r="F27" s="78"/>
      <c r="G27" s="161"/>
      <c r="H27" s="168"/>
      <c r="I27" s="33"/>
      <c r="J27" s="161"/>
      <c r="K27" s="78"/>
      <c r="L27" s="78"/>
      <c r="M27" s="5"/>
      <c r="N27" s="5"/>
      <c r="O27" s="5"/>
      <c r="P27" s="5"/>
    </row>
    <row r="28" spans="1:16" ht="15.75">
      <c r="A28" s="27"/>
      <c r="B28" s="27"/>
      <c r="C28" s="33"/>
      <c r="D28" s="33"/>
      <c r="E28" s="33"/>
      <c r="F28" s="33"/>
      <c r="G28" s="161"/>
      <c r="H28" s="33" t="s">
        <v>262</v>
      </c>
      <c r="I28" s="33"/>
      <c r="J28" s="161"/>
      <c r="K28" s="78"/>
      <c r="L28" s="33"/>
      <c r="M28" s="3"/>
      <c r="N28" s="3"/>
      <c r="O28" s="3"/>
      <c r="P28" s="3"/>
    </row>
    <row r="29" spans="1:16" ht="15.75">
      <c r="A29" s="168" t="s">
        <v>251</v>
      </c>
      <c r="B29" s="27"/>
      <c r="C29" s="33"/>
      <c r="D29" s="33"/>
      <c r="E29" s="33"/>
      <c r="F29" s="33"/>
      <c r="G29" s="161"/>
      <c r="H29" s="168"/>
      <c r="I29" s="33"/>
      <c r="J29" s="161"/>
      <c r="K29" s="78"/>
      <c r="L29" s="33"/>
      <c r="M29" s="3"/>
      <c r="N29" s="3"/>
      <c r="O29" s="3"/>
      <c r="P29" s="3"/>
    </row>
    <row r="30" spans="1:16" ht="15.75">
      <c r="A30" s="27"/>
      <c r="B30" s="27"/>
      <c r="C30" s="33"/>
      <c r="D30" s="33"/>
      <c r="E30" s="33"/>
      <c r="F30" s="33"/>
      <c r="G30" s="161"/>
      <c r="H30" s="168" t="s">
        <v>263</v>
      </c>
      <c r="I30" s="33"/>
      <c r="J30" s="161"/>
      <c r="K30" s="33"/>
      <c r="L30" s="33"/>
      <c r="M30" s="3"/>
      <c r="N30" s="3"/>
      <c r="O30" s="3"/>
      <c r="P30" s="3"/>
    </row>
    <row r="31" spans="1:16" ht="15.75">
      <c r="A31" s="27" t="s">
        <v>252</v>
      </c>
      <c r="B31" s="27"/>
      <c r="C31" s="33"/>
      <c r="D31" s="33"/>
      <c r="E31" s="33"/>
      <c r="F31" s="33"/>
      <c r="G31" s="161"/>
      <c r="H31" s="168" t="s">
        <v>264</v>
      </c>
      <c r="I31" s="33"/>
      <c r="J31" s="161"/>
      <c r="K31" s="33"/>
      <c r="L31" s="33"/>
      <c r="M31" s="3"/>
      <c r="N31" s="3"/>
      <c r="O31" s="3"/>
      <c r="P31" s="3"/>
    </row>
    <row r="32" spans="1:16" ht="15.75">
      <c r="A32" s="168" t="s">
        <v>233</v>
      </c>
      <c r="B32" s="27"/>
      <c r="C32" s="33"/>
      <c r="D32" s="33"/>
      <c r="E32" s="33"/>
      <c r="F32" s="33"/>
      <c r="G32" s="161"/>
      <c r="H32" s="168" t="s">
        <v>234</v>
      </c>
      <c r="I32" s="33"/>
      <c r="J32" s="161"/>
      <c r="K32" s="33"/>
      <c r="L32" s="33"/>
      <c r="M32" s="3"/>
      <c r="N32" s="3"/>
      <c r="O32" s="3"/>
      <c r="P32" s="3"/>
    </row>
    <row r="33" spans="1:16" ht="15.75">
      <c r="A33" s="162" t="s">
        <v>301</v>
      </c>
      <c r="B33" s="33"/>
      <c r="C33" s="33"/>
      <c r="D33" s="33"/>
      <c r="E33" s="33"/>
      <c r="F33" s="33"/>
      <c r="G33" s="161"/>
      <c r="H33" s="168" t="s">
        <v>265</v>
      </c>
      <c r="I33" s="161"/>
      <c r="J33" s="161"/>
      <c r="K33" s="33"/>
      <c r="L33" s="33"/>
      <c r="M33" s="3"/>
      <c r="N33" s="3"/>
      <c r="O33" s="3"/>
      <c r="P33" s="3"/>
    </row>
    <row r="34" spans="4:16" ht="15">
      <c r="D34" s="3"/>
      <c r="E34" s="3"/>
      <c r="F34" s="3"/>
      <c r="G34" s="4"/>
      <c r="I34" s="3"/>
      <c r="J34" s="4"/>
      <c r="K34" s="3"/>
      <c r="L34" s="3"/>
      <c r="M34" s="3"/>
      <c r="N34" s="3"/>
      <c r="O34" s="3"/>
      <c r="P34" s="3"/>
    </row>
    <row r="35" spans="2:16" ht="15">
      <c r="B35" s="3"/>
      <c r="C35" s="3"/>
      <c r="D35" s="3"/>
      <c r="E35" s="3"/>
      <c r="F35" s="3"/>
      <c r="G35" s="4"/>
      <c r="I35" s="4"/>
      <c r="K35" s="3"/>
      <c r="L35" s="3"/>
      <c r="M35" s="3"/>
      <c r="N35" s="3"/>
      <c r="O35" s="3"/>
      <c r="P35" s="3"/>
    </row>
    <row r="36" spans="3:16" ht="15">
      <c r="C36" s="3"/>
      <c r="D36" s="3"/>
      <c r="E36" s="3"/>
      <c r="F36" s="3"/>
      <c r="G36" s="4"/>
      <c r="L36" s="3"/>
      <c r="M36" s="3"/>
      <c r="N36" s="3"/>
      <c r="O36" s="3"/>
      <c r="P36" s="3"/>
    </row>
    <row r="37" spans="2:16" ht="15">
      <c r="B37" s="3"/>
      <c r="C37" s="3"/>
      <c r="D37" s="3"/>
      <c r="E37" s="3"/>
      <c r="F37" s="3"/>
      <c r="G37" s="4"/>
      <c r="K37" s="3"/>
      <c r="L37" s="3"/>
      <c r="M37" s="3"/>
      <c r="N37" s="3"/>
      <c r="O37" s="3"/>
      <c r="P37" s="3"/>
    </row>
    <row r="38" spans="2:16" ht="15">
      <c r="B38" s="3"/>
      <c r="C38" s="3"/>
      <c r="D38" s="3"/>
      <c r="E38" s="3"/>
      <c r="F38" s="3"/>
      <c r="G38" s="4"/>
      <c r="I38" s="3"/>
      <c r="J38" s="4"/>
      <c r="K38" s="3"/>
      <c r="L38" s="3"/>
      <c r="M38" s="3"/>
      <c r="N38" s="3"/>
      <c r="O38" s="3"/>
      <c r="P38" s="3"/>
    </row>
    <row r="39" spans="2:16" ht="15">
      <c r="B39" s="3"/>
      <c r="C39" s="3"/>
      <c r="D39" s="3"/>
      <c r="E39" s="3"/>
      <c r="F39" s="3"/>
      <c r="G39" s="4"/>
      <c r="I39" s="3"/>
      <c r="J39" s="4"/>
      <c r="K39" s="3"/>
      <c r="L39" s="3"/>
      <c r="M39" s="3"/>
      <c r="N39" s="3"/>
      <c r="O39" s="3"/>
      <c r="P39" s="3"/>
    </row>
    <row r="40" spans="2:16" ht="15">
      <c r="B40" s="3"/>
      <c r="C40" s="3"/>
      <c r="D40" s="3"/>
      <c r="E40" s="3"/>
      <c r="F40" s="3"/>
      <c r="G40" s="4"/>
      <c r="I40" s="3"/>
      <c r="J40" s="4"/>
      <c r="K40" s="3"/>
      <c r="L40" s="3"/>
      <c r="M40" s="3"/>
      <c r="N40" s="3"/>
      <c r="O40" s="3"/>
      <c r="P40" s="3"/>
    </row>
    <row r="41" spans="2:16" ht="15">
      <c r="B41" s="3"/>
      <c r="C41" s="3"/>
      <c r="D41" s="3"/>
      <c r="E41" s="3"/>
      <c r="F41" s="3"/>
      <c r="G41" s="4"/>
      <c r="H41" s="21"/>
      <c r="I41" s="3"/>
      <c r="J41" s="4"/>
      <c r="K41" s="3"/>
      <c r="L41" s="3"/>
      <c r="M41" s="3"/>
      <c r="N41" s="3"/>
      <c r="O41" s="3"/>
      <c r="P41" s="3"/>
    </row>
    <row r="42" spans="2:16" ht="15">
      <c r="B42" s="3"/>
      <c r="C42" s="3"/>
      <c r="D42" s="3"/>
      <c r="E42" s="3"/>
      <c r="F42" s="3"/>
      <c r="G42" s="4"/>
      <c r="I42" s="3"/>
      <c r="J42" s="4"/>
      <c r="K42" s="3"/>
      <c r="L42" s="3"/>
      <c r="M42" s="3"/>
      <c r="N42" s="3"/>
      <c r="O42" s="3"/>
      <c r="P42" s="3"/>
    </row>
    <row r="43" spans="2:16" ht="15">
      <c r="B43" s="3"/>
      <c r="C43" s="3"/>
      <c r="D43" s="3"/>
      <c r="E43" s="3"/>
      <c r="F43" s="3"/>
      <c r="G43" s="4"/>
      <c r="H43" s="21"/>
      <c r="I43" s="3"/>
      <c r="J43" s="4"/>
      <c r="K43" s="3"/>
      <c r="L43" s="3"/>
      <c r="M43" s="3"/>
      <c r="N43" s="3"/>
      <c r="O43" s="3"/>
      <c r="P43" s="3"/>
    </row>
    <row r="44" spans="2:16" ht="15">
      <c r="B44" s="3"/>
      <c r="C44" s="3"/>
      <c r="D44" s="3"/>
      <c r="E44" s="3"/>
      <c r="F44" s="3"/>
      <c r="G44" s="4"/>
      <c r="I44" s="3"/>
      <c r="J44" s="4"/>
      <c r="K44" s="3"/>
      <c r="L44" s="3"/>
      <c r="M44" s="3"/>
      <c r="N44" s="3"/>
      <c r="O44" s="3"/>
      <c r="P44" s="3"/>
    </row>
    <row r="45" spans="2:16" ht="15">
      <c r="B45" s="3"/>
      <c r="C45" s="3"/>
      <c r="D45" s="3"/>
      <c r="E45" s="3"/>
      <c r="F45" s="3"/>
      <c r="G45" s="4"/>
      <c r="I45" s="3"/>
      <c r="J45" s="4"/>
      <c r="K45" s="3"/>
      <c r="L45" s="3"/>
      <c r="M45" s="3"/>
      <c r="N45" s="3"/>
      <c r="O45" s="3"/>
      <c r="P45" s="3"/>
    </row>
    <row r="46" spans="4:16" ht="15">
      <c r="D46" s="3"/>
      <c r="E46" s="3"/>
      <c r="F46" s="3"/>
      <c r="G46" s="4"/>
      <c r="I46" s="3"/>
      <c r="J46" s="4"/>
      <c r="K46" s="3"/>
      <c r="L46" s="3"/>
      <c r="M46" s="3"/>
      <c r="N46" s="3"/>
      <c r="O46" s="3"/>
      <c r="P46" s="3"/>
    </row>
    <row r="47" spans="2:16" ht="15">
      <c r="B47" s="3"/>
      <c r="C47" s="3"/>
      <c r="D47" s="3"/>
      <c r="E47" s="3"/>
      <c r="F47" s="3"/>
      <c r="G47" s="4"/>
      <c r="I47" s="3"/>
      <c r="J47" s="3"/>
      <c r="K47" s="3"/>
      <c r="L47" s="3"/>
      <c r="M47" s="3"/>
      <c r="N47" s="3"/>
      <c r="O47" s="3"/>
      <c r="P47" s="3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8"/>
    </row>
    <row r="66" ht="15">
      <c r="A66" s="3"/>
    </row>
    <row r="67" ht="15">
      <c r="A67" s="8"/>
    </row>
    <row r="68" ht="15">
      <c r="A68" s="3"/>
    </row>
    <row r="69" ht="15">
      <c r="A69" s="3"/>
    </row>
    <row r="70" ht="15">
      <c r="A70" s="3"/>
    </row>
    <row r="71" ht="15">
      <c r="A71" s="8"/>
    </row>
    <row r="73" ht="15">
      <c r="A73" s="3"/>
    </row>
    <row r="75" ht="15">
      <c r="A75" s="3"/>
    </row>
  </sheetData>
  <sheetProtection/>
  <mergeCells count="2">
    <mergeCell ref="A2:L2"/>
    <mergeCell ref="A1:L1"/>
  </mergeCells>
  <printOptions horizontalCentered="1"/>
  <pageMargins left="0.5" right="0.75" top="1" bottom="0.5" header="0.5" footer="0.5"/>
  <pageSetup horizontalDpi="600" verticalDpi="600" orientation="landscape" scale="80" r:id="rId1"/>
  <headerFooter alignWithMargins="0">
    <oddHeader>&amp;R&amp;"Times New Roman"&amp;14Exhibit RMP___(SCH-5R)
Page 5 of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FB23"/>
  <sheetViews>
    <sheetView zoomScale="90" zoomScaleNormal="90" zoomScalePageLayoutView="0" workbookViewId="0" topLeftCell="A1">
      <selection activeCell="A1" sqref="A1"/>
    </sheetView>
  </sheetViews>
  <sheetFormatPr defaultColWidth="7.10546875" defaultRowHeight="15"/>
  <cols>
    <col min="1" max="1" width="7.10546875" style="12" customWidth="1"/>
    <col min="2" max="2" width="16.21484375" style="12" bestFit="1" customWidth="1"/>
    <col min="3" max="4" width="7.6640625" style="12" bestFit="1" customWidth="1"/>
    <col min="5" max="6" width="7.10546875" style="12" customWidth="1"/>
    <col min="7" max="157" width="8.3359375" style="12" customWidth="1"/>
    <col min="158" max="158" width="8.3359375" style="12" bestFit="1" customWidth="1"/>
    <col min="159" max="16384" width="7.10546875" style="12" customWidth="1"/>
  </cols>
  <sheetData>
    <row r="1" spans="1:7" s="170" customFormat="1" ht="15.75">
      <c r="A1" s="169" t="s">
        <v>196</v>
      </c>
      <c r="F1" s="27"/>
      <c r="G1" s="27"/>
    </row>
    <row r="2" spans="1:13" s="170" customFormat="1" ht="15.75">
      <c r="A2" s="171" t="s">
        <v>199</v>
      </c>
      <c r="F2" s="27"/>
      <c r="G2" s="27"/>
      <c r="M2" s="172" t="s">
        <v>198</v>
      </c>
    </row>
    <row r="3" spans="1:14" s="170" customFormat="1" ht="15.75">
      <c r="A3" s="171"/>
      <c r="B3" s="173"/>
      <c r="C3" s="219" t="s">
        <v>197</v>
      </c>
      <c r="D3" s="219"/>
      <c r="E3" s="219"/>
      <c r="F3" s="174"/>
      <c r="M3" s="175">
        <f>'Page 3'!F9</f>
        <v>0.0553</v>
      </c>
      <c r="N3" s="27"/>
    </row>
    <row r="4" spans="1:158" s="170" customFormat="1" ht="15.75">
      <c r="A4" s="173"/>
      <c r="B4" s="173"/>
      <c r="C4" s="176" t="s">
        <v>277</v>
      </c>
      <c r="D4" s="176" t="s">
        <v>278</v>
      </c>
      <c r="H4" s="170">
        <v>2013</v>
      </c>
      <c r="I4" s="170">
        <f>H4+1</f>
        <v>2014</v>
      </c>
      <c r="J4" s="170">
        <f aca="true" t="shared" si="0" ref="J4:BU4">I4+1</f>
        <v>2015</v>
      </c>
      <c r="K4" s="170">
        <f t="shared" si="0"/>
        <v>2016</v>
      </c>
      <c r="L4" s="170">
        <f t="shared" si="0"/>
        <v>2017</v>
      </c>
      <c r="M4" s="170">
        <f t="shared" si="0"/>
        <v>2018</v>
      </c>
      <c r="N4" s="170">
        <f t="shared" si="0"/>
        <v>2019</v>
      </c>
      <c r="O4" s="170">
        <f t="shared" si="0"/>
        <v>2020</v>
      </c>
      <c r="P4" s="170">
        <f t="shared" si="0"/>
        <v>2021</v>
      </c>
      <c r="Q4" s="170">
        <f t="shared" si="0"/>
        <v>2022</v>
      </c>
      <c r="R4" s="170">
        <f t="shared" si="0"/>
        <v>2023</v>
      </c>
      <c r="S4" s="170">
        <f t="shared" si="0"/>
        <v>2024</v>
      </c>
      <c r="T4" s="170">
        <f t="shared" si="0"/>
        <v>2025</v>
      </c>
      <c r="U4" s="170">
        <f t="shared" si="0"/>
        <v>2026</v>
      </c>
      <c r="V4" s="170">
        <f t="shared" si="0"/>
        <v>2027</v>
      </c>
      <c r="W4" s="170">
        <f t="shared" si="0"/>
        <v>2028</v>
      </c>
      <c r="X4" s="170">
        <f t="shared" si="0"/>
        <v>2029</v>
      </c>
      <c r="Y4" s="170">
        <f t="shared" si="0"/>
        <v>2030</v>
      </c>
      <c r="Z4" s="170">
        <f t="shared" si="0"/>
        <v>2031</v>
      </c>
      <c r="AA4" s="170">
        <f t="shared" si="0"/>
        <v>2032</v>
      </c>
      <c r="AB4" s="170">
        <f t="shared" si="0"/>
        <v>2033</v>
      </c>
      <c r="AC4" s="170">
        <f t="shared" si="0"/>
        <v>2034</v>
      </c>
      <c r="AD4" s="170">
        <f t="shared" si="0"/>
        <v>2035</v>
      </c>
      <c r="AE4" s="170">
        <f t="shared" si="0"/>
        <v>2036</v>
      </c>
      <c r="AF4" s="170">
        <f t="shared" si="0"/>
        <v>2037</v>
      </c>
      <c r="AG4" s="170">
        <f t="shared" si="0"/>
        <v>2038</v>
      </c>
      <c r="AH4" s="170">
        <f t="shared" si="0"/>
        <v>2039</v>
      </c>
      <c r="AI4" s="170">
        <f t="shared" si="0"/>
        <v>2040</v>
      </c>
      <c r="AJ4" s="170">
        <f t="shared" si="0"/>
        <v>2041</v>
      </c>
      <c r="AK4" s="170">
        <f t="shared" si="0"/>
        <v>2042</v>
      </c>
      <c r="AL4" s="170">
        <f t="shared" si="0"/>
        <v>2043</v>
      </c>
      <c r="AM4" s="170">
        <f t="shared" si="0"/>
        <v>2044</v>
      </c>
      <c r="AN4" s="170">
        <f t="shared" si="0"/>
        <v>2045</v>
      </c>
      <c r="AO4" s="170">
        <f t="shared" si="0"/>
        <v>2046</v>
      </c>
      <c r="AP4" s="170">
        <f t="shared" si="0"/>
        <v>2047</v>
      </c>
      <c r="AQ4" s="170">
        <f t="shared" si="0"/>
        <v>2048</v>
      </c>
      <c r="AR4" s="170">
        <f t="shared" si="0"/>
        <v>2049</v>
      </c>
      <c r="AS4" s="170">
        <f t="shared" si="0"/>
        <v>2050</v>
      </c>
      <c r="AT4" s="170">
        <f t="shared" si="0"/>
        <v>2051</v>
      </c>
      <c r="AU4" s="170">
        <f t="shared" si="0"/>
        <v>2052</v>
      </c>
      <c r="AV4" s="170">
        <f t="shared" si="0"/>
        <v>2053</v>
      </c>
      <c r="AW4" s="170">
        <f t="shared" si="0"/>
        <v>2054</v>
      </c>
      <c r="AX4" s="170">
        <f t="shared" si="0"/>
        <v>2055</v>
      </c>
      <c r="AY4" s="170">
        <f t="shared" si="0"/>
        <v>2056</v>
      </c>
      <c r="AZ4" s="170">
        <f t="shared" si="0"/>
        <v>2057</v>
      </c>
      <c r="BA4" s="170">
        <f t="shared" si="0"/>
        <v>2058</v>
      </c>
      <c r="BB4" s="170">
        <f t="shared" si="0"/>
        <v>2059</v>
      </c>
      <c r="BC4" s="170">
        <f t="shared" si="0"/>
        <v>2060</v>
      </c>
      <c r="BD4" s="170">
        <f t="shared" si="0"/>
        <v>2061</v>
      </c>
      <c r="BE4" s="170">
        <f t="shared" si="0"/>
        <v>2062</v>
      </c>
      <c r="BF4" s="170">
        <f t="shared" si="0"/>
        <v>2063</v>
      </c>
      <c r="BG4" s="170">
        <f t="shared" si="0"/>
        <v>2064</v>
      </c>
      <c r="BH4" s="170">
        <f t="shared" si="0"/>
        <v>2065</v>
      </c>
      <c r="BI4" s="170">
        <f t="shared" si="0"/>
        <v>2066</v>
      </c>
      <c r="BJ4" s="170">
        <f t="shared" si="0"/>
        <v>2067</v>
      </c>
      <c r="BK4" s="170">
        <f t="shared" si="0"/>
        <v>2068</v>
      </c>
      <c r="BL4" s="170">
        <f t="shared" si="0"/>
        <v>2069</v>
      </c>
      <c r="BM4" s="170">
        <f t="shared" si="0"/>
        <v>2070</v>
      </c>
      <c r="BN4" s="170">
        <f t="shared" si="0"/>
        <v>2071</v>
      </c>
      <c r="BO4" s="170">
        <f t="shared" si="0"/>
        <v>2072</v>
      </c>
      <c r="BP4" s="170">
        <f t="shared" si="0"/>
        <v>2073</v>
      </c>
      <c r="BQ4" s="170">
        <f t="shared" si="0"/>
        <v>2074</v>
      </c>
      <c r="BR4" s="170">
        <f t="shared" si="0"/>
        <v>2075</v>
      </c>
      <c r="BS4" s="170">
        <f t="shared" si="0"/>
        <v>2076</v>
      </c>
      <c r="BT4" s="170">
        <f t="shared" si="0"/>
        <v>2077</v>
      </c>
      <c r="BU4" s="170">
        <f t="shared" si="0"/>
        <v>2078</v>
      </c>
      <c r="BV4" s="170">
        <f aca="true" t="shared" si="1" ref="BV4:EG4">BU4+1</f>
        <v>2079</v>
      </c>
      <c r="BW4" s="170">
        <f t="shared" si="1"/>
        <v>2080</v>
      </c>
      <c r="BX4" s="170">
        <f t="shared" si="1"/>
        <v>2081</v>
      </c>
      <c r="BY4" s="170">
        <f t="shared" si="1"/>
        <v>2082</v>
      </c>
      <c r="BZ4" s="170">
        <f t="shared" si="1"/>
        <v>2083</v>
      </c>
      <c r="CA4" s="170">
        <f t="shared" si="1"/>
        <v>2084</v>
      </c>
      <c r="CB4" s="170">
        <f t="shared" si="1"/>
        <v>2085</v>
      </c>
      <c r="CC4" s="170">
        <f t="shared" si="1"/>
        <v>2086</v>
      </c>
      <c r="CD4" s="170">
        <f t="shared" si="1"/>
        <v>2087</v>
      </c>
      <c r="CE4" s="170">
        <f t="shared" si="1"/>
        <v>2088</v>
      </c>
      <c r="CF4" s="170">
        <f t="shared" si="1"/>
        <v>2089</v>
      </c>
      <c r="CG4" s="170">
        <f t="shared" si="1"/>
        <v>2090</v>
      </c>
      <c r="CH4" s="170">
        <f t="shared" si="1"/>
        <v>2091</v>
      </c>
      <c r="CI4" s="170">
        <f t="shared" si="1"/>
        <v>2092</v>
      </c>
      <c r="CJ4" s="170">
        <f t="shared" si="1"/>
        <v>2093</v>
      </c>
      <c r="CK4" s="170">
        <f t="shared" si="1"/>
        <v>2094</v>
      </c>
      <c r="CL4" s="170">
        <f t="shared" si="1"/>
        <v>2095</v>
      </c>
      <c r="CM4" s="170">
        <f t="shared" si="1"/>
        <v>2096</v>
      </c>
      <c r="CN4" s="170">
        <f t="shared" si="1"/>
        <v>2097</v>
      </c>
      <c r="CO4" s="170">
        <f t="shared" si="1"/>
        <v>2098</v>
      </c>
      <c r="CP4" s="170">
        <f t="shared" si="1"/>
        <v>2099</v>
      </c>
      <c r="CQ4" s="170">
        <f t="shared" si="1"/>
        <v>2100</v>
      </c>
      <c r="CR4" s="170">
        <f t="shared" si="1"/>
        <v>2101</v>
      </c>
      <c r="CS4" s="170">
        <f t="shared" si="1"/>
        <v>2102</v>
      </c>
      <c r="CT4" s="170">
        <f t="shared" si="1"/>
        <v>2103</v>
      </c>
      <c r="CU4" s="170">
        <f t="shared" si="1"/>
        <v>2104</v>
      </c>
      <c r="CV4" s="170">
        <f t="shared" si="1"/>
        <v>2105</v>
      </c>
      <c r="CW4" s="170">
        <f t="shared" si="1"/>
        <v>2106</v>
      </c>
      <c r="CX4" s="170">
        <f t="shared" si="1"/>
        <v>2107</v>
      </c>
      <c r="CY4" s="170">
        <f t="shared" si="1"/>
        <v>2108</v>
      </c>
      <c r="CZ4" s="170">
        <f t="shared" si="1"/>
        <v>2109</v>
      </c>
      <c r="DA4" s="170">
        <f t="shared" si="1"/>
        <v>2110</v>
      </c>
      <c r="DB4" s="170">
        <f t="shared" si="1"/>
        <v>2111</v>
      </c>
      <c r="DC4" s="170">
        <f t="shared" si="1"/>
        <v>2112</v>
      </c>
      <c r="DD4" s="170">
        <f t="shared" si="1"/>
        <v>2113</v>
      </c>
      <c r="DE4" s="170">
        <f t="shared" si="1"/>
        <v>2114</v>
      </c>
      <c r="DF4" s="170">
        <f t="shared" si="1"/>
        <v>2115</v>
      </c>
      <c r="DG4" s="170">
        <f t="shared" si="1"/>
        <v>2116</v>
      </c>
      <c r="DH4" s="170">
        <f t="shared" si="1"/>
        <v>2117</v>
      </c>
      <c r="DI4" s="170">
        <f t="shared" si="1"/>
        <v>2118</v>
      </c>
      <c r="DJ4" s="170">
        <f t="shared" si="1"/>
        <v>2119</v>
      </c>
      <c r="DK4" s="170">
        <f t="shared" si="1"/>
        <v>2120</v>
      </c>
      <c r="DL4" s="170">
        <f t="shared" si="1"/>
        <v>2121</v>
      </c>
      <c r="DM4" s="170">
        <f t="shared" si="1"/>
        <v>2122</v>
      </c>
      <c r="DN4" s="170">
        <f t="shared" si="1"/>
        <v>2123</v>
      </c>
      <c r="DO4" s="170">
        <f t="shared" si="1"/>
        <v>2124</v>
      </c>
      <c r="DP4" s="170">
        <f t="shared" si="1"/>
        <v>2125</v>
      </c>
      <c r="DQ4" s="170">
        <f t="shared" si="1"/>
        <v>2126</v>
      </c>
      <c r="DR4" s="170">
        <f t="shared" si="1"/>
        <v>2127</v>
      </c>
      <c r="DS4" s="170">
        <f t="shared" si="1"/>
        <v>2128</v>
      </c>
      <c r="DT4" s="170">
        <f t="shared" si="1"/>
        <v>2129</v>
      </c>
      <c r="DU4" s="170">
        <f t="shared" si="1"/>
        <v>2130</v>
      </c>
      <c r="DV4" s="170">
        <f t="shared" si="1"/>
        <v>2131</v>
      </c>
      <c r="DW4" s="170">
        <f t="shared" si="1"/>
        <v>2132</v>
      </c>
      <c r="DX4" s="170">
        <f t="shared" si="1"/>
        <v>2133</v>
      </c>
      <c r="DY4" s="170">
        <f t="shared" si="1"/>
        <v>2134</v>
      </c>
      <c r="DZ4" s="170">
        <f t="shared" si="1"/>
        <v>2135</v>
      </c>
      <c r="EA4" s="170">
        <f t="shared" si="1"/>
        <v>2136</v>
      </c>
      <c r="EB4" s="170">
        <f t="shared" si="1"/>
        <v>2137</v>
      </c>
      <c r="EC4" s="170">
        <f t="shared" si="1"/>
        <v>2138</v>
      </c>
      <c r="ED4" s="170">
        <f t="shared" si="1"/>
        <v>2139</v>
      </c>
      <c r="EE4" s="170">
        <f t="shared" si="1"/>
        <v>2140</v>
      </c>
      <c r="EF4" s="170">
        <f t="shared" si="1"/>
        <v>2141</v>
      </c>
      <c r="EG4" s="170">
        <f t="shared" si="1"/>
        <v>2142</v>
      </c>
      <c r="EH4" s="170">
        <f aca="true" t="shared" si="2" ref="EH4:FB4">EG4+1</f>
        <v>2143</v>
      </c>
      <c r="EI4" s="170">
        <f t="shared" si="2"/>
        <v>2144</v>
      </c>
      <c r="EJ4" s="170">
        <f t="shared" si="2"/>
        <v>2145</v>
      </c>
      <c r="EK4" s="170">
        <f t="shared" si="2"/>
        <v>2146</v>
      </c>
      <c r="EL4" s="170">
        <f t="shared" si="2"/>
        <v>2147</v>
      </c>
      <c r="EM4" s="170">
        <f t="shared" si="2"/>
        <v>2148</v>
      </c>
      <c r="EN4" s="170">
        <f t="shared" si="2"/>
        <v>2149</v>
      </c>
      <c r="EO4" s="170">
        <f t="shared" si="2"/>
        <v>2150</v>
      </c>
      <c r="EP4" s="170">
        <f t="shared" si="2"/>
        <v>2151</v>
      </c>
      <c r="EQ4" s="170">
        <f t="shared" si="2"/>
        <v>2152</v>
      </c>
      <c r="ER4" s="170">
        <f t="shared" si="2"/>
        <v>2153</v>
      </c>
      <c r="ES4" s="170">
        <f t="shared" si="2"/>
        <v>2154</v>
      </c>
      <c r="ET4" s="170">
        <f t="shared" si="2"/>
        <v>2155</v>
      </c>
      <c r="EU4" s="170">
        <f t="shared" si="2"/>
        <v>2156</v>
      </c>
      <c r="EV4" s="170">
        <f t="shared" si="2"/>
        <v>2157</v>
      </c>
      <c r="EW4" s="170">
        <f t="shared" si="2"/>
        <v>2158</v>
      </c>
      <c r="EX4" s="170">
        <f t="shared" si="2"/>
        <v>2159</v>
      </c>
      <c r="EY4" s="170">
        <f t="shared" si="2"/>
        <v>2160</v>
      </c>
      <c r="EZ4" s="170">
        <f t="shared" si="2"/>
        <v>2161</v>
      </c>
      <c r="FA4" s="170">
        <f t="shared" si="2"/>
        <v>2162</v>
      </c>
      <c r="FB4" s="170">
        <f t="shared" si="2"/>
        <v>2163</v>
      </c>
    </row>
    <row r="5" spans="1:158" s="170" customFormat="1" ht="15.75">
      <c r="A5" s="177"/>
      <c r="B5" s="178" t="s">
        <v>0</v>
      </c>
      <c r="C5" s="177" t="s">
        <v>25</v>
      </c>
      <c r="D5" s="177" t="s">
        <v>25</v>
      </c>
      <c r="E5" s="179" t="s">
        <v>11</v>
      </c>
      <c r="G5" s="179" t="s">
        <v>39</v>
      </c>
      <c r="H5" s="179" t="s">
        <v>40</v>
      </c>
      <c r="I5" s="179" t="s">
        <v>41</v>
      </c>
      <c r="J5" s="179" t="s">
        <v>42</v>
      </c>
      <c r="K5" s="179" t="s">
        <v>43</v>
      </c>
      <c r="L5" s="179" t="s">
        <v>44</v>
      </c>
      <c r="M5" s="179" t="s">
        <v>45</v>
      </c>
      <c r="N5" s="179" t="s">
        <v>46</v>
      </c>
      <c r="O5" s="179" t="s">
        <v>47</v>
      </c>
      <c r="P5" s="179" t="s">
        <v>48</v>
      </c>
      <c r="Q5" s="179" t="s">
        <v>49</v>
      </c>
      <c r="R5" s="179" t="s">
        <v>50</v>
      </c>
      <c r="S5" s="179" t="s">
        <v>51</v>
      </c>
      <c r="T5" s="179" t="s">
        <v>52</v>
      </c>
      <c r="U5" s="179" t="s">
        <v>53</v>
      </c>
      <c r="V5" s="179" t="s">
        <v>54</v>
      </c>
      <c r="W5" s="179" t="s">
        <v>55</v>
      </c>
      <c r="X5" s="179" t="s">
        <v>56</v>
      </c>
      <c r="Y5" s="179" t="s">
        <v>57</v>
      </c>
      <c r="Z5" s="179" t="s">
        <v>58</v>
      </c>
      <c r="AA5" s="179" t="s">
        <v>59</v>
      </c>
      <c r="AB5" s="179" t="s">
        <v>60</v>
      </c>
      <c r="AC5" s="179" t="s">
        <v>61</v>
      </c>
      <c r="AD5" s="179" t="s">
        <v>62</v>
      </c>
      <c r="AE5" s="179" t="s">
        <v>63</v>
      </c>
      <c r="AF5" s="179" t="s">
        <v>64</v>
      </c>
      <c r="AG5" s="179" t="s">
        <v>65</v>
      </c>
      <c r="AH5" s="179" t="s">
        <v>66</v>
      </c>
      <c r="AI5" s="179" t="s">
        <v>67</v>
      </c>
      <c r="AJ5" s="179" t="s">
        <v>68</v>
      </c>
      <c r="AK5" s="179" t="s">
        <v>69</v>
      </c>
      <c r="AL5" s="179" t="s">
        <v>70</v>
      </c>
      <c r="AM5" s="179" t="s">
        <v>71</v>
      </c>
      <c r="AN5" s="179" t="s">
        <v>72</v>
      </c>
      <c r="AO5" s="179" t="s">
        <v>73</v>
      </c>
      <c r="AP5" s="179" t="s">
        <v>74</v>
      </c>
      <c r="AQ5" s="179" t="s">
        <v>75</v>
      </c>
      <c r="AR5" s="179" t="s">
        <v>76</v>
      </c>
      <c r="AS5" s="179" t="s">
        <v>77</v>
      </c>
      <c r="AT5" s="179" t="s">
        <v>78</v>
      </c>
      <c r="AU5" s="179" t="s">
        <v>79</v>
      </c>
      <c r="AV5" s="179" t="s">
        <v>80</v>
      </c>
      <c r="AW5" s="179" t="s">
        <v>81</v>
      </c>
      <c r="AX5" s="179" t="s">
        <v>82</v>
      </c>
      <c r="AY5" s="179" t="s">
        <v>83</v>
      </c>
      <c r="AZ5" s="179" t="s">
        <v>84</v>
      </c>
      <c r="BA5" s="179" t="s">
        <v>85</v>
      </c>
      <c r="BB5" s="179" t="s">
        <v>86</v>
      </c>
      <c r="BC5" s="179" t="s">
        <v>87</v>
      </c>
      <c r="BD5" s="179" t="s">
        <v>88</v>
      </c>
      <c r="BE5" s="179" t="s">
        <v>89</v>
      </c>
      <c r="BF5" s="179" t="s">
        <v>90</v>
      </c>
      <c r="BG5" s="179" t="s">
        <v>91</v>
      </c>
      <c r="BH5" s="179" t="s">
        <v>92</v>
      </c>
      <c r="BI5" s="179" t="s">
        <v>93</v>
      </c>
      <c r="BJ5" s="179" t="s">
        <v>94</v>
      </c>
      <c r="BK5" s="179" t="s">
        <v>95</v>
      </c>
      <c r="BL5" s="179" t="s">
        <v>96</v>
      </c>
      <c r="BM5" s="179" t="s">
        <v>97</v>
      </c>
      <c r="BN5" s="179" t="s">
        <v>98</v>
      </c>
      <c r="BO5" s="179" t="s">
        <v>99</v>
      </c>
      <c r="BP5" s="179" t="s">
        <v>100</v>
      </c>
      <c r="BQ5" s="179" t="s">
        <v>101</v>
      </c>
      <c r="BR5" s="179" t="s">
        <v>102</v>
      </c>
      <c r="BS5" s="179" t="s">
        <v>103</v>
      </c>
      <c r="BT5" s="179" t="s">
        <v>104</v>
      </c>
      <c r="BU5" s="179" t="s">
        <v>105</v>
      </c>
      <c r="BV5" s="179" t="s">
        <v>106</v>
      </c>
      <c r="BW5" s="179" t="s">
        <v>107</v>
      </c>
      <c r="BX5" s="179" t="s">
        <v>108</v>
      </c>
      <c r="BY5" s="179" t="s">
        <v>109</v>
      </c>
      <c r="BZ5" s="179" t="s">
        <v>110</v>
      </c>
      <c r="CA5" s="179" t="s">
        <v>111</v>
      </c>
      <c r="CB5" s="179" t="s">
        <v>112</v>
      </c>
      <c r="CC5" s="179" t="s">
        <v>113</v>
      </c>
      <c r="CD5" s="179" t="s">
        <v>114</v>
      </c>
      <c r="CE5" s="179" t="s">
        <v>115</v>
      </c>
      <c r="CF5" s="179" t="s">
        <v>116</v>
      </c>
      <c r="CG5" s="179" t="s">
        <v>117</v>
      </c>
      <c r="CH5" s="179" t="s">
        <v>118</v>
      </c>
      <c r="CI5" s="179" t="s">
        <v>119</v>
      </c>
      <c r="CJ5" s="179" t="s">
        <v>120</v>
      </c>
      <c r="CK5" s="179" t="s">
        <v>121</v>
      </c>
      <c r="CL5" s="179" t="s">
        <v>122</v>
      </c>
      <c r="CM5" s="179" t="s">
        <v>123</v>
      </c>
      <c r="CN5" s="179" t="s">
        <v>124</v>
      </c>
      <c r="CO5" s="179" t="s">
        <v>125</v>
      </c>
      <c r="CP5" s="179" t="s">
        <v>126</v>
      </c>
      <c r="CQ5" s="179" t="s">
        <v>127</v>
      </c>
      <c r="CR5" s="179" t="s">
        <v>128</v>
      </c>
      <c r="CS5" s="179" t="s">
        <v>129</v>
      </c>
      <c r="CT5" s="179" t="s">
        <v>130</v>
      </c>
      <c r="CU5" s="179" t="s">
        <v>131</v>
      </c>
      <c r="CV5" s="179" t="s">
        <v>132</v>
      </c>
      <c r="CW5" s="179" t="s">
        <v>133</v>
      </c>
      <c r="CX5" s="179" t="s">
        <v>134</v>
      </c>
      <c r="CY5" s="179" t="s">
        <v>135</v>
      </c>
      <c r="CZ5" s="179" t="s">
        <v>136</v>
      </c>
      <c r="DA5" s="179" t="s">
        <v>137</v>
      </c>
      <c r="DB5" s="179" t="s">
        <v>138</v>
      </c>
      <c r="DC5" s="179" t="s">
        <v>139</v>
      </c>
      <c r="DD5" s="179" t="s">
        <v>140</v>
      </c>
      <c r="DE5" s="179" t="s">
        <v>141</v>
      </c>
      <c r="DF5" s="179" t="s">
        <v>142</v>
      </c>
      <c r="DG5" s="179" t="s">
        <v>143</v>
      </c>
      <c r="DH5" s="179" t="s">
        <v>144</v>
      </c>
      <c r="DI5" s="179" t="s">
        <v>145</v>
      </c>
      <c r="DJ5" s="179" t="s">
        <v>146</v>
      </c>
      <c r="DK5" s="179" t="s">
        <v>147</v>
      </c>
      <c r="DL5" s="179" t="s">
        <v>148</v>
      </c>
      <c r="DM5" s="179" t="s">
        <v>149</v>
      </c>
      <c r="DN5" s="179" t="s">
        <v>150</v>
      </c>
      <c r="DO5" s="179" t="s">
        <v>151</v>
      </c>
      <c r="DP5" s="179" t="s">
        <v>152</v>
      </c>
      <c r="DQ5" s="179" t="s">
        <v>153</v>
      </c>
      <c r="DR5" s="179" t="s">
        <v>154</v>
      </c>
      <c r="DS5" s="179" t="s">
        <v>155</v>
      </c>
      <c r="DT5" s="179" t="s">
        <v>156</v>
      </c>
      <c r="DU5" s="179" t="s">
        <v>157</v>
      </c>
      <c r="DV5" s="179" t="s">
        <v>158</v>
      </c>
      <c r="DW5" s="179" t="s">
        <v>159</v>
      </c>
      <c r="DX5" s="179" t="s">
        <v>160</v>
      </c>
      <c r="DY5" s="179" t="s">
        <v>161</v>
      </c>
      <c r="DZ5" s="179" t="s">
        <v>162</v>
      </c>
      <c r="EA5" s="179" t="s">
        <v>163</v>
      </c>
      <c r="EB5" s="179" t="s">
        <v>164</v>
      </c>
      <c r="EC5" s="179" t="s">
        <v>165</v>
      </c>
      <c r="ED5" s="179" t="s">
        <v>166</v>
      </c>
      <c r="EE5" s="179" t="s">
        <v>167</v>
      </c>
      <c r="EF5" s="179" t="s">
        <v>168</v>
      </c>
      <c r="EG5" s="179" t="s">
        <v>169</v>
      </c>
      <c r="EH5" s="179" t="s">
        <v>170</v>
      </c>
      <c r="EI5" s="179" t="s">
        <v>171</v>
      </c>
      <c r="EJ5" s="179" t="s">
        <v>172</v>
      </c>
      <c r="EK5" s="179" t="s">
        <v>173</v>
      </c>
      <c r="EL5" s="179" t="s">
        <v>174</v>
      </c>
      <c r="EM5" s="179" t="s">
        <v>175</v>
      </c>
      <c r="EN5" s="179" t="s">
        <v>176</v>
      </c>
      <c r="EO5" s="179" t="s">
        <v>177</v>
      </c>
      <c r="EP5" s="179" t="s">
        <v>178</v>
      </c>
      <c r="EQ5" s="179" t="s">
        <v>179</v>
      </c>
      <c r="ER5" s="179" t="s">
        <v>180</v>
      </c>
      <c r="ES5" s="179" t="s">
        <v>181</v>
      </c>
      <c r="ET5" s="179" t="s">
        <v>182</v>
      </c>
      <c r="EU5" s="179" t="s">
        <v>183</v>
      </c>
      <c r="EV5" s="179" t="s">
        <v>184</v>
      </c>
      <c r="EW5" s="179" t="s">
        <v>185</v>
      </c>
      <c r="EX5" s="179" t="s">
        <v>186</v>
      </c>
      <c r="EY5" s="179" t="s">
        <v>187</v>
      </c>
      <c r="EZ5" s="179" t="s">
        <v>188</v>
      </c>
      <c r="FA5" s="179" t="s">
        <v>189</v>
      </c>
      <c r="FB5" s="179" t="s">
        <v>190</v>
      </c>
    </row>
    <row r="6" spans="1:158" s="170" customFormat="1" ht="15.75">
      <c r="A6" s="180">
        <f>'Page 4'!A9</f>
        <v>1</v>
      </c>
      <c r="B6" s="180" t="str">
        <f>'Page 4'!B9</f>
        <v>ALLETE</v>
      </c>
      <c r="C6" s="181">
        <f>'Page 4'!C9</f>
        <v>2.04</v>
      </c>
      <c r="D6" s="181">
        <f>'Page 4'!D9</f>
        <v>2.3</v>
      </c>
      <c r="E6" s="182">
        <f>(D6/C6)^(1/3)-1</f>
        <v>0.04079665918671771</v>
      </c>
      <c r="F6" s="182"/>
      <c r="G6" s="182">
        <f>IRR(H6:FB6,0.12)</f>
        <v>0.0942679074321191</v>
      </c>
      <c r="H6" s="183">
        <f>'Page 4'!F9</f>
        <v>-50.156666666666666</v>
      </c>
      <c r="I6" s="183">
        <f>C6</f>
        <v>2.04</v>
      </c>
      <c r="J6" s="183">
        <f aca="true" t="shared" si="3" ref="J6:K10">I6+($L6-$I6)/3</f>
        <v>2.1266666666666665</v>
      </c>
      <c r="K6" s="183">
        <f t="shared" si="3"/>
        <v>2.213333333333333</v>
      </c>
      <c r="L6" s="183">
        <f>D6</f>
        <v>2.3</v>
      </c>
      <c r="M6" s="183">
        <f>L6*(1+$M$3)</f>
        <v>2.4271899999999995</v>
      </c>
      <c r="N6" s="183">
        <f aca="true" t="shared" si="4" ref="N6:BY6">M6*(1+$M$3)</f>
        <v>2.561413606999999</v>
      </c>
      <c r="O6" s="183">
        <f t="shared" si="4"/>
        <v>2.703059779467099</v>
      </c>
      <c r="P6" s="183">
        <f t="shared" si="4"/>
        <v>2.852538985271629</v>
      </c>
      <c r="Q6" s="183">
        <f t="shared" si="4"/>
        <v>3.01028439115715</v>
      </c>
      <c r="R6" s="183">
        <f t="shared" si="4"/>
        <v>3.1767531179881403</v>
      </c>
      <c r="S6" s="183">
        <f t="shared" si="4"/>
        <v>3.352427565412884</v>
      </c>
      <c r="T6" s="183">
        <f t="shared" si="4"/>
        <v>3.537816809780216</v>
      </c>
      <c r="U6" s="183">
        <f t="shared" si="4"/>
        <v>3.733458079361062</v>
      </c>
      <c r="V6" s="183">
        <f t="shared" si="4"/>
        <v>3.9399183111497282</v>
      </c>
      <c r="W6" s="183">
        <f t="shared" si="4"/>
        <v>4.157795793756308</v>
      </c>
      <c r="X6" s="183">
        <f t="shared" si="4"/>
        <v>4.387721901151031</v>
      </c>
      <c r="Y6" s="183">
        <f t="shared" si="4"/>
        <v>4.630362922284683</v>
      </c>
      <c r="Z6" s="183">
        <f t="shared" si="4"/>
        <v>4.886421991887025</v>
      </c>
      <c r="AA6" s="183">
        <f t="shared" si="4"/>
        <v>5.156641128038378</v>
      </c>
      <c r="AB6" s="183">
        <f t="shared" si="4"/>
        <v>5.441803382418899</v>
      </c>
      <c r="AC6" s="183">
        <f t="shared" si="4"/>
        <v>5.742735109466664</v>
      </c>
      <c r="AD6" s="183">
        <f t="shared" si="4"/>
        <v>6.06030836102017</v>
      </c>
      <c r="AE6" s="183">
        <f t="shared" si="4"/>
        <v>6.395443413384585</v>
      </c>
      <c r="AF6" s="183">
        <f t="shared" si="4"/>
        <v>6.749111434144752</v>
      </c>
      <c r="AG6" s="183">
        <f t="shared" si="4"/>
        <v>7.122337296452956</v>
      </c>
      <c r="AH6" s="183">
        <f t="shared" si="4"/>
        <v>7.516202548946804</v>
      </c>
      <c r="AI6" s="183">
        <f t="shared" si="4"/>
        <v>7.931848549903562</v>
      </c>
      <c r="AJ6" s="183">
        <f t="shared" si="4"/>
        <v>8.370479774713228</v>
      </c>
      <c r="AK6" s="183">
        <f t="shared" si="4"/>
        <v>8.83336730625487</v>
      </c>
      <c r="AL6" s="183">
        <f t="shared" si="4"/>
        <v>9.321852518290763</v>
      </c>
      <c r="AM6" s="183">
        <f t="shared" si="4"/>
        <v>9.837350962552241</v>
      </c>
      <c r="AN6" s="183">
        <f t="shared" si="4"/>
        <v>10.381356470781379</v>
      </c>
      <c r="AO6" s="183">
        <f t="shared" si="4"/>
        <v>10.955445483615588</v>
      </c>
      <c r="AP6" s="183">
        <f t="shared" si="4"/>
        <v>11.561281618859528</v>
      </c>
      <c r="AQ6" s="183">
        <f t="shared" si="4"/>
        <v>12.200620492382459</v>
      </c>
      <c r="AR6" s="183">
        <f t="shared" si="4"/>
        <v>12.875314805611207</v>
      </c>
      <c r="AS6" s="183">
        <f t="shared" si="4"/>
        <v>13.587319714361506</v>
      </c>
      <c r="AT6" s="183">
        <f t="shared" si="4"/>
        <v>14.338698494565696</v>
      </c>
      <c r="AU6" s="183">
        <f t="shared" si="4"/>
        <v>15.131628521315177</v>
      </c>
      <c r="AV6" s="183">
        <f t="shared" si="4"/>
        <v>15.968407578543905</v>
      </c>
      <c r="AW6" s="183">
        <f t="shared" si="4"/>
        <v>16.85146051763738</v>
      </c>
      <c r="AX6" s="183">
        <f t="shared" si="4"/>
        <v>17.783346284262727</v>
      </c>
      <c r="AY6" s="183">
        <f t="shared" si="4"/>
        <v>18.766765333782455</v>
      </c>
      <c r="AZ6" s="183">
        <f t="shared" si="4"/>
        <v>19.804567456740624</v>
      </c>
      <c r="BA6" s="183">
        <f t="shared" si="4"/>
        <v>20.89976003709838</v>
      </c>
      <c r="BB6" s="183">
        <f t="shared" si="4"/>
        <v>22.055516767149918</v>
      </c>
      <c r="BC6" s="183">
        <f t="shared" si="4"/>
        <v>23.275186844373305</v>
      </c>
      <c r="BD6" s="183">
        <f t="shared" si="4"/>
        <v>24.562304676867146</v>
      </c>
      <c r="BE6" s="183">
        <f t="shared" si="4"/>
        <v>25.9206001254979</v>
      </c>
      <c r="BF6" s="183">
        <f t="shared" si="4"/>
        <v>27.35400931243793</v>
      </c>
      <c r="BG6" s="183">
        <f t="shared" si="4"/>
        <v>28.866686027415746</v>
      </c>
      <c r="BH6" s="183">
        <f t="shared" si="4"/>
        <v>30.463013764731834</v>
      </c>
      <c r="BI6" s="183">
        <f t="shared" si="4"/>
        <v>32.1476184259215</v>
      </c>
      <c r="BJ6" s="183">
        <f t="shared" si="4"/>
        <v>33.92538172487495</v>
      </c>
      <c r="BK6" s="183">
        <f t="shared" si="4"/>
        <v>35.80145533426053</v>
      </c>
      <c r="BL6" s="183">
        <f t="shared" si="4"/>
        <v>37.781275814245134</v>
      </c>
      <c r="BM6" s="183">
        <f t="shared" si="4"/>
        <v>39.870580366772884</v>
      </c>
      <c r="BN6" s="183">
        <f t="shared" si="4"/>
        <v>42.07542346105542</v>
      </c>
      <c r="BO6" s="183">
        <f t="shared" si="4"/>
        <v>44.40219437845178</v>
      </c>
      <c r="BP6" s="183">
        <f t="shared" si="4"/>
        <v>46.85763572758016</v>
      </c>
      <c r="BQ6" s="183">
        <f t="shared" si="4"/>
        <v>49.44886298331534</v>
      </c>
      <c r="BR6" s="183">
        <f t="shared" si="4"/>
        <v>52.18338510629267</v>
      </c>
      <c r="BS6" s="183">
        <f t="shared" si="4"/>
        <v>55.06912630267065</v>
      </c>
      <c r="BT6" s="183">
        <f t="shared" si="4"/>
        <v>58.11444898720833</v>
      </c>
      <c r="BU6" s="183">
        <f t="shared" si="4"/>
        <v>61.328178016200944</v>
      </c>
      <c r="BV6" s="183">
        <f t="shared" si="4"/>
        <v>64.71962626049685</v>
      </c>
      <c r="BW6" s="183">
        <f t="shared" si="4"/>
        <v>68.29862159270232</v>
      </c>
      <c r="BX6" s="183">
        <f t="shared" si="4"/>
        <v>72.07553536677875</v>
      </c>
      <c r="BY6" s="183">
        <f t="shared" si="4"/>
        <v>76.06131247256161</v>
      </c>
      <c r="BZ6" s="183">
        <f aca="true" t="shared" si="5" ref="BZ6:DE6">BY6*(1+$M$3)</f>
        <v>80.26750305229426</v>
      </c>
      <c r="CA6" s="183">
        <f t="shared" si="5"/>
        <v>84.70629597108612</v>
      </c>
      <c r="CB6" s="183">
        <f t="shared" si="5"/>
        <v>89.39055413828717</v>
      </c>
      <c r="CC6" s="183">
        <f t="shared" si="5"/>
        <v>94.33385178213445</v>
      </c>
      <c r="CD6" s="183">
        <f t="shared" si="5"/>
        <v>99.55051378568648</v>
      </c>
      <c r="CE6" s="183">
        <f t="shared" si="5"/>
        <v>105.05565719803494</v>
      </c>
      <c r="CF6" s="183">
        <f t="shared" si="5"/>
        <v>110.86523504108625</v>
      </c>
      <c r="CG6" s="183">
        <f t="shared" si="5"/>
        <v>116.9960825388583</v>
      </c>
      <c r="CH6" s="183">
        <f t="shared" si="5"/>
        <v>123.46596590325716</v>
      </c>
      <c r="CI6" s="183">
        <f t="shared" si="5"/>
        <v>130.29363381770727</v>
      </c>
      <c r="CJ6" s="183">
        <f t="shared" si="5"/>
        <v>137.49887176782647</v>
      </c>
      <c r="CK6" s="183">
        <f t="shared" si="5"/>
        <v>145.10255937658727</v>
      </c>
      <c r="CL6" s="183">
        <f t="shared" si="5"/>
        <v>153.1267309101125</v>
      </c>
      <c r="CM6" s="183">
        <f t="shared" si="5"/>
        <v>161.59463912944173</v>
      </c>
      <c r="CN6" s="183">
        <f t="shared" si="5"/>
        <v>170.53082267329984</v>
      </c>
      <c r="CO6" s="183">
        <f t="shared" si="5"/>
        <v>179.96117716713331</v>
      </c>
      <c r="CP6" s="183">
        <f t="shared" si="5"/>
        <v>189.91303026447576</v>
      </c>
      <c r="CQ6" s="183">
        <f t="shared" si="5"/>
        <v>200.41522083810125</v>
      </c>
      <c r="CR6" s="183">
        <f t="shared" si="5"/>
        <v>211.49818255044823</v>
      </c>
      <c r="CS6" s="183">
        <f t="shared" si="5"/>
        <v>223.194032045488</v>
      </c>
      <c r="CT6" s="183">
        <f t="shared" si="5"/>
        <v>235.53666201760348</v>
      </c>
      <c r="CU6" s="183">
        <f t="shared" si="5"/>
        <v>248.56183942717692</v>
      </c>
      <c r="CV6" s="183">
        <f t="shared" si="5"/>
        <v>262.3073091474998</v>
      </c>
      <c r="CW6" s="183">
        <f t="shared" si="5"/>
        <v>276.8129033433565</v>
      </c>
      <c r="CX6" s="183">
        <f t="shared" si="5"/>
        <v>292.1206568982441</v>
      </c>
      <c r="CY6" s="183">
        <f t="shared" si="5"/>
        <v>308.27492922471697</v>
      </c>
      <c r="CZ6" s="183">
        <f t="shared" si="5"/>
        <v>325.32253281084377</v>
      </c>
      <c r="DA6" s="183">
        <f t="shared" si="5"/>
        <v>343.3128688752834</v>
      </c>
      <c r="DB6" s="183">
        <f t="shared" si="5"/>
        <v>362.29807052408654</v>
      </c>
      <c r="DC6" s="183">
        <f t="shared" si="5"/>
        <v>382.3331538240685</v>
      </c>
      <c r="DD6" s="183">
        <f t="shared" si="5"/>
        <v>403.47617723053946</v>
      </c>
      <c r="DE6" s="183">
        <f t="shared" si="5"/>
        <v>425.78840983138826</v>
      </c>
      <c r="DF6" s="183">
        <f aca="true" t="shared" si="6" ref="DF6:EK6">DE6*(1+$M$3)</f>
        <v>449.334508895064</v>
      </c>
      <c r="DG6" s="183">
        <f t="shared" si="6"/>
        <v>474.182707236961</v>
      </c>
      <c r="DH6" s="183">
        <f t="shared" si="6"/>
        <v>500.4050109471649</v>
      </c>
      <c r="DI6" s="183">
        <f t="shared" si="6"/>
        <v>528.0774080525431</v>
      </c>
      <c r="DJ6" s="183">
        <f t="shared" si="6"/>
        <v>557.2800887178487</v>
      </c>
      <c r="DK6" s="183">
        <f t="shared" si="6"/>
        <v>588.0976776239456</v>
      </c>
      <c r="DL6" s="183">
        <f t="shared" si="6"/>
        <v>620.6194791965497</v>
      </c>
      <c r="DM6" s="183">
        <f t="shared" si="6"/>
        <v>654.9397363961189</v>
      </c>
      <c r="DN6" s="183">
        <f t="shared" si="6"/>
        <v>691.1579038188241</v>
      </c>
      <c r="DO6" s="183">
        <f t="shared" si="6"/>
        <v>729.3789359000051</v>
      </c>
      <c r="DP6" s="183">
        <f t="shared" si="6"/>
        <v>769.7135910552753</v>
      </c>
      <c r="DQ6" s="183">
        <f t="shared" si="6"/>
        <v>812.278752640632</v>
      </c>
      <c r="DR6" s="183">
        <f t="shared" si="6"/>
        <v>857.1977676616589</v>
      </c>
      <c r="DS6" s="183">
        <f t="shared" si="6"/>
        <v>904.6008042133485</v>
      </c>
      <c r="DT6" s="183">
        <f t="shared" si="6"/>
        <v>954.6252286863466</v>
      </c>
      <c r="DU6" s="183">
        <f t="shared" si="6"/>
        <v>1007.4160038327016</v>
      </c>
      <c r="DV6" s="183">
        <f t="shared" si="6"/>
        <v>1063.12610884465</v>
      </c>
      <c r="DW6" s="183">
        <f t="shared" si="6"/>
        <v>1121.916982663759</v>
      </c>
      <c r="DX6" s="183">
        <f t="shared" si="6"/>
        <v>1183.9589918050647</v>
      </c>
      <c r="DY6" s="183">
        <f t="shared" si="6"/>
        <v>1249.4319240518846</v>
      </c>
      <c r="DZ6" s="183">
        <f t="shared" si="6"/>
        <v>1318.5255094519537</v>
      </c>
      <c r="EA6" s="183">
        <f t="shared" si="6"/>
        <v>1391.4399701246466</v>
      </c>
      <c r="EB6" s="183">
        <f t="shared" si="6"/>
        <v>1468.3866004725394</v>
      </c>
      <c r="EC6" s="183">
        <f t="shared" si="6"/>
        <v>1549.5883794786707</v>
      </c>
      <c r="ED6" s="183">
        <f t="shared" si="6"/>
        <v>1635.280616863841</v>
      </c>
      <c r="EE6" s="183">
        <f t="shared" si="6"/>
        <v>1725.7116349764112</v>
      </c>
      <c r="EF6" s="183">
        <f t="shared" si="6"/>
        <v>1821.1434883906065</v>
      </c>
      <c r="EG6" s="183">
        <f t="shared" si="6"/>
        <v>1921.8527232986069</v>
      </c>
      <c r="EH6" s="183">
        <f t="shared" si="6"/>
        <v>2028.1311788970197</v>
      </c>
      <c r="EI6" s="183">
        <f t="shared" si="6"/>
        <v>2140.2868330900246</v>
      </c>
      <c r="EJ6" s="183">
        <f t="shared" si="6"/>
        <v>2258.6446949599026</v>
      </c>
      <c r="EK6" s="183">
        <f t="shared" si="6"/>
        <v>2383.547746591185</v>
      </c>
      <c r="EL6" s="183">
        <f aca="true" t="shared" si="7" ref="EL6:FB6">EK6*(1+$M$3)</f>
        <v>2515.357936977677</v>
      </c>
      <c r="EM6" s="183">
        <f t="shared" si="7"/>
        <v>2654.4572308925426</v>
      </c>
      <c r="EN6" s="183">
        <f t="shared" si="7"/>
        <v>2801.2487157609</v>
      </c>
      <c r="EO6" s="183">
        <f t="shared" si="7"/>
        <v>2956.1577697424773</v>
      </c>
      <c r="EP6" s="183">
        <f t="shared" si="7"/>
        <v>3119.633294409236</v>
      </c>
      <c r="EQ6" s="183">
        <f t="shared" si="7"/>
        <v>3292.1490155900665</v>
      </c>
      <c r="ER6" s="183">
        <f t="shared" si="7"/>
        <v>3474.204856152197</v>
      </c>
      <c r="ES6" s="183">
        <f t="shared" si="7"/>
        <v>3666.328384697413</v>
      </c>
      <c r="ET6" s="183">
        <f t="shared" si="7"/>
        <v>3869.07634437118</v>
      </c>
      <c r="EU6" s="183">
        <f t="shared" si="7"/>
        <v>4083.036266214906</v>
      </c>
      <c r="EV6" s="183">
        <f t="shared" si="7"/>
        <v>4308.82817173659</v>
      </c>
      <c r="EW6" s="183">
        <f t="shared" si="7"/>
        <v>4547.106369633623</v>
      </c>
      <c r="EX6" s="183">
        <f t="shared" si="7"/>
        <v>4798.561351874362</v>
      </c>
      <c r="EY6" s="183">
        <f t="shared" si="7"/>
        <v>5063.921794633014</v>
      </c>
      <c r="EZ6" s="183">
        <f t="shared" si="7"/>
        <v>5343.956669876219</v>
      </c>
      <c r="FA6" s="183">
        <f t="shared" si="7"/>
        <v>5639.477473720373</v>
      </c>
      <c r="FB6" s="183">
        <f t="shared" si="7"/>
        <v>5951.34057801711</v>
      </c>
    </row>
    <row r="7" spans="1:158" s="170" customFormat="1" ht="15.75">
      <c r="A7" s="180">
        <f>'Page 4'!A10</f>
        <v>2</v>
      </c>
      <c r="B7" s="180" t="str">
        <f>'Page 4'!B10</f>
        <v>Alliant Energy Co.</v>
      </c>
      <c r="C7" s="181">
        <f>'Page 4'!C10</f>
        <v>2.2</v>
      </c>
      <c r="D7" s="181">
        <f>'Page 4'!D10</f>
        <v>2.4</v>
      </c>
      <c r="E7" s="182">
        <f>(D7/C7)^(1/3)-1</f>
        <v>0.029428498400178693</v>
      </c>
      <c r="F7" s="182"/>
      <c r="G7" s="182">
        <f>IRR(H7:FB7,0.12)</f>
        <v>0.09398476808959999</v>
      </c>
      <c r="H7" s="183">
        <f>'Page 4'!F10</f>
        <v>-52.833333333333336</v>
      </c>
      <c r="I7" s="183">
        <f>C7</f>
        <v>2.2</v>
      </c>
      <c r="J7" s="183">
        <f t="shared" si="3"/>
        <v>2.2666666666666666</v>
      </c>
      <c r="K7" s="183">
        <f t="shared" si="3"/>
        <v>2.333333333333333</v>
      </c>
      <c r="L7" s="183">
        <f>D7</f>
        <v>2.4</v>
      </c>
      <c r="M7" s="183">
        <f aca="true" t="shared" si="8" ref="M7:BX7">L7*(1+$M$3)</f>
        <v>2.53272</v>
      </c>
      <c r="N7" s="183">
        <f t="shared" si="8"/>
        <v>2.6727794159999996</v>
      </c>
      <c r="O7" s="183">
        <f t="shared" si="8"/>
        <v>2.8205841177047994</v>
      </c>
      <c r="P7" s="183">
        <f t="shared" si="8"/>
        <v>2.9765624194138747</v>
      </c>
      <c r="Q7" s="183">
        <f t="shared" si="8"/>
        <v>3.1411663212074616</v>
      </c>
      <c r="R7" s="183">
        <f t="shared" si="8"/>
        <v>3.314872818770234</v>
      </c>
      <c r="S7" s="183">
        <f t="shared" si="8"/>
        <v>3.4981852856482276</v>
      </c>
      <c r="T7" s="183">
        <f t="shared" si="8"/>
        <v>3.6916349319445745</v>
      </c>
      <c r="U7" s="183">
        <f t="shared" si="8"/>
        <v>3.895782343681109</v>
      </c>
      <c r="V7" s="183">
        <f t="shared" si="8"/>
        <v>4.111219107286674</v>
      </c>
      <c r="W7" s="183">
        <f t="shared" si="8"/>
        <v>4.3385695239196265</v>
      </c>
      <c r="X7" s="183">
        <f t="shared" si="8"/>
        <v>4.578492418592381</v>
      </c>
      <c r="Y7" s="183">
        <f t="shared" si="8"/>
        <v>4.83168304934054</v>
      </c>
      <c r="Z7" s="183">
        <f t="shared" si="8"/>
        <v>5.098875121969071</v>
      </c>
      <c r="AA7" s="183">
        <f t="shared" si="8"/>
        <v>5.38084291621396</v>
      </c>
      <c r="AB7" s="183">
        <f t="shared" si="8"/>
        <v>5.678403529480591</v>
      </c>
      <c r="AC7" s="183">
        <f t="shared" si="8"/>
        <v>5.9924192446608675</v>
      </c>
      <c r="AD7" s="183">
        <f t="shared" si="8"/>
        <v>6.323800028890613</v>
      </c>
      <c r="AE7" s="183">
        <f t="shared" si="8"/>
        <v>6.673506170488263</v>
      </c>
      <c r="AF7" s="183">
        <f t="shared" si="8"/>
        <v>7.042551061716264</v>
      </c>
      <c r="AG7" s="183">
        <f t="shared" si="8"/>
        <v>7.432004135429172</v>
      </c>
      <c r="AH7" s="183">
        <f t="shared" si="8"/>
        <v>7.8429939641184045</v>
      </c>
      <c r="AI7" s="183">
        <f t="shared" si="8"/>
        <v>8.276711530334152</v>
      </c>
      <c r="AJ7" s="183">
        <f t="shared" si="8"/>
        <v>8.73441367796163</v>
      </c>
      <c r="AK7" s="183">
        <f t="shared" si="8"/>
        <v>9.217426754352907</v>
      </c>
      <c r="AL7" s="183">
        <f t="shared" si="8"/>
        <v>9.727150453868623</v>
      </c>
      <c r="AM7" s="183">
        <f t="shared" si="8"/>
        <v>10.265061873967557</v>
      </c>
      <c r="AN7" s="183">
        <f t="shared" si="8"/>
        <v>10.832719795597962</v>
      </c>
      <c r="AO7" s="183">
        <f t="shared" si="8"/>
        <v>11.431769200294529</v>
      </c>
      <c r="AP7" s="183">
        <f t="shared" si="8"/>
        <v>12.063946037070815</v>
      </c>
      <c r="AQ7" s="183">
        <f t="shared" si="8"/>
        <v>12.73108225292083</v>
      </c>
      <c r="AR7" s="183">
        <f t="shared" si="8"/>
        <v>13.435111101507351</v>
      </c>
      <c r="AS7" s="183">
        <f t="shared" si="8"/>
        <v>14.178072745420707</v>
      </c>
      <c r="AT7" s="183">
        <f t="shared" si="8"/>
        <v>14.962120168242471</v>
      </c>
      <c r="AU7" s="183">
        <f t="shared" si="8"/>
        <v>15.78952541354628</v>
      </c>
      <c r="AV7" s="183">
        <f t="shared" si="8"/>
        <v>16.662686168915386</v>
      </c>
      <c r="AW7" s="183">
        <f t="shared" si="8"/>
        <v>17.584132714056405</v>
      </c>
      <c r="AX7" s="183">
        <f t="shared" si="8"/>
        <v>18.55653525314372</v>
      </c>
      <c r="AY7" s="183">
        <f t="shared" si="8"/>
        <v>19.58271165264257</v>
      </c>
      <c r="AZ7" s="183">
        <f t="shared" si="8"/>
        <v>20.6656356070337</v>
      </c>
      <c r="BA7" s="183">
        <f t="shared" si="8"/>
        <v>21.80844525610266</v>
      </c>
      <c r="BB7" s="183">
        <f t="shared" si="8"/>
        <v>23.014452278765138</v>
      </c>
      <c r="BC7" s="183">
        <f t="shared" si="8"/>
        <v>24.287151489780847</v>
      </c>
      <c r="BD7" s="183">
        <f t="shared" si="8"/>
        <v>25.630230967165726</v>
      </c>
      <c r="BE7" s="183">
        <f t="shared" si="8"/>
        <v>27.04758273964999</v>
      </c>
      <c r="BF7" s="183">
        <f t="shared" si="8"/>
        <v>28.543314065152632</v>
      </c>
      <c r="BG7" s="183">
        <f t="shared" si="8"/>
        <v>30.12175933295557</v>
      </c>
      <c r="BH7" s="183">
        <f t="shared" si="8"/>
        <v>31.78749262406801</v>
      </c>
      <c r="BI7" s="183">
        <f t="shared" si="8"/>
        <v>33.54534096617897</v>
      </c>
      <c r="BJ7" s="183">
        <f t="shared" si="8"/>
        <v>35.40039832160866</v>
      </c>
      <c r="BK7" s="183">
        <f t="shared" si="8"/>
        <v>37.358040348793615</v>
      </c>
      <c r="BL7" s="183">
        <f t="shared" si="8"/>
        <v>39.4239399800819</v>
      </c>
      <c r="BM7" s="183">
        <f t="shared" si="8"/>
        <v>41.604083860980424</v>
      </c>
      <c r="BN7" s="183">
        <f t="shared" si="8"/>
        <v>43.904789698492635</v>
      </c>
      <c r="BO7" s="183">
        <f t="shared" si="8"/>
        <v>46.33272456881927</v>
      </c>
      <c r="BP7" s="183">
        <f t="shared" si="8"/>
        <v>48.894924237474974</v>
      </c>
      <c r="BQ7" s="183">
        <f t="shared" si="8"/>
        <v>51.59881354780734</v>
      </c>
      <c r="BR7" s="183">
        <f t="shared" si="8"/>
        <v>54.452227937001076</v>
      </c>
      <c r="BS7" s="183">
        <f t="shared" si="8"/>
        <v>57.46343614191723</v>
      </c>
      <c r="BT7" s="183">
        <f t="shared" si="8"/>
        <v>60.641164160565246</v>
      </c>
      <c r="BU7" s="183">
        <f t="shared" si="8"/>
        <v>63.9946205386445</v>
      </c>
      <c r="BV7" s="183">
        <f t="shared" si="8"/>
        <v>67.53352305443153</v>
      </c>
      <c r="BW7" s="183">
        <f t="shared" si="8"/>
        <v>71.26812687934158</v>
      </c>
      <c r="BX7" s="183">
        <f t="shared" si="8"/>
        <v>75.20925429576916</v>
      </c>
      <c r="BY7" s="183">
        <f aca="true" t="shared" si="9" ref="BY7:EJ7">BX7*(1+$M$3)</f>
        <v>79.36832605832518</v>
      </c>
      <c r="BZ7" s="183">
        <f t="shared" si="9"/>
        <v>83.75739448935056</v>
      </c>
      <c r="CA7" s="183">
        <f t="shared" si="9"/>
        <v>88.38917840461164</v>
      </c>
      <c r="CB7" s="183">
        <f t="shared" si="9"/>
        <v>93.27709997038666</v>
      </c>
      <c r="CC7" s="183">
        <f t="shared" si="9"/>
        <v>98.43532359874904</v>
      </c>
      <c r="CD7" s="183">
        <f t="shared" si="9"/>
        <v>103.87879699375985</v>
      </c>
      <c r="CE7" s="183">
        <f t="shared" si="9"/>
        <v>109.62329446751475</v>
      </c>
      <c r="CF7" s="183">
        <f t="shared" si="9"/>
        <v>115.68546265156832</v>
      </c>
      <c r="CG7" s="183">
        <f t="shared" si="9"/>
        <v>122.08286873620003</v>
      </c>
      <c r="CH7" s="183">
        <f t="shared" si="9"/>
        <v>128.83405137731188</v>
      </c>
      <c r="CI7" s="183">
        <f t="shared" si="9"/>
        <v>135.9585744184772</v>
      </c>
      <c r="CJ7" s="183">
        <f t="shared" si="9"/>
        <v>143.477083583819</v>
      </c>
      <c r="CK7" s="183">
        <f t="shared" si="9"/>
        <v>151.41136630600417</v>
      </c>
      <c r="CL7" s="183">
        <f t="shared" si="9"/>
        <v>159.78441486272618</v>
      </c>
      <c r="CM7" s="183">
        <f t="shared" si="9"/>
        <v>168.6204930046349</v>
      </c>
      <c r="CN7" s="183">
        <f t="shared" si="9"/>
        <v>177.9452062677912</v>
      </c>
      <c r="CO7" s="183">
        <f t="shared" si="9"/>
        <v>187.78557617440003</v>
      </c>
      <c r="CP7" s="183">
        <f t="shared" si="9"/>
        <v>198.17011853684434</v>
      </c>
      <c r="CQ7" s="183">
        <f t="shared" si="9"/>
        <v>209.12892609193182</v>
      </c>
      <c r="CR7" s="183">
        <f t="shared" si="9"/>
        <v>220.69375570481563</v>
      </c>
      <c r="CS7" s="183">
        <f t="shared" si="9"/>
        <v>232.89812039529193</v>
      </c>
      <c r="CT7" s="183">
        <f t="shared" si="9"/>
        <v>245.77738645315154</v>
      </c>
      <c r="CU7" s="183">
        <f t="shared" si="9"/>
        <v>259.3688759240108</v>
      </c>
      <c r="CV7" s="183">
        <f t="shared" si="9"/>
        <v>273.7119747626086</v>
      </c>
      <c r="CW7" s="183">
        <f t="shared" si="9"/>
        <v>288.8482469669808</v>
      </c>
      <c r="CX7" s="183">
        <f t="shared" si="9"/>
        <v>304.82155502425485</v>
      </c>
      <c r="CY7" s="183">
        <f t="shared" si="9"/>
        <v>321.6781870170961</v>
      </c>
      <c r="CZ7" s="183">
        <f t="shared" si="9"/>
        <v>339.4669907591415</v>
      </c>
      <c r="DA7" s="183">
        <f t="shared" si="9"/>
        <v>358.239515348122</v>
      </c>
      <c r="DB7" s="183">
        <f t="shared" si="9"/>
        <v>378.0501605468731</v>
      </c>
      <c r="DC7" s="183">
        <f t="shared" si="9"/>
        <v>398.95633442511513</v>
      </c>
      <c r="DD7" s="183">
        <f t="shared" si="9"/>
        <v>421.01861971882397</v>
      </c>
      <c r="DE7" s="183">
        <f t="shared" si="9"/>
        <v>444.3009493892749</v>
      </c>
      <c r="DF7" s="183">
        <f t="shared" si="9"/>
        <v>468.8707918905017</v>
      </c>
      <c r="DG7" s="183">
        <f t="shared" si="9"/>
        <v>494.7993466820464</v>
      </c>
      <c r="DH7" s="183">
        <f t="shared" si="9"/>
        <v>522.1617505535635</v>
      </c>
      <c r="DI7" s="183">
        <f t="shared" si="9"/>
        <v>551.0372953591755</v>
      </c>
      <c r="DJ7" s="183">
        <f t="shared" si="9"/>
        <v>581.5096577925378</v>
      </c>
      <c r="DK7" s="183">
        <f t="shared" si="9"/>
        <v>613.6671418684651</v>
      </c>
      <c r="DL7" s="183">
        <f t="shared" si="9"/>
        <v>647.6029348137912</v>
      </c>
      <c r="DM7" s="183">
        <f t="shared" si="9"/>
        <v>683.4153771089938</v>
      </c>
      <c r="DN7" s="183">
        <f t="shared" si="9"/>
        <v>721.2082474631211</v>
      </c>
      <c r="DO7" s="183">
        <f t="shared" si="9"/>
        <v>761.0910635478316</v>
      </c>
      <c r="DP7" s="183">
        <f t="shared" si="9"/>
        <v>803.1793993620266</v>
      </c>
      <c r="DQ7" s="183">
        <f t="shared" si="9"/>
        <v>847.5952201467467</v>
      </c>
      <c r="DR7" s="183">
        <f t="shared" si="9"/>
        <v>894.4672358208617</v>
      </c>
      <c r="DS7" s="183">
        <f t="shared" si="9"/>
        <v>943.9312739617552</v>
      </c>
      <c r="DT7" s="183">
        <f t="shared" si="9"/>
        <v>996.1306734118402</v>
      </c>
      <c r="DU7" s="183">
        <f t="shared" si="9"/>
        <v>1051.216699651515</v>
      </c>
      <c r="DV7" s="183">
        <f t="shared" si="9"/>
        <v>1109.3489831422437</v>
      </c>
      <c r="DW7" s="183">
        <f t="shared" si="9"/>
        <v>1170.6959819100098</v>
      </c>
      <c r="DX7" s="183">
        <f t="shared" si="9"/>
        <v>1235.4354697096333</v>
      </c>
      <c r="DY7" s="183">
        <f t="shared" si="9"/>
        <v>1303.755051184576</v>
      </c>
      <c r="DZ7" s="183">
        <f t="shared" si="9"/>
        <v>1375.8527055150828</v>
      </c>
      <c r="EA7" s="183">
        <f t="shared" si="9"/>
        <v>1451.9373601300667</v>
      </c>
      <c r="EB7" s="183">
        <f t="shared" si="9"/>
        <v>1532.2294961452592</v>
      </c>
      <c r="EC7" s="183">
        <f t="shared" si="9"/>
        <v>1616.9617872820918</v>
      </c>
      <c r="ED7" s="183">
        <f t="shared" si="9"/>
        <v>1706.3797741187914</v>
      </c>
      <c r="EE7" s="183">
        <f t="shared" si="9"/>
        <v>1800.7425756275604</v>
      </c>
      <c r="EF7" s="183">
        <f t="shared" si="9"/>
        <v>1900.3236400597643</v>
      </c>
      <c r="EG7" s="183">
        <f t="shared" si="9"/>
        <v>2005.4115373550692</v>
      </c>
      <c r="EH7" s="183">
        <f t="shared" si="9"/>
        <v>2116.3107953708045</v>
      </c>
      <c r="EI7" s="183">
        <f t="shared" si="9"/>
        <v>2233.34278235481</v>
      </c>
      <c r="EJ7" s="183">
        <f t="shared" si="9"/>
        <v>2356.846638219031</v>
      </c>
      <c r="EK7" s="183">
        <f aca="true" t="shared" si="10" ref="EK7:FB7">EJ7*(1+$M$3)</f>
        <v>2487.180257312543</v>
      </c>
      <c r="EL7" s="183">
        <f t="shared" si="10"/>
        <v>2624.721325541926</v>
      </c>
      <c r="EM7" s="183">
        <f t="shared" si="10"/>
        <v>2769.8684148443945</v>
      </c>
      <c r="EN7" s="183">
        <f t="shared" si="10"/>
        <v>2923.0421381852893</v>
      </c>
      <c r="EO7" s="183">
        <f t="shared" si="10"/>
        <v>3084.6863684269356</v>
      </c>
      <c r="EP7" s="183">
        <f t="shared" si="10"/>
        <v>3255.269524600945</v>
      </c>
      <c r="EQ7" s="183">
        <f t="shared" si="10"/>
        <v>3435.2859293113765</v>
      </c>
      <c r="ER7" s="183">
        <f t="shared" si="10"/>
        <v>3625.2572412022955</v>
      </c>
      <c r="ES7" s="183">
        <f t="shared" si="10"/>
        <v>3825.733966640782</v>
      </c>
      <c r="ET7" s="183">
        <f t="shared" si="10"/>
        <v>4037.297054996017</v>
      </c>
      <c r="EU7" s="183">
        <f t="shared" si="10"/>
        <v>4260.559582137296</v>
      </c>
      <c r="EV7" s="183">
        <f t="shared" si="10"/>
        <v>4496.168527029488</v>
      </c>
      <c r="EW7" s="183">
        <f t="shared" si="10"/>
        <v>4744.806646574219</v>
      </c>
      <c r="EX7" s="183">
        <f t="shared" si="10"/>
        <v>5007.194454129773</v>
      </c>
      <c r="EY7" s="183">
        <f t="shared" si="10"/>
        <v>5284.0923074431485</v>
      </c>
      <c r="EZ7" s="183">
        <f t="shared" si="10"/>
        <v>5576.302612044754</v>
      </c>
      <c r="FA7" s="183">
        <f t="shared" si="10"/>
        <v>5884.672146490829</v>
      </c>
      <c r="FB7" s="183">
        <f t="shared" si="10"/>
        <v>6210.094516191771</v>
      </c>
    </row>
    <row r="8" spans="1:158" s="170" customFormat="1" ht="15.75">
      <c r="A8" s="180">
        <f>'Page 4'!A11</f>
        <v>3</v>
      </c>
      <c r="B8" s="180" t="str">
        <f>'Page 4'!B11</f>
        <v>Avista Corp.</v>
      </c>
      <c r="C8" s="181">
        <f>'Page 4'!C11</f>
        <v>1.28</v>
      </c>
      <c r="D8" s="181">
        <f>'Page 4'!D11</f>
        <v>1.4</v>
      </c>
      <c r="E8" s="182">
        <f>(D8/C8)^(1/3)-1</f>
        <v>0.03032132495213924</v>
      </c>
      <c r="F8" s="182"/>
      <c r="G8" s="182">
        <f>IRR(H8:FB8,0.12)</f>
        <v>0.09627274978379807</v>
      </c>
      <c r="H8" s="183">
        <f>'Page 4'!F11</f>
        <v>-29.136666666666667</v>
      </c>
      <c r="I8" s="183">
        <f>C8</f>
        <v>1.28</v>
      </c>
      <c r="J8" s="183">
        <f t="shared" si="3"/>
        <v>1.32</v>
      </c>
      <c r="K8" s="183">
        <f t="shared" si="3"/>
        <v>1.36</v>
      </c>
      <c r="L8" s="183">
        <f>D8</f>
        <v>1.4</v>
      </c>
      <c r="M8" s="183">
        <f aca="true" t="shared" si="11" ref="M8:BX8">L8*(1+$M$3)</f>
        <v>1.4774199999999997</v>
      </c>
      <c r="N8" s="183">
        <f t="shared" si="11"/>
        <v>1.5591213259999996</v>
      </c>
      <c r="O8" s="183">
        <f t="shared" si="11"/>
        <v>1.6453407353277996</v>
      </c>
      <c r="P8" s="183">
        <f t="shared" si="11"/>
        <v>1.7363280779914267</v>
      </c>
      <c r="Q8" s="183">
        <f t="shared" si="11"/>
        <v>1.8323470207043524</v>
      </c>
      <c r="R8" s="183">
        <f t="shared" si="11"/>
        <v>1.9336758109493029</v>
      </c>
      <c r="S8" s="183">
        <f t="shared" si="11"/>
        <v>2.0406080832947993</v>
      </c>
      <c r="T8" s="183">
        <f t="shared" si="11"/>
        <v>2.1534537103010014</v>
      </c>
      <c r="U8" s="183">
        <f t="shared" si="11"/>
        <v>2.2725397004806465</v>
      </c>
      <c r="V8" s="183">
        <f t="shared" si="11"/>
        <v>2.398211145917226</v>
      </c>
      <c r="W8" s="183">
        <f t="shared" si="11"/>
        <v>2.5308322222864486</v>
      </c>
      <c r="X8" s="183">
        <f t="shared" si="11"/>
        <v>2.670787244178889</v>
      </c>
      <c r="Y8" s="183">
        <f t="shared" si="11"/>
        <v>2.8184817787819814</v>
      </c>
      <c r="Z8" s="183">
        <f t="shared" si="11"/>
        <v>2.974343821148625</v>
      </c>
      <c r="AA8" s="183">
        <f t="shared" si="11"/>
        <v>3.1388250344581436</v>
      </c>
      <c r="AB8" s="183">
        <f t="shared" si="11"/>
        <v>3.312402058863679</v>
      </c>
      <c r="AC8" s="183">
        <f t="shared" si="11"/>
        <v>3.49557789271884</v>
      </c>
      <c r="AD8" s="183">
        <f t="shared" si="11"/>
        <v>3.6888833501861917</v>
      </c>
      <c r="AE8" s="183">
        <f t="shared" si="11"/>
        <v>3.8928785994514876</v>
      </c>
      <c r="AF8" s="183">
        <f t="shared" si="11"/>
        <v>4.108154786001155</v>
      </c>
      <c r="AG8" s="183">
        <f t="shared" si="11"/>
        <v>4.3353357456670185</v>
      </c>
      <c r="AH8" s="183">
        <f t="shared" si="11"/>
        <v>4.575079812402405</v>
      </c>
      <c r="AI8" s="183">
        <f t="shared" si="11"/>
        <v>4.828081726028257</v>
      </c>
      <c r="AJ8" s="183">
        <f t="shared" si="11"/>
        <v>5.095074645477619</v>
      </c>
      <c r="AK8" s="183">
        <f t="shared" si="11"/>
        <v>5.376832273372531</v>
      </c>
      <c r="AL8" s="183">
        <f t="shared" si="11"/>
        <v>5.6741710980900315</v>
      </c>
      <c r="AM8" s="183">
        <f t="shared" si="11"/>
        <v>5.9879527598144096</v>
      </c>
      <c r="AN8" s="183">
        <f t="shared" si="11"/>
        <v>6.319086547432146</v>
      </c>
      <c r="AO8" s="183">
        <f t="shared" si="11"/>
        <v>6.6685320335051435</v>
      </c>
      <c r="AP8" s="183">
        <f t="shared" si="11"/>
        <v>7.0373018549579776</v>
      </c>
      <c r="AQ8" s="183">
        <f t="shared" si="11"/>
        <v>7.426464647537153</v>
      </c>
      <c r="AR8" s="183">
        <f t="shared" si="11"/>
        <v>7.837148142545956</v>
      </c>
      <c r="AS8" s="183">
        <f t="shared" si="11"/>
        <v>8.270542434828746</v>
      </c>
      <c r="AT8" s="183">
        <f t="shared" si="11"/>
        <v>8.727903431474775</v>
      </c>
      <c r="AU8" s="183">
        <f t="shared" si="11"/>
        <v>9.21055649123533</v>
      </c>
      <c r="AV8" s="183">
        <f t="shared" si="11"/>
        <v>9.719900265200643</v>
      </c>
      <c r="AW8" s="183">
        <f t="shared" si="11"/>
        <v>10.257410749866237</v>
      </c>
      <c r="AX8" s="183">
        <f t="shared" si="11"/>
        <v>10.824645564333839</v>
      </c>
      <c r="AY8" s="183">
        <f t="shared" si="11"/>
        <v>11.4232484640415</v>
      </c>
      <c r="AZ8" s="183">
        <f t="shared" si="11"/>
        <v>12.054954104102993</v>
      </c>
      <c r="BA8" s="183">
        <f t="shared" si="11"/>
        <v>12.721593066059887</v>
      </c>
      <c r="BB8" s="183">
        <f t="shared" si="11"/>
        <v>13.425097162612998</v>
      </c>
      <c r="BC8" s="183">
        <f t="shared" si="11"/>
        <v>14.167505035705496</v>
      </c>
      <c r="BD8" s="183">
        <f t="shared" si="11"/>
        <v>14.950968064180008</v>
      </c>
      <c r="BE8" s="183">
        <f t="shared" si="11"/>
        <v>15.777756598129162</v>
      </c>
      <c r="BF8" s="183">
        <f t="shared" si="11"/>
        <v>16.650266538005702</v>
      </c>
      <c r="BG8" s="183">
        <f t="shared" si="11"/>
        <v>17.571026277557415</v>
      </c>
      <c r="BH8" s="183">
        <f t="shared" si="11"/>
        <v>18.54270403070634</v>
      </c>
      <c r="BI8" s="183">
        <f t="shared" si="11"/>
        <v>19.568115563604398</v>
      </c>
      <c r="BJ8" s="183">
        <f t="shared" si="11"/>
        <v>20.65023235427172</v>
      </c>
      <c r="BK8" s="183">
        <f t="shared" si="11"/>
        <v>21.792190203462944</v>
      </c>
      <c r="BL8" s="183">
        <f t="shared" si="11"/>
        <v>22.997298321714442</v>
      </c>
      <c r="BM8" s="183">
        <f t="shared" si="11"/>
        <v>24.26904891890525</v>
      </c>
      <c r="BN8" s="183">
        <f t="shared" si="11"/>
        <v>25.611127324120705</v>
      </c>
      <c r="BO8" s="183">
        <f t="shared" si="11"/>
        <v>27.027422665144577</v>
      </c>
      <c r="BP8" s="183">
        <f t="shared" si="11"/>
        <v>28.52203913852707</v>
      </c>
      <c r="BQ8" s="183">
        <f t="shared" si="11"/>
        <v>30.099307902887613</v>
      </c>
      <c r="BR8" s="183">
        <f t="shared" si="11"/>
        <v>31.763799629917294</v>
      </c>
      <c r="BS8" s="183">
        <f t="shared" si="11"/>
        <v>33.52033774945172</v>
      </c>
      <c r="BT8" s="183">
        <f t="shared" si="11"/>
        <v>35.374012426996394</v>
      </c>
      <c r="BU8" s="183">
        <f t="shared" si="11"/>
        <v>37.33019531420929</v>
      </c>
      <c r="BV8" s="183">
        <f t="shared" si="11"/>
        <v>39.39455511508506</v>
      </c>
      <c r="BW8" s="183">
        <f t="shared" si="11"/>
        <v>41.57307401294926</v>
      </c>
      <c r="BX8" s="183">
        <f t="shared" si="11"/>
        <v>43.87206500586535</v>
      </c>
      <c r="BY8" s="183">
        <f aca="true" t="shared" si="12" ref="BY8:EJ8">BX8*(1+$M$3)</f>
        <v>46.2981902006897</v>
      </c>
      <c r="BZ8" s="183">
        <f t="shared" si="12"/>
        <v>48.85848011878784</v>
      </c>
      <c r="CA8" s="183">
        <f t="shared" si="12"/>
        <v>51.5603540693568</v>
      </c>
      <c r="CB8" s="183">
        <f t="shared" si="12"/>
        <v>54.41164164939222</v>
      </c>
      <c r="CC8" s="183">
        <f t="shared" si="12"/>
        <v>57.42060543260361</v>
      </c>
      <c r="CD8" s="183">
        <f t="shared" si="12"/>
        <v>60.595964913026584</v>
      </c>
      <c r="CE8" s="183">
        <f t="shared" si="12"/>
        <v>63.94692177271695</v>
      </c>
      <c r="CF8" s="183">
        <f t="shared" si="12"/>
        <v>67.48318654674819</v>
      </c>
      <c r="CG8" s="183">
        <f t="shared" si="12"/>
        <v>71.21500676278336</v>
      </c>
      <c r="CH8" s="183">
        <f t="shared" si="12"/>
        <v>75.15319663676527</v>
      </c>
      <c r="CI8" s="183">
        <f t="shared" si="12"/>
        <v>79.30916841077838</v>
      </c>
      <c r="CJ8" s="183">
        <f t="shared" si="12"/>
        <v>83.69496542389442</v>
      </c>
      <c r="CK8" s="183">
        <f t="shared" si="12"/>
        <v>88.32329701183576</v>
      </c>
      <c r="CL8" s="183">
        <f t="shared" si="12"/>
        <v>93.20757533659027</v>
      </c>
      <c r="CM8" s="183">
        <f t="shared" si="12"/>
        <v>98.3619542527037</v>
      </c>
      <c r="CN8" s="183">
        <f t="shared" si="12"/>
        <v>103.8013703228782</v>
      </c>
      <c r="CO8" s="183">
        <f t="shared" si="12"/>
        <v>109.54158610173336</v>
      </c>
      <c r="CP8" s="183">
        <f t="shared" si="12"/>
        <v>115.5992358131592</v>
      </c>
      <c r="CQ8" s="183">
        <f t="shared" si="12"/>
        <v>121.99187355362689</v>
      </c>
      <c r="CR8" s="183">
        <f t="shared" si="12"/>
        <v>128.73802416114245</v>
      </c>
      <c r="CS8" s="183">
        <f t="shared" si="12"/>
        <v>135.8572368972536</v>
      </c>
      <c r="CT8" s="183">
        <f t="shared" si="12"/>
        <v>143.37014209767173</v>
      </c>
      <c r="CU8" s="183">
        <f t="shared" si="12"/>
        <v>151.29851095567295</v>
      </c>
      <c r="CV8" s="183">
        <f t="shared" si="12"/>
        <v>159.66531861152166</v>
      </c>
      <c r="CW8" s="183">
        <f t="shared" si="12"/>
        <v>168.49481073073878</v>
      </c>
      <c r="CX8" s="183">
        <f t="shared" si="12"/>
        <v>177.81257376414862</v>
      </c>
      <c r="CY8" s="183">
        <f t="shared" si="12"/>
        <v>187.64560909330604</v>
      </c>
      <c r="CZ8" s="183">
        <f t="shared" si="12"/>
        <v>198.02241127616585</v>
      </c>
      <c r="DA8" s="183">
        <f t="shared" si="12"/>
        <v>208.97305061973782</v>
      </c>
      <c r="DB8" s="183">
        <f t="shared" si="12"/>
        <v>220.5292603190093</v>
      </c>
      <c r="DC8" s="183">
        <f t="shared" si="12"/>
        <v>232.72452841465048</v>
      </c>
      <c r="DD8" s="183">
        <f t="shared" si="12"/>
        <v>245.59419483598063</v>
      </c>
      <c r="DE8" s="183">
        <f t="shared" si="12"/>
        <v>259.17555381041035</v>
      </c>
      <c r="DF8" s="183">
        <f t="shared" si="12"/>
        <v>273.50796193612604</v>
      </c>
      <c r="DG8" s="183">
        <f t="shared" si="12"/>
        <v>288.63295223119377</v>
      </c>
      <c r="DH8" s="183">
        <f t="shared" si="12"/>
        <v>304.59435448957873</v>
      </c>
      <c r="DI8" s="183">
        <f t="shared" si="12"/>
        <v>321.4384222928524</v>
      </c>
      <c r="DJ8" s="183">
        <f t="shared" si="12"/>
        <v>339.2139670456471</v>
      </c>
      <c r="DK8" s="183">
        <f t="shared" si="12"/>
        <v>357.97249942327136</v>
      </c>
      <c r="DL8" s="183">
        <f t="shared" si="12"/>
        <v>377.7683786413782</v>
      </c>
      <c r="DM8" s="183">
        <f t="shared" si="12"/>
        <v>398.6589699802464</v>
      </c>
      <c r="DN8" s="183">
        <f t="shared" si="12"/>
        <v>420.704811020154</v>
      </c>
      <c r="DO8" s="183">
        <f t="shared" si="12"/>
        <v>443.9697870695685</v>
      </c>
      <c r="DP8" s="183">
        <f t="shared" si="12"/>
        <v>468.5213162945156</v>
      </c>
      <c r="DQ8" s="183">
        <f t="shared" si="12"/>
        <v>494.43054508560226</v>
      </c>
      <c r="DR8" s="183">
        <f t="shared" si="12"/>
        <v>521.772554228836</v>
      </c>
      <c r="DS8" s="183">
        <f t="shared" si="12"/>
        <v>550.6265764776906</v>
      </c>
      <c r="DT8" s="183">
        <f t="shared" si="12"/>
        <v>581.0762261569068</v>
      </c>
      <c r="DU8" s="183">
        <f t="shared" si="12"/>
        <v>613.2097414633837</v>
      </c>
      <c r="DV8" s="183">
        <f t="shared" si="12"/>
        <v>647.1202401663088</v>
      </c>
      <c r="DW8" s="183">
        <f t="shared" si="12"/>
        <v>682.9059894475056</v>
      </c>
      <c r="DX8" s="183">
        <f t="shared" si="12"/>
        <v>720.6706906639525</v>
      </c>
      <c r="DY8" s="183">
        <f t="shared" si="12"/>
        <v>760.5237798576691</v>
      </c>
      <c r="DZ8" s="183">
        <f t="shared" si="12"/>
        <v>802.580744883798</v>
      </c>
      <c r="EA8" s="183">
        <f t="shared" si="12"/>
        <v>846.963460075872</v>
      </c>
      <c r="EB8" s="183">
        <f t="shared" si="12"/>
        <v>893.8005394180677</v>
      </c>
      <c r="EC8" s="183">
        <f t="shared" si="12"/>
        <v>943.2277092478868</v>
      </c>
      <c r="ED8" s="183">
        <f t="shared" si="12"/>
        <v>995.3882015692948</v>
      </c>
      <c r="EE8" s="183">
        <f t="shared" si="12"/>
        <v>1050.4331691160767</v>
      </c>
      <c r="EF8" s="183">
        <f t="shared" si="12"/>
        <v>1108.5221233681957</v>
      </c>
      <c r="EG8" s="183">
        <f t="shared" si="12"/>
        <v>1169.8233967904569</v>
      </c>
      <c r="EH8" s="183">
        <f t="shared" si="12"/>
        <v>1234.514630632969</v>
      </c>
      <c r="EI8" s="183">
        <f t="shared" si="12"/>
        <v>1302.7832897069723</v>
      </c>
      <c r="EJ8" s="183">
        <f t="shared" si="12"/>
        <v>1374.8272056277676</v>
      </c>
      <c r="EK8" s="183">
        <f aca="true" t="shared" si="13" ref="EK8:FB8">EJ8*(1+$M$3)</f>
        <v>1450.8551500989831</v>
      </c>
      <c r="EL8" s="183">
        <f t="shared" si="13"/>
        <v>1531.0874398994567</v>
      </c>
      <c r="EM8" s="183">
        <f t="shared" si="13"/>
        <v>1615.7565753258966</v>
      </c>
      <c r="EN8" s="183">
        <f t="shared" si="13"/>
        <v>1705.1079139414185</v>
      </c>
      <c r="EO8" s="183">
        <f t="shared" si="13"/>
        <v>1799.4003815823787</v>
      </c>
      <c r="EP8" s="183">
        <f t="shared" si="13"/>
        <v>1898.9072226838841</v>
      </c>
      <c r="EQ8" s="183">
        <f t="shared" si="13"/>
        <v>2003.9167920983027</v>
      </c>
      <c r="ER8" s="183">
        <f t="shared" si="13"/>
        <v>2114.7333907013385</v>
      </c>
      <c r="ES8" s="183">
        <f t="shared" si="13"/>
        <v>2231.6781472071225</v>
      </c>
      <c r="ET8" s="183">
        <f t="shared" si="13"/>
        <v>2355.0899487476763</v>
      </c>
      <c r="EU8" s="183">
        <f t="shared" si="13"/>
        <v>2485.3264229134224</v>
      </c>
      <c r="EV8" s="183">
        <f t="shared" si="13"/>
        <v>2622.7649741005343</v>
      </c>
      <c r="EW8" s="183">
        <f t="shared" si="13"/>
        <v>2767.8038771682936</v>
      </c>
      <c r="EX8" s="183">
        <f t="shared" si="13"/>
        <v>2920.8634315757</v>
      </c>
      <c r="EY8" s="183">
        <f t="shared" si="13"/>
        <v>3082.3871793418357</v>
      </c>
      <c r="EZ8" s="183">
        <f t="shared" si="13"/>
        <v>3252.8431903594387</v>
      </c>
      <c r="FA8" s="183">
        <f t="shared" si="13"/>
        <v>3432.7254187863155</v>
      </c>
      <c r="FB8" s="183">
        <f t="shared" si="13"/>
        <v>3622.5551344451983</v>
      </c>
    </row>
    <row r="9" spans="1:158" s="170" customFormat="1" ht="15.75">
      <c r="A9" s="180">
        <f>'Page 4'!A12</f>
        <v>4</v>
      </c>
      <c r="B9" s="180" t="str">
        <f>'Page 4'!B12</f>
        <v>DTE Energy Co.</v>
      </c>
      <c r="C9" s="181">
        <f>'Page 4'!C12</f>
        <v>2.87</v>
      </c>
      <c r="D9" s="181">
        <f>'Page 4'!D12</f>
        <v>3.35</v>
      </c>
      <c r="E9" s="182">
        <f>(D9/C9)^(1/3)-1</f>
        <v>0.052901239061772465</v>
      </c>
      <c r="F9" s="182"/>
      <c r="G9" s="182">
        <f>IRR(H9:FB9,0.12)</f>
        <v>0.09619553703415495</v>
      </c>
      <c r="H9" s="183">
        <f>'Page 4'!F12</f>
        <v>-69.51666666666667</v>
      </c>
      <c r="I9" s="183">
        <f>C9</f>
        <v>2.87</v>
      </c>
      <c r="J9" s="183">
        <f t="shared" si="3"/>
        <v>3.0300000000000002</v>
      </c>
      <c r="K9" s="183">
        <f t="shared" si="3"/>
        <v>3.1900000000000004</v>
      </c>
      <c r="L9" s="183">
        <f>D9</f>
        <v>3.35</v>
      </c>
      <c r="M9" s="183">
        <f aca="true" t="shared" si="14" ref="M9:BX9">L9*(1+$M$3)</f>
        <v>3.535255</v>
      </c>
      <c r="N9" s="183">
        <f t="shared" si="14"/>
        <v>3.7307546014999993</v>
      </c>
      <c r="O9" s="183">
        <f t="shared" si="14"/>
        <v>3.937065330962949</v>
      </c>
      <c r="P9" s="183">
        <f t="shared" si="14"/>
        <v>4.1547850437652</v>
      </c>
      <c r="Q9" s="183">
        <f t="shared" si="14"/>
        <v>4.384544656685415</v>
      </c>
      <c r="R9" s="183">
        <f t="shared" si="14"/>
        <v>4.627009976200118</v>
      </c>
      <c r="S9" s="183">
        <f t="shared" si="14"/>
        <v>4.8828836278839844</v>
      </c>
      <c r="T9" s="183">
        <f t="shared" si="14"/>
        <v>5.152907092505968</v>
      </c>
      <c r="U9" s="183">
        <f t="shared" si="14"/>
        <v>5.437862854721548</v>
      </c>
      <c r="V9" s="183">
        <f t="shared" si="14"/>
        <v>5.738576670587649</v>
      </c>
      <c r="W9" s="183">
        <f t="shared" si="14"/>
        <v>6.055919960471145</v>
      </c>
      <c r="X9" s="183">
        <f t="shared" si="14"/>
        <v>6.390812334285198</v>
      </c>
      <c r="Y9" s="183">
        <f t="shared" si="14"/>
        <v>6.744224256371169</v>
      </c>
      <c r="Z9" s="183">
        <f t="shared" si="14"/>
        <v>7.117179857748494</v>
      </c>
      <c r="AA9" s="183">
        <f t="shared" si="14"/>
        <v>7.510759903881985</v>
      </c>
      <c r="AB9" s="183">
        <f t="shared" si="14"/>
        <v>7.926104926566658</v>
      </c>
      <c r="AC9" s="183">
        <f t="shared" si="14"/>
        <v>8.364418529005793</v>
      </c>
      <c r="AD9" s="183">
        <f t="shared" si="14"/>
        <v>8.826970873659812</v>
      </c>
      <c r="AE9" s="183">
        <f t="shared" si="14"/>
        <v>9.3151023629732</v>
      </c>
      <c r="AF9" s="183">
        <f t="shared" si="14"/>
        <v>9.830227523645616</v>
      </c>
      <c r="AG9" s="183">
        <f t="shared" si="14"/>
        <v>10.373839105703219</v>
      </c>
      <c r="AH9" s="183">
        <f t="shared" si="14"/>
        <v>10.947512408248606</v>
      </c>
      <c r="AI9" s="183">
        <f t="shared" si="14"/>
        <v>11.552909844424754</v>
      </c>
      <c r="AJ9" s="183">
        <f t="shared" si="14"/>
        <v>12.191785758821442</v>
      </c>
      <c r="AK9" s="183">
        <f t="shared" si="14"/>
        <v>12.865991511284268</v>
      </c>
      <c r="AL9" s="183">
        <f t="shared" si="14"/>
        <v>13.577480841858286</v>
      </c>
      <c r="AM9" s="183">
        <f t="shared" si="14"/>
        <v>14.328315532413047</v>
      </c>
      <c r="AN9" s="183">
        <f t="shared" si="14"/>
        <v>15.120671381355487</v>
      </c>
      <c r="AO9" s="183">
        <f t="shared" si="14"/>
        <v>15.956844508744444</v>
      </c>
      <c r="AP9" s="183">
        <f t="shared" si="14"/>
        <v>16.83925801007801</v>
      </c>
      <c r="AQ9" s="183">
        <f t="shared" si="14"/>
        <v>17.77046897803532</v>
      </c>
      <c r="AR9" s="183">
        <f t="shared" si="14"/>
        <v>18.75317591252067</v>
      </c>
      <c r="AS9" s="183">
        <f t="shared" si="14"/>
        <v>19.79022654048306</v>
      </c>
      <c r="AT9" s="183">
        <f t="shared" si="14"/>
        <v>20.884626068171773</v>
      </c>
      <c r="AU9" s="183">
        <f t="shared" si="14"/>
        <v>22.03954588974167</v>
      </c>
      <c r="AV9" s="183">
        <f t="shared" si="14"/>
        <v>23.258332777444384</v>
      </c>
      <c r="AW9" s="183">
        <f t="shared" si="14"/>
        <v>24.544518580037057</v>
      </c>
      <c r="AX9" s="183">
        <f t="shared" si="14"/>
        <v>25.901830457513103</v>
      </c>
      <c r="AY9" s="183">
        <f t="shared" si="14"/>
        <v>27.334201681813575</v>
      </c>
      <c r="AZ9" s="183">
        <f t="shared" si="14"/>
        <v>28.845783034817863</v>
      </c>
      <c r="BA9" s="183">
        <f t="shared" si="14"/>
        <v>30.44095483664329</v>
      </c>
      <c r="BB9" s="183">
        <f t="shared" si="14"/>
        <v>32.124339639109664</v>
      </c>
      <c r="BC9" s="183">
        <f t="shared" si="14"/>
        <v>33.900815621152425</v>
      </c>
      <c r="BD9" s="183">
        <f t="shared" si="14"/>
        <v>35.77553072500215</v>
      </c>
      <c r="BE9" s="183">
        <f t="shared" si="14"/>
        <v>37.753917574094764</v>
      </c>
      <c r="BF9" s="183">
        <f t="shared" si="14"/>
        <v>39.8417092159422</v>
      </c>
      <c r="BG9" s="183">
        <f t="shared" si="14"/>
        <v>42.044955735583805</v>
      </c>
      <c r="BH9" s="183">
        <f t="shared" si="14"/>
        <v>44.370041787761586</v>
      </c>
      <c r="BI9" s="183">
        <f t="shared" si="14"/>
        <v>46.8237050986248</v>
      </c>
      <c r="BJ9" s="183">
        <f t="shared" si="14"/>
        <v>49.41305599057875</v>
      </c>
      <c r="BK9" s="183">
        <f t="shared" si="14"/>
        <v>52.145597986857744</v>
      </c>
      <c r="BL9" s="183">
        <f t="shared" si="14"/>
        <v>55.029249555530974</v>
      </c>
      <c r="BM9" s="183">
        <f t="shared" si="14"/>
        <v>58.07236705595183</v>
      </c>
      <c r="BN9" s="183">
        <f t="shared" si="14"/>
        <v>61.28376895414596</v>
      </c>
      <c r="BO9" s="183">
        <f t="shared" si="14"/>
        <v>64.67276137731022</v>
      </c>
      <c r="BP9" s="183">
        <f t="shared" si="14"/>
        <v>68.24916508147547</v>
      </c>
      <c r="BQ9" s="183">
        <f t="shared" si="14"/>
        <v>72.02334391048106</v>
      </c>
      <c r="BR9" s="183">
        <f t="shared" si="14"/>
        <v>76.00623482873065</v>
      </c>
      <c r="BS9" s="183">
        <f t="shared" si="14"/>
        <v>80.20937961475946</v>
      </c>
      <c r="BT9" s="183">
        <f t="shared" si="14"/>
        <v>84.64495830745565</v>
      </c>
      <c r="BU9" s="183">
        <f t="shared" si="14"/>
        <v>89.32582450185794</v>
      </c>
      <c r="BV9" s="183">
        <f t="shared" si="14"/>
        <v>94.26554259681068</v>
      </c>
      <c r="BW9" s="183">
        <f t="shared" si="14"/>
        <v>99.4784271024143</v>
      </c>
      <c r="BX9" s="183">
        <f t="shared" si="14"/>
        <v>104.97958412117781</v>
      </c>
      <c r="BY9" s="183">
        <f aca="true" t="shared" si="15" ref="BY9:EJ9">BX9*(1+$M$3)</f>
        <v>110.78495512307893</v>
      </c>
      <c r="BZ9" s="183">
        <f t="shared" si="15"/>
        <v>116.91136314138518</v>
      </c>
      <c r="CA9" s="183">
        <f t="shared" si="15"/>
        <v>123.37656152310377</v>
      </c>
      <c r="CB9" s="183">
        <f t="shared" si="15"/>
        <v>130.1992853753314</v>
      </c>
      <c r="CC9" s="183">
        <f t="shared" si="15"/>
        <v>137.39930585658723</v>
      </c>
      <c r="CD9" s="183">
        <f t="shared" si="15"/>
        <v>144.9974874704565</v>
      </c>
      <c r="CE9" s="183">
        <f t="shared" si="15"/>
        <v>153.01584852757273</v>
      </c>
      <c r="CF9" s="183">
        <f t="shared" si="15"/>
        <v>161.47762495114748</v>
      </c>
      <c r="CG9" s="183">
        <f t="shared" si="15"/>
        <v>170.40733761094592</v>
      </c>
      <c r="CH9" s="183">
        <f t="shared" si="15"/>
        <v>179.8308633808312</v>
      </c>
      <c r="CI9" s="183">
        <f t="shared" si="15"/>
        <v>189.77551012579116</v>
      </c>
      <c r="CJ9" s="183">
        <f t="shared" si="15"/>
        <v>200.27009583574738</v>
      </c>
      <c r="CK9" s="183">
        <f t="shared" si="15"/>
        <v>211.3450321354642</v>
      </c>
      <c r="CL9" s="183">
        <f t="shared" si="15"/>
        <v>223.03241241255535</v>
      </c>
      <c r="CM9" s="183">
        <f t="shared" si="15"/>
        <v>235.36610481896963</v>
      </c>
      <c r="CN9" s="183">
        <f t="shared" si="15"/>
        <v>248.38185041545864</v>
      </c>
      <c r="CO9" s="183">
        <f t="shared" si="15"/>
        <v>262.1173667434335</v>
      </c>
      <c r="CP9" s="183">
        <f t="shared" si="15"/>
        <v>276.6124571243453</v>
      </c>
      <c r="CQ9" s="183">
        <f t="shared" si="15"/>
        <v>291.9091260033216</v>
      </c>
      <c r="CR9" s="183">
        <f t="shared" si="15"/>
        <v>308.05170067130524</v>
      </c>
      <c r="CS9" s="183">
        <f t="shared" si="15"/>
        <v>325.0869597184284</v>
      </c>
      <c r="CT9" s="183">
        <f t="shared" si="15"/>
        <v>343.0642685908574</v>
      </c>
      <c r="CU9" s="183">
        <f t="shared" si="15"/>
        <v>362.0357226439318</v>
      </c>
      <c r="CV9" s="183">
        <f t="shared" si="15"/>
        <v>382.05629810614124</v>
      </c>
      <c r="CW9" s="183">
        <f t="shared" si="15"/>
        <v>403.1840113914108</v>
      </c>
      <c r="CX9" s="183">
        <f t="shared" si="15"/>
        <v>425.4800872213558</v>
      </c>
      <c r="CY9" s="183">
        <f t="shared" si="15"/>
        <v>449.00913604469673</v>
      </c>
      <c r="CZ9" s="183">
        <f t="shared" si="15"/>
        <v>473.8393412679684</v>
      </c>
      <c r="DA9" s="183">
        <f t="shared" si="15"/>
        <v>500.042656840087</v>
      </c>
      <c r="DB9" s="183">
        <f t="shared" si="15"/>
        <v>527.6950157633437</v>
      </c>
      <c r="DC9" s="183">
        <f t="shared" si="15"/>
        <v>556.8765501350565</v>
      </c>
      <c r="DD9" s="183">
        <f t="shared" si="15"/>
        <v>587.6718233575251</v>
      </c>
      <c r="DE9" s="183">
        <f t="shared" si="15"/>
        <v>620.1700751891962</v>
      </c>
      <c r="DF9" s="183">
        <f t="shared" si="15"/>
        <v>654.4654803471586</v>
      </c>
      <c r="DG9" s="183">
        <f t="shared" si="15"/>
        <v>690.6574214103564</v>
      </c>
      <c r="DH9" s="183">
        <f t="shared" si="15"/>
        <v>728.850776814349</v>
      </c>
      <c r="DI9" s="183">
        <f t="shared" si="15"/>
        <v>769.1562247721824</v>
      </c>
      <c r="DJ9" s="183">
        <f t="shared" si="15"/>
        <v>811.6905640020841</v>
      </c>
      <c r="DK9" s="183">
        <f t="shared" si="15"/>
        <v>856.5770521913993</v>
      </c>
      <c r="DL9" s="183">
        <f t="shared" si="15"/>
        <v>903.9457631775836</v>
      </c>
      <c r="DM9" s="183">
        <f t="shared" si="15"/>
        <v>953.9339638813038</v>
      </c>
      <c r="DN9" s="183">
        <f t="shared" si="15"/>
        <v>1006.6865120839399</v>
      </c>
      <c r="DO9" s="183">
        <f t="shared" si="15"/>
        <v>1062.3562762021816</v>
      </c>
      <c r="DP9" s="183">
        <f t="shared" si="15"/>
        <v>1121.104578276162</v>
      </c>
      <c r="DQ9" s="183">
        <f t="shared" si="15"/>
        <v>1183.1016614548337</v>
      </c>
      <c r="DR9" s="183">
        <f t="shared" si="15"/>
        <v>1248.5271833332858</v>
      </c>
      <c r="DS9" s="183">
        <f t="shared" si="15"/>
        <v>1317.5707365716164</v>
      </c>
      <c r="DT9" s="183">
        <f t="shared" si="15"/>
        <v>1390.4323983040267</v>
      </c>
      <c r="DU9" s="183">
        <f t="shared" si="15"/>
        <v>1467.3233099302392</v>
      </c>
      <c r="DV9" s="183">
        <f t="shared" si="15"/>
        <v>1548.4662889693814</v>
      </c>
      <c r="DW9" s="183">
        <f t="shared" si="15"/>
        <v>1634.096474749388</v>
      </c>
      <c r="DX9" s="183">
        <f t="shared" si="15"/>
        <v>1724.462009803029</v>
      </c>
      <c r="DY9" s="183">
        <f t="shared" si="15"/>
        <v>1819.8247589451364</v>
      </c>
      <c r="DZ9" s="183">
        <f t="shared" si="15"/>
        <v>1920.4610681148022</v>
      </c>
      <c r="EA9" s="183">
        <f t="shared" si="15"/>
        <v>2026.6625651815505</v>
      </c>
      <c r="EB9" s="183">
        <f t="shared" si="15"/>
        <v>2138.73700503609</v>
      </c>
      <c r="EC9" s="183">
        <f t="shared" si="15"/>
        <v>2257.009161414586</v>
      </c>
      <c r="ED9" s="183">
        <f t="shared" si="15"/>
        <v>2381.821768040812</v>
      </c>
      <c r="EE9" s="183">
        <f t="shared" si="15"/>
        <v>2513.5365118134687</v>
      </c>
      <c r="EF9" s="183">
        <f t="shared" si="15"/>
        <v>2652.535080916753</v>
      </c>
      <c r="EG9" s="183">
        <f t="shared" si="15"/>
        <v>2799.220270891449</v>
      </c>
      <c r="EH9" s="183">
        <f t="shared" si="15"/>
        <v>2954.017151871746</v>
      </c>
      <c r="EI9" s="183">
        <f t="shared" si="15"/>
        <v>3117.3743003702534</v>
      </c>
      <c r="EJ9" s="183">
        <f t="shared" si="15"/>
        <v>3289.765099180728</v>
      </c>
      <c r="EK9" s="183">
        <f aca="true" t="shared" si="16" ref="EK9:FB9">EJ9*(1+$M$3)</f>
        <v>3471.689109165422</v>
      </c>
      <c r="EL9" s="183">
        <f t="shared" si="16"/>
        <v>3663.6735169022695</v>
      </c>
      <c r="EM9" s="183">
        <f t="shared" si="16"/>
        <v>3866.274662386965</v>
      </c>
      <c r="EN9" s="183">
        <f t="shared" si="16"/>
        <v>4080.0796512169636</v>
      </c>
      <c r="EO9" s="183">
        <f t="shared" si="16"/>
        <v>4305.708055929262</v>
      </c>
      <c r="EP9" s="183">
        <f t="shared" si="16"/>
        <v>4543.81371142215</v>
      </c>
      <c r="EQ9" s="183">
        <f t="shared" si="16"/>
        <v>4795.086609663795</v>
      </c>
      <c r="ER9" s="183">
        <f t="shared" si="16"/>
        <v>5060.254899178202</v>
      </c>
      <c r="ES9" s="183">
        <f t="shared" si="16"/>
        <v>5340.086995102756</v>
      </c>
      <c r="ET9" s="183">
        <f t="shared" si="16"/>
        <v>5635.393805931938</v>
      </c>
      <c r="EU9" s="183">
        <f t="shared" si="16"/>
        <v>5947.031083399974</v>
      </c>
      <c r="EV9" s="183">
        <f t="shared" si="16"/>
        <v>6275.901902311992</v>
      </c>
      <c r="EW9" s="183">
        <f t="shared" si="16"/>
        <v>6622.9592775098445</v>
      </c>
      <c r="EX9" s="183">
        <f t="shared" si="16"/>
        <v>6989.208925556139</v>
      </c>
      <c r="EY9" s="183">
        <f t="shared" si="16"/>
        <v>7375.712179139392</v>
      </c>
      <c r="EZ9" s="183">
        <f t="shared" si="16"/>
        <v>7783.5890626457995</v>
      </c>
      <c r="FA9" s="183">
        <f t="shared" si="16"/>
        <v>8214.021537810111</v>
      </c>
      <c r="FB9" s="183">
        <f t="shared" si="16"/>
        <v>8668.25692885101</v>
      </c>
    </row>
    <row r="10" spans="1:158" s="170" customFormat="1" ht="15.75">
      <c r="A10" s="180">
        <f>'Page 4'!A13</f>
        <v>5</v>
      </c>
      <c r="B10" s="180" t="str">
        <f>'Page 4'!B13</f>
        <v>IDACORP</v>
      </c>
      <c r="C10" s="181">
        <f>'Page 4'!C13</f>
        <v>1.76</v>
      </c>
      <c r="D10" s="181">
        <f>'Page 4'!D13</f>
        <v>2.2</v>
      </c>
      <c r="E10" s="182">
        <f>(D10/C10)^(1/3)-1</f>
        <v>0.07721734501594191</v>
      </c>
      <c r="F10" s="182"/>
      <c r="G10" s="182">
        <f>IRR(H10:FB10,0.12)</f>
        <v>0.08991204497391991</v>
      </c>
      <c r="H10" s="183">
        <f>'Page 4'!F13</f>
        <v>-53.471666666666664</v>
      </c>
      <c r="I10" s="183">
        <f>C10</f>
        <v>1.76</v>
      </c>
      <c r="J10" s="183">
        <f t="shared" si="3"/>
        <v>1.9066666666666667</v>
      </c>
      <c r="K10" s="183">
        <f t="shared" si="3"/>
        <v>2.0533333333333337</v>
      </c>
      <c r="L10" s="183">
        <f>D10</f>
        <v>2.2</v>
      </c>
      <c r="M10" s="183">
        <f aca="true" t="shared" si="17" ref="M10:BX10">L10*(1+$M$3)</f>
        <v>2.32166</v>
      </c>
      <c r="N10" s="183">
        <f t="shared" si="17"/>
        <v>2.450047798</v>
      </c>
      <c r="O10" s="183">
        <f t="shared" si="17"/>
        <v>2.5855354412294</v>
      </c>
      <c r="P10" s="183">
        <f t="shared" si="17"/>
        <v>2.7285155511293855</v>
      </c>
      <c r="Q10" s="183">
        <f t="shared" si="17"/>
        <v>2.87940246110684</v>
      </c>
      <c r="R10" s="183">
        <f t="shared" si="17"/>
        <v>3.038633417206048</v>
      </c>
      <c r="S10" s="183">
        <f t="shared" si="17"/>
        <v>3.206669845177542</v>
      </c>
      <c r="T10" s="183">
        <f t="shared" si="17"/>
        <v>3.38399868761586</v>
      </c>
      <c r="U10" s="183">
        <f t="shared" si="17"/>
        <v>3.5711338150410166</v>
      </c>
      <c r="V10" s="183">
        <f t="shared" si="17"/>
        <v>3.7686175150127843</v>
      </c>
      <c r="W10" s="183">
        <f t="shared" si="17"/>
        <v>3.9770220635929907</v>
      </c>
      <c r="X10" s="183">
        <f t="shared" si="17"/>
        <v>4.196951383709683</v>
      </c>
      <c r="Y10" s="183">
        <f t="shared" si="17"/>
        <v>4.4290427952288285</v>
      </c>
      <c r="Z10" s="183">
        <f t="shared" si="17"/>
        <v>4.673968861804982</v>
      </c>
      <c r="AA10" s="183">
        <f t="shared" si="17"/>
        <v>4.932439339862797</v>
      </c>
      <c r="AB10" s="183">
        <f t="shared" si="17"/>
        <v>5.205203235357209</v>
      </c>
      <c r="AC10" s="183">
        <f t="shared" si="17"/>
        <v>5.493050974272463</v>
      </c>
      <c r="AD10" s="183">
        <f t="shared" si="17"/>
        <v>5.796816693149729</v>
      </c>
      <c r="AE10" s="183">
        <f t="shared" si="17"/>
        <v>6.1173806562809085</v>
      </c>
      <c r="AF10" s="183">
        <f t="shared" si="17"/>
        <v>6.455671806573243</v>
      </c>
      <c r="AG10" s="183">
        <f t="shared" si="17"/>
        <v>6.8126704574767425</v>
      </c>
      <c r="AH10" s="183">
        <f t="shared" si="17"/>
        <v>7.189411133775206</v>
      </c>
      <c r="AI10" s="183">
        <f t="shared" si="17"/>
        <v>7.586985569472974</v>
      </c>
      <c r="AJ10" s="183">
        <f t="shared" si="17"/>
        <v>8.006545871464828</v>
      </c>
      <c r="AK10" s="183">
        <f t="shared" si="17"/>
        <v>8.449307858156832</v>
      </c>
      <c r="AL10" s="183">
        <f t="shared" si="17"/>
        <v>8.916554582712903</v>
      </c>
      <c r="AM10" s="183">
        <f t="shared" si="17"/>
        <v>9.409640051136925</v>
      </c>
      <c r="AN10" s="183">
        <f t="shared" si="17"/>
        <v>9.929993145964797</v>
      </c>
      <c r="AO10" s="183">
        <f t="shared" si="17"/>
        <v>10.47912176693665</v>
      </c>
      <c r="AP10" s="183">
        <f t="shared" si="17"/>
        <v>11.058617200648246</v>
      </c>
      <c r="AQ10" s="183">
        <f t="shared" si="17"/>
        <v>11.670158731844094</v>
      </c>
      <c r="AR10" s="183">
        <f t="shared" si="17"/>
        <v>12.315518509715071</v>
      </c>
      <c r="AS10" s="183">
        <f t="shared" si="17"/>
        <v>12.996566683302314</v>
      </c>
      <c r="AT10" s="183">
        <f t="shared" si="17"/>
        <v>13.715276820888931</v>
      </c>
      <c r="AU10" s="183">
        <f t="shared" si="17"/>
        <v>14.473731629084089</v>
      </c>
      <c r="AV10" s="183">
        <f t="shared" si="17"/>
        <v>15.274128988172437</v>
      </c>
      <c r="AW10" s="183">
        <f t="shared" si="17"/>
        <v>16.11878832121837</v>
      </c>
      <c r="AX10" s="183">
        <f t="shared" si="17"/>
        <v>17.010157315381747</v>
      </c>
      <c r="AY10" s="183">
        <f t="shared" si="17"/>
        <v>17.950819014922356</v>
      </c>
      <c r="AZ10" s="183">
        <f t="shared" si="17"/>
        <v>18.94349930644756</v>
      </c>
      <c r="BA10" s="183">
        <f t="shared" si="17"/>
        <v>19.99107481809411</v>
      </c>
      <c r="BB10" s="183">
        <f t="shared" si="17"/>
        <v>21.096581255534712</v>
      </c>
      <c r="BC10" s="183">
        <f t="shared" si="17"/>
        <v>22.263222198965778</v>
      </c>
      <c r="BD10" s="183">
        <f t="shared" si="17"/>
        <v>23.494378386568584</v>
      </c>
      <c r="BE10" s="183">
        <f t="shared" si="17"/>
        <v>24.793617511345825</v>
      </c>
      <c r="BF10" s="183">
        <f t="shared" si="17"/>
        <v>26.164704559723248</v>
      </c>
      <c r="BG10" s="183">
        <f t="shared" si="17"/>
        <v>27.61161272187594</v>
      </c>
      <c r="BH10" s="183">
        <f t="shared" si="17"/>
        <v>29.138534905395677</v>
      </c>
      <c r="BI10" s="183">
        <f t="shared" si="17"/>
        <v>30.749895885664056</v>
      </c>
      <c r="BJ10" s="183">
        <f t="shared" si="17"/>
        <v>32.45036512814128</v>
      </c>
      <c r="BK10" s="183">
        <f t="shared" si="17"/>
        <v>34.24487031972749</v>
      </c>
      <c r="BL10" s="183">
        <f t="shared" si="17"/>
        <v>36.138611648408414</v>
      </c>
      <c r="BM10" s="183">
        <f t="shared" si="17"/>
        <v>38.137076872565395</v>
      </c>
      <c r="BN10" s="183">
        <f t="shared" si="17"/>
        <v>40.24605722361826</v>
      </c>
      <c r="BO10" s="183">
        <f t="shared" si="17"/>
        <v>42.47166418808435</v>
      </c>
      <c r="BP10" s="183">
        <f t="shared" si="17"/>
        <v>44.82034721768541</v>
      </c>
      <c r="BQ10" s="183">
        <f t="shared" si="17"/>
        <v>47.298912418823406</v>
      </c>
      <c r="BR10" s="183">
        <f t="shared" si="17"/>
        <v>49.91454227558434</v>
      </c>
      <c r="BS10" s="183">
        <f t="shared" si="17"/>
        <v>52.67481646342415</v>
      </c>
      <c r="BT10" s="183">
        <f t="shared" si="17"/>
        <v>55.5877338138515</v>
      </c>
      <c r="BU10" s="183">
        <f t="shared" si="17"/>
        <v>58.66173549375748</v>
      </c>
      <c r="BV10" s="183">
        <f t="shared" si="17"/>
        <v>61.90572946656226</v>
      </c>
      <c r="BW10" s="183">
        <f t="shared" si="17"/>
        <v>65.32911630606316</v>
      </c>
      <c r="BX10" s="183">
        <f t="shared" si="17"/>
        <v>68.94181643778845</v>
      </c>
      <c r="BY10" s="183">
        <f aca="true" t="shared" si="18" ref="BY10:EJ10">BX10*(1+$M$3)</f>
        <v>72.75429888679814</v>
      </c>
      <c r="BZ10" s="183">
        <f t="shared" si="18"/>
        <v>76.77761161523807</v>
      </c>
      <c r="CA10" s="183">
        <f t="shared" si="18"/>
        <v>81.02341353756073</v>
      </c>
      <c r="CB10" s="183">
        <f t="shared" si="18"/>
        <v>85.50400830618783</v>
      </c>
      <c r="CC10" s="183">
        <f t="shared" si="18"/>
        <v>90.23237996552001</v>
      </c>
      <c r="CD10" s="183">
        <f t="shared" si="18"/>
        <v>95.22223057761326</v>
      </c>
      <c r="CE10" s="183">
        <f t="shared" si="18"/>
        <v>100.48801992855526</v>
      </c>
      <c r="CF10" s="183">
        <f t="shared" si="18"/>
        <v>106.04500743060436</v>
      </c>
      <c r="CG10" s="183">
        <f t="shared" si="18"/>
        <v>111.90929634151676</v>
      </c>
      <c r="CH10" s="183">
        <f t="shared" si="18"/>
        <v>118.09788042920263</v>
      </c>
      <c r="CI10" s="183">
        <f t="shared" si="18"/>
        <v>124.62869321693752</v>
      </c>
      <c r="CJ10" s="183">
        <f t="shared" si="18"/>
        <v>131.52065995183415</v>
      </c>
      <c r="CK10" s="183">
        <f t="shared" si="18"/>
        <v>138.79375244717056</v>
      </c>
      <c r="CL10" s="183">
        <f t="shared" si="18"/>
        <v>146.46904695749907</v>
      </c>
      <c r="CM10" s="183">
        <f t="shared" si="18"/>
        <v>154.56878525424875</v>
      </c>
      <c r="CN10" s="183">
        <f t="shared" si="18"/>
        <v>163.1164390788087</v>
      </c>
      <c r="CO10" s="183">
        <f t="shared" si="18"/>
        <v>172.1367781598668</v>
      </c>
      <c r="CP10" s="183">
        <f t="shared" si="18"/>
        <v>181.65594199210742</v>
      </c>
      <c r="CQ10" s="183">
        <f t="shared" si="18"/>
        <v>191.70151558427094</v>
      </c>
      <c r="CR10" s="183">
        <f t="shared" si="18"/>
        <v>202.3026093960811</v>
      </c>
      <c r="CS10" s="183">
        <f t="shared" si="18"/>
        <v>213.48994369568436</v>
      </c>
      <c r="CT10" s="183">
        <f t="shared" si="18"/>
        <v>225.29593758205567</v>
      </c>
      <c r="CU10" s="183">
        <f t="shared" si="18"/>
        <v>237.75480293034332</v>
      </c>
      <c r="CV10" s="183">
        <f t="shared" si="18"/>
        <v>250.90264353239127</v>
      </c>
      <c r="CW10" s="183">
        <f t="shared" si="18"/>
        <v>264.7775597197325</v>
      </c>
      <c r="CX10" s="183">
        <f t="shared" si="18"/>
        <v>279.41975877223365</v>
      </c>
      <c r="CY10" s="183">
        <f t="shared" si="18"/>
        <v>294.87167143233813</v>
      </c>
      <c r="CZ10" s="183">
        <f t="shared" si="18"/>
        <v>311.1780748625464</v>
      </c>
      <c r="DA10" s="183">
        <f t="shared" si="18"/>
        <v>328.3862224024452</v>
      </c>
      <c r="DB10" s="183">
        <f t="shared" si="18"/>
        <v>346.5459805013004</v>
      </c>
      <c r="DC10" s="183">
        <f t="shared" si="18"/>
        <v>365.70997322302225</v>
      </c>
      <c r="DD10" s="183">
        <f t="shared" si="18"/>
        <v>385.93373474225535</v>
      </c>
      <c r="DE10" s="183">
        <f t="shared" si="18"/>
        <v>407.27587027350205</v>
      </c>
      <c r="DF10" s="183">
        <f t="shared" si="18"/>
        <v>429.7982258996267</v>
      </c>
      <c r="DG10" s="183">
        <f t="shared" si="18"/>
        <v>453.566067791876</v>
      </c>
      <c r="DH10" s="183">
        <f t="shared" si="18"/>
        <v>478.64827134076666</v>
      </c>
      <c r="DI10" s="183">
        <f t="shared" si="18"/>
        <v>505.117520745911</v>
      </c>
      <c r="DJ10" s="183">
        <f t="shared" si="18"/>
        <v>533.0505196431599</v>
      </c>
      <c r="DK10" s="183">
        <f t="shared" si="18"/>
        <v>562.5282133794266</v>
      </c>
      <c r="DL10" s="183">
        <f t="shared" si="18"/>
        <v>593.6360235793088</v>
      </c>
      <c r="DM10" s="183">
        <f t="shared" si="18"/>
        <v>626.4640956832445</v>
      </c>
      <c r="DN10" s="183">
        <f t="shared" si="18"/>
        <v>661.1075601745279</v>
      </c>
      <c r="DO10" s="183">
        <f t="shared" si="18"/>
        <v>697.6668082521792</v>
      </c>
      <c r="DP10" s="183">
        <f t="shared" si="18"/>
        <v>736.2477827485246</v>
      </c>
      <c r="DQ10" s="183">
        <f t="shared" si="18"/>
        <v>776.962285134518</v>
      </c>
      <c r="DR10" s="183">
        <f t="shared" si="18"/>
        <v>819.9282995024568</v>
      </c>
      <c r="DS10" s="183">
        <f t="shared" si="18"/>
        <v>865.2703344649425</v>
      </c>
      <c r="DT10" s="183">
        <f t="shared" si="18"/>
        <v>913.1197839608537</v>
      </c>
      <c r="DU10" s="183">
        <f t="shared" si="18"/>
        <v>963.6153080138888</v>
      </c>
      <c r="DV10" s="183">
        <f t="shared" si="18"/>
        <v>1016.9032345470567</v>
      </c>
      <c r="DW10" s="183">
        <f t="shared" si="18"/>
        <v>1073.1379834175088</v>
      </c>
      <c r="DX10" s="183">
        <f t="shared" si="18"/>
        <v>1132.482513900497</v>
      </c>
      <c r="DY10" s="183">
        <f t="shared" si="18"/>
        <v>1195.1087969191944</v>
      </c>
      <c r="DZ10" s="183">
        <f t="shared" si="18"/>
        <v>1261.1983133888257</v>
      </c>
      <c r="EA10" s="183">
        <f t="shared" si="18"/>
        <v>1330.9425801192276</v>
      </c>
      <c r="EB10" s="183">
        <f t="shared" si="18"/>
        <v>1404.5437047998207</v>
      </c>
      <c r="EC10" s="183">
        <f t="shared" si="18"/>
        <v>1482.2149716752506</v>
      </c>
      <c r="ED10" s="183">
        <f t="shared" si="18"/>
        <v>1564.1814596088918</v>
      </c>
      <c r="EE10" s="183">
        <f t="shared" si="18"/>
        <v>1650.6806943252634</v>
      </c>
      <c r="EF10" s="183">
        <f t="shared" si="18"/>
        <v>1741.9633367214503</v>
      </c>
      <c r="EG10" s="183">
        <f t="shared" si="18"/>
        <v>1838.2939092421464</v>
      </c>
      <c r="EH10" s="183">
        <f t="shared" si="18"/>
        <v>1939.951562423237</v>
      </c>
      <c r="EI10" s="183">
        <f t="shared" si="18"/>
        <v>2047.2308838252418</v>
      </c>
      <c r="EJ10" s="183">
        <f t="shared" si="18"/>
        <v>2160.4427517007775</v>
      </c>
      <c r="EK10" s="183">
        <f aca="true" t="shared" si="19" ref="EK10:FB10">EJ10*(1+$M$3)</f>
        <v>2279.91523586983</v>
      </c>
      <c r="EL10" s="183">
        <f t="shared" si="19"/>
        <v>2405.9945484134314</v>
      </c>
      <c r="EM10" s="183">
        <f t="shared" si="19"/>
        <v>2539.046046940694</v>
      </c>
      <c r="EN10" s="183">
        <f t="shared" si="19"/>
        <v>2679.455293336514</v>
      </c>
      <c r="EO10" s="183">
        <f t="shared" si="19"/>
        <v>2827.629171058023</v>
      </c>
      <c r="EP10" s="183">
        <f t="shared" si="19"/>
        <v>2983.9970642175313</v>
      </c>
      <c r="EQ10" s="183">
        <f t="shared" si="19"/>
        <v>3149.0121018687605</v>
      </c>
      <c r="ER10" s="183">
        <f t="shared" si="19"/>
        <v>3323.1524711021025</v>
      </c>
      <c r="ES10" s="183">
        <f t="shared" si="19"/>
        <v>3506.9228027540485</v>
      </c>
      <c r="ET10" s="183">
        <f t="shared" si="19"/>
        <v>3700.855633746347</v>
      </c>
      <c r="EU10" s="183">
        <f t="shared" si="19"/>
        <v>3905.5129502925197</v>
      </c>
      <c r="EV10" s="183">
        <f t="shared" si="19"/>
        <v>4121.487816443696</v>
      </c>
      <c r="EW10" s="183">
        <f t="shared" si="19"/>
        <v>4349.4060926930315</v>
      </c>
      <c r="EX10" s="183">
        <f t="shared" si="19"/>
        <v>4589.928249618955</v>
      </c>
      <c r="EY10" s="183">
        <f t="shared" si="19"/>
        <v>4843.751281822883</v>
      </c>
      <c r="EZ10" s="183">
        <f t="shared" si="19"/>
        <v>5111.610727707688</v>
      </c>
      <c r="FA10" s="183">
        <f t="shared" si="19"/>
        <v>5394.282800949923</v>
      </c>
      <c r="FB10" s="183">
        <f t="shared" si="19"/>
        <v>5692.586639842453</v>
      </c>
    </row>
    <row r="11" spans="1:158" s="170" customFormat="1" ht="15.75">
      <c r="A11" s="180">
        <f>'Page 4'!A14</f>
        <v>6</v>
      </c>
      <c r="B11" s="180" t="str">
        <f>'Page 4'!B14</f>
        <v>Integrys Energy</v>
      </c>
      <c r="C11" s="181">
        <f>'Page 4'!C14</f>
        <v>2.72</v>
      </c>
      <c r="D11" s="181">
        <f>'Page 4'!D14</f>
        <v>3</v>
      </c>
      <c r="E11" s="182">
        <f aca="true" t="shared" si="20" ref="E11:E18">(D11/C11)^(1/3)-1</f>
        <v>0.033199332429568296</v>
      </c>
      <c r="F11" s="182"/>
      <c r="G11" s="182">
        <f aca="true" t="shared" si="21" ref="G11:G18">IRR(H11:FB11,0.12)</f>
        <v>0.10144618639566505</v>
      </c>
      <c r="H11" s="183">
        <f>'Page 4'!F14</f>
        <v>-55.525</v>
      </c>
      <c r="I11" s="183">
        <f aca="true" t="shared" si="22" ref="I11:I18">C11</f>
        <v>2.72</v>
      </c>
      <c r="J11" s="183">
        <f aca="true" t="shared" si="23" ref="J11:J18">I11+($L11-$I11)/3</f>
        <v>2.8133333333333335</v>
      </c>
      <c r="K11" s="183">
        <f aca="true" t="shared" si="24" ref="K11:K18">J11+($L11-$I11)/3</f>
        <v>2.9066666666666667</v>
      </c>
      <c r="L11" s="183">
        <f aca="true" t="shared" si="25" ref="L11:L18">D11</f>
        <v>3</v>
      </c>
      <c r="M11" s="183">
        <f aca="true" t="shared" si="26" ref="M11:M18">L11*(1+$M$3)</f>
        <v>3.1658999999999997</v>
      </c>
      <c r="N11" s="183">
        <f aca="true" t="shared" si="27" ref="N11:N18">M11*(1+$M$3)</f>
        <v>3.3409742699999994</v>
      </c>
      <c r="O11" s="183">
        <f aca="true" t="shared" si="28" ref="O11:O18">N11*(1+$M$3)</f>
        <v>3.525730147130999</v>
      </c>
      <c r="P11" s="183">
        <f aca="true" t="shared" si="29" ref="P11:P18">O11*(1+$M$3)</f>
        <v>3.720703024267343</v>
      </c>
      <c r="Q11" s="183">
        <f aca="true" t="shared" si="30" ref="Q11:Q18">P11*(1+$M$3)</f>
        <v>3.926457901509327</v>
      </c>
      <c r="R11" s="183">
        <f aca="true" t="shared" si="31" ref="R11:R18">Q11*(1+$M$3)</f>
        <v>4.143591023462792</v>
      </c>
      <c r="S11" s="183">
        <f aca="true" t="shared" si="32" ref="S11:S18">R11*(1+$M$3)</f>
        <v>4.372731607060285</v>
      </c>
      <c r="T11" s="183">
        <f aca="true" t="shared" si="33" ref="T11:T18">S11*(1+$M$3)</f>
        <v>4.614543664930718</v>
      </c>
      <c r="U11" s="183">
        <f aca="true" t="shared" si="34" ref="U11:U18">T11*(1+$M$3)</f>
        <v>4.869727929601386</v>
      </c>
      <c r="V11" s="183">
        <f aca="true" t="shared" si="35" ref="V11:V18">U11*(1+$M$3)</f>
        <v>5.139023884108342</v>
      </c>
      <c r="W11" s="183">
        <f aca="true" t="shared" si="36" ref="W11:W18">V11*(1+$M$3)</f>
        <v>5.423211904899532</v>
      </c>
      <c r="X11" s="183">
        <f aca="true" t="shared" si="37" ref="X11:X18">W11*(1+$M$3)</f>
        <v>5.723115523240476</v>
      </c>
      <c r="Y11" s="183">
        <f aca="true" t="shared" si="38" ref="Y11:Y18">X11*(1+$M$3)</f>
        <v>6.039603811675674</v>
      </c>
      <c r="Z11" s="183">
        <f aca="true" t="shared" si="39" ref="Z11:Z18">Y11*(1+$M$3)</f>
        <v>6.373593902461338</v>
      </c>
      <c r="AA11" s="183">
        <f aca="true" t="shared" si="40" ref="AA11:AA18">Z11*(1+$M$3)</f>
        <v>6.7260536452674495</v>
      </c>
      <c r="AB11" s="183">
        <f aca="true" t="shared" si="41" ref="AB11:AB18">AA11*(1+$M$3)</f>
        <v>7.098004411850739</v>
      </c>
      <c r="AC11" s="183">
        <f aca="true" t="shared" si="42" ref="AC11:AC18">AB11*(1+$M$3)</f>
        <v>7.490524055826084</v>
      </c>
      <c r="AD11" s="183">
        <f aca="true" t="shared" si="43" ref="AD11:AD18">AC11*(1+$M$3)</f>
        <v>7.904750036113266</v>
      </c>
      <c r="AE11" s="183">
        <f aca="true" t="shared" si="44" ref="AE11:AE18">AD11*(1+$M$3)</f>
        <v>8.341882713110328</v>
      </c>
      <c r="AF11" s="183">
        <f aca="true" t="shared" si="45" ref="AF11:AF18">AE11*(1+$M$3)</f>
        <v>8.803188827145329</v>
      </c>
      <c r="AG11" s="183">
        <f aca="true" t="shared" si="46" ref="AG11:AG18">AF11*(1+$M$3)</f>
        <v>9.290005169286465</v>
      </c>
      <c r="AH11" s="183">
        <f aca="true" t="shared" si="47" ref="AH11:AH18">AG11*(1+$M$3)</f>
        <v>9.803742455148006</v>
      </c>
      <c r="AI11" s="183">
        <f aca="true" t="shared" si="48" ref="AI11:AI18">AH11*(1+$M$3)</f>
        <v>10.34588941291769</v>
      </c>
      <c r="AJ11" s="183">
        <f aca="true" t="shared" si="49" ref="AJ11:AJ18">AI11*(1+$M$3)</f>
        <v>10.918017097452038</v>
      </c>
      <c r="AK11" s="183">
        <f aca="true" t="shared" si="50" ref="AK11:AK18">AJ11*(1+$M$3)</f>
        <v>11.521783442941135</v>
      </c>
      <c r="AL11" s="183">
        <f aca="true" t="shared" si="51" ref="AL11:AL18">AK11*(1+$M$3)</f>
        <v>12.158938067335779</v>
      </c>
      <c r="AM11" s="183">
        <f aca="true" t="shared" si="52" ref="AM11:AM18">AL11*(1+$M$3)</f>
        <v>12.831327342459446</v>
      </c>
      <c r="AN11" s="183">
        <f aca="true" t="shared" si="53" ref="AN11:AN18">AM11*(1+$M$3)</f>
        <v>13.540899744497452</v>
      </c>
      <c r="AO11" s="183">
        <f aca="true" t="shared" si="54" ref="AO11:AO18">AN11*(1+$M$3)</f>
        <v>14.28971150036816</v>
      </c>
      <c r="AP11" s="183">
        <f aca="true" t="shared" si="55" ref="AP11:AP18">AO11*(1+$M$3)</f>
        <v>15.079932546338517</v>
      </c>
      <c r="AQ11" s="183">
        <f aca="true" t="shared" si="56" ref="AQ11:AQ18">AP11*(1+$M$3)</f>
        <v>15.913852816151035</v>
      </c>
      <c r="AR11" s="183">
        <f aca="true" t="shared" si="57" ref="AR11:AR18">AQ11*(1+$M$3)</f>
        <v>16.793888876884186</v>
      </c>
      <c r="AS11" s="183">
        <f aca="true" t="shared" si="58" ref="AS11:AS18">AR11*(1+$M$3)</f>
        <v>17.72259093177588</v>
      </c>
      <c r="AT11" s="183">
        <f aca="true" t="shared" si="59" ref="AT11:AT18">AS11*(1+$M$3)</f>
        <v>18.702650210303084</v>
      </c>
      <c r="AU11" s="183">
        <f aca="true" t="shared" si="60" ref="AU11:AU18">AT11*(1+$M$3)</f>
        <v>19.736906766932844</v>
      </c>
      <c r="AV11" s="183">
        <f aca="true" t="shared" si="61" ref="AV11:AV18">AU11*(1+$M$3)</f>
        <v>20.82835771114423</v>
      </c>
      <c r="AW11" s="183">
        <f aca="true" t="shared" si="62" ref="AW11:AW18">AV11*(1+$M$3)</f>
        <v>21.9801658925705</v>
      </c>
      <c r="AX11" s="183">
        <f aca="true" t="shared" si="63" ref="AX11:AX18">AW11*(1+$M$3)</f>
        <v>23.195669066429648</v>
      </c>
      <c r="AY11" s="183">
        <f aca="true" t="shared" si="64" ref="AY11:AY18">AX11*(1+$M$3)</f>
        <v>24.478389565803205</v>
      </c>
      <c r="AZ11" s="183">
        <f aca="true" t="shared" si="65" ref="AZ11:AZ18">AY11*(1+$M$3)</f>
        <v>25.83204450879212</v>
      </c>
      <c r="BA11" s="183">
        <f aca="true" t="shared" si="66" ref="BA11:BA18">AZ11*(1+$M$3)</f>
        <v>27.260556570128323</v>
      </c>
      <c r="BB11" s="183">
        <f aca="true" t="shared" si="67" ref="BB11:BB18">BA11*(1+$M$3)</f>
        <v>28.768065348456417</v>
      </c>
      <c r="BC11" s="183">
        <f aca="true" t="shared" si="68" ref="BC11:BC18">BB11*(1+$M$3)</f>
        <v>30.358939362226053</v>
      </c>
      <c r="BD11" s="183">
        <f aca="true" t="shared" si="69" ref="BD11:BD18">BC11*(1+$M$3)</f>
        <v>32.03778870895715</v>
      </c>
      <c r="BE11" s="183">
        <f aca="true" t="shared" si="70" ref="BE11:BE18">BD11*(1+$M$3)</f>
        <v>33.80947842456248</v>
      </c>
      <c r="BF11" s="183">
        <f aca="true" t="shared" si="71" ref="BF11:BF18">BE11*(1+$M$3)</f>
        <v>35.67914258144078</v>
      </c>
      <c r="BG11" s="183">
        <f aca="true" t="shared" si="72" ref="BG11:BG18">BF11*(1+$M$3)</f>
        <v>37.65219916619445</v>
      </c>
      <c r="BH11" s="183">
        <f aca="true" t="shared" si="73" ref="BH11:BH18">BG11*(1+$M$3)</f>
        <v>39.734365780085</v>
      </c>
      <c r="BI11" s="183">
        <f aca="true" t="shared" si="74" ref="BI11:BI18">BH11*(1+$M$3)</f>
        <v>41.9316762077237</v>
      </c>
      <c r="BJ11" s="183">
        <f aca="true" t="shared" si="75" ref="BJ11:BJ18">BI11*(1+$M$3)</f>
        <v>44.250497902010814</v>
      </c>
      <c r="BK11" s="183">
        <f aca="true" t="shared" si="76" ref="BK11:BK18">BJ11*(1+$M$3)</f>
        <v>46.69755043599201</v>
      </c>
      <c r="BL11" s="183">
        <f aca="true" t="shared" si="77" ref="BL11:BL18">BK11*(1+$M$3)</f>
        <v>49.27992497510236</v>
      </c>
      <c r="BM11" s="183">
        <f aca="true" t="shared" si="78" ref="BM11:BM18">BL11*(1+$M$3)</f>
        <v>52.00510482622552</v>
      </c>
      <c r="BN11" s="183">
        <f aca="true" t="shared" si="79" ref="BN11:BN18">BM11*(1+$M$3)</f>
        <v>54.88098712311579</v>
      </c>
      <c r="BO11" s="183">
        <f aca="true" t="shared" si="80" ref="BO11:BO18">BN11*(1+$M$3)</f>
        <v>57.91590571102409</v>
      </c>
      <c r="BP11" s="183">
        <f aca="true" t="shared" si="81" ref="BP11:BP18">BO11*(1+$M$3)</f>
        <v>61.11865529684371</v>
      </c>
      <c r="BQ11" s="183">
        <f aca="true" t="shared" si="82" ref="BQ11:BQ18">BP11*(1+$M$3)</f>
        <v>64.49851693475917</v>
      </c>
      <c r="BR11" s="183">
        <f aca="true" t="shared" si="83" ref="BR11:BR18">BQ11*(1+$M$3)</f>
        <v>68.06528492125135</v>
      </c>
      <c r="BS11" s="183">
        <f aca="true" t="shared" si="84" ref="BS11:BS18">BR11*(1+$M$3)</f>
        <v>71.82929517739655</v>
      </c>
      <c r="BT11" s="183">
        <f aca="true" t="shared" si="85" ref="BT11:BT18">BS11*(1+$M$3)</f>
        <v>75.80145520070657</v>
      </c>
      <c r="BU11" s="183">
        <f aca="true" t="shared" si="86" ref="BU11:BU18">BT11*(1+$M$3)</f>
        <v>79.99327567330563</v>
      </c>
      <c r="BV11" s="183">
        <f aca="true" t="shared" si="87" ref="BV11:BV18">BU11*(1+$M$3)</f>
        <v>84.41690381803943</v>
      </c>
      <c r="BW11" s="183">
        <f aca="true" t="shared" si="88" ref="BW11:BW18">BV11*(1+$M$3)</f>
        <v>89.085158599177</v>
      </c>
      <c r="BX11" s="183">
        <f aca="true" t="shared" si="89" ref="BX11:BX18">BW11*(1+$M$3)</f>
        <v>94.01156786971148</v>
      </c>
      <c r="BY11" s="183">
        <f aca="true" t="shared" si="90" ref="BY11:BY18">BX11*(1+$M$3)</f>
        <v>99.21040757290652</v>
      </c>
      <c r="BZ11" s="183">
        <f aca="true" t="shared" si="91" ref="BZ11:BZ18">BY11*(1+$M$3)</f>
        <v>104.69674311168824</v>
      </c>
      <c r="CA11" s="183">
        <f aca="true" t="shared" si="92" ref="CA11:CA18">BZ11*(1+$M$3)</f>
        <v>110.48647300576458</v>
      </c>
      <c r="CB11" s="183">
        <f aca="true" t="shared" si="93" ref="CB11:CB18">CA11*(1+$M$3)</f>
        <v>116.59637496298335</v>
      </c>
      <c r="CC11" s="183">
        <f aca="true" t="shared" si="94" ref="CC11:CC18">CB11*(1+$M$3)</f>
        <v>123.04415449843631</v>
      </c>
      <c r="CD11" s="183">
        <f aca="true" t="shared" si="95" ref="CD11:CD18">CC11*(1+$M$3)</f>
        <v>129.84849624219984</v>
      </c>
      <c r="CE11" s="183">
        <f aca="true" t="shared" si="96" ref="CE11:CE18">CD11*(1+$M$3)</f>
        <v>137.02911808439347</v>
      </c>
      <c r="CF11" s="183">
        <f aca="true" t="shared" si="97" ref="CF11:CF18">CE11*(1+$M$3)</f>
        <v>144.60682831446042</v>
      </c>
      <c r="CG11" s="183">
        <f aca="true" t="shared" si="98" ref="CG11:CG18">CF11*(1+$M$3)</f>
        <v>152.60358592025005</v>
      </c>
      <c r="CH11" s="183">
        <f aca="true" t="shared" si="99" ref="CH11:CH18">CG11*(1+$M$3)</f>
        <v>161.04256422163988</v>
      </c>
      <c r="CI11" s="183">
        <f aca="true" t="shared" si="100" ref="CI11:CI18">CH11*(1+$M$3)</f>
        <v>169.94821802309656</v>
      </c>
      <c r="CJ11" s="183">
        <f aca="true" t="shared" si="101" ref="CJ11:CJ18">CI11*(1+$M$3)</f>
        <v>179.3463544797738</v>
      </c>
      <c r="CK11" s="183">
        <f aca="true" t="shared" si="102" ref="CK11:CK18">CJ11*(1+$M$3)</f>
        <v>189.26420788250527</v>
      </c>
      <c r="CL11" s="183">
        <f aca="true" t="shared" si="103" ref="CL11:CL18">CK11*(1+$M$3)</f>
        <v>199.7305185784078</v>
      </c>
      <c r="CM11" s="183">
        <f aca="true" t="shared" si="104" ref="CM11:CM18">CL11*(1+$M$3)</f>
        <v>210.77561625579375</v>
      </c>
      <c r="CN11" s="183">
        <f aca="true" t="shared" si="105" ref="CN11:CN18">CM11*(1+$M$3)</f>
        <v>222.43150783473914</v>
      </c>
      <c r="CO11" s="183">
        <f aca="true" t="shared" si="106" ref="CO11:CO18">CN11*(1+$M$3)</f>
        <v>234.73197021800019</v>
      </c>
      <c r="CP11" s="183">
        <f aca="true" t="shared" si="107" ref="CP11:CP18">CO11*(1+$M$3)</f>
        <v>247.71264817105558</v>
      </c>
      <c r="CQ11" s="183">
        <f aca="true" t="shared" si="108" ref="CQ11:CQ18">CP11*(1+$M$3)</f>
        <v>261.41115761491494</v>
      </c>
      <c r="CR11" s="183">
        <f aca="true" t="shared" si="109" ref="CR11:CR18">CQ11*(1+$M$3)</f>
        <v>275.8671946310197</v>
      </c>
      <c r="CS11" s="183">
        <f aca="true" t="shared" si="110" ref="CS11:CS18">CR11*(1+$M$3)</f>
        <v>291.122650494115</v>
      </c>
      <c r="CT11" s="183">
        <f aca="true" t="shared" si="111" ref="CT11:CT18">CS11*(1+$M$3)</f>
        <v>307.2217330664395</v>
      </c>
      <c r="CU11" s="183">
        <f aca="true" t="shared" si="112" ref="CU11:CU18">CT11*(1+$M$3)</f>
        <v>324.2110949050136</v>
      </c>
      <c r="CV11" s="183">
        <f aca="true" t="shared" si="113" ref="CV11:CV18">CU11*(1+$M$3)</f>
        <v>342.13996845326085</v>
      </c>
      <c r="CW11" s="183">
        <f aca="true" t="shared" si="114" ref="CW11:CW18">CV11*(1+$M$3)</f>
        <v>361.06030870872615</v>
      </c>
      <c r="CX11" s="183">
        <f aca="true" t="shared" si="115" ref="CX11:CX18">CW11*(1+$M$3)</f>
        <v>381.0269437803187</v>
      </c>
      <c r="CY11" s="183">
        <f aca="true" t="shared" si="116" ref="CY11:CY18">CX11*(1+$M$3)</f>
        <v>402.09773377137026</v>
      </c>
      <c r="CZ11" s="183">
        <f aca="true" t="shared" si="117" ref="CZ11:CZ18">CY11*(1+$M$3)</f>
        <v>424.333738448927</v>
      </c>
      <c r="DA11" s="183">
        <f aca="true" t="shared" si="118" ref="DA11:DA18">CZ11*(1+$M$3)</f>
        <v>447.79939418515266</v>
      </c>
      <c r="DB11" s="183">
        <f aca="true" t="shared" si="119" ref="DB11:DB18">DA11*(1+$M$3)</f>
        <v>472.5627006835916</v>
      </c>
      <c r="DC11" s="183">
        <f aca="true" t="shared" si="120" ref="DC11:DC18">DB11*(1+$M$3)</f>
        <v>498.6954180313941</v>
      </c>
      <c r="DD11" s="183">
        <f aca="true" t="shared" si="121" ref="DD11:DD18">DC11*(1+$M$3)</f>
        <v>526.2732746485302</v>
      </c>
      <c r="DE11" s="183">
        <f aca="true" t="shared" si="122" ref="DE11:DE18">DD11*(1+$M$3)</f>
        <v>555.3761867365939</v>
      </c>
      <c r="DF11" s="183">
        <f aca="true" t="shared" si="123" ref="DF11:DF18">DE11*(1+$M$3)</f>
        <v>586.0884898631275</v>
      </c>
      <c r="DG11" s="183">
        <f aca="true" t="shared" si="124" ref="DG11:DG18">DF11*(1+$M$3)</f>
        <v>618.4991833525584</v>
      </c>
      <c r="DH11" s="183">
        <f aca="true" t="shared" si="125" ref="DH11:DH18">DG11*(1+$M$3)</f>
        <v>652.7021881919547</v>
      </c>
      <c r="DI11" s="183">
        <f aca="true" t="shared" si="126" ref="DI11:DI18">DH11*(1+$M$3)</f>
        <v>688.7966191989698</v>
      </c>
      <c r="DJ11" s="183">
        <f aca="true" t="shared" si="127" ref="DJ11:DJ18">DI11*(1+$M$3)</f>
        <v>726.8870722406728</v>
      </c>
      <c r="DK11" s="183">
        <f aca="true" t="shared" si="128" ref="DK11:DK18">DJ11*(1+$M$3)</f>
        <v>767.0839273355818</v>
      </c>
      <c r="DL11" s="183">
        <f aca="true" t="shared" si="129" ref="DL11:DL18">DK11*(1+$M$3)</f>
        <v>809.5036685172395</v>
      </c>
      <c r="DM11" s="183">
        <f aca="true" t="shared" si="130" ref="DM11:DM18">DL11*(1+$M$3)</f>
        <v>854.2692213862427</v>
      </c>
      <c r="DN11" s="183">
        <f aca="true" t="shared" si="131" ref="DN11:DN18">DM11*(1+$M$3)</f>
        <v>901.5103093289019</v>
      </c>
      <c r="DO11" s="183">
        <f aca="true" t="shared" si="132" ref="DO11:DO18">DN11*(1+$M$3)</f>
        <v>951.3638294347901</v>
      </c>
      <c r="DP11" s="183">
        <f aca="true" t="shared" si="133" ref="DP11:DP18">DO11*(1+$M$3)</f>
        <v>1003.9742492025339</v>
      </c>
      <c r="DQ11" s="183">
        <f aca="true" t="shared" si="134" ref="DQ11:DQ18">DP11*(1+$M$3)</f>
        <v>1059.494025183434</v>
      </c>
      <c r="DR11" s="183">
        <f aca="true" t="shared" si="135" ref="DR11:DR18">DQ11*(1+$M$3)</f>
        <v>1118.0840447760777</v>
      </c>
      <c r="DS11" s="183">
        <f aca="true" t="shared" si="136" ref="DS11:DS18">DR11*(1+$M$3)</f>
        <v>1179.9140924521946</v>
      </c>
      <c r="DT11" s="183">
        <f aca="true" t="shared" si="137" ref="DT11:DT18">DS11*(1+$M$3)</f>
        <v>1245.1633417648009</v>
      </c>
      <c r="DU11" s="183">
        <f aca="true" t="shared" si="138" ref="DU11:DU18">DT11*(1+$M$3)</f>
        <v>1314.0208745643943</v>
      </c>
      <c r="DV11" s="183">
        <f aca="true" t="shared" si="139" ref="DV11:DV18">DU11*(1+$M$3)</f>
        <v>1386.6862289278051</v>
      </c>
      <c r="DW11" s="183">
        <f aca="true" t="shared" si="140" ref="DW11:DW18">DV11*(1+$M$3)</f>
        <v>1463.3699773875126</v>
      </c>
      <c r="DX11" s="183">
        <f aca="true" t="shared" si="141" ref="DX11:DX18">DW11*(1+$M$3)</f>
        <v>1544.2943371370418</v>
      </c>
      <c r="DY11" s="183">
        <f aca="true" t="shared" si="142" ref="DY11:DY18">DX11*(1+$M$3)</f>
        <v>1629.69381398072</v>
      </c>
      <c r="DZ11" s="183">
        <f aca="true" t="shared" si="143" ref="DZ11:DZ18">DY11*(1+$M$3)</f>
        <v>1719.8158818938537</v>
      </c>
      <c r="EA11" s="183">
        <f aca="true" t="shared" si="144" ref="EA11:EA18">DZ11*(1+$M$3)</f>
        <v>1814.9217001625836</v>
      </c>
      <c r="EB11" s="183">
        <f aca="true" t="shared" si="145" ref="EB11:EB18">EA11*(1+$M$3)</f>
        <v>1915.2868701815744</v>
      </c>
      <c r="EC11" s="183">
        <f aca="true" t="shared" si="146" ref="EC11:EC18">EB11*(1+$M$3)</f>
        <v>2021.2022341026152</v>
      </c>
      <c r="ED11" s="183">
        <f aca="true" t="shared" si="147" ref="ED11:ED18">EC11*(1+$M$3)</f>
        <v>2132.97471764849</v>
      </c>
      <c r="EE11" s="183">
        <f aca="true" t="shared" si="148" ref="EE11:EE18">ED11*(1+$M$3)</f>
        <v>2250.9282195344513</v>
      </c>
      <c r="EF11" s="183">
        <f aca="true" t="shared" si="149" ref="EF11:EF18">EE11*(1+$M$3)</f>
        <v>2375.404550074706</v>
      </c>
      <c r="EG11" s="183">
        <f aca="true" t="shared" si="150" ref="EG11:EG18">EF11*(1+$M$3)</f>
        <v>2506.764421693837</v>
      </c>
      <c r="EH11" s="183">
        <f aca="true" t="shared" si="151" ref="EH11:EH18">EG11*(1+$M$3)</f>
        <v>2645.388494213506</v>
      </c>
      <c r="EI11" s="183">
        <f aca="true" t="shared" si="152" ref="EI11:EI18">EH11*(1+$M$3)</f>
        <v>2791.6784779435125</v>
      </c>
      <c r="EJ11" s="183">
        <f aca="true" t="shared" si="153" ref="EJ11:EJ18">EI11*(1+$M$3)</f>
        <v>2946.0582977737886</v>
      </c>
      <c r="EK11" s="183">
        <f aca="true" t="shared" si="154" ref="EK11:EK18">EJ11*(1+$M$3)</f>
        <v>3108.975321640679</v>
      </c>
      <c r="EL11" s="183">
        <f aca="true" t="shared" si="155" ref="EL11:EL18">EK11*(1+$M$3)</f>
        <v>3280.901656927408</v>
      </c>
      <c r="EM11" s="183">
        <f aca="true" t="shared" si="156" ref="EM11:EM18">EL11*(1+$M$3)</f>
        <v>3462.3355185554933</v>
      </c>
      <c r="EN11" s="183">
        <f aca="true" t="shared" si="157" ref="EN11:EN18">EM11*(1+$M$3)</f>
        <v>3653.802672731612</v>
      </c>
      <c r="EO11" s="183">
        <f aca="true" t="shared" si="158" ref="EO11:EO18">EN11*(1+$M$3)</f>
        <v>3855.8579605336695</v>
      </c>
      <c r="EP11" s="183">
        <f aca="true" t="shared" si="159" ref="EP11:EP18">EO11*(1+$M$3)</f>
        <v>4069.086905751181</v>
      </c>
      <c r="EQ11" s="183">
        <f aca="true" t="shared" si="160" ref="EQ11:EQ18">EP11*(1+$M$3)</f>
        <v>4294.107411639221</v>
      </c>
      <c r="ER11" s="183">
        <f aca="true" t="shared" si="161" ref="ER11:ER18">EQ11*(1+$M$3)</f>
        <v>4531.57155150287</v>
      </c>
      <c r="ES11" s="183">
        <f aca="true" t="shared" si="162" ref="ES11:ES18">ER11*(1+$M$3)</f>
        <v>4782.167458300978</v>
      </c>
      <c r="ET11" s="183">
        <f aca="true" t="shared" si="163" ref="ET11:ET18">ES11*(1+$M$3)</f>
        <v>5046.621318745022</v>
      </c>
      <c r="EU11" s="183">
        <f aca="true" t="shared" si="164" ref="EU11:EU18">ET11*(1+$M$3)</f>
        <v>5325.699477671621</v>
      </c>
      <c r="EV11" s="183">
        <f aca="true" t="shared" si="165" ref="EV11:EV18">EU11*(1+$M$3)</f>
        <v>5620.210658786861</v>
      </c>
      <c r="EW11" s="183">
        <f aca="true" t="shared" si="166" ref="EW11:EW18">EV11*(1+$M$3)</f>
        <v>5931.008308217774</v>
      </c>
      <c r="EX11" s="183">
        <f aca="true" t="shared" si="167" ref="EX11:EX18">EW11*(1+$M$3)</f>
        <v>6258.993067662217</v>
      </c>
      <c r="EY11" s="183">
        <f aca="true" t="shared" si="168" ref="EY11:EY18">EX11*(1+$M$3)</f>
        <v>6605.115384303937</v>
      </c>
      <c r="EZ11" s="183">
        <f aca="true" t="shared" si="169" ref="EZ11:EZ18">EY11*(1+$M$3)</f>
        <v>6970.378265055944</v>
      </c>
      <c r="FA11" s="183">
        <f aca="true" t="shared" si="170" ref="FA11:FA18">EZ11*(1+$M$3)</f>
        <v>7355.840183113537</v>
      </c>
      <c r="FB11" s="183">
        <f aca="true" t="shared" si="171" ref="FB11:FB18">FA11*(1+$M$3)</f>
        <v>7762.618145239715</v>
      </c>
    </row>
    <row r="12" spans="1:158" s="170" customFormat="1" ht="15.75">
      <c r="A12" s="180">
        <f>'Page 4'!A15</f>
        <v>7</v>
      </c>
      <c r="B12" s="180" t="str">
        <f>'Page 4'!B15</f>
        <v>Nextera Energy</v>
      </c>
      <c r="C12" s="181">
        <f>'Page 4'!C15</f>
        <v>3.16</v>
      </c>
      <c r="D12" s="181">
        <f>'Page 4'!D15</f>
        <v>3.9</v>
      </c>
      <c r="E12" s="182">
        <f t="shared" si="20"/>
        <v>0.07265280998757428</v>
      </c>
      <c r="F12" s="182"/>
      <c r="G12" s="182">
        <f t="shared" si="21"/>
        <v>0.09148440306765604</v>
      </c>
      <c r="H12" s="183">
        <f>'Page 4'!F15</f>
        <v>-90.86833333333334</v>
      </c>
      <c r="I12" s="183">
        <f t="shared" si="22"/>
        <v>3.16</v>
      </c>
      <c r="J12" s="183">
        <f t="shared" si="23"/>
        <v>3.4066666666666667</v>
      </c>
      <c r="K12" s="183">
        <f t="shared" si="24"/>
        <v>3.6533333333333333</v>
      </c>
      <c r="L12" s="183">
        <f t="shared" si="25"/>
        <v>3.9</v>
      </c>
      <c r="M12" s="183">
        <f t="shared" si="26"/>
        <v>4.11567</v>
      </c>
      <c r="N12" s="183">
        <f t="shared" si="27"/>
        <v>4.343266550999999</v>
      </c>
      <c r="O12" s="183">
        <f t="shared" si="28"/>
        <v>4.583449191270299</v>
      </c>
      <c r="P12" s="183">
        <f t="shared" si="29"/>
        <v>4.836913931547546</v>
      </c>
      <c r="Q12" s="183">
        <f t="shared" si="30"/>
        <v>5.104395271962124</v>
      </c>
      <c r="R12" s="183">
        <f t="shared" si="31"/>
        <v>5.386668330501629</v>
      </c>
      <c r="S12" s="183">
        <f t="shared" si="32"/>
        <v>5.684551089178369</v>
      </c>
      <c r="T12" s="183">
        <f t="shared" si="33"/>
        <v>5.998906764409932</v>
      </c>
      <c r="U12" s="183">
        <f t="shared" si="34"/>
        <v>6.3306463084818</v>
      </c>
      <c r="V12" s="183">
        <f t="shared" si="35"/>
        <v>6.680731049340843</v>
      </c>
      <c r="W12" s="183">
        <f t="shared" si="36"/>
        <v>7.050175476369391</v>
      </c>
      <c r="X12" s="183">
        <f t="shared" si="37"/>
        <v>7.440050180212618</v>
      </c>
      <c r="Y12" s="183">
        <f t="shared" si="38"/>
        <v>7.851484955178376</v>
      </c>
      <c r="Z12" s="183">
        <f t="shared" si="39"/>
        <v>8.28567207319974</v>
      </c>
      <c r="AA12" s="183">
        <f t="shared" si="40"/>
        <v>8.743869738847684</v>
      </c>
      <c r="AB12" s="183">
        <f t="shared" si="41"/>
        <v>9.22740573540596</v>
      </c>
      <c r="AC12" s="183">
        <f t="shared" si="42"/>
        <v>9.737681272573909</v>
      </c>
      <c r="AD12" s="183">
        <f t="shared" si="43"/>
        <v>10.276175046947245</v>
      </c>
      <c r="AE12" s="183">
        <f t="shared" si="44"/>
        <v>10.844447527043426</v>
      </c>
      <c r="AF12" s="183">
        <f t="shared" si="45"/>
        <v>11.444145475288927</v>
      </c>
      <c r="AG12" s="183">
        <f t="shared" si="46"/>
        <v>12.077006720072404</v>
      </c>
      <c r="AH12" s="183">
        <f t="shared" si="47"/>
        <v>12.744865191692407</v>
      </c>
      <c r="AI12" s="183">
        <f t="shared" si="48"/>
        <v>13.449656236792995</v>
      </c>
      <c r="AJ12" s="183">
        <f t="shared" si="49"/>
        <v>14.193422226687646</v>
      </c>
      <c r="AK12" s="183">
        <f t="shared" si="50"/>
        <v>14.978318475823471</v>
      </c>
      <c r="AL12" s="183">
        <f t="shared" si="51"/>
        <v>15.806619487536508</v>
      </c>
      <c r="AM12" s="183">
        <f t="shared" si="52"/>
        <v>16.680725545197276</v>
      </c>
      <c r="AN12" s="183">
        <f t="shared" si="53"/>
        <v>17.603169667846686</v>
      </c>
      <c r="AO12" s="183">
        <f t="shared" si="54"/>
        <v>18.576624950478607</v>
      </c>
      <c r="AP12" s="183">
        <f t="shared" si="55"/>
        <v>19.603912310240073</v>
      </c>
      <c r="AQ12" s="183">
        <f t="shared" si="56"/>
        <v>20.688008660996346</v>
      </c>
      <c r="AR12" s="183">
        <f t="shared" si="57"/>
        <v>21.83205553994944</v>
      </c>
      <c r="AS12" s="183">
        <f t="shared" si="58"/>
        <v>23.03936821130864</v>
      </c>
      <c r="AT12" s="183">
        <f t="shared" si="59"/>
        <v>24.313445273394006</v>
      </c>
      <c r="AU12" s="183">
        <f t="shared" si="60"/>
        <v>25.657978797012692</v>
      </c>
      <c r="AV12" s="183">
        <f t="shared" si="61"/>
        <v>27.076865024487493</v>
      </c>
      <c r="AW12" s="183">
        <f t="shared" si="62"/>
        <v>28.574215660341647</v>
      </c>
      <c r="AX12" s="183">
        <f t="shared" si="63"/>
        <v>30.154369786358536</v>
      </c>
      <c r="AY12" s="183">
        <f t="shared" si="64"/>
        <v>31.82190643554416</v>
      </c>
      <c r="AZ12" s="183">
        <f t="shared" si="65"/>
        <v>33.58165786142975</v>
      </c>
      <c r="BA12" s="183">
        <f t="shared" si="66"/>
        <v>35.43872354116681</v>
      </c>
      <c r="BB12" s="183">
        <f t="shared" si="67"/>
        <v>37.39848495299333</v>
      </c>
      <c r="BC12" s="183">
        <f t="shared" si="68"/>
        <v>39.46662117089386</v>
      </c>
      <c r="BD12" s="183">
        <f t="shared" si="69"/>
        <v>41.649125321644284</v>
      </c>
      <c r="BE12" s="183">
        <f t="shared" si="70"/>
        <v>43.95232195193121</v>
      </c>
      <c r="BF12" s="183">
        <f t="shared" si="71"/>
        <v>46.382885355873</v>
      </c>
      <c r="BG12" s="183">
        <f t="shared" si="72"/>
        <v>48.94785891605277</v>
      </c>
      <c r="BH12" s="183">
        <f t="shared" si="73"/>
        <v>51.65467551411049</v>
      </c>
      <c r="BI12" s="183">
        <f t="shared" si="74"/>
        <v>54.51117907004079</v>
      </c>
      <c r="BJ12" s="183">
        <f t="shared" si="75"/>
        <v>57.52564727261404</v>
      </c>
      <c r="BK12" s="183">
        <f t="shared" si="76"/>
        <v>60.70681556678959</v>
      </c>
      <c r="BL12" s="183">
        <f t="shared" si="77"/>
        <v>64.06390246763304</v>
      </c>
      <c r="BM12" s="183">
        <f t="shared" si="78"/>
        <v>67.60663627409315</v>
      </c>
      <c r="BN12" s="183">
        <f t="shared" si="79"/>
        <v>71.3452832600505</v>
      </c>
      <c r="BO12" s="183">
        <f t="shared" si="80"/>
        <v>75.29067742433128</v>
      </c>
      <c r="BP12" s="183">
        <f t="shared" si="81"/>
        <v>79.4542518858968</v>
      </c>
      <c r="BQ12" s="183">
        <f t="shared" si="82"/>
        <v>83.84807201518689</v>
      </c>
      <c r="BR12" s="183">
        <f t="shared" si="83"/>
        <v>88.48487039762671</v>
      </c>
      <c r="BS12" s="183">
        <f t="shared" si="84"/>
        <v>93.37808373061546</v>
      </c>
      <c r="BT12" s="183">
        <f t="shared" si="85"/>
        <v>98.54189176091849</v>
      </c>
      <c r="BU12" s="183">
        <f t="shared" si="86"/>
        <v>103.99125837529728</v>
      </c>
      <c r="BV12" s="183">
        <f t="shared" si="87"/>
        <v>109.74197496345121</v>
      </c>
      <c r="BW12" s="183">
        <f t="shared" si="88"/>
        <v>115.81070617893006</v>
      </c>
      <c r="BX12" s="183">
        <f t="shared" si="89"/>
        <v>122.21503823062488</v>
      </c>
      <c r="BY12" s="183">
        <f t="shared" si="90"/>
        <v>128.97352984477843</v>
      </c>
      <c r="BZ12" s="183">
        <f t="shared" si="91"/>
        <v>136.10576604519466</v>
      </c>
      <c r="CA12" s="183">
        <f t="shared" si="92"/>
        <v>143.6324149074939</v>
      </c>
      <c r="CB12" s="183">
        <f t="shared" si="93"/>
        <v>151.5752874518783</v>
      </c>
      <c r="CC12" s="183">
        <f t="shared" si="94"/>
        <v>159.95740084796716</v>
      </c>
      <c r="CD12" s="183">
        <f t="shared" si="95"/>
        <v>168.80304511485974</v>
      </c>
      <c r="CE12" s="183">
        <f t="shared" si="96"/>
        <v>178.13785350971148</v>
      </c>
      <c r="CF12" s="183">
        <f t="shared" si="97"/>
        <v>187.9888768087985</v>
      </c>
      <c r="CG12" s="183">
        <f t="shared" si="98"/>
        <v>198.38466169632503</v>
      </c>
      <c r="CH12" s="183">
        <f t="shared" si="99"/>
        <v>209.35533348813178</v>
      </c>
      <c r="CI12" s="183">
        <f t="shared" si="100"/>
        <v>220.93268343002543</v>
      </c>
      <c r="CJ12" s="183">
        <f t="shared" si="101"/>
        <v>233.15026082370582</v>
      </c>
      <c r="CK12" s="183">
        <f t="shared" si="102"/>
        <v>246.04347024725672</v>
      </c>
      <c r="CL12" s="183">
        <f t="shared" si="103"/>
        <v>259.64967415193</v>
      </c>
      <c r="CM12" s="183">
        <f t="shared" si="104"/>
        <v>274.0083011325317</v>
      </c>
      <c r="CN12" s="183">
        <f t="shared" si="105"/>
        <v>289.16096018516066</v>
      </c>
      <c r="CO12" s="183">
        <f t="shared" si="106"/>
        <v>305.15156128340004</v>
      </c>
      <c r="CP12" s="183">
        <f t="shared" si="107"/>
        <v>322.02644262237203</v>
      </c>
      <c r="CQ12" s="183">
        <f t="shared" si="108"/>
        <v>339.8345048993892</v>
      </c>
      <c r="CR12" s="183">
        <f t="shared" si="109"/>
        <v>358.62735302032536</v>
      </c>
      <c r="CS12" s="183">
        <f t="shared" si="110"/>
        <v>378.4594456423493</v>
      </c>
      <c r="CT12" s="183">
        <f t="shared" si="111"/>
        <v>399.3882529863712</v>
      </c>
      <c r="CU12" s="183">
        <f t="shared" si="112"/>
        <v>421.47442337651745</v>
      </c>
      <c r="CV12" s="183">
        <f t="shared" si="113"/>
        <v>444.78195898923883</v>
      </c>
      <c r="CW12" s="183">
        <f t="shared" si="114"/>
        <v>469.3784013213437</v>
      </c>
      <c r="CX12" s="183">
        <f t="shared" si="115"/>
        <v>495.33502691441396</v>
      </c>
      <c r="CY12" s="183">
        <f t="shared" si="116"/>
        <v>522.727053902781</v>
      </c>
      <c r="CZ12" s="183">
        <f t="shared" si="117"/>
        <v>551.6338599836047</v>
      </c>
      <c r="DA12" s="183">
        <f t="shared" si="118"/>
        <v>582.139212440698</v>
      </c>
      <c r="DB12" s="183">
        <f t="shared" si="119"/>
        <v>614.3315108886685</v>
      </c>
      <c r="DC12" s="183">
        <f t="shared" si="120"/>
        <v>648.3040434408118</v>
      </c>
      <c r="DD12" s="183">
        <f t="shared" si="121"/>
        <v>684.1552570430887</v>
      </c>
      <c r="DE12" s="183">
        <f t="shared" si="122"/>
        <v>721.9890427575714</v>
      </c>
      <c r="DF12" s="183">
        <f t="shared" si="123"/>
        <v>761.915036822065</v>
      </c>
      <c r="DG12" s="183">
        <f t="shared" si="124"/>
        <v>804.0489383583251</v>
      </c>
      <c r="DH12" s="183">
        <f t="shared" si="125"/>
        <v>848.5128446495404</v>
      </c>
      <c r="DI12" s="183">
        <f t="shared" si="126"/>
        <v>895.43560495866</v>
      </c>
      <c r="DJ12" s="183">
        <f t="shared" si="127"/>
        <v>944.9531939128738</v>
      </c>
      <c r="DK12" s="183">
        <f t="shared" si="128"/>
        <v>997.2091055362556</v>
      </c>
      <c r="DL12" s="183">
        <f t="shared" si="129"/>
        <v>1052.3547690724104</v>
      </c>
      <c r="DM12" s="183">
        <f t="shared" si="130"/>
        <v>1110.5499878021146</v>
      </c>
      <c r="DN12" s="183">
        <f t="shared" si="131"/>
        <v>1171.9634021275715</v>
      </c>
      <c r="DO12" s="183">
        <f t="shared" si="132"/>
        <v>1236.7729782652261</v>
      </c>
      <c r="DP12" s="183">
        <f t="shared" si="133"/>
        <v>1305.166523963293</v>
      </c>
      <c r="DQ12" s="183">
        <f t="shared" si="134"/>
        <v>1377.342232738463</v>
      </c>
      <c r="DR12" s="183">
        <f t="shared" si="135"/>
        <v>1453.5092582088998</v>
      </c>
      <c r="DS12" s="183">
        <f t="shared" si="136"/>
        <v>1533.8883201878518</v>
      </c>
      <c r="DT12" s="183">
        <f t="shared" si="137"/>
        <v>1618.71234429424</v>
      </c>
      <c r="DU12" s="183">
        <f t="shared" si="138"/>
        <v>1708.2271369337113</v>
      </c>
      <c r="DV12" s="183">
        <f t="shared" si="139"/>
        <v>1802.6920976061454</v>
      </c>
      <c r="DW12" s="183">
        <f t="shared" si="140"/>
        <v>1902.380970603765</v>
      </c>
      <c r="DX12" s="183">
        <f t="shared" si="141"/>
        <v>2007.5826382781531</v>
      </c>
      <c r="DY12" s="183">
        <f t="shared" si="142"/>
        <v>2118.6019581749347</v>
      </c>
      <c r="DZ12" s="183">
        <f t="shared" si="143"/>
        <v>2235.7606464620085</v>
      </c>
      <c r="EA12" s="183">
        <f t="shared" si="144"/>
        <v>2359.3982102113573</v>
      </c>
      <c r="EB12" s="183">
        <f t="shared" si="145"/>
        <v>2489.872931236045</v>
      </c>
      <c r="EC12" s="183">
        <f t="shared" si="146"/>
        <v>2627.5629043333984</v>
      </c>
      <c r="ED12" s="183">
        <f t="shared" si="147"/>
        <v>2772.867132943035</v>
      </c>
      <c r="EE12" s="183">
        <f t="shared" si="148"/>
        <v>2926.2066853947845</v>
      </c>
      <c r="EF12" s="183">
        <f t="shared" si="149"/>
        <v>3088.0259150971156</v>
      </c>
      <c r="EG12" s="183">
        <f t="shared" si="150"/>
        <v>3258.7937482019856</v>
      </c>
      <c r="EH12" s="183">
        <f t="shared" si="151"/>
        <v>3439.005042477555</v>
      </c>
      <c r="EI12" s="183">
        <f t="shared" si="152"/>
        <v>3629.1820213265632</v>
      </c>
      <c r="EJ12" s="183">
        <f t="shared" si="153"/>
        <v>3829.875787105922</v>
      </c>
      <c r="EK12" s="183">
        <f t="shared" si="154"/>
        <v>4041.667918132879</v>
      </c>
      <c r="EL12" s="183">
        <f t="shared" si="155"/>
        <v>4265.172154005627</v>
      </c>
      <c r="EM12" s="183">
        <f t="shared" si="156"/>
        <v>4501.036174122138</v>
      </c>
      <c r="EN12" s="183">
        <f t="shared" si="157"/>
        <v>4749.943474551092</v>
      </c>
      <c r="EO12" s="183">
        <f t="shared" si="158"/>
        <v>5012.6153486937665</v>
      </c>
      <c r="EP12" s="183">
        <f t="shared" si="159"/>
        <v>5289.812977476531</v>
      </c>
      <c r="EQ12" s="183">
        <f t="shared" si="160"/>
        <v>5582.339635130983</v>
      </c>
      <c r="ER12" s="183">
        <f t="shared" si="161"/>
        <v>5891.043016953726</v>
      </c>
      <c r="ES12" s="183">
        <f t="shared" si="162"/>
        <v>6216.8176957912665</v>
      </c>
      <c r="ET12" s="183">
        <f t="shared" si="163"/>
        <v>6560.607714368523</v>
      </c>
      <c r="EU12" s="183">
        <f t="shared" si="164"/>
        <v>6923.409320973102</v>
      </c>
      <c r="EV12" s="183">
        <f t="shared" si="165"/>
        <v>7306.273856422914</v>
      </c>
      <c r="EW12" s="183">
        <f t="shared" si="166"/>
        <v>7710.310800683101</v>
      </c>
      <c r="EX12" s="183">
        <f t="shared" si="167"/>
        <v>8136.690987960876</v>
      </c>
      <c r="EY12" s="183">
        <f t="shared" si="168"/>
        <v>8586.64999959511</v>
      </c>
      <c r="EZ12" s="183">
        <f t="shared" si="169"/>
        <v>9061.491744572719</v>
      </c>
      <c r="FA12" s="183">
        <f t="shared" si="170"/>
        <v>9562.59223804759</v>
      </c>
      <c r="FB12" s="183">
        <f t="shared" si="171"/>
        <v>10091.40358881162</v>
      </c>
    </row>
    <row r="13" spans="1:158" s="170" customFormat="1" ht="15.75">
      <c r="A13" s="180">
        <f>'Page 4'!A16</f>
        <v>8</v>
      </c>
      <c r="B13" s="180" t="str">
        <f>'Page 4'!B16</f>
        <v>Portland General</v>
      </c>
      <c r="C13" s="181">
        <f>'Page 4'!C16</f>
        <v>1.12</v>
      </c>
      <c r="D13" s="181">
        <f>'Page 4'!D16</f>
        <v>1.25</v>
      </c>
      <c r="E13" s="182">
        <f t="shared" si="20"/>
        <v>0.03728316670780418</v>
      </c>
      <c r="F13" s="182"/>
      <c r="G13" s="182">
        <f t="shared" si="21"/>
        <v>0.08968331140290786</v>
      </c>
      <c r="H13" s="183">
        <f>'Page 4'!F16</f>
        <v>-30.785</v>
      </c>
      <c r="I13" s="183">
        <f t="shared" si="22"/>
        <v>1.12</v>
      </c>
      <c r="J13" s="183">
        <f t="shared" si="23"/>
        <v>1.1633333333333333</v>
      </c>
      <c r="K13" s="183">
        <f t="shared" si="24"/>
        <v>1.2066666666666666</v>
      </c>
      <c r="L13" s="183">
        <f t="shared" si="25"/>
        <v>1.25</v>
      </c>
      <c r="M13" s="183">
        <f t="shared" si="26"/>
        <v>1.3191249999999999</v>
      </c>
      <c r="N13" s="183">
        <f t="shared" si="27"/>
        <v>1.3920726124999998</v>
      </c>
      <c r="O13" s="183">
        <f t="shared" si="28"/>
        <v>1.4690542279712497</v>
      </c>
      <c r="P13" s="183">
        <f t="shared" si="29"/>
        <v>1.5502929267780596</v>
      </c>
      <c r="Q13" s="183">
        <f t="shared" si="30"/>
        <v>1.636024125628886</v>
      </c>
      <c r="R13" s="183">
        <f t="shared" si="31"/>
        <v>1.7264962597761633</v>
      </c>
      <c r="S13" s="183">
        <f t="shared" si="32"/>
        <v>1.821971502941785</v>
      </c>
      <c r="T13" s="183">
        <f t="shared" si="33"/>
        <v>1.9227265270544653</v>
      </c>
      <c r="U13" s="183">
        <f t="shared" si="34"/>
        <v>2.029053304000577</v>
      </c>
      <c r="V13" s="183">
        <f t="shared" si="35"/>
        <v>2.1412599517118087</v>
      </c>
      <c r="W13" s="183">
        <f t="shared" si="36"/>
        <v>2.2596716270414716</v>
      </c>
      <c r="X13" s="183">
        <f t="shared" si="37"/>
        <v>2.384631468016865</v>
      </c>
      <c r="Y13" s="183">
        <f t="shared" si="38"/>
        <v>2.5165015881981976</v>
      </c>
      <c r="Z13" s="183">
        <f t="shared" si="39"/>
        <v>2.655664126025558</v>
      </c>
      <c r="AA13" s="183">
        <f t="shared" si="40"/>
        <v>2.802522352194771</v>
      </c>
      <c r="AB13" s="183">
        <f t="shared" si="41"/>
        <v>2.9575018382711415</v>
      </c>
      <c r="AC13" s="183">
        <f t="shared" si="42"/>
        <v>3.1210516899275356</v>
      </c>
      <c r="AD13" s="183">
        <f t="shared" si="43"/>
        <v>3.293645848380528</v>
      </c>
      <c r="AE13" s="183">
        <f t="shared" si="44"/>
        <v>3.475784463795971</v>
      </c>
      <c r="AF13" s="183">
        <f t="shared" si="45"/>
        <v>3.667995344643888</v>
      </c>
      <c r="AG13" s="183">
        <f t="shared" si="46"/>
        <v>3.8708354872026947</v>
      </c>
      <c r="AH13" s="183">
        <f t="shared" si="47"/>
        <v>4.084892689645003</v>
      </c>
      <c r="AI13" s="183">
        <f t="shared" si="48"/>
        <v>4.310787255382372</v>
      </c>
      <c r="AJ13" s="183">
        <f t="shared" si="49"/>
        <v>4.549173790605017</v>
      </c>
      <c r="AK13" s="183">
        <f t="shared" si="50"/>
        <v>4.800743101225474</v>
      </c>
      <c r="AL13" s="183">
        <f t="shared" si="51"/>
        <v>5.066224194723242</v>
      </c>
      <c r="AM13" s="183">
        <f t="shared" si="52"/>
        <v>5.346386392691437</v>
      </c>
      <c r="AN13" s="183">
        <f t="shared" si="53"/>
        <v>5.642041560207272</v>
      </c>
      <c r="AO13" s="183">
        <f t="shared" si="54"/>
        <v>5.954046458486734</v>
      </c>
      <c r="AP13" s="183">
        <f t="shared" si="55"/>
        <v>6.2833052276410495</v>
      </c>
      <c r="AQ13" s="183">
        <f t="shared" si="56"/>
        <v>6.6307720067295985</v>
      </c>
      <c r="AR13" s="183">
        <f t="shared" si="57"/>
        <v>6.997453698701745</v>
      </c>
      <c r="AS13" s="183">
        <f t="shared" si="58"/>
        <v>7.38441288823995</v>
      </c>
      <c r="AT13" s="183">
        <f t="shared" si="59"/>
        <v>7.792770920959619</v>
      </c>
      <c r="AU13" s="183">
        <f t="shared" si="60"/>
        <v>8.223711152888685</v>
      </c>
      <c r="AV13" s="183">
        <f t="shared" si="61"/>
        <v>8.678482379643429</v>
      </c>
      <c r="AW13" s="183">
        <f t="shared" si="62"/>
        <v>9.15840245523771</v>
      </c>
      <c r="AX13" s="183">
        <f t="shared" si="63"/>
        <v>9.664862111012354</v>
      </c>
      <c r="AY13" s="183">
        <f t="shared" si="64"/>
        <v>10.199328985751336</v>
      </c>
      <c r="AZ13" s="183">
        <f t="shared" si="65"/>
        <v>10.763351878663384</v>
      </c>
      <c r="BA13" s="183">
        <f t="shared" si="66"/>
        <v>11.358565237553469</v>
      </c>
      <c r="BB13" s="183">
        <f t="shared" si="67"/>
        <v>11.986693895190175</v>
      </c>
      <c r="BC13" s="183">
        <f t="shared" si="68"/>
        <v>12.64955806759419</v>
      </c>
      <c r="BD13" s="183">
        <f t="shared" si="69"/>
        <v>13.349078628732148</v>
      </c>
      <c r="BE13" s="183">
        <f t="shared" si="70"/>
        <v>14.087282676901035</v>
      </c>
      <c r="BF13" s="183">
        <f t="shared" si="71"/>
        <v>14.866309408933661</v>
      </c>
      <c r="BG13" s="183">
        <f t="shared" si="72"/>
        <v>15.688416319247692</v>
      </c>
      <c r="BH13" s="183">
        <f t="shared" si="73"/>
        <v>16.555985741702088</v>
      </c>
      <c r="BI13" s="183">
        <f t="shared" si="74"/>
        <v>17.471531753218212</v>
      </c>
      <c r="BJ13" s="183">
        <f t="shared" si="75"/>
        <v>18.43770745917118</v>
      </c>
      <c r="BK13" s="183">
        <f t="shared" si="76"/>
        <v>19.457312681663343</v>
      </c>
      <c r="BL13" s="183">
        <f t="shared" si="77"/>
        <v>20.533302072959323</v>
      </c>
      <c r="BM13" s="183">
        <f t="shared" si="78"/>
        <v>21.66879367759397</v>
      </c>
      <c r="BN13" s="183">
        <f t="shared" si="79"/>
        <v>22.867077967964917</v>
      </c>
      <c r="BO13" s="183">
        <f t="shared" si="80"/>
        <v>24.131627379593375</v>
      </c>
      <c r="BP13" s="183">
        <f t="shared" si="81"/>
        <v>25.466106373684887</v>
      </c>
      <c r="BQ13" s="183">
        <f t="shared" si="82"/>
        <v>26.87438205614966</v>
      </c>
      <c r="BR13" s="183">
        <f t="shared" si="83"/>
        <v>28.360535383854735</v>
      </c>
      <c r="BS13" s="183">
        <f t="shared" si="84"/>
        <v>29.928872990581898</v>
      </c>
      <c r="BT13" s="183">
        <f t="shared" si="85"/>
        <v>31.583939666961072</v>
      </c>
      <c r="BU13" s="183">
        <f t="shared" si="86"/>
        <v>33.330531530544015</v>
      </c>
      <c r="BV13" s="183">
        <f t="shared" si="87"/>
        <v>35.17370992418309</v>
      </c>
      <c r="BW13" s="183">
        <f t="shared" si="88"/>
        <v>37.11881608299041</v>
      </c>
      <c r="BX13" s="183">
        <f t="shared" si="89"/>
        <v>39.17148661237978</v>
      </c>
      <c r="BY13" s="183">
        <f t="shared" si="90"/>
        <v>41.337669822044376</v>
      </c>
      <c r="BZ13" s="183">
        <f t="shared" si="91"/>
        <v>43.62364296320342</v>
      </c>
      <c r="CA13" s="183">
        <f t="shared" si="92"/>
        <v>46.03603041906857</v>
      </c>
      <c r="CB13" s="183">
        <f t="shared" si="93"/>
        <v>48.58182290124305</v>
      </c>
      <c r="CC13" s="183">
        <f t="shared" si="94"/>
        <v>51.268397707681785</v>
      </c>
      <c r="CD13" s="183">
        <f t="shared" si="95"/>
        <v>54.10354010091658</v>
      </c>
      <c r="CE13" s="183">
        <f t="shared" si="96"/>
        <v>57.095465868497264</v>
      </c>
      <c r="CF13" s="183">
        <f t="shared" si="97"/>
        <v>60.252845131025154</v>
      </c>
      <c r="CG13" s="183">
        <f t="shared" si="98"/>
        <v>63.58482746677084</v>
      </c>
      <c r="CH13" s="183">
        <f t="shared" si="99"/>
        <v>67.10106842568327</v>
      </c>
      <c r="CI13" s="183">
        <f t="shared" si="100"/>
        <v>70.81175750962355</v>
      </c>
      <c r="CJ13" s="183">
        <f t="shared" si="101"/>
        <v>74.72764769990572</v>
      </c>
      <c r="CK13" s="183">
        <f t="shared" si="102"/>
        <v>78.8600866177105</v>
      </c>
      <c r="CL13" s="183">
        <f t="shared" si="103"/>
        <v>83.22104940766988</v>
      </c>
      <c r="CM13" s="183">
        <f t="shared" si="104"/>
        <v>87.82317343991402</v>
      </c>
      <c r="CN13" s="183">
        <f t="shared" si="105"/>
        <v>92.67979493114125</v>
      </c>
      <c r="CO13" s="183">
        <f t="shared" si="106"/>
        <v>97.80498759083335</v>
      </c>
      <c r="CP13" s="183">
        <f t="shared" si="107"/>
        <v>103.21360340460643</v>
      </c>
      <c r="CQ13" s="183">
        <f t="shared" si="108"/>
        <v>108.92131567288115</v>
      </c>
      <c r="CR13" s="183">
        <f t="shared" si="109"/>
        <v>114.94466442959147</v>
      </c>
      <c r="CS13" s="183">
        <f t="shared" si="110"/>
        <v>121.30110437254787</v>
      </c>
      <c r="CT13" s="183">
        <f t="shared" si="111"/>
        <v>128.00905544434974</v>
      </c>
      <c r="CU13" s="183">
        <f t="shared" si="112"/>
        <v>135.08795621042228</v>
      </c>
      <c r="CV13" s="183">
        <f t="shared" si="113"/>
        <v>142.55832018885863</v>
      </c>
      <c r="CW13" s="183">
        <f t="shared" si="114"/>
        <v>150.4417952953025</v>
      </c>
      <c r="CX13" s="183">
        <f t="shared" si="115"/>
        <v>158.76122657513272</v>
      </c>
      <c r="CY13" s="183">
        <f t="shared" si="116"/>
        <v>167.54072240473755</v>
      </c>
      <c r="CZ13" s="183">
        <f t="shared" si="117"/>
        <v>176.8057243537195</v>
      </c>
      <c r="DA13" s="183">
        <f t="shared" si="118"/>
        <v>186.5830809104802</v>
      </c>
      <c r="DB13" s="183">
        <f t="shared" si="119"/>
        <v>196.90112528482973</v>
      </c>
      <c r="DC13" s="183">
        <f t="shared" si="120"/>
        <v>207.7897575130808</v>
      </c>
      <c r="DD13" s="183">
        <f t="shared" si="121"/>
        <v>219.28053110355413</v>
      </c>
      <c r="DE13" s="183">
        <f t="shared" si="122"/>
        <v>231.40674447358066</v>
      </c>
      <c r="DF13" s="183">
        <f t="shared" si="123"/>
        <v>244.20353744296963</v>
      </c>
      <c r="DG13" s="183">
        <f t="shared" si="124"/>
        <v>257.7079930635658</v>
      </c>
      <c r="DH13" s="183">
        <f t="shared" si="125"/>
        <v>271.959245079981</v>
      </c>
      <c r="DI13" s="183">
        <f t="shared" si="126"/>
        <v>286.9985913329039</v>
      </c>
      <c r="DJ13" s="183">
        <f t="shared" si="127"/>
        <v>302.8696134336135</v>
      </c>
      <c r="DK13" s="183">
        <f t="shared" si="128"/>
        <v>319.61830305649227</v>
      </c>
      <c r="DL13" s="183">
        <f t="shared" si="129"/>
        <v>337.2931952155163</v>
      </c>
      <c r="DM13" s="183">
        <f t="shared" si="130"/>
        <v>355.9455089109343</v>
      </c>
      <c r="DN13" s="183">
        <f t="shared" si="131"/>
        <v>375.6292955537089</v>
      </c>
      <c r="DO13" s="183">
        <f t="shared" si="132"/>
        <v>396.401595597829</v>
      </c>
      <c r="DP13" s="183">
        <f t="shared" si="133"/>
        <v>418.3226038343889</v>
      </c>
      <c r="DQ13" s="183">
        <f t="shared" si="134"/>
        <v>441.4558438264305</v>
      </c>
      <c r="DR13" s="183">
        <f t="shared" si="135"/>
        <v>465.86835199003207</v>
      </c>
      <c r="DS13" s="183">
        <f t="shared" si="136"/>
        <v>491.6308718550808</v>
      </c>
      <c r="DT13" s="183">
        <f t="shared" si="137"/>
        <v>518.8180590686667</v>
      </c>
      <c r="DU13" s="183">
        <f t="shared" si="138"/>
        <v>547.5086977351639</v>
      </c>
      <c r="DV13" s="183">
        <f t="shared" si="139"/>
        <v>577.7859287199184</v>
      </c>
      <c r="DW13" s="183">
        <f t="shared" si="140"/>
        <v>609.7374905781298</v>
      </c>
      <c r="DX13" s="183">
        <f t="shared" si="141"/>
        <v>643.4559738071003</v>
      </c>
      <c r="DY13" s="183">
        <f t="shared" si="142"/>
        <v>679.0390891586329</v>
      </c>
      <c r="DZ13" s="183">
        <f t="shared" si="143"/>
        <v>716.5899507891053</v>
      </c>
      <c r="EA13" s="183">
        <f t="shared" si="144"/>
        <v>756.2173750677428</v>
      </c>
      <c r="EB13" s="183">
        <f t="shared" si="145"/>
        <v>798.0361959089888</v>
      </c>
      <c r="EC13" s="183">
        <f t="shared" si="146"/>
        <v>842.1675975427559</v>
      </c>
      <c r="ED13" s="183">
        <f t="shared" si="147"/>
        <v>888.7394656868702</v>
      </c>
      <c r="EE13" s="183">
        <f t="shared" si="148"/>
        <v>937.886758139354</v>
      </c>
      <c r="EF13" s="183">
        <f t="shared" si="149"/>
        <v>989.7518958644602</v>
      </c>
      <c r="EG13" s="183">
        <f t="shared" si="150"/>
        <v>1044.4851757057647</v>
      </c>
      <c r="EH13" s="183">
        <f t="shared" si="151"/>
        <v>1102.2452059222935</v>
      </c>
      <c r="EI13" s="183">
        <f t="shared" si="152"/>
        <v>1163.1993658097963</v>
      </c>
      <c r="EJ13" s="183">
        <f t="shared" si="153"/>
        <v>1227.524290739078</v>
      </c>
      <c r="EK13" s="183">
        <f t="shared" si="154"/>
        <v>1295.4063840169488</v>
      </c>
      <c r="EL13" s="183">
        <f t="shared" si="155"/>
        <v>1367.0423570530859</v>
      </c>
      <c r="EM13" s="183">
        <f t="shared" si="156"/>
        <v>1442.6397993981213</v>
      </c>
      <c r="EN13" s="183">
        <f t="shared" si="157"/>
        <v>1522.4177803048374</v>
      </c>
      <c r="EO13" s="183">
        <f t="shared" si="158"/>
        <v>1606.6074835556947</v>
      </c>
      <c r="EP13" s="183">
        <f t="shared" si="159"/>
        <v>1695.4528773963245</v>
      </c>
      <c r="EQ13" s="183">
        <f t="shared" si="160"/>
        <v>1789.211421516341</v>
      </c>
      <c r="ER13" s="183">
        <f t="shared" si="161"/>
        <v>1888.1548131261945</v>
      </c>
      <c r="ES13" s="183">
        <f t="shared" si="162"/>
        <v>1992.569774292073</v>
      </c>
      <c r="ET13" s="183">
        <f t="shared" si="163"/>
        <v>2102.7588828104244</v>
      </c>
      <c r="EU13" s="183">
        <f t="shared" si="164"/>
        <v>2219.041449029841</v>
      </c>
      <c r="EV13" s="183">
        <f t="shared" si="165"/>
        <v>2341.7544411611907</v>
      </c>
      <c r="EW13" s="183">
        <f t="shared" si="166"/>
        <v>2471.2534617574042</v>
      </c>
      <c r="EX13" s="183">
        <f t="shared" si="167"/>
        <v>2607.9137781925883</v>
      </c>
      <c r="EY13" s="183">
        <f t="shared" si="168"/>
        <v>2752.131410126638</v>
      </c>
      <c r="EZ13" s="183">
        <f t="shared" si="169"/>
        <v>2904.3242771066407</v>
      </c>
      <c r="FA13" s="183">
        <f t="shared" si="170"/>
        <v>3064.9334096306375</v>
      </c>
      <c r="FB13" s="183">
        <f t="shared" si="171"/>
        <v>3234.4242271832113</v>
      </c>
    </row>
    <row r="14" spans="1:158" s="170" customFormat="1" ht="15.75">
      <c r="A14" s="180">
        <f>'Page 4'!A17</f>
        <v>9</v>
      </c>
      <c r="B14" s="180" t="str">
        <f>'Page 4'!B17</f>
        <v>Sempra Energy</v>
      </c>
      <c r="C14" s="181">
        <f>'Page 4'!C17</f>
        <v>2.64</v>
      </c>
      <c r="D14" s="181">
        <f>'Page 4'!D17</f>
        <v>3</v>
      </c>
      <c r="E14" s="182">
        <f t="shared" si="20"/>
        <v>0.04353201121161576</v>
      </c>
      <c r="F14" s="182"/>
      <c r="G14" s="182">
        <f t="shared" si="21"/>
        <v>0.08225600669470667</v>
      </c>
      <c r="H14" s="183">
        <f>'Page 4'!F17</f>
        <v>-92.71</v>
      </c>
      <c r="I14" s="183">
        <f t="shared" si="22"/>
        <v>2.64</v>
      </c>
      <c r="J14" s="183">
        <f t="shared" si="23"/>
        <v>2.7600000000000002</v>
      </c>
      <c r="K14" s="183">
        <f t="shared" si="24"/>
        <v>2.8800000000000003</v>
      </c>
      <c r="L14" s="183">
        <f t="shared" si="25"/>
        <v>3</v>
      </c>
      <c r="M14" s="183">
        <f t="shared" si="26"/>
        <v>3.1658999999999997</v>
      </c>
      <c r="N14" s="183">
        <f t="shared" si="27"/>
        <v>3.3409742699999994</v>
      </c>
      <c r="O14" s="183">
        <f t="shared" si="28"/>
        <v>3.525730147130999</v>
      </c>
      <c r="P14" s="183">
        <f t="shared" si="29"/>
        <v>3.720703024267343</v>
      </c>
      <c r="Q14" s="183">
        <f t="shared" si="30"/>
        <v>3.926457901509327</v>
      </c>
      <c r="R14" s="183">
        <f t="shared" si="31"/>
        <v>4.143591023462792</v>
      </c>
      <c r="S14" s="183">
        <f t="shared" si="32"/>
        <v>4.372731607060285</v>
      </c>
      <c r="T14" s="183">
        <f t="shared" si="33"/>
        <v>4.614543664930718</v>
      </c>
      <c r="U14" s="183">
        <f t="shared" si="34"/>
        <v>4.869727929601386</v>
      </c>
      <c r="V14" s="183">
        <f t="shared" si="35"/>
        <v>5.139023884108342</v>
      </c>
      <c r="W14" s="183">
        <f t="shared" si="36"/>
        <v>5.423211904899532</v>
      </c>
      <c r="X14" s="183">
        <f t="shared" si="37"/>
        <v>5.723115523240476</v>
      </c>
      <c r="Y14" s="183">
        <f t="shared" si="38"/>
        <v>6.039603811675674</v>
      </c>
      <c r="Z14" s="183">
        <f t="shared" si="39"/>
        <v>6.373593902461338</v>
      </c>
      <c r="AA14" s="183">
        <f t="shared" si="40"/>
        <v>6.7260536452674495</v>
      </c>
      <c r="AB14" s="183">
        <f t="shared" si="41"/>
        <v>7.098004411850739</v>
      </c>
      <c r="AC14" s="183">
        <f t="shared" si="42"/>
        <v>7.490524055826084</v>
      </c>
      <c r="AD14" s="183">
        <f t="shared" si="43"/>
        <v>7.904750036113266</v>
      </c>
      <c r="AE14" s="183">
        <f t="shared" si="44"/>
        <v>8.341882713110328</v>
      </c>
      <c r="AF14" s="183">
        <f t="shared" si="45"/>
        <v>8.803188827145329</v>
      </c>
      <c r="AG14" s="183">
        <f t="shared" si="46"/>
        <v>9.290005169286465</v>
      </c>
      <c r="AH14" s="183">
        <f t="shared" si="47"/>
        <v>9.803742455148006</v>
      </c>
      <c r="AI14" s="183">
        <f t="shared" si="48"/>
        <v>10.34588941291769</v>
      </c>
      <c r="AJ14" s="183">
        <f t="shared" si="49"/>
        <v>10.918017097452038</v>
      </c>
      <c r="AK14" s="183">
        <f t="shared" si="50"/>
        <v>11.521783442941135</v>
      </c>
      <c r="AL14" s="183">
        <f t="shared" si="51"/>
        <v>12.158938067335779</v>
      </c>
      <c r="AM14" s="183">
        <f t="shared" si="52"/>
        <v>12.831327342459446</v>
      </c>
      <c r="AN14" s="183">
        <f t="shared" si="53"/>
        <v>13.540899744497452</v>
      </c>
      <c r="AO14" s="183">
        <f t="shared" si="54"/>
        <v>14.28971150036816</v>
      </c>
      <c r="AP14" s="183">
        <f t="shared" si="55"/>
        <v>15.079932546338517</v>
      </c>
      <c r="AQ14" s="183">
        <f t="shared" si="56"/>
        <v>15.913852816151035</v>
      </c>
      <c r="AR14" s="183">
        <f t="shared" si="57"/>
        <v>16.793888876884186</v>
      </c>
      <c r="AS14" s="183">
        <f t="shared" si="58"/>
        <v>17.72259093177588</v>
      </c>
      <c r="AT14" s="183">
        <f t="shared" si="59"/>
        <v>18.702650210303084</v>
      </c>
      <c r="AU14" s="183">
        <f t="shared" si="60"/>
        <v>19.736906766932844</v>
      </c>
      <c r="AV14" s="183">
        <f t="shared" si="61"/>
        <v>20.82835771114423</v>
      </c>
      <c r="AW14" s="183">
        <f t="shared" si="62"/>
        <v>21.9801658925705</v>
      </c>
      <c r="AX14" s="183">
        <f t="shared" si="63"/>
        <v>23.195669066429648</v>
      </c>
      <c r="AY14" s="183">
        <f t="shared" si="64"/>
        <v>24.478389565803205</v>
      </c>
      <c r="AZ14" s="183">
        <f t="shared" si="65"/>
        <v>25.83204450879212</v>
      </c>
      <c r="BA14" s="183">
        <f t="shared" si="66"/>
        <v>27.260556570128323</v>
      </c>
      <c r="BB14" s="183">
        <f t="shared" si="67"/>
        <v>28.768065348456417</v>
      </c>
      <c r="BC14" s="183">
        <f t="shared" si="68"/>
        <v>30.358939362226053</v>
      </c>
      <c r="BD14" s="183">
        <f t="shared" si="69"/>
        <v>32.03778870895715</v>
      </c>
      <c r="BE14" s="183">
        <f t="shared" si="70"/>
        <v>33.80947842456248</v>
      </c>
      <c r="BF14" s="183">
        <f t="shared" si="71"/>
        <v>35.67914258144078</v>
      </c>
      <c r="BG14" s="183">
        <f t="shared" si="72"/>
        <v>37.65219916619445</v>
      </c>
      <c r="BH14" s="183">
        <f t="shared" si="73"/>
        <v>39.734365780085</v>
      </c>
      <c r="BI14" s="183">
        <f t="shared" si="74"/>
        <v>41.9316762077237</v>
      </c>
      <c r="BJ14" s="183">
        <f t="shared" si="75"/>
        <v>44.250497902010814</v>
      </c>
      <c r="BK14" s="183">
        <f t="shared" si="76"/>
        <v>46.69755043599201</v>
      </c>
      <c r="BL14" s="183">
        <f t="shared" si="77"/>
        <v>49.27992497510236</v>
      </c>
      <c r="BM14" s="183">
        <f t="shared" si="78"/>
        <v>52.00510482622552</v>
      </c>
      <c r="BN14" s="183">
        <f t="shared" si="79"/>
        <v>54.88098712311579</v>
      </c>
      <c r="BO14" s="183">
        <f t="shared" si="80"/>
        <v>57.91590571102409</v>
      </c>
      <c r="BP14" s="183">
        <f t="shared" si="81"/>
        <v>61.11865529684371</v>
      </c>
      <c r="BQ14" s="183">
        <f t="shared" si="82"/>
        <v>64.49851693475917</v>
      </c>
      <c r="BR14" s="183">
        <f t="shared" si="83"/>
        <v>68.06528492125135</v>
      </c>
      <c r="BS14" s="183">
        <f t="shared" si="84"/>
        <v>71.82929517739655</v>
      </c>
      <c r="BT14" s="183">
        <f t="shared" si="85"/>
        <v>75.80145520070657</v>
      </c>
      <c r="BU14" s="183">
        <f t="shared" si="86"/>
        <v>79.99327567330563</v>
      </c>
      <c r="BV14" s="183">
        <f t="shared" si="87"/>
        <v>84.41690381803943</v>
      </c>
      <c r="BW14" s="183">
        <f t="shared" si="88"/>
        <v>89.085158599177</v>
      </c>
      <c r="BX14" s="183">
        <f t="shared" si="89"/>
        <v>94.01156786971148</v>
      </c>
      <c r="BY14" s="183">
        <f t="shared" si="90"/>
        <v>99.21040757290652</v>
      </c>
      <c r="BZ14" s="183">
        <f t="shared" si="91"/>
        <v>104.69674311168824</v>
      </c>
      <c r="CA14" s="183">
        <f t="shared" si="92"/>
        <v>110.48647300576458</v>
      </c>
      <c r="CB14" s="183">
        <f t="shared" si="93"/>
        <v>116.59637496298335</v>
      </c>
      <c r="CC14" s="183">
        <f t="shared" si="94"/>
        <v>123.04415449843631</v>
      </c>
      <c r="CD14" s="183">
        <f t="shared" si="95"/>
        <v>129.84849624219984</v>
      </c>
      <c r="CE14" s="183">
        <f t="shared" si="96"/>
        <v>137.02911808439347</v>
      </c>
      <c r="CF14" s="183">
        <f t="shared" si="97"/>
        <v>144.60682831446042</v>
      </c>
      <c r="CG14" s="183">
        <f t="shared" si="98"/>
        <v>152.60358592025005</v>
      </c>
      <c r="CH14" s="183">
        <f t="shared" si="99"/>
        <v>161.04256422163988</v>
      </c>
      <c r="CI14" s="183">
        <f t="shared" si="100"/>
        <v>169.94821802309656</v>
      </c>
      <c r="CJ14" s="183">
        <f t="shared" si="101"/>
        <v>179.3463544797738</v>
      </c>
      <c r="CK14" s="183">
        <f t="shared" si="102"/>
        <v>189.26420788250527</v>
      </c>
      <c r="CL14" s="183">
        <f t="shared" si="103"/>
        <v>199.7305185784078</v>
      </c>
      <c r="CM14" s="183">
        <f t="shared" si="104"/>
        <v>210.77561625579375</v>
      </c>
      <c r="CN14" s="183">
        <f t="shared" si="105"/>
        <v>222.43150783473914</v>
      </c>
      <c r="CO14" s="183">
        <f t="shared" si="106"/>
        <v>234.73197021800019</v>
      </c>
      <c r="CP14" s="183">
        <f t="shared" si="107"/>
        <v>247.71264817105558</v>
      </c>
      <c r="CQ14" s="183">
        <f t="shared" si="108"/>
        <v>261.41115761491494</v>
      </c>
      <c r="CR14" s="183">
        <f t="shared" si="109"/>
        <v>275.8671946310197</v>
      </c>
      <c r="CS14" s="183">
        <f t="shared" si="110"/>
        <v>291.122650494115</v>
      </c>
      <c r="CT14" s="183">
        <f t="shared" si="111"/>
        <v>307.2217330664395</v>
      </c>
      <c r="CU14" s="183">
        <f t="shared" si="112"/>
        <v>324.2110949050136</v>
      </c>
      <c r="CV14" s="183">
        <f t="shared" si="113"/>
        <v>342.13996845326085</v>
      </c>
      <c r="CW14" s="183">
        <f t="shared" si="114"/>
        <v>361.06030870872615</v>
      </c>
      <c r="CX14" s="183">
        <f t="shared" si="115"/>
        <v>381.0269437803187</v>
      </c>
      <c r="CY14" s="183">
        <f t="shared" si="116"/>
        <v>402.09773377137026</v>
      </c>
      <c r="CZ14" s="183">
        <f t="shared" si="117"/>
        <v>424.333738448927</v>
      </c>
      <c r="DA14" s="183">
        <f t="shared" si="118"/>
        <v>447.79939418515266</v>
      </c>
      <c r="DB14" s="183">
        <f t="shared" si="119"/>
        <v>472.5627006835916</v>
      </c>
      <c r="DC14" s="183">
        <f t="shared" si="120"/>
        <v>498.6954180313941</v>
      </c>
      <c r="DD14" s="183">
        <f t="shared" si="121"/>
        <v>526.2732746485302</v>
      </c>
      <c r="DE14" s="183">
        <f t="shared" si="122"/>
        <v>555.3761867365939</v>
      </c>
      <c r="DF14" s="183">
        <f t="shared" si="123"/>
        <v>586.0884898631275</v>
      </c>
      <c r="DG14" s="183">
        <f t="shared" si="124"/>
        <v>618.4991833525584</v>
      </c>
      <c r="DH14" s="183">
        <f t="shared" si="125"/>
        <v>652.7021881919547</v>
      </c>
      <c r="DI14" s="183">
        <f t="shared" si="126"/>
        <v>688.7966191989698</v>
      </c>
      <c r="DJ14" s="183">
        <f t="shared" si="127"/>
        <v>726.8870722406728</v>
      </c>
      <c r="DK14" s="183">
        <f t="shared" si="128"/>
        <v>767.0839273355818</v>
      </c>
      <c r="DL14" s="183">
        <f t="shared" si="129"/>
        <v>809.5036685172395</v>
      </c>
      <c r="DM14" s="183">
        <f t="shared" si="130"/>
        <v>854.2692213862427</v>
      </c>
      <c r="DN14" s="183">
        <f t="shared" si="131"/>
        <v>901.5103093289019</v>
      </c>
      <c r="DO14" s="183">
        <f t="shared" si="132"/>
        <v>951.3638294347901</v>
      </c>
      <c r="DP14" s="183">
        <f t="shared" si="133"/>
        <v>1003.9742492025339</v>
      </c>
      <c r="DQ14" s="183">
        <f t="shared" si="134"/>
        <v>1059.494025183434</v>
      </c>
      <c r="DR14" s="183">
        <f t="shared" si="135"/>
        <v>1118.0840447760777</v>
      </c>
      <c r="DS14" s="183">
        <f t="shared" si="136"/>
        <v>1179.9140924521946</v>
      </c>
      <c r="DT14" s="183">
        <f t="shared" si="137"/>
        <v>1245.1633417648009</v>
      </c>
      <c r="DU14" s="183">
        <f t="shared" si="138"/>
        <v>1314.0208745643943</v>
      </c>
      <c r="DV14" s="183">
        <f t="shared" si="139"/>
        <v>1386.6862289278051</v>
      </c>
      <c r="DW14" s="183">
        <f t="shared" si="140"/>
        <v>1463.3699773875126</v>
      </c>
      <c r="DX14" s="183">
        <f t="shared" si="141"/>
        <v>1544.2943371370418</v>
      </c>
      <c r="DY14" s="183">
        <f t="shared" si="142"/>
        <v>1629.69381398072</v>
      </c>
      <c r="DZ14" s="183">
        <f t="shared" si="143"/>
        <v>1719.8158818938537</v>
      </c>
      <c r="EA14" s="183">
        <f t="shared" si="144"/>
        <v>1814.9217001625836</v>
      </c>
      <c r="EB14" s="183">
        <f t="shared" si="145"/>
        <v>1915.2868701815744</v>
      </c>
      <c r="EC14" s="183">
        <f t="shared" si="146"/>
        <v>2021.2022341026152</v>
      </c>
      <c r="ED14" s="183">
        <f t="shared" si="147"/>
        <v>2132.97471764849</v>
      </c>
      <c r="EE14" s="183">
        <f t="shared" si="148"/>
        <v>2250.9282195344513</v>
      </c>
      <c r="EF14" s="183">
        <f t="shared" si="149"/>
        <v>2375.404550074706</v>
      </c>
      <c r="EG14" s="183">
        <f t="shared" si="150"/>
        <v>2506.764421693837</v>
      </c>
      <c r="EH14" s="183">
        <f t="shared" si="151"/>
        <v>2645.388494213506</v>
      </c>
      <c r="EI14" s="183">
        <f t="shared" si="152"/>
        <v>2791.6784779435125</v>
      </c>
      <c r="EJ14" s="183">
        <f t="shared" si="153"/>
        <v>2946.0582977737886</v>
      </c>
      <c r="EK14" s="183">
        <f t="shared" si="154"/>
        <v>3108.975321640679</v>
      </c>
      <c r="EL14" s="183">
        <f t="shared" si="155"/>
        <v>3280.901656927408</v>
      </c>
      <c r="EM14" s="183">
        <f t="shared" si="156"/>
        <v>3462.3355185554933</v>
      </c>
      <c r="EN14" s="183">
        <f t="shared" si="157"/>
        <v>3653.802672731612</v>
      </c>
      <c r="EO14" s="183">
        <f t="shared" si="158"/>
        <v>3855.8579605336695</v>
      </c>
      <c r="EP14" s="183">
        <f t="shared" si="159"/>
        <v>4069.086905751181</v>
      </c>
      <c r="EQ14" s="183">
        <f t="shared" si="160"/>
        <v>4294.107411639221</v>
      </c>
      <c r="ER14" s="183">
        <f t="shared" si="161"/>
        <v>4531.57155150287</v>
      </c>
      <c r="ES14" s="183">
        <f t="shared" si="162"/>
        <v>4782.167458300978</v>
      </c>
      <c r="ET14" s="183">
        <f t="shared" si="163"/>
        <v>5046.621318745022</v>
      </c>
      <c r="EU14" s="183">
        <f t="shared" si="164"/>
        <v>5325.699477671621</v>
      </c>
      <c r="EV14" s="183">
        <f t="shared" si="165"/>
        <v>5620.210658786861</v>
      </c>
      <c r="EW14" s="183">
        <f t="shared" si="166"/>
        <v>5931.008308217774</v>
      </c>
      <c r="EX14" s="183">
        <f t="shared" si="167"/>
        <v>6258.993067662217</v>
      </c>
      <c r="EY14" s="183">
        <f t="shared" si="168"/>
        <v>6605.115384303937</v>
      </c>
      <c r="EZ14" s="183">
        <f t="shared" si="169"/>
        <v>6970.378265055944</v>
      </c>
      <c r="FA14" s="183">
        <f t="shared" si="170"/>
        <v>7355.840183113537</v>
      </c>
      <c r="FB14" s="183">
        <f t="shared" si="171"/>
        <v>7762.618145239715</v>
      </c>
    </row>
    <row r="15" spans="1:158" s="170" customFormat="1" ht="15.75">
      <c r="A15" s="180">
        <f>'Page 4'!A18</f>
        <v>10</v>
      </c>
      <c r="B15" s="180" t="str">
        <f>'Page 4'!B18</f>
        <v>Southern Co.</v>
      </c>
      <c r="C15" s="181">
        <f>'Page 4'!C18</f>
        <v>2.15</v>
      </c>
      <c r="D15" s="181">
        <f>'Page 4'!D18</f>
        <v>2.36</v>
      </c>
      <c r="E15" s="182">
        <f t="shared" si="20"/>
        <v>0.03155213205873997</v>
      </c>
      <c r="F15" s="182"/>
      <c r="G15" s="182">
        <f t="shared" si="21"/>
        <v>0.10350010646438434</v>
      </c>
      <c r="H15" s="183">
        <f>'Page 4'!F18</f>
        <v>-41.861666666666665</v>
      </c>
      <c r="I15" s="183">
        <f t="shared" si="22"/>
        <v>2.15</v>
      </c>
      <c r="J15" s="183">
        <f t="shared" si="23"/>
        <v>2.2199999999999998</v>
      </c>
      <c r="K15" s="183">
        <f t="shared" si="24"/>
        <v>2.2899999999999996</v>
      </c>
      <c r="L15" s="183">
        <f t="shared" si="25"/>
        <v>2.36</v>
      </c>
      <c r="M15" s="183">
        <f t="shared" si="26"/>
        <v>2.4905079999999997</v>
      </c>
      <c r="N15" s="183">
        <f t="shared" si="27"/>
        <v>2.6282330923999995</v>
      </c>
      <c r="O15" s="183">
        <f t="shared" si="28"/>
        <v>2.773574382409719</v>
      </c>
      <c r="P15" s="183">
        <f t="shared" si="29"/>
        <v>2.926953045756976</v>
      </c>
      <c r="Q15" s="183">
        <f t="shared" si="30"/>
        <v>3.0888135491873365</v>
      </c>
      <c r="R15" s="183">
        <f t="shared" si="31"/>
        <v>3.259624938457396</v>
      </c>
      <c r="S15" s="183">
        <f t="shared" si="32"/>
        <v>3.4398821975540894</v>
      </c>
      <c r="T15" s="183">
        <f t="shared" si="33"/>
        <v>3.63010768307883</v>
      </c>
      <c r="U15" s="183">
        <f t="shared" si="34"/>
        <v>3.830852637953089</v>
      </c>
      <c r="V15" s="183">
        <f t="shared" si="35"/>
        <v>4.042698788831895</v>
      </c>
      <c r="W15" s="183">
        <f t="shared" si="36"/>
        <v>4.266260031854298</v>
      </c>
      <c r="X15" s="183">
        <f t="shared" si="37"/>
        <v>4.50218421161584</v>
      </c>
      <c r="Y15" s="183">
        <f t="shared" si="38"/>
        <v>4.751154998518196</v>
      </c>
      <c r="Z15" s="183">
        <f t="shared" si="39"/>
        <v>5.013893869936251</v>
      </c>
      <c r="AA15" s="183">
        <f t="shared" si="40"/>
        <v>5.291162200943726</v>
      </c>
      <c r="AB15" s="183">
        <f t="shared" si="41"/>
        <v>5.583763470655913</v>
      </c>
      <c r="AC15" s="183">
        <f t="shared" si="42"/>
        <v>5.892545590583184</v>
      </c>
      <c r="AD15" s="183">
        <f t="shared" si="43"/>
        <v>6.218403361742434</v>
      </c>
      <c r="AE15" s="183">
        <f t="shared" si="44"/>
        <v>6.56228106764679</v>
      </c>
      <c r="AF15" s="183">
        <f t="shared" si="45"/>
        <v>6.925175210687657</v>
      </c>
      <c r="AG15" s="183">
        <f t="shared" si="46"/>
        <v>7.308137399838683</v>
      </c>
      <c r="AH15" s="183">
        <f t="shared" si="47"/>
        <v>7.712277398049762</v>
      </c>
      <c r="AI15" s="183">
        <f t="shared" si="48"/>
        <v>8.138766338161913</v>
      </c>
      <c r="AJ15" s="183">
        <f t="shared" si="49"/>
        <v>8.588840116662267</v>
      </c>
      <c r="AK15" s="183">
        <f t="shared" si="50"/>
        <v>9.06380297511369</v>
      </c>
      <c r="AL15" s="183">
        <f t="shared" si="51"/>
        <v>9.565031279637477</v>
      </c>
      <c r="AM15" s="183">
        <f t="shared" si="52"/>
        <v>10.093977509401428</v>
      </c>
      <c r="AN15" s="183">
        <f t="shared" si="53"/>
        <v>10.652174465671326</v>
      </c>
      <c r="AO15" s="183">
        <f t="shared" si="54"/>
        <v>11.24123971362295</v>
      </c>
      <c r="AP15" s="183">
        <f t="shared" si="55"/>
        <v>11.862880269786297</v>
      </c>
      <c r="AQ15" s="183">
        <f t="shared" si="56"/>
        <v>12.518897548705478</v>
      </c>
      <c r="AR15" s="183">
        <f t="shared" si="57"/>
        <v>13.21119258314889</v>
      </c>
      <c r="AS15" s="183">
        <f t="shared" si="58"/>
        <v>13.941771532997022</v>
      </c>
      <c r="AT15" s="183">
        <f t="shared" si="59"/>
        <v>14.712751498771755</v>
      </c>
      <c r="AU15" s="183">
        <f t="shared" si="60"/>
        <v>15.526366656653831</v>
      </c>
      <c r="AV15" s="183">
        <f t="shared" si="61"/>
        <v>16.384974732766786</v>
      </c>
      <c r="AW15" s="183">
        <f t="shared" si="62"/>
        <v>17.29106383548879</v>
      </c>
      <c r="AX15" s="183">
        <f t="shared" si="63"/>
        <v>18.24725966559132</v>
      </c>
      <c r="AY15" s="183">
        <f t="shared" si="64"/>
        <v>19.256333125098518</v>
      </c>
      <c r="AZ15" s="183">
        <f t="shared" si="65"/>
        <v>20.321208346916464</v>
      </c>
      <c r="BA15" s="183">
        <f t="shared" si="66"/>
        <v>21.444971168500942</v>
      </c>
      <c r="BB15" s="183">
        <f t="shared" si="67"/>
        <v>22.630878074119043</v>
      </c>
      <c r="BC15" s="183">
        <f t="shared" si="68"/>
        <v>23.882365631617823</v>
      </c>
      <c r="BD15" s="183">
        <f t="shared" si="69"/>
        <v>25.203060451046287</v>
      </c>
      <c r="BE15" s="183">
        <f t="shared" si="70"/>
        <v>26.596789693989145</v>
      </c>
      <c r="BF15" s="183">
        <f t="shared" si="71"/>
        <v>28.067592164066742</v>
      </c>
      <c r="BG15" s="183">
        <f t="shared" si="72"/>
        <v>29.61973001073963</v>
      </c>
      <c r="BH15" s="183">
        <f t="shared" si="73"/>
        <v>31.25770108033353</v>
      </c>
      <c r="BI15" s="183">
        <f t="shared" si="74"/>
        <v>32.98625195007597</v>
      </c>
      <c r="BJ15" s="183">
        <f t="shared" si="75"/>
        <v>34.81039168291517</v>
      </c>
      <c r="BK15" s="183">
        <f t="shared" si="76"/>
        <v>36.735406342980376</v>
      </c>
      <c r="BL15" s="183">
        <f t="shared" si="77"/>
        <v>38.76687431374719</v>
      </c>
      <c r="BM15" s="183">
        <f t="shared" si="78"/>
        <v>40.910682463297405</v>
      </c>
      <c r="BN15" s="183">
        <f t="shared" si="79"/>
        <v>43.17304320351775</v>
      </c>
      <c r="BO15" s="183">
        <f t="shared" si="80"/>
        <v>45.56051249267228</v>
      </c>
      <c r="BP15" s="183">
        <f t="shared" si="81"/>
        <v>48.080008833517056</v>
      </c>
      <c r="BQ15" s="183">
        <f t="shared" si="82"/>
        <v>50.73883332201054</v>
      </c>
      <c r="BR15" s="183">
        <f t="shared" si="83"/>
        <v>53.54469080471772</v>
      </c>
      <c r="BS15" s="183">
        <f t="shared" si="84"/>
        <v>56.505712206218604</v>
      </c>
      <c r="BT15" s="183">
        <f t="shared" si="85"/>
        <v>59.630478091222486</v>
      </c>
      <c r="BU15" s="183">
        <f t="shared" si="86"/>
        <v>62.928043529667086</v>
      </c>
      <c r="BV15" s="183">
        <f t="shared" si="87"/>
        <v>66.40796433685767</v>
      </c>
      <c r="BW15" s="183">
        <f t="shared" si="88"/>
        <v>70.0803247646859</v>
      </c>
      <c r="BX15" s="183">
        <f t="shared" si="89"/>
        <v>73.95576672417302</v>
      </c>
      <c r="BY15" s="183">
        <f t="shared" si="90"/>
        <v>78.04552062401977</v>
      </c>
      <c r="BZ15" s="183">
        <f t="shared" si="91"/>
        <v>82.36143791452805</v>
      </c>
      <c r="CA15" s="183">
        <f t="shared" si="92"/>
        <v>86.91602543120145</v>
      </c>
      <c r="CB15" s="183">
        <f t="shared" si="93"/>
        <v>91.72248163754688</v>
      </c>
      <c r="CC15" s="183">
        <f t="shared" si="94"/>
        <v>96.7947348721032</v>
      </c>
      <c r="CD15" s="183">
        <f t="shared" si="95"/>
        <v>102.14748371053051</v>
      </c>
      <c r="CE15" s="183">
        <f t="shared" si="96"/>
        <v>107.79623955972284</v>
      </c>
      <c r="CF15" s="183">
        <f t="shared" si="97"/>
        <v>113.7573716073755</v>
      </c>
      <c r="CG15" s="183">
        <f t="shared" si="98"/>
        <v>120.04815425726336</v>
      </c>
      <c r="CH15" s="183">
        <f t="shared" si="99"/>
        <v>126.68681718769001</v>
      </c>
      <c r="CI15" s="183">
        <f t="shared" si="100"/>
        <v>133.69259817816925</v>
      </c>
      <c r="CJ15" s="183">
        <f t="shared" si="101"/>
        <v>141.085798857422</v>
      </c>
      <c r="CK15" s="183">
        <f t="shared" si="102"/>
        <v>148.88784353423742</v>
      </c>
      <c r="CL15" s="183">
        <f t="shared" si="103"/>
        <v>157.12134128168074</v>
      </c>
      <c r="CM15" s="183">
        <f t="shared" si="104"/>
        <v>165.81015145455768</v>
      </c>
      <c r="CN15" s="183">
        <f t="shared" si="105"/>
        <v>174.9794528299947</v>
      </c>
      <c r="CO15" s="183">
        <f t="shared" si="106"/>
        <v>184.65581657149338</v>
      </c>
      <c r="CP15" s="183">
        <f t="shared" si="107"/>
        <v>194.86728322789693</v>
      </c>
      <c r="CQ15" s="183">
        <f t="shared" si="108"/>
        <v>205.64344399039962</v>
      </c>
      <c r="CR15" s="183">
        <f t="shared" si="109"/>
        <v>217.0155264430687</v>
      </c>
      <c r="CS15" s="183">
        <f t="shared" si="110"/>
        <v>229.01648505537037</v>
      </c>
      <c r="CT15" s="183">
        <f t="shared" si="111"/>
        <v>241.68109667893233</v>
      </c>
      <c r="CU15" s="183">
        <f t="shared" si="112"/>
        <v>255.04606132527726</v>
      </c>
      <c r="CV15" s="183">
        <f t="shared" si="113"/>
        <v>269.15010851656507</v>
      </c>
      <c r="CW15" s="183">
        <f t="shared" si="114"/>
        <v>284.0341095175311</v>
      </c>
      <c r="CX15" s="183">
        <f t="shared" si="115"/>
        <v>299.7411957738505</v>
      </c>
      <c r="CY15" s="183">
        <f t="shared" si="116"/>
        <v>316.31688390014443</v>
      </c>
      <c r="CZ15" s="183">
        <f t="shared" si="117"/>
        <v>333.8092075798224</v>
      </c>
      <c r="DA15" s="183">
        <f t="shared" si="118"/>
        <v>352.26885675898654</v>
      </c>
      <c r="DB15" s="183">
        <f t="shared" si="119"/>
        <v>371.74932453775847</v>
      </c>
      <c r="DC15" s="183">
        <f t="shared" si="120"/>
        <v>392.30706218469646</v>
      </c>
      <c r="DD15" s="183">
        <f t="shared" si="121"/>
        <v>414.00164272351014</v>
      </c>
      <c r="DE15" s="183">
        <f t="shared" si="122"/>
        <v>436.8959335661202</v>
      </c>
      <c r="DF15" s="183">
        <f t="shared" si="123"/>
        <v>461.0562786923266</v>
      </c>
      <c r="DG15" s="183">
        <f t="shared" si="124"/>
        <v>486.5526909040122</v>
      </c>
      <c r="DH15" s="183">
        <f t="shared" si="125"/>
        <v>513.459054711004</v>
      </c>
      <c r="DI15" s="183">
        <f t="shared" si="126"/>
        <v>541.8533404365224</v>
      </c>
      <c r="DJ15" s="183">
        <f t="shared" si="127"/>
        <v>571.8178301626621</v>
      </c>
      <c r="DK15" s="183">
        <f t="shared" si="128"/>
        <v>603.4393561706572</v>
      </c>
      <c r="DL15" s="183">
        <f t="shared" si="129"/>
        <v>636.8095525668945</v>
      </c>
      <c r="DM15" s="183">
        <f t="shared" si="130"/>
        <v>672.0251208238436</v>
      </c>
      <c r="DN15" s="183">
        <f t="shared" si="131"/>
        <v>709.1881100054021</v>
      </c>
      <c r="DO15" s="183">
        <f t="shared" si="132"/>
        <v>748.4062124887008</v>
      </c>
      <c r="DP15" s="183">
        <f t="shared" si="133"/>
        <v>789.7930760393259</v>
      </c>
      <c r="DQ15" s="183">
        <f t="shared" si="134"/>
        <v>833.4686331443006</v>
      </c>
      <c r="DR15" s="183">
        <f t="shared" si="135"/>
        <v>879.5594485571803</v>
      </c>
      <c r="DS15" s="183">
        <f t="shared" si="136"/>
        <v>928.1990860623923</v>
      </c>
      <c r="DT15" s="183">
        <f t="shared" si="137"/>
        <v>979.5284955216425</v>
      </c>
      <c r="DU15" s="183">
        <f t="shared" si="138"/>
        <v>1033.6964213239892</v>
      </c>
      <c r="DV15" s="183">
        <f t="shared" si="139"/>
        <v>1090.8598334232056</v>
      </c>
      <c r="DW15" s="183">
        <f t="shared" si="140"/>
        <v>1151.1843822115088</v>
      </c>
      <c r="DX15" s="183">
        <f t="shared" si="141"/>
        <v>1214.8448785478051</v>
      </c>
      <c r="DY15" s="183">
        <f t="shared" si="142"/>
        <v>1282.0258003314987</v>
      </c>
      <c r="DZ15" s="183">
        <f t="shared" si="143"/>
        <v>1352.9218270898305</v>
      </c>
      <c r="EA15" s="183">
        <f t="shared" si="144"/>
        <v>1427.7384041278979</v>
      </c>
      <c r="EB15" s="183">
        <f t="shared" si="145"/>
        <v>1506.6923378761705</v>
      </c>
      <c r="EC15" s="183">
        <f t="shared" si="146"/>
        <v>1590.0124241607227</v>
      </c>
      <c r="ED15" s="183">
        <f t="shared" si="147"/>
        <v>1677.9401112168105</v>
      </c>
      <c r="EE15" s="183">
        <f t="shared" si="148"/>
        <v>1770.7301993670999</v>
      </c>
      <c r="EF15" s="183">
        <f t="shared" si="149"/>
        <v>1868.6515793921003</v>
      </c>
      <c r="EG15" s="183">
        <f t="shared" si="150"/>
        <v>1971.9880117324833</v>
      </c>
      <c r="EH15" s="183">
        <f t="shared" si="151"/>
        <v>2081.0389487812895</v>
      </c>
      <c r="EI15" s="183">
        <f t="shared" si="152"/>
        <v>2196.1204026488945</v>
      </c>
      <c r="EJ15" s="183">
        <f t="shared" si="153"/>
        <v>2317.565860915378</v>
      </c>
      <c r="EK15" s="183">
        <f t="shared" si="154"/>
        <v>2445.727253023998</v>
      </c>
      <c r="EL15" s="183">
        <f t="shared" si="155"/>
        <v>2580.9759701162247</v>
      </c>
      <c r="EM15" s="183">
        <f t="shared" si="156"/>
        <v>2723.703941263652</v>
      </c>
      <c r="EN15" s="183">
        <f t="shared" si="157"/>
        <v>2874.3247692155314</v>
      </c>
      <c r="EO15" s="183">
        <f t="shared" si="158"/>
        <v>3033.2749289531503</v>
      </c>
      <c r="EP15" s="183">
        <f t="shared" si="159"/>
        <v>3201.0150325242594</v>
      </c>
      <c r="EQ15" s="183">
        <f t="shared" si="160"/>
        <v>3378.0311638228504</v>
      </c>
      <c r="ER15" s="183">
        <f t="shared" si="161"/>
        <v>3564.8362871822537</v>
      </c>
      <c r="ES15" s="183">
        <f t="shared" si="162"/>
        <v>3761.971733863432</v>
      </c>
      <c r="ET15" s="183">
        <f t="shared" si="163"/>
        <v>3970.0087707460793</v>
      </c>
      <c r="EU15" s="183">
        <f t="shared" si="164"/>
        <v>4189.550255768338</v>
      </c>
      <c r="EV15" s="183">
        <f t="shared" si="165"/>
        <v>4421.232384912326</v>
      </c>
      <c r="EW15" s="183">
        <f t="shared" si="166"/>
        <v>4665.726535797977</v>
      </c>
      <c r="EX15" s="183">
        <f t="shared" si="167"/>
        <v>4923.741213227604</v>
      </c>
      <c r="EY15" s="183">
        <f t="shared" si="168"/>
        <v>5196.02410231909</v>
      </c>
      <c r="EZ15" s="183">
        <f t="shared" si="169"/>
        <v>5483.364235177335</v>
      </c>
      <c r="FA15" s="183">
        <f t="shared" si="170"/>
        <v>5786.594277382641</v>
      </c>
      <c r="FB15" s="183">
        <f t="shared" si="171"/>
        <v>6106.592940921901</v>
      </c>
    </row>
    <row r="16" spans="1:158" s="170" customFormat="1" ht="15.75">
      <c r="A16" s="180">
        <f>'Page 4'!A19</f>
        <v>11</v>
      </c>
      <c r="B16" s="180" t="str">
        <f>'Page 4'!B19</f>
        <v>Westar Energy</v>
      </c>
      <c r="C16" s="181">
        <f>'Page 4'!C19</f>
        <v>1.44</v>
      </c>
      <c r="D16" s="181">
        <f>'Page 4'!D19</f>
        <v>1.56</v>
      </c>
      <c r="E16" s="182">
        <f t="shared" si="20"/>
        <v>0.027040024624839898</v>
      </c>
      <c r="F16" s="182"/>
      <c r="G16" s="182">
        <f t="shared" si="21"/>
        <v>0.09494291023974943</v>
      </c>
      <c r="H16" s="183">
        <f>'Page 4'!F19</f>
        <v>-33.55166666666667</v>
      </c>
      <c r="I16" s="183">
        <f t="shared" si="22"/>
        <v>1.44</v>
      </c>
      <c r="J16" s="183">
        <f t="shared" si="23"/>
        <v>1.48</v>
      </c>
      <c r="K16" s="183">
        <f t="shared" si="24"/>
        <v>1.52</v>
      </c>
      <c r="L16" s="183">
        <f t="shared" si="25"/>
        <v>1.56</v>
      </c>
      <c r="M16" s="183">
        <f t="shared" si="26"/>
        <v>1.6462679999999998</v>
      </c>
      <c r="N16" s="183">
        <f t="shared" si="27"/>
        <v>1.7373066203999996</v>
      </c>
      <c r="O16" s="183">
        <f t="shared" si="28"/>
        <v>1.8333796765081194</v>
      </c>
      <c r="P16" s="183">
        <f t="shared" si="29"/>
        <v>1.9347655726190183</v>
      </c>
      <c r="Q16" s="183">
        <f t="shared" si="30"/>
        <v>2.0417581087848498</v>
      </c>
      <c r="R16" s="183">
        <f t="shared" si="31"/>
        <v>2.1546673322006518</v>
      </c>
      <c r="S16" s="183">
        <f t="shared" si="32"/>
        <v>2.2738204356713476</v>
      </c>
      <c r="T16" s="183">
        <f t="shared" si="33"/>
        <v>2.399562705763973</v>
      </c>
      <c r="U16" s="183">
        <f t="shared" si="34"/>
        <v>2.5322585233927204</v>
      </c>
      <c r="V16" s="183">
        <f t="shared" si="35"/>
        <v>2.672292419736338</v>
      </c>
      <c r="W16" s="183">
        <f t="shared" si="36"/>
        <v>2.820070190547757</v>
      </c>
      <c r="X16" s="183">
        <f t="shared" si="37"/>
        <v>2.976020072085048</v>
      </c>
      <c r="Y16" s="183">
        <f t="shared" si="38"/>
        <v>3.140593982071351</v>
      </c>
      <c r="Z16" s="183">
        <f t="shared" si="39"/>
        <v>3.314268829279896</v>
      </c>
      <c r="AA16" s="183">
        <f t="shared" si="40"/>
        <v>3.497547895539074</v>
      </c>
      <c r="AB16" s="183">
        <f t="shared" si="41"/>
        <v>3.6909622941623845</v>
      </c>
      <c r="AC16" s="183">
        <f t="shared" si="42"/>
        <v>3.895072509029564</v>
      </c>
      <c r="AD16" s="183">
        <f t="shared" si="43"/>
        <v>4.110470018778899</v>
      </c>
      <c r="AE16" s="183">
        <f t="shared" si="44"/>
        <v>4.337779010817371</v>
      </c>
      <c r="AF16" s="183">
        <f t="shared" si="45"/>
        <v>4.577658190115572</v>
      </c>
      <c r="AG16" s="183">
        <f t="shared" si="46"/>
        <v>4.830802688028962</v>
      </c>
      <c r="AH16" s="183">
        <f t="shared" si="47"/>
        <v>5.097946076676963</v>
      </c>
      <c r="AI16" s="183">
        <f t="shared" si="48"/>
        <v>5.379862494717198</v>
      </c>
      <c r="AJ16" s="183">
        <f t="shared" si="49"/>
        <v>5.677368890675059</v>
      </c>
      <c r="AK16" s="183">
        <f t="shared" si="50"/>
        <v>5.991327390329388</v>
      </c>
      <c r="AL16" s="183">
        <f t="shared" si="51"/>
        <v>6.322647795014603</v>
      </c>
      <c r="AM16" s="183">
        <f t="shared" si="52"/>
        <v>6.672290218078911</v>
      </c>
      <c r="AN16" s="183">
        <f t="shared" si="53"/>
        <v>7.041267867138674</v>
      </c>
      <c r="AO16" s="183">
        <f t="shared" si="54"/>
        <v>7.4306499801914425</v>
      </c>
      <c r="AP16" s="183">
        <f t="shared" si="55"/>
        <v>7.841564924096029</v>
      </c>
      <c r="AQ16" s="183">
        <f t="shared" si="56"/>
        <v>8.275203464398539</v>
      </c>
      <c r="AR16" s="183">
        <f t="shared" si="57"/>
        <v>8.732822215979777</v>
      </c>
      <c r="AS16" s="183">
        <f t="shared" si="58"/>
        <v>9.215747284523458</v>
      </c>
      <c r="AT16" s="183">
        <f t="shared" si="59"/>
        <v>9.725378109357603</v>
      </c>
      <c r="AU16" s="183">
        <f t="shared" si="60"/>
        <v>10.263191518805078</v>
      </c>
      <c r="AV16" s="183">
        <f t="shared" si="61"/>
        <v>10.830746009794998</v>
      </c>
      <c r="AW16" s="183">
        <f t="shared" si="62"/>
        <v>11.429686264136661</v>
      </c>
      <c r="AX16" s="183">
        <f t="shared" si="63"/>
        <v>12.061747914543417</v>
      </c>
      <c r="AY16" s="183">
        <f t="shared" si="64"/>
        <v>12.728762574217667</v>
      </c>
      <c r="AZ16" s="183">
        <f t="shared" si="65"/>
        <v>13.432663144571903</v>
      </c>
      <c r="BA16" s="183">
        <f t="shared" si="66"/>
        <v>14.175489416466728</v>
      </c>
      <c r="BB16" s="183">
        <f t="shared" si="67"/>
        <v>14.959393981197337</v>
      </c>
      <c r="BC16" s="183">
        <f t="shared" si="68"/>
        <v>15.786648468357548</v>
      </c>
      <c r="BD16" s="183">
        <f t="shared" si="69"/>
        <v>16.65965012865772</v>
      </c>
      <c r="BE16" s="183">
        <f t="shared" si="70"/>
        <v>17.580928780772492</v>
      </c>
      <c r="BF16" s="183">
        <f t="shared" si="71"/>
        <v>18.55315414234921</v>
      </c>
      <c r="BG16" s="183">
        <f t="shared" si="72"/>
        <v>19.57914356642112</v>
      </c>
      <c r="BH16" s="183">
        <f t="shared" si="73"/>
        <v>20.661870205644206</v>
      </c>
      <c r="BI16" s="183">
        <f t="shared" si="74"/>
        <v>21.80447162801633</v>
      </c>
      <c r="BJ16" s="183">
        <f t="shared" si="75"/>
        <v>23.010258909045632</v>
      </c>
      <c r="BK16" s="183">
        <f t="shared" si="76"/>
        <v>24.28272622671585</v>
      </c>
      <c r="BL16" s="183">
        <f t="shared" si="77"/>
        <v>25.625560987053237</v>
      </c>
      <c r="BM16" s="183">
        <f t="shared" si="78"/>
        <v>27.04265450963728</v>
      </c>
      <c r="BN16" s="183">
        <f t="shared" si="79"/>
        <v>28.538113304020218</v>
      </c>
      <c r="BO16" s="183">
        <f t="shared" si="80"/>
        <v>30.116270969732533</v>
      </c>
      <c r="BP16" s="183">
        <f t="shared" si="81"/>
        <v>31.781700754358738</v>
      </c>
      <c r="BQ16" s="183">
        <f t="shared" si="82"/>
        <v>33.539228806074775</v>
      </c>
      <c r="BR16" s="183">
        <f t="shared" si="83"/>
        <v>35.39394815905071</v>
      </c>
      <c r="BS16" s="183">
        <f t="shared" si="84"/>
        <v>37.35123349224621</v>
      </c>
      <c r="BT16" s="183">
        <f t="shared" si="85"/>
        <v>39.41675670436742</v>
      </c>
      <c r="BU16" s="183">
        <f t="shared" si="86"/>
        <v>41.59650335011894</v>
      </c>
      <c r="BV16" s="183">
        <f t="shared" si="87"/>
        <v>43.89678998538051</v>
      </c>
      <c r="BW16" s="183">
        <f t="shared" si="88"/>
        <v>46.32428247157205</v>
      </c>
      <c r="BX16" s="183">
        <f t="shared" si="89"/>
        <v>48.88601529224998</v>
      </c>
      <c r="BY16" s="183">
        <f t="shared" si="90"/>
        <v>51.5894119379114</v>
      </c>
      <c r="BZ16" s="183">
        <f t="shared" si="91"/>
        <v>54.4423064180779</v>
      </c>
      <c r="CA16" s="183">
        <f t="shared" si="92"/>
        <v>57.4529659629976</v>
      </c>
      <c r="CB16" s="183">
        <f t="shared" si="93"/>
        <v>60.630114980751365</v>
      </c>
      <c r="CC16" s="183">
        <f t="shared" si="94"/>
        <v>63.98296033918691</v>
      </c>
      <c r="CD16" s="183">
        <f t="shared" si="95"/>
        <v>67.52121804594394</v>
      </c>
      <c r="CE16" s="183">
        <f t="shared" si="96"/>
        <v>71.25514140388464</v>
      </c>
      <c r="CF16" s="183">
        <f t="shared" si="97"/>
        <v>75.19555072351945</v>
      </c>
      <c r="CG16" s="183">
        <f t="shared" si="98"/>
        <v>79.35386467853006</v>
      </c>
      <c r="CH16" s="183">
        <f t="shared" si="99"/>
        <v>83.74213339525276</v>
      </c>
      <c r="CI16" s="183">
        <f t="shared" si="100"/>
        <v>88.37307337201024</v>
      </c>
      <c r="CJ16" s="183">
        <f t="shared" si="101"/>
        <v>93.2601043294824</v>
      </c>
      <c r="CK16" s="183">
        <f t="shared" si="102"/>
        <v>98.41738809890278</v>
      </c>
      <c r="CL16" s="183">
        <f t="shared" si="103"/>
        <v>103.85986966077209</v>
      </c>
      <c r="CM16" s="183">
        <f t="shared" si="104"/>
        <v>109.60332045301278</v>
      </c>
      <c r="CN16" s="183">
        <f t="shared" si="105"/>
        <v>115.66438407406439</v>
      </c>
      <c r="CO16" s="183">
        <f t="shared" si="106"/>
        <v>122.06062451336014</v>
      </c>
      <c r="CP16" s="183">
        <f t="shared" si="107"/>
        <v>128.81057704894894</v>
      </c>
      <c r="CQ16" s="183">
        <f t="shared" si="108"/>
        <v>135.9338019597558</v>
      </c>
      <c r="CR16" s="183">
        <f t="shared" si="109"/>
        <v>143.4509412081303</v>
      </c>
      <c r="CS16" s="183">
        <f t="shared" si="110"/>
        <v>151.3837782569399</v>
      </c>
      <c r="CT16" s="183">
        <f t="shared" si="111"/>
        <v>159.75530119454868</v>
      </c>
      <c r="CU16" s="183">
        <f t="shared" si="112"/>
        <v>168.5897693506072</v>
      </c>
      <c r="CV16" s="183">
        <f t="shared" si="113"/>
        <v>177.91278359569577</v>
      </c>
      <c r="CW16" s="183">
        <f t="shared" si="114"/>
        <v>187.75136052853773</v>
      </c>
      <c r="CX16" s="183">
        <f t="shared" si="115"/>
        <v>198.13401076576585</v>
      </c>
      <c r="CY16" s="183">
        <f t="shared" si="116"/>
        <v>209.09082156111268</v>
      </c>
      <c r="CZ16" s="183">
        <f t="shared" si="117"/>
        <v>220.65354399344218</v>
      </c>
      <c r="DA16" s="183">
        <f t="shared" si="118"/>
        <v>232.85568497627952</v>
      </c>
      <c r="DB16" s="183">
        <f t="shared" si="119"/>
        <v>245.73260435546774</v>
      </c>
      <c r="DC16" s="183">
        <f t="shared" si="120"/>
        <v>259.3216173763251</v>
      </c>
      <c r="DD16" s="183">
        <f t="shared" si="121"/>
        <v>273.66210281723585</v>
      </c>
      <c r="DE16" s="183">
        <f t="shared" si="122"/>
        <v>288.795617103029</v>
      </c>
      <c r="DF16" s="183">
        <f t="shared" si="123"/>
        <v>304.76601472882646</v>
      </c>
      <c r="DG16" s="183">
        <f t="shared" si="124"/>
        <v>321.61957534333055</v>
      </c>
      <c r="DH16" s="183">
        <f t="shared" si="125"/>
        <v>339.4051378598167</v>
      </c>
      <c r="DI16" s="183">
        <f t="shared" si="126"/>
        <v>358.1742419834645</v>
      </c>
      <c r="DJ16" s="183">
        <f t="shared" si="127"/>
        <v>377.9812775651501</v>
      </c>
      <c r="DK16" s="183">
        <f t="shared" si="128"/>
        <v>398.88364221450286</v>
      </c>
      <c r="DL16" s="183">
        <f t="shared" si="129"/>
        <v>420.9419076289648</v>
      </c>
      <c r="DM16" s="183">
        <f t="shared" si="130"/>
        <v>444.21999512084653</v>
      </c>
      <c r="DN16" s="183">
        <f t="shared" si="131"/>
        <v>468.7853608510293</v>
      </c>
      <c r="DO16" s="183">
        <f t="shared" si="132"/>
        <v>494.70919130609116</v>
      </c>
      <c r="DP16" s="183">
        <f t="shared" si="133"/>
        <v>522.0666095853179</v>
      </c>
      <c r="DQ16" s="183">
        <f t="shared" si="134"/>
        <v>550.9368930953859</v>
      </c>
      <c r="DR16" s="183">
        <f t="shared" si="135"/>
        <v>581.4037032835607</v>
      </c>
      <c r="DS16" s="183">
        <f t="shared" si="136"/>
        <v>613.5553280751416</v>
      </c>
      <c r="DT16" s="183">
        <f t="shared" si="137"/>
        <v>647.4849377176969</v>
      </c>
      <c r="DU16" s="183">
        <f t="shared" si="138"/>
        <v>683.2908547734854</v>
      </c>
      <c r="DV16" s="183">
        <f t="shared" si="139"/>
        <v>721.0768390424591</v>
      </c>
      <c r="DW16" s="183">
        <f t="shared" si="140"/>
        <v>760.952388241507</v>
      </c>
      <c r="DX16" s="183">
        <f t="shared" si="141"/>
        <v>803.0330553112623</v>
      </c>
      <c r="DY16" s="183">
        <f t="shared" si="142"/>
        <v>847.440783269975</v>
      </c>
      <c r="DZ16" s="183">
        <f t="shared" si="143"/>
        <v>894.3042585848045</v>
      </c>
      <c r="EA16" s="183">
        <f t="shared" si="144"/>
        <v>943.7592840845441</v>
      </c>
      <c r="EB16" s="183">
        <f t="shared" si="145"/>
        <v>995.9491724944193</v>
      </c>
      <c r="EC16" s="183">
        <f t="shared" si="146"/>
        <v>1051.0251617333606</v>
      </c>
      <c r="ED16" s="183">
        <f t="shared" si="147"/>
        <v>1109.1468531772155</v>
      </c>
      <c r="EE16" s="183">
        <f t="shared" si="148"/>
        <v>1170.4826741579154</v>
      </c>
      <c r="EF16" s="183">
        <f t="shared" si="149"/>
        <v>1235.210366038848</v>
      </c>
      <c r="EG16" s="183">
        <f t="shared" si="150"/>
        <v>1303.517499280796</v>
      </c>
      <c r="EH16" s="183">
        <f t="shared" si="151"/>
        <v>1375.602016991024</v>
      </c>
      <c r="EI16" s="183">
        <f t="shared" si="152"/>
        <v>1451.6728085306274</v>
      </c>
      <c r="EJ16" s="183">
        <f t="shared" si="153"/>
        <v>1531.950314842371</v>
      </c>
      <c r="EK16" s="183">
        <f t="shared" si="154"/>
        <v>1616.667167253154</v>
      </c>
      <c r="EL16" s="183">
        <f t="shared" si="155"/>
        <v>1706.0688616022533</v>
      </c>
      <c r="EM16" s="183">
        <f t="shared" si="156"/>
        <v>1800.4144696488577</v>
      </c>
      <c r="EN16" s="183">
        <f t="shared" si="157"/>
        <v>1899.9773898204394</v>
      </c>
      <c r="EO16" s="183">
        <f t="shared" si="158"/>
        <v>2005.0461394775095</v>
      </c>
      <c r="EP16" s="183">
        <f t="shared" si="159"/>
        <v>2115.9251909906156</v>
      </c>
      <c r="EQ16" s="183">
        <f t="shared" si="160"/>
        <v>2232.9358540523963</v>
      </c>
      <c r="ER16" s="183">
        <f t="shared" si="161"/>
        <v>2356.4172067814934</v>
      </c>
      <c r="ES16" s="183">
        <f t="shared" si="162"/>
        <v>2486.72707831651</v>
      </c>
      <c r="ET16" s="183">
        <f t="shared" si="163"/>
        <v>2624.243085747413</v>
      </c>
      <c r="EU16" s="183">
        <f t="shared" si="164"/>
        <v>2769.3637283892444</v>
      </c>
      <c r="EV16" s="183">
        <f t="shared" si="165"/>
        <v>2922.5095425691693</v>
      </c>
      <c r="EW16" s="183">
        <f t="shared" si="166"/>
        <v>3084.124320273244</v>
      </c>
      <c r="EX16" s="183">
        <f t="shared" si="167"/>
        <v>3254.676395184354</v>
      </c>
      <c r="EY16" s="183">
        <f t="shared" si="168"/>
        <v>3434.6599998380484</v>
      </c>
      <c r="EZ16" s="183">
        <f t="shared" si="169"/>
        <v>3624.596697829092</v>
      </c>
      <c r="FA16" s="183">
        <f t="shared" si="170"/>
        <v>3825.0368952190406</v>
      </c>
      <c r="FB16" s="183">
        <f t="shared" si="171"/>
        <v>4036.561435524653</v>
      </c>
    </row>
    <row r="17" spans="1:158" s="170" customFormat="1" ht="15.75">
      <c r="A17" s="180">
        <f>'Page 4'!A20</f>
        <v>12</v>
      </c>
      <c r="B17" s="180" t="str">
        <f>'Page 4'!B20</f>
        <v>Wisconsin Energy</v>
      </c>
      <c r="C17" s="181">
        <f>'Page 4'!C20</f>
        <v>1.68</v>
      </c>
      <c r="D17" s="181">
        <f>'Page 4'!D20</f>
        <v>2.1</v>
      </c>
      <c r="E17" s="182">
        <f t="shared" si="20"/>
        <v>0.07721734501594191</v>
      </c>
      <c r="F17" s="182"/>
      <c r="G17" s="182">
        <f t="shared" si="21"/>
        <v>0.09642915816485176</v>
      </c>
      <c r="H17" s="183">
        <f>'Page 4'!F20</f>
        <v>-43.129999999999995</v>
      </c>
      <c r="I17" s="183">
        <f t="shared" si="22"/>
        <v>1.68</v>
      </c>
      <c r="J17" s="183">
        <f t="shared" si="23"/>
        <v>1.82</v>
      </c>
      <c r="K17" s="183">
        <f t="shared" si="24"/>
        <v>1.9600000000000002</v>
      </c>
      <c r="L17" s="183">
        <f t="shared" si="25"/>
        <v>2.1</v>
      </c>
      <c r="M17" s="183">
        <f t="shared" si="26"/>
        <v>2.2161299999999997</v>
      </c>
      <c r="N17" s="183">
        <f t="shared" si="27"/>
        <v>2.3386819889999995</v>
      </c>
      <c r="O17" s="183">
        <f t="shared" si="28"/>
        <v>2.4680111029916993</v>
      </c>
      <c r="P17" s="183">
        <f t="shared" si="29"/>
        <v>2.60449211698714</v>
      </c>
      <c r="Q17" s="183">
        <f t="shared" si="30"/>
        <v>2.7485205310565286</v>
      </c>
      <c r="R17" s="183">
        <f t="shared" si="31"/>
        <v>2.9005137164239545</v>
      </c>
      <c r="S17" s="183">
        <f t="shared" si="32"/>
        <v>3.060912124942199</v>
      </c>
      <c r="T17" s="183">
        <f t="shared" si="33"/>
        <v>3.2301805654515023</v>
      </c>
      <c r="U17" s="183">
        <f t="shared" si="34"/>
        <v>3.40880955072097</v>
      </c>
      <c r="V17" s="183">
        <f t="shared" si="35"/>
        <v>3.597316718875839</v>
      </c>
      <c r="W17" s="183">
        <f t="shared" si="36"/>
        <v>3.7962483334296726</v>
      </c>
      <c r="X17" s="183">
        <f t="shared" si="37"/>
        <v>4.006180866268333</v>
      </c>
      <c r="Y17" s="183">
        <f t="shared" si="38"/>
        <v>4.227722668172971</v>
      </c>
      <c r="Z17" s="183">
        <f t="shared" si="39"/>
        <v>4.461515731722936</v>
      </c>
      <c r="AA17" s="183">
        <f t="shared" si="40"/>
        <v>4.708237551687214</v>
      </c>
      <c r="AB17" s="183">
        <f t="shared" si="41"/>
        <v>4.968603088295517</v>
      </c>
      <c r="AC17" s="183">
        <f t="shared" si="42"/>
        <v>5.243366839078258</v>
      </c>
      <c r="AD17" s="183">
        <f t="shared" si="43"/>
        <v>5.533325025279286</v>
      </c>
      <c r="AE17" s="183">
        <f t="shared" si="44"/>
        <v>5.83931789917723</v>
      </c>
      <c r="AF17" s="183">
        <f t="shared" si="45"/>
        <v>6.16223217900173</v>
      </c>
      <c r="AG17" s="183">
        <f t="shared" si="46"/>
        <v>6.503003618500525</v>
      </c>
      <c r="AH17" s="183">
        <f t="shared" si="47"/>
        <v>6.862619718603604</v>
      </c>
      <c r="AI17" s="183">
        <f t="shared" si="48"/>
        <v>7.242122589042382</v>
      </c>
      <c r="AJ17" s="183">
        <f t="shared" si="49"/>
        <v>7.642611968216425</v>
      </c>
      <c r="AK17" s="183">
        <f t="shared" si="50"/>
        <v>8.065248410058793</v>
      </c>
      <c r="AL17" s="183">
        <f t="shared" si="51"/>
        <v>8.511256647135044</v>
      </c>
      <c r="AM17" s="183">
        <f t="shared" si="52"/>
        <v>8.981929139721611</v>
      </c>
      <c r="AN17" s="183">
        <f t="shared" si="53"/>
        <v>9.478629821148216</v>
      </c>
      <c r="AO17" s="183">
        <f t="shared" si="54"/>
        <v>10.002798050257711</v>
      </c>
      <c r="AP17" s="183">
        <f t="shared" si="55"/>
        <v>10.555952782436961</v>
      </c>
      <c r="AQ17" s="183">
        <f t="shared" si="56"/>
        <v>11.139696971305725</v>
      </c>
      <c r="AR17" s="183">
        <f t="shared" si="57"/>
        <v>11.75572221381893</v>
      </c>
      <c r="AS17" s="183">
        <f t="shared" si="58"/>
        <v>12.405813652243115</v>
      </c>
      <c r="AT17" s="183">
        <f t="shared" si="59"/>
        <v>13.091855147212158</v>
      </c>
      <c r="AU17" s="183">
        <f t="shared" si="60"/>
        <v>13.815834736852988</v>
      </c>
      <c r="AV17" s="183">
        <f t="shared" si="61"/>
        <v>14.579850397800957</v>
      </c>
      <c r="AW17" s="183">
        <f t="shared" si="62"/>
        <v>15.386116124799349</v>
      </c>
      <c r="AX17" s="183">
        <f t="shared" si="63"/>
        <v>16.236968346500753</v>
      </c>
      <c r="AY17" s="183">
        <f t="shared" si="64"/>
        <v>17.134872696062242</v>
      </c>
      <c r="AZ17" s="183">
        <f t="shared" si="65"/>
        <v>18.08243115615448</v>
      </c>
      <c r="BA17" s="183">
        <f t="shared" si="66"/>
        <v>19.082389599089822</v>
      </c>
      <c r="BB17" s="183">
        <f t="shared" si="67"/>
        <v>20.13764574391949</v>
      </c>
      <c r="BC17" s="183">
        <f t="shared" si="68"/>
        <v>21.251257553558233</v>
      </c>
      <c r="BD17" s="183">
        <f t="shared" si="69"/>
        <v>22.42645209627</v>
      </c>
      <c r="BE17" s="183">
        <f t="shared" si="70"/>
        <v>23.66663489719373</v>
      </c>
      <c r="BF17" s="183">
        <f t="shared" si="71"/>
        <v>24.975399807008543</v>
      </c>
      <c r="BG17" s="183">
        <f t="shared" si="72"/>
        <v>26.356539416336112</v>
      </c>
      <c r="BH17" s="183">
        <f t="shared" si="73"/>
        <v>27.814056046059495</v>
      </c>
      <c r="BI17" s="183">
        <f t="shared" si="74"/>
        <v>29.352173345406584</v>
      </c>
      <c r="BJ17" s="183">
        <f t="shared" si="75"/>
        <v>30.975348531407565</v>
      </c>
      <c r="BK17" s="183">
        <f t="shared" si="76"/>
        <v>32.6882853051944</v>
      </c>
      <c r="BL17" s="183">
        <f t="shared" si="77"/>
        <v>34.495947482571644</v>
      </c>
      <c r="BM17" s="183">
        <f t="shared" si="78"/>
        <v>36.403573378357855</v>
      </c>
      <c r="BN17" s="183">
        <f t="shared" si="79"/>
        <v>38.41669098618104</v>
      </c>
      <c r="BO17" s="183">
        <f t="shared" si="80"/>
        <v>40.54113399771685</v>
      </c>
      <c r="BP17" s="183">
        <f t="shared" si="81"/>
        <v>42.78305870779059</v>
      </c>
      <c r="BQ17" s="183">
        <f t="shared" si="82"/>
        <v>45.148961854331404</v>
      </c>
      <c r="BR17" s="183">
        <f t="shared" si="83"/>
        <v>47.64569944487592</v>
      </c>
      <c r="BS17" s="183">
        <f t="shared" si="84"/>
        <v>50.280506624177555</v>
      </c>
      <c r="BT17" s="183">
        <f t="shared" si="85"/>
        <v>53.06101864049457</v>
      </c>
      <c r="BU17" s="183">
        <f t="shared" si="86"/>
        <v>55.99529297131391</v>
      </c>
      <c r="BV17" s="183">
        <f t="shared" si="87"/>
        <v>59.09183267262756</v>
      </c>
      <c r="BW17" s="183">
        <f t="shared" si="88"/>
        <v>62.35961101942386</v>
      </c>
      <c r="BX17" s="183">
        <f t="shared" si="89"/>
        <v>65.808097508798</v>
      </c>
      <c r="BY17" s="183">
        <f t="shared" si="90"/>
        <v>69.44728530103453</v>
      </c>
      <c r="BZ17" s="183">
        <f t="shared" si="91"/>
        <v>73.28772017818173</v>
      </c>
      <c r="CA17" s="183">
        <f t="shared" si="92"/>
        <v>77.34053110403516</v>
      </c>
      <c r="CB17" s="183">
        <f t="shared" si="93"/>
        <v>81.6174624740883</v>
      </c>
      <c r="CC17" s="183">
        <f t="shared" si="94"/>
        <v>86.13090814890538</v>
      </c>
      <c r="CD17" s="183">
        <f t="shared" si="95"/>
        <v>90.89394736953983</v>
      </c>
      <c r="CE17" s="183">
        <f t="shared" si="96"/>
        <v>95.92038265907537</v>
      </c>
      <c r="CF17" s="183">
        <f t="shared" si="97"/>
        <v>101.22477982012224</v>
      </c>
      <c r="CG17" s="183">
        <f t="shared" si="98"/>
        <v>106.82251014417498</v>
      </c>
      <c r="CH17" s="183">
        <f t="shared" si="99"/>
        <v>112.72979495514785</v>
      </c>
      <c r="CI17" s="183">
        <f t="shared" si="100"/>
        <v>118.96375261616751</v>
      </c>
      <c r="CJ17" s="183">
        <f t="shared" si="101"/>
        <v>125.54244813584157</v>
      </c>
      <c r="CK17" s="183">
        <f t="shared" si="102"/>
        <v>132.4849455177536</v>
      </c>
      <c r="CL17" s="183">
        <f t="shared" si="103"/>
        <v>139.81136300488535</v>
      </c>
      <c r="CM17" s="183">
        <f t="shared" si="104"/>
        <v>147.5429313790555</v>
      </c>
      <c r="CN17" s="183">
        <f t="shared" si="105"/>
        <v>155.70205548431724</v>
      </c>
      <c r="CO17" s="183">
        <f t="shared" si="106"/>
        <v>164.31237915259996</v>
      </c>
      <c r="CP17" s="183">
        <f t="shared" si="107"/>
        <v>173.39885371973872</v>
      </c>
      <c r="CQ17" s="183">
        <f t="shared" si="108"/>
        <v>182.98781033044025</v>
      </c>
      <c r="CR17" s="183">
        <f t="shared" si="109"/>
        <v>193.1070362417136</v>
      </c>
      <c r="CS17" s="183">
        <f t="shared" si="110"/>
        <v>203.78585534588032</v>
      </c>
      <c r="CT17" s="183">
        <f t="shared" si="111"/>
        <v>215.0552131465075</v>
      </c>
      <c r="CU17" s="183">
        <f t="shared" si="112"/>
        <v>226.94776643350934</v>
      </c>
      <c r="CV17" s="183">
        <f t="shared" si="113"/>
        <v>239.49797791728238</v>
      </c>
      <c r="CW17" s="183">
        <f t="shared" si="114"/>
        <v>252.74221609610808</v>
      </c>
      <c r="CX17" s="183">
        <f t="shared" si="115"/>
        <v>266.7188606462228</v>
      </c>
      <c r="CY17" s="183">
        <f t="shared" si="116"/>
        <v>281.4684136399589</v>
      </c>
      <c r="CZ17" s="183">
        <f t="shared" si="117"/>
        <v>297.03361691424857</v>
      </c>
      <c r="DA17" s="183">
        <f t="shared" si="118"/>
        <v>313.4595759296065</v>
      </c>
      <c r="DB17" s="183">
        <f t="shared" si="119"/>
        <v>330.79389047851373</v>
      </c>
      <c r="DC17" s="183">
        <f t="shared" si="120"/>
        <v>349.0867926219755</v>
      </c>
      <c r="DD17" s="183">
        <f t="shared" si="121"/>
        <v>368.39129225397073</v>
      </c>
      <c r="DE17" s="183">
        <f t="shared" si="122"/>
        <v>388.76333071561527</v>
      </c>
      <c r="DF17" s="183">
        <f t="shared" si="123"/>
        <v>410.26194290418874</v>
      </c>
      <c r="DG17" s="183">
        <f t="shared" si="124"/>
        <v>432.94942834679034</v>
      </c>
      <c r="DH17" s="183">
        <f t="shared" si="125"/>
        <v>456.8915317343678</v>
      </c>
      <c r="DI17" s="183">
        <f t="shared" si="126"/>
        <v>482.1576334392783</v>
      </c>
      <c r="DJ17" s="183">
        <f t="shared" si="127"/>
        <v>508.8209505684703</v>
      </c>
      <c r="DK17" s="183">
        <f t="shared" si="128"/>
        <v>536.9587491349067</v>
      </c>
      <c r="DL17" s="183">
        <f t="shared" si="129"/>
        <v>566.652567962067</v>
      </c>
      <c r="DM17" s="183">
        <f t="shared" si="130"/>
        <v>597.9884549703693</v>
      </c>
      <c r="DN17" s="183">
        <f t="shared" si="131"/>
        <v>631.0572165302307</v>
      </c>
      <c r="DO17" s="183">
        <f t="shared" si="132"/>
        <v>665.9546806043523</v>
      </c>
      <c r="DP17" s="183">
        <f t="shared" si="133"/>
        <v>702.781974441773</v>
      </c>
      <c r="DQ17" s="183">
        <f t="shared" si="134"/>
        <v>741.6458176284029</v>
      </c>
      <c r="DR17" s="183">
        <f t="shared" si="135"/>
        <v>782.6588313432535</v>
      </c>
      <c r="DS17" s="183">
        <f t="shared" si="136"/>
        <v>825.9398647165353</v>
      </c>
      <c r="DT17" s="183">
        <f t="shared" si="137"/>
        <v>871.6143392353597</v>
      </c>
      <c r="DU17" s="183">
        <f t="shared" si="138"/>
        <v>919.814612195075</v>
      </c>
      <c r="DV17" s="183">
        <f t="shared" si="139"/>
        <v>970.6803602494626</v>
      </c>
      <c r="DW17" s="183">
        <f t="shared" si="140"/>
        <v>1024.3589841712578</v>
      </c>
      <c r="DX17" s="183">
        <f t="shared" si="141"/>
        <v>1081.0060359959282</v>
      </c>
      <c r="DY17" s="183">
        <f t="shared" si="142"/>
        <v>1140.785669786503</v>
      </c>
      <c r="DZ17" s="183">
        <f t="shared" si="143"/>
        <v>1203.8711173256963</v>
      </c>
      <c r="EA17" s="183">
        <f t="shared" si="144"/>
        <v>1270.4451901138073</v>
      </c>
      <c r="EB17" s="183">
        <f t="shared" si="145"/>
        <v>1340.7008091271007</v>
      </c>
      <c r="EC17" s="183">
        <f t="shared" si="146"/>
        <v>1414.8415638718293</v>
      </c>
      <c r="ED17" s="183">
        <f t="shared" si="147"/>
        <v>1493.0823023539413</v>
      </c>
      <c r="EE17" s="183">
        <f t="shared" si="148"/>
        <v>1575.649753674114</v>
      </c>
      <c r="EF17" s="183">
        <f t="shared" si="149"/>
        <v>1662.7831850522923</v>
      </c>
      <c r="EG17" s="183">
        <f t="shared" si="150"/>
        <v>1754.7350951856838</v>
      </c>
      <c r="EH17" s="183">
        <f t="shared" si="151"/>
        <v>1851.771945949452</v>
      </c>
      <c r="EI17" s="183">
        <f t="shared" si="152"/>
        <v>1954.1749345604564</v>
      </c>
      <c r="EJ17" s="183">
        <f t="shared" si="153"/>
        <v>2062.2408084416493</v>
      </c>
      <c r="EK17" s="183">
        <f t="shared" si="154"/>
        <v>2176.2827251484723</v>
      </c>
      <c r="EL17" s="183">
        <f t="shared" si="155"/>
        <v>2296.6311598491825</v>
      </c>
      <c r="EM17" s="183">
        <f t="shared" si="156"/>
        <v>2423.634862988842</v>
      </c>
      <c r="EN17" s="183">
        <f t="shared" si="157"/>
        <v>2557.661870912125</v>
      </c>
      <c r="EO17" s="183">
        <f t="shared" si="158"/>
        <v>2699.1005723735652</v>
      </c>
      <c r="EP17" s="183">
        <f t="shared" si="159"/>
        <v>2848.3608340258234</v>
      </c>
      <c r="EQ17" s="183">
        <f t="shared" si="160"/>
        <v>3005.875188147451</v>
      </c>
      <c r="ER17" s="183">
        <f t="shared" si="161"/>
        <v>3172.100086052005</v>
      </c>
      <c r="ES17" s="183">
        <f t="shared" si="162"/>
        <v>3347.5172208106806</v>
      </c>
      <c r="ET17" s="183">
        <f t="shared" si="163"/>
        <v>3532.634923121511</v>
      </c>
      <c r="EU17" s="183">
        <f t="shared" si="164"/>
        <v>3727.9896343701303</v>
      </c>
      <c r="EV17" s="183">
        <f t="shared" si="165"/>
        <v>3934.1474611507983</v>
      </c>
      <c r="EW17" s="183">
        <f t="shared" si="166"/>
        <v>4151.705815752437</v>
      </c>
      <c r="EX17" s="183">
        <f t="shared" si="167"/>
        <v>4381.295147363547</v>
      </c>
      <c r="EY17" s="183">
        <f t="shared" si="168"/>
        <v>4623.58076901275</v>
      </c>
      <c r="EZ17" s="183">
        <f t="shared" si="169"/>
        <v>4879.264785539155</v>
      </c>
      <c r="FA17" s="183">
        <f t="shared" si="170"/>
        <v>5149.08812817947</v>
      </c>
      <c r="FB17" s="183">
        <f t="shared" si="171"/>
        <v>5433.832701667794</v>
      </c>
    </row>
    <row r="18" spans="1:158" s="170" customFormat="1" ht="15.75">
      <c r="A18" s="180">
        <f>'Page 4'!A21</f>
        <v>13</v>
      </c>
      <c r="B18" s="180" t="str">
        <f>'Page 4'!B21</f>
        <v>Xcel Energy Inc.</v>
      </c>
      <c r="C18" s="181">
        <f>'Page 4'!C21</f>
        <v>1.17</v>
      </c>
      <c r="D18" s="181">
        <f>'Page 4'!D21</f>
        <v>1.35</v>
      </c>
      <c r="E18" s="182">
        <f t="shared" si="20"/>
        <v>0.04885624628838703</v>
      </c>
      <c r="F18" s="182"/>
      <c r="G18" s="182">
        <f t="shared" si="21"/>
        <v>0.09457719674181031</v>
      </c>
      <c r="H18" s="183">
        <f>'Page 4'!F21</f>
        <v>-29.166666666666668</v>
      </c>
      <c r="I18" s="183">
        <f t="shared" si="22"/>
        <v>1.17</v>
      </c>
      <c r="J18" s="183">
        <f t="shared" si="23"/>
        <v>1.23</v>
      </c>
      <c r="K18" s="183">
        <f t="shared" si="24"/>
        <v>1.29</v>
      </c>
      <c r="L18" s="183">
        <f t="shared" si="25"/>
        <v>1.35</v>
      </c>
      <c r="M18" s="183">
        <f t="shared" si="26"/>
        <v>1.424655</v>
      </c>
      <c r="N18" s="183">
        <f t="shared" si="27"/>
        <v>1.5034384214999998</v>
      </c>
      <c r="O18" s="183">
        <f t="shared" si="28"/>
        <v>1.5865785662089498</v>
      </c>
      <c r="P18" s="183">
        <f t="shared" si="29"/>
        <v>1.6743163609203044</v>
      </c>
      <c r="Q18" s="183">
        <f t="shared" si="30"/>
        <v>1.7669060556791971</v>
      </c>
      <c r="R18" s="183">
        <f t="shared" si="31"/>
        <v>1.8646159605582566</v>
      </c>
      <c r="S18" s="183">
        <f t="shared" si="32"/>
        <v>1.967729223177128</v>
      </c>
      <c r="T18" s="183">
        <f t="shared" si="33"/>
        <v>2.076544649218823</v>
      </c>
      <c r="U18" s="183">
        <f t="shared" si="34"/>
        <v>2.1913775683206236</v>
      </c>
      <c r="V18" s="183">
        <f t="shared" si="35"/>
        <v>2.312560747848754</v>
      </c>
      <c r="W18" s="183">
        <f t="shared" si="36"/>
        <v>2.4404453572047897</v>
      </c>
      <c r="X18" s="183">
        <f t="shared" si="37"/>
        <v>2.5754019854582144</v>
      </c>
      <c r="Y18" s="183">
        <f t="shared" si="38"/>
        <v>2.7178217152540536</v>
      </c>
      <c r="Z18" s="183">
        <f t="shared" si="39"/>
        <v>2.8681172561076025</v>
      </c>
      <c r="AA18" s="183">
        <f t="shared" si="40"/>
        <v>3.0267241403703524</v>
      </c>
      <c r="AB18" s="183">
        <f t="shared" si="41"/>
        <v>3.1941019853328325</v>
      </c>
      <c r="AC18" s="183">
        <f t="shared" si="42"/>
        <v>3.370735825121738</v>
      </c>
      <c r="AD18" s="183">
        <f t="shared" si="43"/>
        <v>3.5571375162509695</v>
      </c>
      <c r="AE18" s="183">
        <f t="shared" si="44"/>
        <v>3.753847220899648</v>
      </c>
      <c r="AF18" s="183">
        <f t="shared" si="45"/>
        <v>3.961434972215398</v>
      </c>
      <c r="AG18" s="183">
        <f t="shared" si="46"/>
        <v>4.180502326178909</v>
      </c>
      <c r="AH18" s="183">
        <f t="shared" si="47"/>
        <v>4.411684104816603</v>
      </c>
      <c r="AI18" s="183">
        <f t="shared" si="48"/>
        <v>4.655650235812961</v>
      </c>
      <c r="AJ18" s="183">
        <f t="shared" si="49"/>
        <v>4.9131076938534175</v>
      </c>
      <c r="AK18" s="183">
        <f t="shared" si="50"/>
        <v>5.184802549323511</v>
      </c>
      <c r="AL18" s="183">
        <f t="shared" si="51"/>
        <v>5.4715221303011</v>
      </c>
      <c r="AM18" s="183">
        <f t="shared" si="52"/>
        <v>5.77409730410675</v>
      </c>
      <c r="AN18" s="183">
        <f t="shared" si="53"/>
        <v>6.093404885023853</v>
      </c>
      <c r="AO18" s="183">
        <f t="shared" si="54"/>
        <v>6.430370175165671</v>
      </c>
      <c r="AP18" s="183">
        <f t="shared" si="55"/>
        <v>6.785969645852332</v>
      </c>
      <c r="AQ18" s="183">
        <f t="shared" si="56"/>
        <v>7.161233767267966</v>
      </c>
      <c r="AR18" s="183">
        <f t="shared" si="57"/>
        <v>7.557249994597884</v>
      </c>
      <c r="AS18" s="183">
        <f t="shared" si="58"/>
        <v>7.975165919299146</v>
      </c>
      <c r="AT18" s="183">
        <f t="shared" si="59"/>
        <v>8.416192594636387</v>
      </c>
      <c r="AU18" s="183">
        <f t="shared" si="60"/>
        <v>8.881608045119778</v>
      </c>
      <c r="AV18" s="183">
        <f t="shared" si="61"/>
        <v>9.372760970014902</v>
      </c>
      <c r="AW18" s="183">
        <f t="shared" si="62"/>
        <v>9.891074651656725</v>
      </c>
      <c r="AX18" s="183">
        <f t="shared" si="63"/>
        <v>10.438051079893341</v>
      </c>
      <c r="AY18" s="183">
        <f t="shared" si="64"/>
        <v>11.015275304611443</v>
      </c>
      <c r="AZ18" s="183">
        <f t="shared" si="65"/>
        <v>11.624420028956454</v>
      </c>
      <c r="BA18" s="183">
        <f t="shared" si="66"/>
        <v>12.267250456557745</v>
      </c>
      <c r="BB18" s="183">
        <f t="shared" si="67"/>
        <v>12.945629406805388</v>
      </c>
      <c r="BC18" s="183">
        <f t="shared" si="68"/>
        <v>13.661522713001725</v>
      </c>
      <c r="BD18" s="183">
        <f t="shared" si="69"/>
        <v>14.417004919030719</v>
      </c>
      <c r="BE18" s="183">
        <f t="shared" si="70"/>
        <v>15.214265291053115</v>
      </c>
      <c r="BF18" s="183">
        <f t="shared" si="71"/>
        <v>16.05561416164835</v>
      </c>
      <c r="BG18" s="183">
        <f t="shared" si="72"/>
        <v>16.943489624787503</v>
      </c>
      <c r="BH18" s="183">
        <f t="shared" si="73"/>
        <v>17.880464601038252</v>
      </c>
      <c r="BI18" s="183">
        <f t="shared" si="74"/>
        <v>18.869254293475667</v>
      </c>
      <c r="BJ18" s="183">
        <f t="shared" si="75"/>
        <v>19.91272405590487</v>
      </c>
      <c r="BK18" s="183">
        <f t="shared" si="76"/>
        <v>21.01389769619641</v>
      </c>
      <c r="BL18" s="183">
        <f t="shared" si="77"/>
        <v>22.175966238796068</v>
      </c>
      <c r="BM18" s="183">
        <f t="shared" si="78"/>
        <v>23.40229717180149</v>
      </c>
      <c r="BN18" s="183">
        <f t="shared" si="79"/>
        <v>24.69644420540211</v>
      </c>
      <c r="BO18" s="183">
        <f t="shared" si="80"/>
        <v>26.062157569960842</v>
      </c>
      <c r="BP18" s="183">
        <f t="shared" si="81"/>
        <v>27.503394883579674</v>
      </c>
      <c r="BQ18" s="183">
        <f t="shared" si="82"/>
        <v>29.024332620641626</v>
      </c>
      <c r="BR18" s="183">
        <f t="shared" si="83"/>
        <v>30.629378214563104</v>
      </c>
      <c r="BS18" s="183">
        <f t="shared" si="84"/>
        <v>32.32318282982844</v>
      </c>
      <c r="BT18" s="183">
        <f t="shared" si="85"/>
        <v>34.11065484031795</v>
      </c>
      <c r="BU18" s="183">
        <f t="shared" si="86"/>
        <v>35.996974052987525</v>
      </c>
      <c r="BV18" s="183">
        <f t="shared" si="87"/>
        <v>37.98760671811773</v>
      </c>
      <c r="BW18" s="183">
        <f t="shared" si="88"/>
        <v>40.08832136962964</v>
      </c>
      <c r="BX18" s="183">
        <f t="shared" si="89"/>
        <v>42.30520554137016</v>
      </c>
      <c r="BY18" s="183">
        <f t="shared" si="90"/>
        <v>44.644683407807925</v>
      </c>
      <c r="BZ18" s="183">
        <f t="shared" si="91"/>
        <v>47.1135344002597</v>
      </c>
      <c r="CA18" s="183">
        <f t="shared" si="92"/>
        <v>49.71891285259406</v>
      </c>
      <c r="CB18" s="183">
        <f t="shared" si="93"/>
        <v>52.46836873334251</v>
      </c>
      <c r="CC18" s="183">
        <f t="shared" si="94"/>
        <v>55.36986952429634</v>
      </c>
      <c r="CD18" s="183">
        <f t="shared" si="95"/>
        <v>58.43182330898993</v>
      </c>
      <c r="CE18" s="183">
        <f t="shared" si="96"/>
        <v>61.66310313797706</v>
      </c>
      <c r="CF18" s="183">
        <f t="shared" si="97"/>
        <v>65.07307274150719</v>
      </c>
      <c r="CG18" s="183">
        <f t="shared" si="98"/>
        <v>68.67161366411253</v>
      </c>
      <c r="CH18" s="183">
        <f t="shared" si="99"/>
        <v>72.46915389973795</v>
      </c>
      <c r="CI18" s="183">
        <f t="shared" si="100"/>
        <v>76.47669811039344</v>
      </c>
      <c r="CJ18" s="183">
        <f t="shared" si="101"/>
        <v>80.7058595158982</v>
      </c>
      <c r="CK18" s="183">
        <f t="shared" si="102"/>
        <v>85.16889354712735</v>
      </c>
      <c r="CL18" s="183">
        <f t="shared" si="103"/>
        <v>89.87873336028349</v>
      </c>
      <c r="CM18" s="183">
        <f t="shared" si="104"/>
        <v>94.84902731510716</v>
      </c>
      <c r="CN18" s="183">
        <f t="shared" si="105"/>
        <v>100.09417852563259</v>
      </c>
      <c r="CO18" s="183">
        <f t="shared" si="106"/>
        <v>105.62938659810006</v>
      </c>
      <c r="CP18" s="183">
        <f t="shared" si="107"/>
        <v>111.47069167697498</v>
      </c>
      <c r="CQ18" s="183">
        <f t="shared" si="108"/>
        <v>117.63502092671169</v>
      </c>
      <c r="CR18" s="183">
        <f t="shared" si="109"/>
        <v>124.14023758395884</v>
      </c>
      <c r="CS18" s="183">
        <f t="shared" si="110"/>
        <v>131.00519272235175</v>
      </c>
      <c r="CT18" s="183">
        <f t="shared" si="111"/>
        <v>138.2497798798978</v>
      </c>
      <c r="CU18" s="183">
        <f t="shared" si="112"/>
        <v>145.89499270725614</v>
      </c>
      <c r="CV18" s="183">
        <f t="shared" si="113"/>
        <v>153.9629858039674</v>
      </c>
      <c r="CW18" s="183">
        <f t="shared" si="114"/>
        <v>162.47713891892678</v>
      </c>
      <c r="CX18" s="183">
        <f t="shared" si="115"/>
        <v>171.4621247011434</v>
      </c>
      <c r="CY18" s="183">
        <f t="shared" si="116"/>
        <v>180.94398019711662</v>
      </c>
      <c r="CZ18" s="183">
        <f t="shared" si="117"/>
        <v>190.95018230201714</v>
      </c>
      <c r="DA18" s="183">
        <f t="shared" si="118"/>
        <v>201.50972738331868</v>
      </c>
      <c r="DB18" s="183">
        <f t="shared" si="119"/>
        <v>212.6532153076162</v>
      </c>
      <c r="DC18" s="183">
        <f t="shared" si="120"/>
        <v>224.41293811412734</v>
      </c>
      <c r="DD18" s="183">
        <f t="shared" si="121"/>
        <v>236.82297359183858</v>
      </c>
      <c r="DE18" s="183">
        <f t="shared" si="122"/>
        <v>249.9192840314672</v>
      </c>
      <c r="DF18" s="183">
        <f t="shared" si="123"/>
        <v>263.7398204384073</v>
      </c>
      <c r="DG18" s="183">
        <f t="shared" si="124"/>
        <v>278.32463250865123</v>
      </c>
      <c r="DH18" s="183">
        <f t="shared" si="125"/>
        <v>293.7159846863796</v>
      </c>
      <c r="DI18" s="183">
        <f t="shared" si="126"/>
        <v>309.9584786395364</v>
      </c>
      <c r="DJ18" s="183">
        <f t="shared" si="127"/>
        <v>327.0991825083027</v>
      </c>
      <c r="DK18" s="183">
        <f t="shared" si="128"/>
        <v>345.18776730101183</v>
      </c>
      <c r="DL18" s="183">
        <f t="shared" si="129"/>
        <v>364.27665083275775</v>
      </c>
      <c r="DM18" s="183">
        <f t="shared" si="130"/>
        <v>384.42114962380924</v>
      </c>
      <c r="DN18" s="183">
        <f t="shared" si="131"/>
        <v>405.6796391980059</v>
      </c>
      <c r="DO18" s="183">
        <f t="shared" si="132"/>
        <v>428.11372324565554</v>
      </c>
      <c r="DP18" s="183">
        <f t="shared" si="133"/>
        <v>451.78841214114027</v>
      </c>
      <c r="DQ18" s="183">
        <f t="shared" si="134"/>
        <v>476.77231133254526</v>
      </c>
      <c r="DR18" s="183">
        <f t="shared" si="135"/>
        <v>503.137820149235</v>
      </c>
      <c r="DS18" s="183">
        <f t="shared" si="136"/>
        <v>530.9613416034877</v>
      </c>
      <c r="DT18" s="183">
        <f t="shared" si="137"/>
        <v>560.3235037941605</v>
      </c>
      <c r="DU18" s="183">
        <f t="shared" si="138"/>
        <v>591.3093935539775</v>
      </c>
      <c r="DV18" s="183">
        <f t="shared" si="139"/>
        <v>624.0088030175125</v>
      </c>
      <c r="DW18" s="183">
        <f t="shared" si="140"/>
        <v>658.5164898243809</v>
      </c>
      <c r="DX18" s="183">
        <f t="shared" si="141"/>
        <v>694.932451711669</v>
      </c>
      <c r="DY18" s="183">
        <f t="shared" si="142"/>
        <v>733.3622162913243</v>
      </c>
      <c r="DZ18" s="183">
        <f t="shared" si="143"/>
        <v>773.9171468522345</v>
      </c>
      <c r="EA18" s="183">
        <f t="shared" si="144"/>
        <v>816.714765073163</v>
      </c>
      <c r="EB18" s="183">
        <f t="shared" si="145"/>
        <v>861.8790915817088</v>
      </c>
      <c r="EC18" s="183">
        <f t="shared" si="146"/>
        <v>909.5410053461773</v>
      </c>
      <c r="ED18" s="183">
        <f t="shared" si="147"/>
        <v>959.8386229418207</v>
      </c>
      <c r="EE18" s="183">
        <f t="shared" si="148"/>
        <v>1012.9176987905033</v>
      </c>
      <c r="EF18" s="183">
        <f t="shared" si="149"/>
        <v>1068.932047533618</v>
      </c>
      <c r="EG18" s="183">
        <f t="shared" si="150"/>
        <v>1128.043989762227</v>
      </c>
      <c r="EH18" s="183">
        <f t="shared" si="151"/>
        <v>1190.424822396078</v>
      </c>
      <c r="EI18" s="183">
        <f t="shared" si="152"/>
        <v>1256.2553150745812</v>
      </c>
      <c r="EJ18" s="183">
        <f t="shared" si="153"/>
        <v>1325.7262339982053</v>
      </c>
      <c r="EK18" s="183">
        <f t="shared" si="154"/>
        <v>1399.038894738306</v>
      </c>
      <c r="EL18" s="183">
        <f t="shared" si="155"/>
        <v>1476.405745617334</v>
      </c>
      <c r="EM18" s="183">
        <f t="shared" si="156"/>
        <v>1558.0509833499725</v>
      </c>
      <c r="EN18" s="183">
        <f t="shared" si="157"/>
        <v>1644.2112027292258</v>
      </c>
      <c r="EO18" s="183">
        <f t="shared" si="158"/>
        <v>1735.1360822401518</v>
      </c>
      <c r="EP18" s="183">
        <f t="shared" si="159"/>
        <v>1831.089107588032</v>
      </c>
      <c r="EQ18" s="183">
        <f t="shared" si="160"/>
        <v>1932.34833523765</v>
      </c>
      <c r="ER18" s="183">
        <f t="shared" si="161"/>
        <v>2039.2071981762917</v>
      </c>
      <c r="ES18" s="183">
        <f t="shared" si="162"/>
        <v>2151.9753562354404</v>
      </c>
      <c r="ET18" s="183">
        <f t="shared" si="163"/>
        <v>2270.97959343526</v>
      </c>
      <c r="EU18" s="183">
        <f t="shared" si="164"/>
        <v>2396.56476495223</v>
      </c>
      <c r="EV18" s="183">
        <f t="shared" si="165"/>
        <v>2529.094796454088</v>
      </c>
      <c r="EW18" s="183">
        <f t="shared" si="166"/>
        <v>2668.9537386979987</v>
      </c>
      <c r="EX18" s="183">
        <f t="shared" si="167"/>
        <v>2816.546880447998</v>
      </c>
      <c r="EY18" s="183">
        <f t="shared" si="168"/>
        <v>2972.301922936772</v>
      </c>
      <c r="EZ18" s="183">
        <f t="shared" si="169"/>
        <v>3136.670219275175</v>
      </c>
      <c r="FA18" s="183">
        <f t="shared" si="170"/>
        <v>3310.128082401092</v>
      </c>
      <c r="FB18" s="183">
        <f t="shared" si="171"/>
        <v>3493.178165357872</v>
      </c>
    </row>
    <row r="19" spans="1:7" s="170" customFormat="1" ht="15.75">
      <c r="A19" s="180"/>
      <c r="B19" s="180"/>
      <c r="C19" s="181"/>
      <c r="D19" s="181"/>
      <c r="E19" s="182"/>
      <c r="F19" s="182"/>
      <c r="G19" s="182"/>
    </row>
    <row r="20" spans="1:8" s="170" customFormat="1" ht="16.5" thickBot="1">
      <c r="A20" s="180"/>
      <c r="B20" s="174" t="s">
        <v>6</v>
      </c>
      <c r="C20" s="174"/>
      <c r="D20" s="174"/>
      <c r="E20" s="184">
        <f>AVERAGE(E6:E19)</f>
        <v>0.046307548841632414</v>
      </c>
      <c r="F20" s="185"/>
      <c r="G20" s="186">
        <f>AVERAGE(G6:G19)</f>
        <v>0.0942270989604095</v>
      </c>
      <c r="H20" s="170" t="s">
        <v>6</v>
      </c>
    </row>
    <row r="21" spans="1:8" s="170" customFormat="1" ht="16.5" thickTop="1">
      <c r="A21" s="180"/>
      <c r="B21" s="180"/>
      <c r="C21" s="181"/>
      <c r="D21" s="181"/>
      <c r="E21" s="182"/>
      <c r="F21" s="182"/>
      <c r="G21" s="182">
        <f>MEDIAN(G6:G19)</f>
        <v>0.09457719674181031</v>
      </c>
      <c r="H21" s="170" t="s">
        <v>34</v>
      </c>
    </row>
    <row r="23" ht="15">
      <c r="A23" s="13"/>
    </row>
  </sheetData>
  <sheetProtection/>
  <mergeCells count="1">
    <mergeCell ref="C3:E3"/>
  </mergeCells>
  <printOptions/>
  <pageMargins left="0.75" right="0.75" top="1" bottom="1" header="0.5" footer="0.5"/>
  <pageSetup horizontalDpi="600" verticalDpi="600" orientation="landscape" scale="85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22"/>
  <sheetViews>
    <sheetView showGridLines="0" zoomScale="90" zoomScaleNormal="90" zoomScalePageLayoutView="0" workbookViewId="0" topLeftCell="A1">
      <selection activeCell="C20" sqref="C20"/>
    </sheetView>
  </sheetViews>
  <sheetFormatPr defaultColWidth="8.88671875" defaultRowHeight="15"/>
  <cols>
    <col min="1" max="1" width="4.6640625" style="11" customWidth="1"/>
    <col min="2" max="2" width="27.21484375" style="11" customWidth="1"/>
    <col min="3" max="3" width="8.88671875" style="11" customWidth="1"/>
    <col min="4" max="4" width="4.88671875" style="11" bestFit="1" customWidth="1"/>
    <col min="5" max="5" width="10.88671875" style="11" bestFit="1" customWidth="1"/>
    <col min="6" max="6" width="12.4453125" style="11" bestFit="1" customWidth="1"/>
    <col min="7" max="9" width="8.88671875" style="11" customWidth="1"/>
    <col min="10" max="10" width="9.88671875" style="11" bestFit="1" customWidth="1"/>
    <col min="11" max="11" width="8.77734375" style="11" bestFit="1" customWidth="1"/>
    <col min="12" max="12" width="11.21484375" style="11" bestFit="1" customWidth="1"/>
    <col min="13" max="14" width="10.99609375" style="11" bestFit="1" customWidth="1"/>
    <col min="15" max="15" width="10.99609375" style="11" customWidth="1"/>
    <col min="16" max="16384" width="8.88671875" style="11" customWidth="1"/>
  </cols>
  <sheetData>
    <row r="1" spans="2:12" s="166" customFormat="1" ht="20.25">
      <c r="B1" s="187" t="s">
        <v>28</v>
      </c>
      <c r="G1" s="27"/>
      <c r="H1" s="27"/>
      <c r="I1" s="27"/>
      <c r="J1" s="27"/>
      <c r="K1" s="27"/>
      <c r="L1" s="27"/>
    </row>
    <row r="2" spans="3:15" s="166" customFormat="1" ht="15.75">
      <c r="C2" s="188"/>
      <c r="D2" s="188"/>
      <c r="E2" s="188"/>
      <c r="F2" s="189" t="s">
        <v>283</v>
      </c>
      <c r="G2" s="190" t="s">
        <v>275</v>
      </c>
      <c r="H2" s="190" t="s">
        <v>284</v>
      </c>
      <c r="I2" s="191" t="s">
        <v>285</v>
      </c>
      <c r="M2" s="188"/>
      <c r="N2" s="188"/>
      <c r="O2" s="188"/>
    </row>
    <row r="3" spans="2:17" s="166" customFormat="1" ht="15.75">
      <c r="B3" s="192" t="s">
        <v>29</v>
      </c>
      <c r="C3" s="192" t="s">
        <v>30</v>
      </c>
      <c r="D3" s="192" t="s">
        <v>220</v>
      </c>
      <c r="E3" s="193" t="s">
        <v>31</v>
      </c>
      <c r="F3" s="193" t="s">
        <v>33</v>
      </c>
      <c r="G3" s="194" t="s">
        <v>271</v>
      </c>
      <c r="H3" s="194" t="s">
        <v>275</v>
      </c>
      <c r="I3" s="195" t="s">
        <v>276</v>
      </c>
      <c r="J3" s="196" t="s">
        <v>32</v>
      </c>
      <c r="K3" s="196" t="s">
        <v>213</v>
      </c>
      <c r="L3" s="197" t="s">
        <v>217</v>
      </c>
      <c r="M3" s="198" t="s">
        <v>214</v>
      </c>
      <c r="N3" s="196" t="s">
        <v>235</v>
      </c>
      <c r="O3" s="193" t="s">
        <v>236</v>
      </c>
      <c r="P3" s="199" t="s">
        <v>202</v>
      </c>
      <c r="Q3" s="27"/>
    </row>
    <row r="4" spans="1:22" s="166" customFormat="1" ht="15.75">
      <c r="A4" s="166">
        <v>1</v>
      </c>
      <c r="B4" s="166" t="s">
        <v>237</v>
      </c>
      <c r="C4" s="166" t="s">
        <v>238</v>
      </c>
      <c r="D4" s="166" t="s">
        <v>221</v>
      </c>
      <c r="E4" s="200">
        <v>7</v>
      </c>
      <c r="F4" s="200">
        <v>7</v>
      </c>
      <c r="G4" s="201">
        <v>1.96</v>
      </c>
      <c r="H4" s="201">
        <v>2.04</v>
      </c>
      <c r="I4" s="201">
        <v>2.3</v>
      </c>
      <c r="J4" s="202">
        <v>0.06</v>
      </c>
      <c r="K4" s="203" t="s">
        <v>282</v>
      </c>
      <c r="L4" s="203">
        <v>0.06</v>
      </c>
      <c r="M4" s="204">
        <v>0.9096962130669995</v>
      </c>
      <c r="N4" s="203">
        <v>0</v>
      </c>
      <c r="O4" s="203">
        <v>0.9096962130669995</v>
      </c>
      <c r="P4" s="201">
        <v>50.156666666666666</v>
      </c>
      <c r="Q4" s="204"/>
      <c r="T4" s="205"/>
      <c r="U4" s="27"/>
      <c r="V4" s="27"/>
    </row>
    <row r="5" spans="1:22" s="166" customFormat="1" ht="15.75">
      <c r="A5" s="166">
        <v>2</v>
      </c>
      <c r="B5" s="166" t="s">
        <v>203</v>
      </c>
      <c r="C5" s="166" t="s">
        <v>204</v>
      </c>
      <c r="D5" s="166" t="s">
        <v>221</v>
      </c>
      <c r="E5" s="200">
        <v>7</v>
      </c>
      <c r="F5" s="200">
        <v>6.5</v>
      </c>
      <c r="G5" s="201">
        <v>2.04</v>
      </c>
      <c r="H5" s="201">
        <v>2.2</v>
      </c>
      <c r="I5" s="201">
        <v>2.4</v>
      </c>
      <c r="J5" s="206">
        <v>0.06</v>
      </c>
      <c r="K5" s="206">
        <v>0.055</v>
      </c>
      <c r="L5" s="203">
        <v>0.054</v>
      </c>
      <c r="M5" s="204">
        <v>0.8367426078526418</v>
      </c>
      <c r="N5" s="203">
        <v>0.12806592341250606</v>
      </c>
      <c r="O5" s="203">
        <v>0.9648085312651478</v>
      </c>
      <c r="P5" s="201">
        <v>52.833333333333336</v>
      </c>
      <c r="Q5" s="204"/>
      <c r="T5" s="205"/>
      <c r="U5" s="27"/>
      <c r="V5" s="27"/>
    </row>
    <row r="6" spans="1:20" s="166" customFormat="1" ht="15.75">
      <c r="A6" s="166">
        <v>3</v>
      </c>
      <c r="B6" s="166" t="s">
        <v>267</v>
      </c>
      <c r="C6" s="166" t="s">
        <v>268</v>
      </c>
      <c r="D6" s="166" t="s">
        <v>223</v>
      </c>
      <c r="E6" s="207">
        <v>7</v>
      </c>
      <c r="F6" s="207">
        <v>8</v>
      </c>
      <c r="G6" s="201">
        <v>1.22</v>
      </c>
      <c r="H6" s="201">
        <v>1.28</v>
      </c>
      <c r="I6" s="201">
        <v>1.4</v>
      </c>
      <c r="J6" s="203">
        <v>0.065</v>
      </c>
      <c r="K6" s="206" t="s">
        <v>282</v>
      </c>
      <c r="L6" s="203">
        <v>0.05</v>
      </c>
      <c r="M6" s="204">
        <v>0.6258375877988522</v>
      </c>
      <c r="N6" s="203">
        <v>0.30651091595227414</v>
      </c>
      <c r="O6" s="203">
        <v>0.9323485037511263</v>
      </c>
      <c r="P6" s="201">
        <v>29.136666666666667</v>
      </c>
      <c r="Q6" s="204"/>
      <c r="T6" s="205"/>
    </row>
    <row r="7" spans="1:20" s="166" customFormat="1" ht="15.75">
      <c r="A7" s="166">
        <v>4</v>
      </c>
      <c r="B7" s="208" t="s">
        <v>205</v>
      </c>
      <c r="C7" s="166" t="s">
        <v>206</v>
      </c>
      <c r="D7" s="166" t="s">
        <v>221</v>
      </c>
      <c r="E7" s="207">
        <v>7.5</v>
      </c>
      <c r="F7" s="207">
        <v>6.5</v>
      </c>
      <c r="G7" s="201">
        <v>2.73</v>
      </c>
      <c r="H7" s="201">
        <v>2.87</v>
      </c>
      <c r="I7" s="201">
        <v>3.35</v>
      </c>
      <c r="J7" s="203">
        <v>0.05</v>
      </c>
      <c r="K7" s="206">
        <v>0.062</v>
      </c>
      <c r="L7" s="203">
        <v>0.0521</v>
      </c>
      <c r="M7" s="204">
        <v>0.6020930497099306</v>
      </c>
      <c r="N7" s="203">
        <v>0.14958480263906268</v>
      </c>
      <c r="O7" s="203">
        <v>0.7516778523489933</v>
      </c>
      <c r="P7" s="201">
        <v>69.51666666666667</v>
      </c>
      <c r="Q7" s="204"/>
      <c r="T7" s="205"/>
    </row>
    <row r="8" spans="1:20" s="166" customFormat="1" ht="15.75">
      <c r="A8" s="166">
        <v>5</v>
      </c>
      <c r="B8" s="208" t="s">
        <v>239</v>
      </c>
      <c r="C8" s="166" t="s">
        <v>240</v>
      </c>
      <c r="D8" s="166" t="s">
        <v>223</v>
      </c>
      <c r="E8" s="207">
        <v>7</v>
      </c>
      <c r="F8" s="207">
        <v>7</v>
      </c>
      <c r="G8" s="201">
        <v>1.57</v>
      </c>
      <c r="H8" s="201">
        <v>1.76</v>
      </c>
      <c r="I8" s="201">
        <v>2.2</v>
      </c>
      <c r="J8" s="203">
        <v>0.02</v>
      </c>
      <c r="K8" s="206">
        <v>0.04</v>
      </c>
      <c r="L8" s="203">
        <v>0.04</v>
      </c>
      <c r="M8" s="204">
        <v>0.8677690156589202</v>
      </c>
      <c r="N8" s="203">
        <v>0</v>
      </c>
      <c r="O8" s="203">
        <v>0.8677690156589202</v>
      </c>
      <c r="P8" s="201">
        <v>53.471666666666664</v>
      </c>
      <c r="Q8" s="204"/>
      <c r="T8" s="205"/>
    </row>
    <row r="9" spans="1:20" s="166" customFormat="1" ht="15.75">
      <c r="A9" s="166">
        <v>6</v>
      </c>
      <c r="B9" s="166" t="s">
        <v>269</v>
      </c>
      <c r="C9" s="166" t="s">
        <v>270</v>
      </c>
      <c r="D9" s="166" t="s">
        <v>221</v>
      </c>
      <c r="E9" s="207">
        <v>7</v>
      </c>
      <c r="F9" s="207">
        <v>7</v>
      </c>
      <c r="G9" s="201">
        <v>2.72</v>
      </c>
      <c r="H9" s="201">
        <v>2.72</v>
      </c>
      <c r="I9" s="201">
        <v>3</v>
      </c>
      <c r="J9" s="206">
        <v>0.035</v>
      </c>
      <c r="K9" s="203">
        <v>0.045</v>
      </c>
      <c r="L9" s="203">
        <v>0.057</v>
      </c>
      <c r="M9" s="204">
        <v>0.30799544202829743</v>
      </c>
      <c r="N9" s="203">
        <v>0.394573164941601</v>
      </c>
      <c r="O9" s="203">
        <v>0.7025686069698984</v>
      </c>
      <c r="P9" s="201">
        <v>55.525</v>
      </c>
      <c r="Q9" s="204"/>
      <c r="T9" s="205"/>
    </row>
    <row r="10" spans="1:20" s="166" customFormat="1" ht="15.75">
      <c r="A10" s="166">
        <v>7</v>
      </c>
      <c r="B10" s="166" t="s">
        <v>280</v>
      </c>
      <c r="C10" s="166" t="s">
        <v>281</v>
      </c>
      <c r="D10" s="166" t="s">
        <v>222</v>
      </c>
      <c r="E10" s="207">
        <v>7.5</v>
      </c>
      <c r="F10" s="207">
        <v>6.5</v>
      </c>
      <c r="G10" s="201">
        <v>2.9</v>
      </c>
      <c r="H10" s="201">
        <v>3.16</v>
      </c>
      <c r="I10" s="201">
        <v>3.9</v>
      </c>
      <c r="J10" s="206">
        <v>0.045</v>
      </c>
      <c r="K10" s="203">
        <v>0.061</v>
      </c>
      <c r="L10" s="203">
        <v>0.0648</v>
      </c>
      <c r="M10" s="204">
        <v>0.7094556677890012</v>
      </c>
      <c r="N10" s="203">
        <v>0</v>
      </c>
      <c r="O10" s="203">
        <v>0.7094556677890012</v>
      </c>
      <c r="P10" s="201">
        <v>90.86833333333334</v>
      </c>
      <c r="Q10" s="204"/>
      <c r="T10" s="205"/>
    </row>
    <row r="11" spans="1:20" s="166" customFormat="1" ht="15.75">
      <c r="A11" s="166">
        <v>8</v>
      </c>
      <c r="B11" s="166" t="s">
        <v>241</v>
      </c>
      <c r="C11" s="166" t="s">
        <v>242</v>
      </c>
      <c r="D11" s="166" t="s">
        <v>223</v>
      </c>
      <c r="E11" s="207">
        <v>7</v>
      </c>
      <c r="F11" s="207">
        <v>7</v>
      </c>
      <c r="G11" s="201">
        <v>1.1</v>
      </c>
      <c r="H11" s="201">
        <v>1.12</v>
      </c>
      <c r="I11" s="201">
        <v>1.25</v>
      </c>
      <c r="J11" s="203">
        <v>0.035</v>
      </c>
      <c r="K11" s="206">
        <v>0.066</v>
      </c>
      <c r="L11" s="206">
        <v>0.1089</v>
      </c>
      <c r="M11" s="204">
        <v>1</v>
      </c>
      <c r="N11" s="203">
        <v>0</v>
      </c>
      <c r="O11" s="203">
        <v>1</v>
      </c>
      <c r="P11" s="201">
        <v>30.785</v>
      </c>
      <c r="Q11" s="204"/>
      <c r="T11" s="205"/>
    </row>
    <row r="12" spans="1:20" s="166" customFormat="1" ht="15.75">
      <c r="A12" s="166">
        <v>9</v>
      </c>
      <c r="B12" s="166" t="s">
        <v>225</v>
      </c>
      <c r="C12" s="166" t="s">
        <v>226</v>
      </c>
      <c r="D12" s="166" t="s">
        <v>223</v>
      </c>
      <c r="E12" s="207">
        <v>6.5</v>
      </c>
      <c r="F12" s="207">
        <v>6.5</v>
      </c>
      <c r="G12" s="201">
        <v>2.52</v>
      </c>
      <c r="H12" s="201">
        <v>2.64</v>
      </c>
      <c r="I12" s="201">
        <v>3</v>
      </c>
      <c r="J12" s="203">
        <v>0.045</v>
      </c>
      <c r="K12" s="203">
        <v>0.075</v>
      </c>
      <c r="L12" s="203">
        <v>0.0628</v>
      </c>
      <c r="M12" s="204">
        <v>0.3344044780760858</v>
      </c>
      <c r="N12" s="203">
        <v>0.38872188245050276</v>
      </c>
      <c r="O12" s="203">
        <v>0.7231263605265885</v>
      </c>
      <c r="P12" s="201">
        <v>92.71</v>
      </c>
      <c r="Q12" s="204"/>
      <c r="T12" s="205"/>
    </row>
    <row r="13" spans="1:20" s="166" customFormat="1" ht="15.75">
      <c r="A13" s="166">
        <v>10</v>
      </c>
      <c r="B13" s="166" t="s">
        <v>243</v>
      </c>
      <c r="C13" s="166" t="s">
        <v>244</v>
      </c>
      <c r="D13" s="166" t="s">
        <v>222</v>
      </c>
      <c r="E13" s="207">
        <v>6</v>
      </c>
      <c r="F13" s="207">
        <v>7.5</v>
      </c>
      <c r="G13" s="201">
        <v>2.08</v>
      </c>
      <c r="H13" s="201">
        <v>2.15</v>
      </c>
      <c r="I13" s="201">
        <v>2.36</v>
      </c>
      <c r="J13" s="203">
        <v>0.035</v>
      </c>
      <c r="K13" s="203">
        <v>0.037</v>
      </c>
      <c r="L13" s="203">
        <v>0.0355</v>
      </c>
      <c r="M13" s="204">
        <v>0.996432242849368</v>
      </c>
      <c r="N13" s="203">
        <v>0</v>
      </c>
      <c r="O13" s="203">
        <v>0.996432242849368</v>
      </c>
      <c r="P13" s="201">
        <v>41.861666666666665</v>
      </c>
      <c r="Q13" s="204"/>
      <c r="T13" s="205"/>
    </row>
    <row r="14" spans="1:20" s="166" customFormat="1" ht="15.75">
      <c r="A14" s="166">
        <v>11</v>
      </c>
      <c r="B14" s="209" t="s">
        <v>272</v>
      </c>
      <c r="C14" s="166" t="s">
        <v>273</v>
      </c>
      <c r="D14" s="166" t="s">
        <v>221</v>
      </c>
      <c r="E14" s="207">
        <v>7</v>
      </c>
      <c r="F14" s="207">
        <v>7.5</v>
      </c>
      <c r="G14" s="201">
        <v>1.4</v>
      </c>
      <c r="H14" s="201">
        <v>1.44</v>
      </c>
      <c r="I14" s="201">
        <v>1.56</v>
      </c>
      <c r="J14" s="203">
        <v>0.06</v>
      </c>
      <c r="K14" s="203">
        <v>0.043</v>
      </c>
      <c r="L14" s="203">
        <v>0.028</v>
      </c>
      <c r="M14" s="204">
        <v>1</v>
      </c>
      <c r="N14" s="203">
        <v>0</v>
      </c>
      <c r="O14" s="203">
        <v>1</v>
      </c>
      <c r="P14" s="201">
        <v>33.55166666666667</v>
      </c>
      <c r="Q14" s="204"/>
      <c r="T14" s="205"/>
    </row>
    <row r="15" spans="1:20" s="166" customFormat="1" ht="15.75">
      <c r="A15" s="166">
        <v>12</v>
      </c>
      <c r="B15" s="166" t="s">
        <v>227</v>
      </c>
      <c r="C15" s="166" t="s">
        <v>228</v>
      </c>
      <c r="D15" s="166" t="s">
        <v>221</v>
      </c>
      <c r="E15" s="207">
        <v>7.5</v>
      </c>
      <c r="F15" s="207">
        <v>5.5</v>
      </c>
      <c r="G15" s="201">
        <v>1.56</v>
      </c>
      <c r="H15" s="201">
        <v>1.68</v>
      </c>
      <c r="I15" s="201">
        <v>2.1</v>
      </c>
      <c r="J15" s="206">
        <v>0.06</v>
      </c>
      <c r="K15" s="206">
        <v>0.052</v>
      </c>
      <c r="L15" s="203">
        <v>0.0486</v>
      </c>
      <c r="M15" s="204">
        <v>0.7521429917106255</v>
      </c>
      <c r="N15" s="203">
        <v>0.22668613413715147</v>
      </c>
      <c r="O15" s="203">
        <v>0.9788291258477769</v>
      </c>
      <c r="P15" s="201">
        <v>43.129999999999995</v>
      </c>
      <c r="Q15" s="204"/>
      <c r="T15" s="205"/>
    </row>
    <row r="16" spans="1:20" s="166" customFormat="1" ht="15.75">
      <c r="A16" s="166">
        <v>13</v>
      </c>
      <c r="B16" s="166" t="s">
        <v>229</v>
      </c>
      <c r="C16" s="166" t="s">
        <v>230</v>
      </c>
      <c r="D16" s="166" t="s">
        <v>223</v>
      </c>
      <c r="E16" s="207">
        <v>7</v>
      </c>
      <c r="F16" s="207">
        <v>7</v>
      </c>
      <c r="G16" s="201">
        <v>1.11</v>
      </c>
      <c r="H16" s="201">
        <v>1.17</v>
      </c>
      <c r="I16" s="201">
        <v>1.35</v>
      </c>
      <c r="J16" s="210">
        <v>0.045</v>
      </c>
      <c r="K16" s="203">
        <v>0.042</v>
      </c>
      <c r="L16" s="203">
        <v>0.0462</v>
      </c>
      <c r="M16" s="204">
        <v>0.8409467287598229</v>
      </c>
      <c r="N16" s="203">
        <v>0.15179108911800224</v>
      </c>
      <c r="O16" s="203">
        <v>0.9927378178778251</v>
      </c>
      <c r="P16" s="201">
        <v>29.166666666666668</v>
      </c>
      <c r="Q16" s="204"/>
      <c r="T16" s="205"/>
    </row>
    <row r="17" s="166" customFormat="1" ht="15.75"/>
    <row r="18" s="166" customFormat="1" ht="15.75"/>
    <row r="19" s="166" customFormat="1" ht="15.75">
      <c r="C19" s="166" t="s">
        <v>207</v>
      </c>
    </row>
    <row r="20" s="166" customFormat="1" ht="15.75">
      <c r="C20" s="166" t="s">
        <v>300</v>
      </c>
    </row>
    <row r="21" s="166" customFormat="1" ht="15.75"/>
    <row r="22" s="166" customFormat="1" ht="15.75">
      <c r="C22" s="166" t="s">
        <v>208</v>
      </c>
    </row>
    <row r="23" s="166" customFormat="1" ht="15.75"/>
  </sheetData>
  <sheetProtection/>
  <printOptions/>
  <pageMargins left="0.75" right="0.75" top="1" bottom="1" header="0.5" footer="0.5"/>
  <pageSetup fitToHeight="1" fitToWidth="1" horizontalDpi="600" verticalDpi="600" orientation="landscape" scale="4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Austin,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FINANCO, Inc.</dc:creator>
  <cp:keywords/>
  <dc:description/>
  <cp:lastModifiedBy>laurieharris</cp:lastModifiedBy>
  <cp:lastPrinted>2014-04-30T20:25:21Z</cp:lastPrinted>
  <dcterms:created xsi:type="dcterms:W3CDTF">1997-03-17T15:54:26Z</dcterms:created>
  <dcterms:modified xsi:type="dcterms:W3CDTF">2014-05-15T16:54:40Z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669393801</vt:i4>
  </property>
  <property fmtid="{D5CDD505-2E9C-101B-9397-08002B2CF9AE}" pid="3" name="_ReviewCycleID">
    <vt:i4>669393801</vt:i4>
  </property>
  <property fmtid="{D5CDD505-2E9C-101B-9397-08002B2CF9AE}" pid="4" name="_NewReviewCycle">
    <vt:lpwstr/>
  </property>
  <property fmtid="{D5CDD505-2E9C-101B-9397-08002B2CF9AE}" pid="5" name="_EmailEntryID">
    <vt:lpwstr>000000003E82773E44C400478091DF50E7EC006A0700EDCCED75278D1B40A23AABEBD33D69D30000037A0591000028301D9CAD5E2F4A875C2EA56FF5D88E00002A2981B80000</vt:lpwstr>
  </property>
  <property fmtid="{D5CDD505-2E9C-101B-9397-08002B2CF9AE}" pid="6" name="_EmailStoreID0">
    <vt:lpwstr>0000000038A1BB1005E5101AA1BB08002B2A56C20000454D534D44422E444C4C00000000000000001B55FA20AA6611CD9BC800AA002FC45A0C000000636173736C632E692E6D6964616D65726963616E2E636F6D002F4F3D436F72702F4F553D44534D2F636E3D526563697069656E74732F636E3D7070775F72656766696C6</vt:lpwstr>
  </property>
  <property fmtid="{D5CDD505-2E9C-101B-9397-08002B2CF9AE}" pid="7" name="_EmailStoreID1">
    <vt:lpwstr>96E677300</vt:lpwstr>
  </property>
  <property fmtid="{D5CDD505-2E9C-101B-9397-08002B2CF9AE}" pid="8" name="_ReviewingToolsShownOnce">
    <vt:lpwstr/>
  </property>
</Properties>
</file>