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5180" windowHeight="7815" activeTab="2"/>
  </bookViews>
  <sheets>
    <sheet name="Summary" sheetId="17" r:id="rId1"/>
    <sheet name="Month" sheetId="1" r:id="rId2"/>
    <sheet name="Annual Analytics" sheetId="19" r:id="rId3"/>
    <sheet name="Annual-Sch3" sheetId="20" r:id="rId4"/>
    <sheet name="Annual" sheetId="2" r:id="rId5"/>
    <sheet name="Summer" sheetId="16" r:id="rId6"/>
    <sheet name="Winter" sheetId="15" r:id="rId7"/>
    <sheet name="July 2012" sheetId="3" r:id="rId8"/>
    <sheet name="Aug 2012" sheetId="4" r:id="rId9"/>
    <sheet name="Sept 2012" sheetId="5" r:id="rId10"/>
    <sheet name="Oct 2012" sheetId="6" r:id="rId11"/>
    <sheet name="Nov 2012" sheetId="7" r:id="rId12"/>
    <sheet name="Dec 2012" sheetId="8" r:id="rId13"/>
    <sheet name="Jan 2013" sheetId="9" r:id="rId14"/>
    <sheet name="Feb 2013" sheetId="10" r:id="rId15"/>
    <sheet name="Mar 2013" sheetId="11" r:id="rId16"/>
    <sheet name="Apr 2013" sheetId="12" r:id="rId17"/>
    <sheet name="May 2013" sheetId="13" r:id="rId18"/>
    <sheet name="June 2013" sheetId="14" r:id="rId19"/>
    <sheet name="Bill Comparison Graph" sheetId="18" r:id="rId20"/>
  </sheets>
  <externalReferences>
    <externalReference r:id="rId21"/>
  </externalReferences>
  <definedNames>
    <definedName name="_xlnm._FilterDatabase" localSheetId="4" hidden="1">Annual!#REF!</definedName>
    <definedName name="_xlnm._FilterDatabase" localSheetId="2" hidden="1">'Annual Analytics'!#REF!</definedName>
    <definedName name="_xlnm._FilterDatabase" localSheetId="3" hidden="1">'Annual-Sch3'!#REF!</definedName>
    <definedName name="_xlnm._FilterDatabase" localSheetId="1" hidden="1">Month!#REF!</definedName>
    <definedName name="_xlnm.Print_Area" localSheetId="4">Annual!$A$7:$O$50</definedName>
    <definedName name="_xlnm.Print_Area" localSheetId="2">'Annual Analytics'!$A$1:$X$50</definedName>
    <definedName name="_xlnm.Print_Area" localSheetId="1">Month!$A$1:$K$500</definedName>
    <definedName name="_xlnm.Print_Titles" localSheetId="4">Annual!$1:$8</definedName>
    <definedName name="_xlnm.Print_Titles" localSheetId="2">'Annual Analytics'!$1:$8</definedName>
    <definedName name="_xlnm.Print_Titles" localSheetId="3">'Annual-Sch3'!$1:$8</definedName>
    <definedName name="_xlnm.Print_Titles" localSheetId="1">Month!$1:$8</definedName>
  </definedNames>
  <calcPr calcId="152511" calcMode="manual"/>
</workbook>
</file>

<file path=xl/calcChain.xml><?xml version="1.0" encoding="utf-8"?>
<calcChain xmlns="http://schemas.openxmlformats.org/spreadsheetml/2006/main">
  <c r="F8" i="18" l="1"/>
  <c r="F9" i="18"/>
  <c r="G9" i="18" s="1"/>
  <c r="F10" i="18"/>
  <c r="G10" i="18" s="1"/>
  <c r="F11" i="18"/>
  <c r="G11" i="18" s="1"/>
  <c r="F16" i="18"/>
  <c r="F17" i="18"/>
  <c r="G17" i="18" s="1"/>
  <c r="F18" i="18"/>
  <c r="G18" i="18" s="1"/>
  <c r="F19" i="18"/>
  <c r="G19" i="18" s="1"/>
  <c r="C4" i="18"/>
  <c r="C5" i="18"/>
  <c r="D5" i="18" s="1"/>
  <c r="C6" i="18"/>
  <c r="D6" i="18" s="1"/>
  <c r="C7" i="18"/>
  <c r="D7" i="18" s="1"/>
  <c r="C10" i="18"/>
  <c r="C12" i="18"/>
  <c r="C13" i="18"/>
  <c r="D13" i="18" s="1"/>
  <c r="C14" i="18"/>
  <c r="D14" i="18" s="1"/>
  <c r="C15" i="18"/>
  <c r="D15" i="18" s="1"/>
  <c r="C18" i="18"/>
  <c r="C20" i="18"/>
  <c r="C21" i="18"/>
  <c r="D21" i="18" s="1"/>
  <c r="C22" i="18"/>
  <c r="D22" i="18" s="1"/>
  <c r="C23" i="18"/>
  <c r="D23" i="18" s="1"/>
  <c r="E24" i="18"/>
  <c r="F4" i="18" s="1"/>
  <c r="B24" i="18"/>
  <c r="C8" i="18" s="1"/>
  <c r="D8" i="18" s="1"/>
  <c r="N50" i="20"/>
  <c r="K50" i="20"/>
  <c r="L50" i="20" s="1"/>
  <c r="M50" i="20" s="1"/>
  <c r="N49" i="20"/>
  <c r="K49" i="20"/>
  <c r="L49" i="20" s="1"/>
  <c r="M49" i="20" s="1"/>
  <c r="O49" i="20" s="1"/>
  <c r="Q49" i="20" s="1"/>
  <c r="N48" i="20"/>
  <c r="K48" i="20"/>
  <c r="L48" i="20" s="1"/>
  <c r="M48" i="20" s="1"/>
  <c r="N47" i="20"/>
  <c r="K47" i="20"/>
  <c r="L47" i="20" s="1"/>
  <c r="M47" i="20" s="1"/>
  <c r="O47" i="20" s="1"/>
  <c r="Q47" i="20" s="1"/>
  <c r="N46" i="20"/>
  <c r="K46" i="20"/>
  <c r="L46" i="20" s="1"/>
  <c r="M46" i="20" s="1"/>
  <c r="N45" i="20"/>
  <c r="K45" i="20"/>
  <c r="L45" i="20" s="1"/>
  <c r="M45" i="20" s="1"/>
  <c r="O45" i="20" s="1"/>
  <c r="Q45" i="20" s="1"/>
  <c r="N44" i="20"/>
  <c r="L44" i="20"/>
  <c r="M44" i="20" s="1"/>
  <c r="K44" i="20"/>
  <c r="N43" i="20"/>
  <c r="L43" i="20"/>
  <c r="M43" i="20" s="1"/>
  <c r="O43" i="20" s="1"/>
  <c r="Q43" i="20" s="1"/>
  <c r="K43" i="20"/>
  <c r="N42" i="20"/>
  <c r="K42" i="20"/>
  <c r="L42" i="20" s="1"/>
  <c r="M42" i="20" s="1"/>
  <c r="N41" i="20"/>
  <c r="L41" i="20"/>
  <c r="M41" i="20" s="1"/>
  <c r="K41" i="20"/>
  <c r="N40" i="20"/>
  <c r="K40" i="20"/>
  <c r="L40" i="20" s="1"/>
  <c r="M40" i="20" s="1"/>
  <c r="N39" i="20"/>
  <c r="K39" i="20"/>
  <c r="L39" i="20" s="1"/>
  <c r="M39" i="20" s="1"/>
  <c r="O39" i="20" s="1"/>
  <c r="Q39" i="20" s="1"/>
  <c r="N38" i="20"/>
  <c r="K38" i="20"/>
  <c r="L38" i="20" s="1"/>
  <c r="M38" i="20" s="1"/>
  <c r="N37" i="20"/>
  <c r="K37" i="20"/>
  <c r="L37" i="20" s="1"/>
  <c r="M37" i="20" s="1"/>
  <c r="O37" i="20" s="1"/>
  <c r="Q37" i="20" s="1"/>
  <c r="N36" i="20"/>
  <c r="L36" i="20"/>
  <c r="M36" i="20" s="1"/>
  <c r="K36" i="20"/>
  <c r="N35" i="20"/>
  <c r="L35" i="20"/>
  <c r="M35" i="20" s="1"/>
  <c r="O35" i="20" s="1"/>
  <c r="Q35" i="20" s="1"/>
  <c r="K35" i="20"/>
  <c r="N34" i="20"/>
  <c r="K34" i="20"/>
  <c r="L34" i="20" s="1"/>
  <c r="M34" i="20" s="1"/>
  <c r="N33" i="20"/>
  <c r="L33" i="20"/>
  <c r="M33" i="20" s="1"/>
  <c r="K33" i="20"/>
  <c r="N32" i="20"/>
  <c r="K32" i="20"/>
  <c r="L32" i="20" s="1"/>
  <c r="M32" i="20" s="1"/>
  <c r="N31" i="20"/>
  <c r="K31" i="20"/>
  <c r="L31" i="20" s="1"/>
  <c r="M31" i="20" s="1"/>
  <c r="O31" i="20" s="1"/>
  <c r="Q31" i="20" s="1"/>
  <c r="N30" i="20"/>
  <c r="K30" i="20"/>
  <c r="L30" i="20" s="1"/>
  <c r="M30" i="20" s="1"/>
  <c r="N29" i="20"/>
  <c r="K29" i="20"/>
  <c r="L29" i="20" s="1"/>
  <c r="M29" i="20" s="1"/>
  <c r="O29" i="20" s="1"/>
  <c r="Q29" i="20" s="1"/>
  <c r="N28" i="20"/>
  <c r="L28" i="20"/>
  <c r="M28" i="20" s="1"/>
  <c r="K28" i="20"/>
  <c r="N27" i="20"/>
  <c r="L27" i="20"/>
  <c r="M27" i="20" s="1"/>
  <c r="O27" i="20" s="1"/>
  <c r="Q27" i="20" s="1"/>
  <c r="K27" i="20"/>
  <c r="N26" i="20"/>
  <c r="K26" i="20"/>
  <c r="L26" i="20" s="1"/>
  <c r="M26" i="20" s="1"/>
  <c r="N25" i="20"/>
  <c r="L25" i="20"/>
  <c r="M25" i="20" s="1"/>
  <c r="K25" i="20"/>
  <c r="N24" i="20"/>
  <c r="K24" i="20"/>
  <c r="L24" i="20" s="1"/>
  <c r="M24" i="20" s="1"/>
  <c r="N23" i="20"/>
  <c r="K23" i="20"/>
  <c r="L23" i="20" s="1"/>
  <c r="M23" i="20" s="1"/>
  <c r="O23" i="20" s="1"/>
  <c r="Q23" i="20" s="1"/>
  <c r="N22" i="20"/>
  <c r="K22" i="20"/>
  <c r="L22" i="20" s="1"/>
  <c r="M22" i="20" s="1"/>
  <c r="N21" i="20"/>
  <c r="K21" i="20"/>
  <c r="L21" i="20" s="1"/>
  <c r="M21" i="20" s="1"/>
  <c r="O21" i="20" s="1"/>
  <c r="Q21" i="20" s="1"/>
  <c r="N20" i="20"/>
  <c r="L20" i="20"/>
  <c r="M20" i="20" s="1"/>
  <c r="K20" i="20"/>
  <c r="N19" i="20"/>
  <c r="L19" i="20"/>
  <c r="M19" i="20" s="1"/>
  <c r="O19" i="20" s="1"/>
  <c r="Q19" i="20" s="1"/>
  <c r="K19" i="20"/>
  <c r="N18" i="20"/>
  <c r="K18" i="20"/>
  <c r="L18" i="20" s="1"/>
  <c r="M18" i="20" s="1"/>
  <c r="N17" i="20"/>
  <c r="L17" i="20"/>
  <c r="M17" i="20" s="1"/>
  <c r="K17" i="20"/>
  <c r="N16" i="20"/>
  <c r="K16" i="20"/>
  <c r="L16" i="20" s="1"/>
  <c r="M16" i="20" s="1"/>
  <c r="N15" i="20"/>
  <c r="K15" i="20"/>
  <c r="L15" i="20" s="1"/>
  <c r="M15" i="20" s="1"/>
  <c r="O15" i="20" s="1"/>
  <c r="Q15" i="20" s="1"/>
  <c r="N14" i="20"/>
  <c r="K14" i="20"/>
  <c r="L14" i="20" s="1"/>
  <c r="M14" i="20" s="1"/>
  <c r="N13" i="20"/>
  <c r="K13" i="20"/>
  <c r="L13" i="20" s="1"/>
  <c r="M13" i="20" s="1"/>
  <c r="O13" i="20" s="1"/>
  <c r="Q13" i="20" s="1"/>
  <c r="N12" i="20"/>
  <c r="L12" i="20"/>
  <c r="M12" i="20" s="1"/>
  <c r="K12" i="20"/>
  <c r="N11" i="20"/>
  <c r="L11" i="20"/>
  <c r="M11" i="20" s="1"/>
  <c r="O11" i="20" s="1"/>
  <c r="Q11" i="20" s="1"/>
  <c r="K11" i="20"/>
  <c r="N10" i="20"/>
  <c r="K10" i="20"/>
  <c r="L10" i="20" s="1"/>
  <c r="M10" i="20" s="1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1" i="19"/>
  <c r="R22" i="19"/>
  <c r="R23" i="19"/>
  <c r="R24" i="19"/>
  <c r="R25" i="19"/>
  <c r="R26" i="19"/>
  <c r="R27" i="19"/>
  <c r="R28" i="19"/>
  <c r="R29" i="19"/>
  <c r="C50" i="19"/>
  <c r="B50" i="19"/>
  <c r="O50" i="19" s="1"/>
  <c r="C49" i="19"/>
  <c r="B49" i="19"/>
  <c r="O49" i="19" s="1"/>
  <c r="C48" i="19"/>
  <c r="B48" i="19"/>
  <c r="O48" i="19" s="1"/>
  <c r="C47" i="19"/>
  <c r="B47" i="19"/>
  <c r="O47" i="19" s="1"/>
  <c r="C46" i="19"/>
  <c r="B46" i="19"/>
  <c r="O46" i="19" s="1"/>
  <c r="C45" i="19"/>
  <c r="B45" i="19"/>
  <c r="O45" i="19" s="1"/>
  <c r="C44" i="19"/>
  <c r="B44" i="19"/>
  <c r="O44" i="19" s="1"/>
  <c r="C43" i="19"/>
  <c r="B43" i="19"/>
  <c r="O43" i="19" s="1"/>
  <c r="C42" i="19"/>
  <c r="B42" i="19"/>
  <c r="O42" i="19" s="1"/>
  <c r="C41" i="19"/>
  <c r="B41" i="19"/>
  <c r="O41" i="19" s="1"/>
  <c r="C40" i="19"/>
  <c r="B40" i="19"/>
  <c r="O40" i="19" s="1"/>
  <c r="C39" i="19"/>
  <c r="B39" i="19"/>
  <c r="O39" i="19" s="1"/>
  <c r="C38" i="19"/>
  <c r="B38" i="19"/>
  <c r="O38" i="19" s="1"/>
  <c r="C37" i="19"/>
  <c r="B37" i="19"/>
  <c r="O37" i="19" s="1"/>
  <c r="C36" i="19"/>
  <c r="B36" i="19"/>
  <c r="O36" i="19" s="1"/>
  <c r="C35" i="19"/>
  <c r="B35" i="19"/>
  <c r="O35" i="19" s="1"/>
  <c r="C34" i="19"/>
  <c r="B34" i="19"/>
  <c r="O34" i="19" s="1"/>
  <c r="C33" i="19"/>
  <c r="B33" i="19"/>
  <c r="O33" i="19" s="1"/>
  <c r="C32" i="19"/>
  <c r="B32" i="19"/>
  <c r="O32" i="19" s="1"/>
  <c r="C31" i="19"/>
  <c r="B31" i="19"/>
  <c r="O31" i="19" s="1"/>
  <c r="C30" i="19"/>
  <c r="B30" i="19"/>
  <c r="O30" i="19" s="1"/>
  <c r="C29" i="19"/>
  <c r="B29" i="19"/>
  <c r="O29" i="19" s="1"/>
  <c r="C28" i="19"/>
  <c r="B28" i="19"/>
  <c r="O28" i="19" s="1"/>
  <c r="C27" i="19"/>
  <c r="B27" i="19"/>
  <c r="O27" i="19" s="1"/>
  <c r="C26" i="19"/>
  <c r="B26" i="19"/>
  <c r="O26" i="19" s="1"/>
  <c r="C25" i="19"/>
  <c r="B25" i="19"/>
  <c r="O25" i="19" s="1"/>
  <c r="C24" i="19"/>
  <c r="B24" i="19"/>
  <c r="O24" i="19" s="1"/>
  <c r="C23" i="19"/>
  <c r="B23" i="19"/>
  <c r="O23" i="19" s="1"/>
  <c r="C22" i="19"/>
  <c r="B22" i="19"/>
  <c r="O22" i="19" s="1"/>
  <c r="C21" i="19"/>
  <c r="B21" i="19"/>
  <c r="O21" i="19" s="1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11" i="2"/>
  <c r="B30" i="15"/>
  <c r="C30" i="15"/>
  <c r="D30" i="15"/>
  <c r="E30" i="15"/>
  <c r="F30" i="15"/>
  <c r="B31" i="15"/>
  <c r="C31" i="15"/>
  <c r="D31" i="15"/>
  <c r="E31" i="15"/>
  <c r="F31" i="15"/>
  <c r="B32" i="15"/>
  <c r="C32" i="15"/>
  <c r="D32" i="15"/>
  <c r="E32" i="15"/>
  <c r="F32" i="15"/>
  <c r="B33" i="15"/>
  <c r="C33" i="15"/>
  <c r="D33" i="15"/>
  <c r="E33" i="15"/>
  <c r="F33" i="15"/>
  <c r="B34" i="15"/>
  <c r="C34" i="15"/>
  <c r="D34" i="15"/>
  <c r="E34" i="15"/>
  <c r="F34" i="15"/>
  <c r="B35" i="15"/>
  <c r="C35" i="15"/>
  <c r="D35" i="15"/>
  <c r="E35" i="15"/>
  <c r="F35" i="15"/>
  <c r="B36" i="15"/>
  <c r="C36" i="15"/>
  <c r="D36" i="15"/>
  <c r="E36" i="15"/>
  <c r="F36" i="15"/>
  <c r="B37" i="15"/>
  <c r="C37" i="15"/>
  <c r="D37" i="15"/>
  <c r="E37" i="15"/>
  <c r="F37" i="15"/>
  <c r="B38" i="15"/>
  <c r="C38" i="15"/>
  <c r="D38" i="15"/>
  <c r="E38" i="15"/>
  <c r="F38" i="15"/>
  <c r="B39" i="15"/>
  <c r="C39" i="15"/>
  <c r="D39" i="15"/>
  <c r="E39" i="15"/>
  <c r="F39" i="15"/>
  <c r="B40" i="15"/>
  <c r="C40" i="15"/>
  <c r="D40" i="15"/>
  <c r="E40" i="15"/>
  <c r="F40" i="15"/>
  <c r="B41" i="15"/>
  <c r="C41" i="15"/>
  <c r="D41" i="15"/>
  <c r="E41" i="15"/>
  <c r="F41" i="15"/>
  <c r="B42" i="15"/>
  <c r="C42" i="15"/>
  <c r="D42" i="15"/>
  <c r="E42" i="15"/>
  <c r="F42" i="15"/>
  <c r="B43" i="15"/>
  <c r="C43" i="15"/>
  <c r="D43" i="15"/>
  <c r="E43" i="15"/>
  <c r="F43" i="15"/>
  <c r="B44" i="15"/>
  <c r="C44" i="15"/>
  <c r="D44" i="15"/>
  <c r="E44" i="15"/>
  <c r="F44" i="15"/>
  <c r="B45" i="15"/>
  <c r="C45" i="15"/>
  <c r="D45" i="15"/>
  <c r="E45" i="15"/>
  <c r="F45" i="15"/>
  <c r="B46" i="15"/>
  <c r="C46" i="15"/>
  <c r="D46" i="15"/>
  <c r="E46" i="15"/>
  <c r="F46" i="15"/>
  <c r="B47" i="15"/>
  <c r="C47" i="15"/>
  <c r="D47" i="15"/>
  <c r="E47" i="15"/>
  <c r="F47" i="15"/>
  <c r="B48" i="15"/>
  <c r="C48" i="15"/>
  <c r="D48" i="15"/>
  <c r="E48" i="15"/>
  <c r="F48" i="15"/>
  <c r="B49" i="15"/>
  <c r="C49" i="15"/>
  <c r="D49" i="15"/>
  <c r="E49" i="15"/>
  <c r="F49" i="15"/>
  <c r="B50" i="15"/>
  <c r="C50" i="15"/>
  <c r="D50" i="15"/>
  <c r="E50" i="15"/>
  <c r="F50" i="15"/>
  <c r="P21" i="15"/>
  <c r="P22" i="15"/>
  <c r="P23" i="15"/>
  <c r="P24" i="15"/>
  <c r="P25" i="15"/>
  <c r="P26" i="15"/>
  <c r="P27" i="15"/>
  <c r="P28" i="15"/>
  <c r="P29" i="15"/>
  <c r="B21" i="15"/>
  <c r="C21" i="15"/>
  <c r="D21" i="15"/>
  <c r="E21" i="15"/>
  <c r="F21" i="15"/>
  <c r="B22" i="15"/>
  <c r="C22" i="15"/>
  <c r="D22" i="15"/>
  <c r="E22" i="15"/>
  <c r="F22" i="15"/>
  <c r="B23" i="15"/>
  <c r="C23" i="15"/>
  <c r="D23" i="15"/>
  <c r="E23" i="15"/>
  <c r="F23" i="15"/>
  <c r="B24" i="15"/>
  <c r="C24" i="15"/>
  <c r="D24" i="15"/>
  <c r="E24" i="15"/>
  <c r="F24" i="15"/>
  <c r="B25" i="15"/>
  <c r="C25" i="15"/>
  <c r="D25" i="15"/>
  <c r="E25" i="15"/>
  <c r="F25" i="15"/>
  <c r="B26" i="15"/>
  <c r="C26" i="15"/>
  <c r="D26" i="15"/>
  <c r="E26" i="15"/>
  <c r="F26" i="15"/>
  <c r="B27" i="15"/>
  <c r="C27" i="15"/>
  <c r="D27" i="15"/>
  <c r="E27" i="15"/>
  <c r="F27" i="15"/>
  <c r="B28" i="15"/>
  <c r="C28" i="15"/>
  <c r="D28" i="15"/>
  <c r="E28" i="15"/>
  <c r="F28" i="15"/>
  <c r="B29" i="15"/>
  <c r="C29" i="15"/>
  <c r="D29" i="15"/>
  <c r="E29" i="15"/>
  <c r="F29" i="15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9" i="16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10" i="16"/>
  <c r="C10" i="16"/>
  <c r="D10" i="16"/>
  <c r="E10" i="16"/>
  <c r="F10" i="16"/>
  <c r="B11" i="16"/>
  <c r="C11" i="16"/>
  <c r="D11" i="16"/>
  <c r="E11" i="16"/>
  <c r="F11" i="16"/>
  <c r="B12" i="16"/>
  <c r="C12" i="16"/>
  <c r="D12" i="16"/>
  <c r="E12" i="16"/>
  <c r="F12" i="16"/>
  <c r="B13" i="16"/>
  <c r="C13" i="16"/>
  <c r="D13" i="16"/>
  <c r="E13" i="16"/>
  <c r="F13" i="16"/>
  <c r="B14" i="16"/>
  <c r="C14" i="16"/>
  <c r="D14" i="16"/>
  <c r="E14" i="16"/>
  <c r="F14" i="16"/>
  <c r="B15" i="16"/>
  <c r="C15" i="16"/>
  <c r="D15" i="16"/>
  <c r="E15" i="16"/>
  <c r="F15" i="16"/>
  <c r="B16" i="16"/>
  <c r="C16" i="16"/>
  <c r="D16" i="16"/>
  <c r="E16" i="16"/>
  <c r="F16" i="16"/>
  <c r="B17" i="16"/>
  <c r="C17" i="16"/>
  <c r="D17" i="16"/>
  <c r="E17" i="16"/>
  <c r="F17" i="16"/>
  <c r="B18" i="16"/>
  <c r="C18" i="16"/>
  <c r="D18" i="16"/>
  <c r="E18" i="16"/>
  <c r="F18" i="16"/>
  <c r="B19" i="16"/>
  <c r="C19" i="16"/>
  <c r="D19" i="16"/>
  <c r="E19" i="16"/>
  <c r="F19" i="16"/>
  <c r="B20" i="16"/>
  <c r="C20" i="16"/>
  <c r="D20" i="16"/>
  <c r="E20" i="16"/>
  <c r="F20" i="16"/>
  <c r="B21" i="16"/>
  <c r="M21" i="16" s="1"/>
  <c r="C21" i="16"/>
  <c r="D21" i="16"/>
  <c r="E21" i="16"/>
  <c r="F21" i="16"/>
  <c r="B22" i="16"/>
  <c r="C22" i="16"/>
  <c r="D22" i="16"/>
  <c r="E22" i="16"/>
  <c r="F22" i="16"/>
  <c r="B23" i="16"/>
  <c r="C23" i="16"/>
  <c r="D23" i="16"/>
  <c r="E23" i="16"/>
  <c r="F23" i="16"/>
  <c r="B24" i="16"/>
  <c r="C24" i="16"/>
  <c r="D24" i="16"/>
  <c r="E24" i="16"/>
  <c r="F24" i="16"/>
  <c r="B25" i="16"/>
  <c r="C25" i="16"/>
  <c r="D25" i="16"/>
  <c r="E25" i="16"/>
  <c r="F25" i="16"/>
  <c r="B26" i="16"/>
  <c r="C26" i="16"/>
  <c r="D26" i="16"/>
  <c r="E26" i="16"/>
  <c r="F26" i="16"/>
  <c r="B27" i="16"/>
  <c r="M27" i="16" s="1"/>
  <c r="C27" i="16"/>
  <c r="D27" i="16"/>
  <c r="E27" i="16"/>
  <c r="F27" i="16"/>
  <c r="B28" i="16"/>
  <c r="C28" i="16"/>
  <c r="D28" i="16"/>
  <c r="E28" i="16"/>
  <c r="F28" i="16"/>
  <c r="B29" i="16"/>
  <c r="C29" i="16"/>
  <c r="D29" i="16"/>
  <c r="E29" i="16"/>
  <c r="F29" i="16"/>
  <c r="B30" i="16"/>
  <c r="C30" i="16"/>
  <c r="D30" i="16"/>
  <c r="E30" i="16"/>
  <c r="F30" i="16"/>
  <c r="B31" i="16"/>
  <c r="C31" i="16"/>
  <c r="D31" i="16"/>
  <c r="E31" i="16"/>
  <c r="F31" i="16"/>
  <c r="B32" i="16"/>
  <c r="C32" i="16"/>
  <c r="D32" i="16"/>
  <c r="E32" i="16"/>
  <c r="F32" i="16"/>
  <c r="B33" i="16"/>
  <c r="C33" i="16"/>
  <c r="D33" i="16"/>
  <c r="E33" i="16"/>
  <c r="F33" i="16"/>
  <c r="B34" i="16"/>
  <c r="C34" i="16"/>
  <c r="D34" i="16"/>
  <c r="E34" i="16"/>
  <c r="F34" i="16"/>
  <c r="B35" i="16"/>
  <c r="C35" i="16"/>
  <c r="D35" i="16"/>
  <c r="E35" i="16"/>
  <c r="F35" i="16"/>
  <c r="B36" i="16"/>
  <c r="C36" i="16"/>
  <c r="D36" i="16"/>
  <c r="E36" i="16"/>
  <c r="F36" i="16"/>
  <c r="B37" i="16"/>
  <c r="C37" i="16"/>
  <c r="D37" i="16"/>
  <c r="E37" i="16"/>
  <c r="F37" i="16"/>
  <c r="B38" i="16"/>
  <c r="C38" i="16"/>
  <c r="D38" i="16"/>
  <c r="E38" i="16"/>
  <c r="F38" i="16"/>
  <c r="B39" i="16"/>
  <c r="C39" i="16"/>
  <c r="D39" i="16"/>
  <c r="E39" i="16"/>
  <c r="F39" i="16"/>
  <c r="B40" i="16"/>
  <c r="C40" i="16"/>
  <c r="D40" i="16"/>
  <c r="E40" i="16"/>
  <c r="F40" i="16"/>
  <c r="B41" i="16"/>
  <c r="C41" i="16"/>
  <c r="D41" i="16"/>
  <c r="E41" i="16"/>
  <c r="F41" i="16"/>
  <c r="B42" i="16"/>
  <c r="C42" i="16"/>
  <c r="D42" i="16"/>
  <c r="E42" i="16"/>
  <c r="F42" i="16"/>
  <c r="B43" i="16"/>
  <c r="C43" i="16"/>
  <c r="D43" i="16"/>
  <c r="E43" i="16"/>
  <c r="F43" i="16"/>
  <c r="B44" i="16"/>
  <c r="C44" i="16"/>
  <c r="D44" i="16"/>
  <c r="E44" i="16"/>
  <c r="F44" i="16"/>
  <c r="B45" i="16"/>
  <c r="C45" i="16"/>
  <c r="D45" i="16"/>
  <c r="E45" i="16"/>
  <c r="F45" i="16"/>
  <c r="B46" i="16"/>
  <c r="C46" i="16"/>
  <c r="D46" i="16"/>
  <c r="E46" i="16"/>
  <c r="F46" i="16"/>
  <c r="B47" i="16"/>
  <c r="C47" i="16"/>
  <c r="D47" i="16"/>
  <c r="E47" i="16"/>
  <c r="F47" i="16"/>
  <c r="B48" i="16"/>
  <c r="C48" i="16"/>
  <c r="D48" i="16"/>
  <c r="E48" i="16"/>
  <c r="F48" i="16"/>
  <c r="B49" i="16"/>
  <c r="C49" i="16"/>
  <c r="D49" i="16"/>
  <c r="E49" i="16"/>
  <c r="F49" i="16"/>
  <c r="P20" i="16"/>
  <c r="P21" i="16"/>
  <c r="P22" i="16"/>
  <c r="M23" i="16"/>
  <c r="P23" i="16"/>
  <c r="P24" i="16"/>
  <c r="M25" i="16"/>
  <c r="P25" i="16"/>
  <c r="P26" i="16"/>
  <c r="P27" i="16"/>
  <c r="P28" i="16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10" i="2"/>
  <c r="D50" i="3"/>
  <c r="M9" i="3" s="1"/>
  <c r="E50" i="3"/>
  <c r="N9" i="3" s="1"/>
  <c r="F50" i="3"/>
  <c r="O9" i="3" s="1"/>
  <c r="C50" i="3"/>
  <c r="L9" i="3" s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9" i="3"/>
  <c r="P30" i="15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35" i="16"/>
  <c r="P30" i="16"/>
  <c r="P31" i="16"/>
  <c r="P32" i="16"/>
  <c r="P33" i="16"/>
  <c r="P34" i="16"/>
  <c r="P29" i="16"/>
  <c r="G4" i="18" l="1"/>
  <c r="D12" i="18"/>
  <c r="D18" i="18"/>
  <c r="G8" i="18"/>
  <c r="C19" i="18"/>
  <c r="D19" i="18" s="1"/>
  <c r="C11" i="18"/>
  <c r="D11" i="18" s="1"/>
  <c r="F23" i="18"/>
  <c r="F15" i="18"/>
  <c r="F7" i="18"/>
  <c r="F22" i="18"/>
  <c r="F14" i="18"/>
  <c r="G14" i="18" s="1"/>
  <c r="F6" i="18"/>
  <c r="G6" i="18" s="1"/>
  <c r="C3" i="18"/>
  <c r="D4" i="18" s="1"/>
  <c r="C17" i="18"/>
  <c r="C9" i="18"/>
  <c r="D9" i="18" s="1"/>
  <c r="F21" i="18"/>
  <c r="G21" i="18" s="1"/>
  <c r="F13" i="18"/>
  <c r="F5" i="18"/>
  <c r="G5" i="18" s="1"/>
  <c r="O17" i="20"/>
  <c r="Q17" i="20" s="1"/>
  <c r="O25" i="20"/>
  <c r="Q25" i="20" s="1"/>
  <c r="O33" i="20"/>
  <c r="Q33" i="20" s="1"/>
  <c r="O41" i="20"/>
  <c r="Q41" i="20" s="1"/>
  <c r="F3" i="18"/>
  <c r="C16" i="18"/>
  <c r="D16" i="18" s="1"/>
  <c r="F20" i="18"/>
  <c r="G20" i="18" s="1"/>
  <c r="F12" i="18"/>
  <c r="G12" i="18" s="1"/>
  <c r="O10" i="20"/>
  <c r="Q10" i="20" s="1"/>
  <c r="O12" i="20"/>
  <c r="Q12" i="20" s="1"/>
  <c r="O14" i="20"/>
  <c r="Q14" i="20" s="1"/>
  <c r="O16" i="20"/>
  <c r="Q16" i="20" s="1"/>
  <c r="O18" i="20"/>
  <c r="Q18" i="20" s="1"/>
  <c r="O20" i="20"/>
  <c r="Q20" i="20" s="1"/>
  <c r="O22" i="20"/>
  <c r="Q22" i="20" s="1"/>
  <c r="O24" i="20"/>
  <c r="Q24" i="20" s="1"/>
  <c r="O26" i="20"/>
  <c r="Q26" i="20" s="1"/>
  <c r="O28" i="20"/>
  <c r="Q28" i="20" s="1"/>
  <c r="O30" i="20"/>
  <c r="Q30" i="20" s="1"/>
  <c r="O32" i="20"/>
  <c r="Q32" i="20" s="1"/>
  <c r="O34" i="20"/>
  <c r="Q34" i="20" s="1"/>
  <c r="O36" i="20"/>
  <c r="Q36" i="20" s="1"/>
  <c r="O38" i="20"/>
  <c r="Q38" i="20" s="1"/>
  <c r="O40" i="20"/>
  <c r="Q40" i="20" s="1"/>
  <c r="O42" i="20"/>
  <c r="Q42" i="20" s="1"/>
  <c r="O44" i="20"/>
  <c r="Q44" i="20" s="1"/>
  <c r="O46" i="20"/>
  <c r="Q46" i="20" s="1"/>
  <c r="O48" i="20"/>
  <c r="Q48" i="20" s="1"/>
  <c r="O50" i="20"/>
  <c r="Q50" i="20" s="1"/>
  <c r="P21" i="19"/>
  <c r="Q21" i="19" s="1"/>
  <c r="S21" i="19" s="1"/>
  <c r="U21" i="19" s="1"/>
  <c r="P22" i="19"/>
  <c r="Q22" i="19" s="1"/>
  <c r="S22" i="19" s="1"/>
  <c r="U22" i="19" s="1"/>
  <c r="P23" i="19"/>
  <c r="Q23" i="19" s="1"/>
  <c r="S23" i="19" s="1"/>
  <c r="U23" i="19" s="1"/>
  <c r="P24" i="19"/>
  <c r="Q24" i="19" s="1"/>
  <c r="S24" i="19" s="1"/>
  <c r="U24" i="19" s="1"/>
  <c r="P25" i="19"/>
  <c r="Q25" i="19" s="1"/>
  <c r="S25" i="19" s="1"/>
  <c r="U25" i="19" s="1"/>
  <c r="P26" i="19"/>
  <c r="Q26" i="19" s="1"/>
  <c r="S26" i="19" s="1"/>
  <c r="U26" i="19" s="1"/>
  <c r="P27" i="19"/>
  <c r="Q27" i="19" s="1"/>
  <c r="S27" i="19" s="1"/>
  <c r="U27" i="19" s="1"/>
  <c r="P28" i="19"/>
  <c r="Q28" i="19" s="1"/>
  <c r="S28" i="19" s="1"/>
  <c r="U28" i="19" s="1"/>
  <c r="P29" i="19"/>
  <c r="Q29" i="19" s="1"/>
  <c r="S29" i="19" s="1"/>
  <c r="U29" i="19" s="1"/>
  <c r="P30" i="19"/>
  <c r="Q30" i="19" s="1"/>
  <c r="S30" i="19" s="1"/>
  <c r="U30" i="19" s="1"/>
  <c r="P31" i="19"/>
  <c r="Q31" i="19" s="1"/>
  <c r="S31" i="19" s="1"/>
  <c r="U31" i="19" s="1"/>
  <c r="P32" i="19"/>
  <c r="Q32" i="19" s="1"/>
  <c r="S32" i="19" s="1"/>
  <c r="U32" i="19" s="1"/>
  <c r="P33" i="19"/>
  <c r="Q33" i="19" s="1"/>
  <c r="S33" i="19" s="1"/>
  <c r="U33" i="19" s="1"/>
  <c r="P34" i="19"/>
  <c r="Q34" i="19" s="1"/>
  <c r="S34" i="19" s="1"/>
  <c r="U34" i="19" s="1"/>
  <c r="P35" i="19"/>
  <c r="Q35" i="19" s="1"/>
  <c r="S35" i="19" s="1"/>
  <c r="U35" i="19" s="1"/>
  <c r="P36" i="19"/>
  <c r="Q36" i="19" s="1"/>
  <c r="S36" i="19" s="1"/>
  <c r="U36" i="19" s="1"/>
  <c r="P37" i="19"/>
  <c r="Q37" i="19" s="1"/>
  <c r="S37" i="19" s="1"/>
  <c r="U37" i="19" s="1"/>
  <c r="P38" i="19"/>
  <c r="Q38" i="19" s="1"/>
  <c r="S38" i="19" s="1"/>
  <c r="U38" i="19" s="1"/>
  <c r="P39" i="19"/>
  <c r="Q39" i="19" s="1"/>
  <c r="S39" i="19" s="1"/>
  <c r="U39" i="19" s="1"/>
  <c r="P40" i="19"/>
  <c r="Q40" i="19" s="1"/>
  <c r="S40" i="19" s="1"/>
  <c r="U40" i="19" s="1"/>
  <c r="P41" i="19"/>
  <c r="Q41" i="19" s="1"/>
  <c r="S41" i="19" s="1"/>
  <c r="U41" i="19" s="1"/>
  <c r="P42" i="19"/>
  <c r="Q42" i="19" s="1"/>
  <c r="S42" i="19" s="1"/>
  <c r="U42" i="19" s="1"/>
  <c r="P43" i="19"/>
  <c r="Q43" i="19" s="1"/>
  <c r="S43" i="19" s="1"/>
  <c r="U43" i="19" s="1"/>
  <c r="P44" i="19"/>
  <c r="Q44" i="19" s="1"/>
  <c r="S44" i="19" s="1"/>
  <c r="U44" i="19" s="1"/>
  <c r="P45" i="19"/>
  <c r="Q45" i="19" s="1"/>
  <c r="S45" i="19" s="1"/>
  <c r="U45" i="19" s="1"/>
  <c r="P46" i="19"/>
  <c r="Q46" i="19" s="1"/>
  <c r="S46" i="19" s="1"/>
  <c r="U46" i="19" s="1"/>
  <c r="P47" i="19"/>
  <c r="Q47" i="19" s="1"/>
  <c r="S47" i="19" s="1"/>
  <c r="U47" i="19" s="1"/>
  <c r="P48" i="19"/>
  <c r="Q48" i="19" s="1"/>
  <c r="S48" i="19" s="1"/>
  <c r="U48" i="19" s="1"/>
  <c r="P49" i="19"/>
  <c r="Q49" i="19" s="1"/>
  <c r="S49" i="19" s="1"/>
  <c r="U49" i="19" s="1"/>
  <c r="P50" i="19"/>
  <c r="Q50" i="19" s="1"/>
  <c r="S50" i="19" s="1"/>
  <c r="U50" i="19" s="1"/>
  <c r="N49" i="3"/>
  <c r="L49" i="3"/>
  <c r="N48" i="3"/>
  <c r="L48" i="3"/>
  <c r="N47" i="3"/>
  <c r="L47" i="3"/>
  <c r="N46" i="3"/>
  <c r="L46" i="3"/>
  <c r="N45" i="3"/>
  <c r="L45" i="3"/>
  <c r="N44" i="3"/>
  <c r="L44" i="3"/>
  <c r="N43" i="3"/>
  <c r="L43" i="3"/>
  <c r="N42" i="3"/>
  <c r="L42" i="3"/>
  <c r="N41" i="3"/>
  <c r="L41" i="3"/>
  <c r="N40" i="3"/>
  <c r="L40" i="3"/>
  <c r="N39" i="3"/>
  <c r="L39" i="3"/>
  <c r="N38" i="3"/>
  <c r="L38" i="3"/>
  <c r="N37" i="3"/>
  <c r="L37" i="3"/>
  <c r="N36" i="3"/>
  <c r="L36" i="3"/>
  <c r="N35" i="3"/>
  <c r="L35" i="3"/>
  <c r="N34" i="3"/>
  <c r="L34" i="3"/>
  <c r="N33" i="3"/>
  <c r="L33" i="3"/>
  <c r="N32" i="3"/>
  <c r="L32" i="3"/>
  <c r="N31" i="3"/>
  <c r="L31" i="3"/>
  <c r="N30" i="3"/>
  <c r="L30" i="3"/>
  <c r="N29" i="3"/>
  <c r="L29" i="3"/>
  <c r="N28" i="3"/>
  <c r="L28" i="3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L14" i="3"/>
  <c r="N13" i="3"/>
  <c r="L13" i="3"/>
  <c r="N12" i="3"/>
  <c r="L12" i="3"/>
  <c r="N11" i="3"/>
  <c r="L11" i="3"/>
  <c r="N10" i="3"/>
  <c r="L10" i="3"/>
  <c r="O49" i="3"/>
  <c r="M49" i="3"/>
  <c r="O48" i="3"/>
  <c r="M48" i="3"/>
  <c r="O47" i="3"/>
  <c r="M47" i="3"/>
  <c r="O46" i="3"/>
  <c r="M46" i="3"/>
  <c r="O45" i="3"/>
  <c r="M45" i="3"/>
  <c r="O44" i="3"/>
  <c r="M44" i="3"/>
  <c r="O43" i="3"/>
  <c r="M43" i="3"/>
  <c r="O42" i="3"/>
  <c r="M42" i="3"/>
  <c r="O41" i="3"/>
  <c r="M41" i="3"/>
  <c r="O40" i="3"/>
  <c r="M40" i="3"/>
  <c r="O39" i="3"/>
  <c r="M39" i="3"/>
  <c r="O38" i="3"/>
  <c r="M38" i="3"/>
  <c r="O37" i="3"/>
  <c r="M37" i="3"/>
  <c r="O36" i="3"/>
  <c r="M36" i="3"/>
  <c r="O35" i="3"/>
  <c r="M35" i="3"/>
  <c r="O34" i="3"/>
  <c r="M34" i="3"/>
  <c r="O33" i="3"/>
  <c r="M33" i="3"/>
  <c r="O32" i="3"/>
  <c r="M32" i="3"/>
  <c r="O31" i="3"/>
  <c r="M31" i="3"/>
  <c r="O30" i="3"/>
  <c r="M30" i="3"/>
  <c r="O29" i="3"/>
  <c r="M29" i="3"/>
  <c r="O28" i="3"/>
  <c r="M28" i="3"/>
  <c r="O27" i="3"/>
  <c r="M27" i="3"/>
  <c r="O26" i="3"/>
  <c r="M26" i="3"/>
  <c r="O25" i="3"/>
  <c r="M25" i="3"/>
  <c r="O24" i="3"/>
  <c r="M24" i="3"/>
  <c r="O23" i="3"/>
  <c r="M23" i="3"/>
  <c r="O22" i="3"/>
  <c r="M22" i="3"/>
  <c r="O21" i="3"/>
  <c r="M21" i="3"/>
  <c r="O20" i="3"/>
  <c r="M20" i="3"/>
  <c r="O19" i="3"/>
  <c r="M19" i="3"/>
  <c r="O18" i="3"/>
  <c r="M18" i="3"/>
  <c r="O17" i="3"/>
  <c r="M17" i="3"/>
  <c r="O16" i="3"/>
  <c r="M16" i="3"/>
  <c r="O15" i="3"/>
  <c r="M15" i="3"/>
  <c r="O14" i="3"/>
  <c r="M14" i="3"/>
  <c r="O13" i="3"/>
  <c r="M13" i="3"/>
  <c r="O12" i="3"/>
  <c r="M12" i="3"/>
  <c r="O11" i="3"/>
  <c r="M11" i="3"/>
  <c r="O10" i="3"/>
  <c r="M10" i="3"/>
  <c r="M29" i="15"/>
  <c r="M28" i="15"/>
  <c r="N28" i="15" s="1"/>
  <c r="O28" i="15" s="1"/>
  <c r="Q28" i="15" s="1"/>
  <c r="S28" i="15" s="1"/>
  <c r="M27" i="15"/>
  <c r="N27" i="15" s="1"/>
  <c r="O27" i="15" s="1"/>
  <c r="Q27" i="15" s="1"/>
  <c r="S27" i="15" s="1"/>
  <c r="M26" i="15"/>
  <c r="N26" i="15" s="1"/>
  <c r="O26" i="15" s="1"/>
  <c r="Q26" i="15" s="1"/>
  <c r="S26" i="15" s="1"/>
  <c r="M25" i="15"/>
  <c r="N25" i="15" s="1"/>
  <c r="O25" i="15" s="1"/>
  <c r="Q25" i="15" s="1"/>
  <c r="S25" i="15" s="1"/>
  <c r="M24" i="15"/>
  <c r="N24" i="15" s="1"/>
  <c r="O24" i="15" s="1"/>
  <c r="Q24" i="15" s="1"/>
  <c r="S24" i="15" s="1"/>
  <c r="M23" i="15"/>
  <c r="N23" i="15" s="1"/>
  <c r="O23" i="15" s="1"/>
  <c r="Q23" i="15" s="1"/>
  <c r="S23" i="15" s="1"/>
  <c r="M22" i="15"/>
  <c r="N22" i="15" s="1"/>
  <c r="O22" i="15" s="1"/>
  <c r="Q22" i="15" s="1"/>
  <c r="S22" i="15" s="1"/>
  <c r="M21" i="15"/>
  <c r="N29" i="15"/>
  <c r="O29" i="15" s="1"/>
  <c r="Q29" i="15" s="1"/>
  <c r="S29" i="15" s="1"/>
  <c r="N21" i="15"/>
  <c r="O21" i="15" s="1"/>
  <c r="Q21" i="15" s="1"/>
  <c r="S21" i="15" s="1"/>
  <c r="M28" i="16"/>
  <c r="N28" i="16" s="1"/>
  <c r="O28" i="16" s="1"/>
  <c r="Q28" i="16" s="1"/>
  <c r="S28" i="16" s="1"/>
  <c r="N27" i="16"/>
  <c r="O27" i="16" s="1"/>
  <c r="Q27" i="16" s="1"/>
  <c r="S27" i="16" s="1"/>
  <c r="V28" i="19" s="1"/>
  <c r="M26" i="16"/>
  <c r="N26" i="16" s="1"/>
  <c r="O26" i="16" s="1"/>
  <c r="Q26" i="16" s="1"/>
  <c r="S26" i="16" s="1"/>
  <c r="N25" i="16"/>
  <c r="O25" i="16" s="1"/>
  <c r="Q25" i="16" s="1"/>
  <c r="S25" i="16" s="1"/>
  <c r="V26" i="19" s="1"/>
  <c r="M24" i="16"/>
  <c r="N24" i="16" s="1"/>
  <c r="O24" i="16" s="1"/>
  <c r="Q24" i="16" s="1"/>
  <c r="S24" i="16" s="1"/>
  <c r="N23" i="16"/>
  <c r="O23" i="16" s="1"/>
  <c r="Q23" i="16" s="1"/>
  <c r="S23" i="16" s="1"/>
  <c r="M22" i="16"/>
  <c r="N22" i="16" s="1"/>
  <c r="O22" i="16" s="1"/>
  <c r="Q22" i="16" s="1"/>
  <c r="S22" i="16" s="1"/>
  <c r="N21" i="16"/>
  <c r="O21" i="16" s="1"/>
  <c r="Q21" i="16" s="1"/>
  <c r="S21" i="16" s="1"/>
  <c r="M20" i="16"/>
  <c r="N20" i="16" s="1"/>
  <c r="O20" i="16" s="1"/>
  <c r="Q20" i="16" s="1"/>
  <c r="S20" i="16" s="1"/>
  <c r="V21" i="19" s="1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31" i="15"/>
  <c r="P20" i="15"/>
  <c r="P19" i="15"/>
  <c r="P18" i="15"/>
  <c r="P17" i="15"/>
  <c r="P16" i="15"/>
  <c r="P15" i="15"/>
  <c r="P14" i="15"/>
  <c r="P13" i="15"/>
  <c r="P12" i="15"/>
  <c r="P11" i="15"/>
  <c r="P10" i="15"/>
  <c r="P19" i="16"/>
  <c r="P18" i="16"/>
  <c r="P17" i="16"/>
  <c r="P16" i="16"/>
  <c r="P15" i="16"/>
  <c r="P14" i="16"/>
  <c r="P13" i="16"/>
  <c r="P12" i="16"/>
  <c r="P11" i="16"/>
  <c r="P10" i="16"/>
  <c r="P9" i="16"/>
  <c r="R10" i="19"/>
  <c r="R11" i="19"/>
  <c r="R12" i="19"/>
  <c r="R13" i="19"/>
  <c r="R14" i="19"/>
  <c r="R15" i="19"/>
  <c r="R16" i="19"/>
  <c r="R17" i="19"/>
  <c r="R18" i="19"/>
  <c r="R19" i="19"/>
  <c r="R20" i="19"/>
  <c r="G22" i="18" l="1"/>
  <c r="V24" i="19"/>
  <c r="W24" i="19" s="1"/>
  <c r="G13" i="18"/>
  <c r="G7" i="18"/>
  <c r="V22" i="19"/>
  <c r="W22" i="19" s="1"/>
  <c r="D20" i="18"/>
  <c r="G15" i="18"/>
  <c r="G23" i="18"/>
  <c r="G16" i="18"/>
  <c r="V23" i="19"/>
  <c r="V25" i="19"/>
  <c r="V27" i="19"/>
  <c r="D17" i="18"/>
  <c r="D10" i="18"/>
  <c r="W28" i="19"/>
  <c r="W26" i="19"/>
  <c r="V29" i="19"/>
  <c r="W29" i="19" s="1"/>
  <c r="W27" i="19"/>
  <c r="W25" i="19"/>
  <c r="W23" i="19"/>
  <c r="W21" i="19"/>
  <c r="O20" i="19"/>
  <c r="O19" i="19"/>
  <c r="O18" i="19"/>
  <c r="O17" i="19"/>
  <c r="O16" i="19"/>
  <c r="O15" i="19"/>
  <c r="O14" i="19"/>
  <c r="O13" i="19"/>
  <c r="O12" i="19"/>
  <c r="O11" i="19"/>
  <c r="D49" i="19"/>
  <c r="P11" i="19" l="1"/>
  <c r="Q11" i="19" s="1"/>
  <c r="S11" i="19" s="1"/>
  <c r="U11" i="19" s="1"/>
  <c r="P12" i="19"/>
  <c r="Q12" i="19" s="1"/>
  <c r="S12" i="19" s="1"/>
  <c r="U12" i="19" s="1"/>
  <c r="P13" i="19"/>
  <c r="Q13" i="19" s="1"/>
  <c r="S13" i="19" s="1"/>
  <c r="U13" i="19" s="1"/>
  <c r="P14" i="19"/>
  <c r="Q14" i="19" s="1"/>
  <c r="S14" i="19" s="1"/>
  <c r="U14" i="19" s="1"/>
  <c r="P15" i="19"/>
  <c r="Q15" i="19" s="1"/>
  <c r="S15" i="19" s="1"/>
  <c r="U15" i="19" s="1"/>
  <c r="P16" i="19"/>
  <c r="Q16" i="19" s="1"/>
  <c r="S16" i="19" s="1"/>
  <c r="U16" i="19" s="1"/>
  <c r="P17" i="19"/>
  <c r="Q17" i="19" s="1"/>
  <c r="S17" i="19" s="1"/>
  <c r="U17" i="19" s="1"/>
  <c r="P18" i="19"/>
  <c r="Q18" i="19" s="1"/>
  <c r="S18" i="19" s="1"/>
  <c r="U18" i="19" s="1"/>
  <c r="P19" i="19"/>
  <c r="Q19" i="19" s="1"/>
  <c r="S19" i="19" s="1"/>
  <c r="U19" i="19" s="1"/>
  <c r="P20" i="19"/>
  <c r="Q20" i="19" s="1"/>
  <c r="S20" i="19" s="1"/>
  <c r="U20" i="19" s="1"/>
  <c r="O10" i="19"/>
  <c r="E10" i="19"/>
  <c r="D46" i="19"/>
  <c r="D48" i="19"/>
  <c r="D10" i="19"/>
  <c r="D47" i="19"/>
  <c r="C10" i="2"/>
  <c r="F10" i="2" s="1"/>
  <c r="F11" i="2" s="1"/>
  <c r="F12" i="2" s="1"/>
  <c r="F13" i="2" s="1"/>
  <c r="F14" i="2" s="1"/>
  <c r="F15" i="2" s="1"/>
  <c r="F16" i="2" s="1"/>
  <c r="B10" i="2"/>
  <c r="E55" i="2"/>
  <c r="E54" i="2"/>
  <c r="E53" i="2"/>
  <c r="M15" i="16"/>
  <c r="N15" i="16" s="1"/>
  <c r="O15" i="16" s="1"/>
  <c r="Q15" i="16" s="1"/>
  <c r="S15" i="16" s="1"/>
  <c r="M16" i="16"/>
  <c r="M17" i="16"/>
  <c r="N17" i="16" s="1"/>
  <c r="O17" i="16" s="1"/>
  <c r="Q17" i="16" s="1"/>
  <c r="S17" i="16" s="1"/>
  <c r="M18" i="16"/>
  <c r="B16" i="15"/>
  <c r="M16" i="15" s="1"/>
  <c r="C16" i="15"/>
  <c r="D16" i="15"/>
  <c r="E16" i="15"/>
  <c r="F16" i="15"/>
  <c r="B17" i="15"/>
  <c r="M17" i="15" s="1"/>
  <c r="C17" i="15"/>
  <c r="D17" i="15"/>
  <c r="E17" i="15"/>
  <c r="F17" i="15"/>
  <c r="B18" i="15"/>
  <c r="M18" i="15" s="1"/>
  <c r="C18" i="15"/>
  <c r="D18" i="15"/>
  <c r="E18" i="15"/>
  <c r="F18" i="15"/>
  <c r="B19" i="15"/>
  <c r="M19" i="15" s="1"/>
  <c r="C19" i="15"/>
  <c r="D19" i="15"/>
  <c r="E19" i="15"/>
  <c r="F19" i="15"/>
  <c r="N15" i="14"/>
  <c r="O15" i="14"/>
  <c r="P15" i="14"/>
  <c r="Q15" i="14"/>
  <c r="N16" i="14"/>
  <c r="O16" i="14"/>
  <c r="P16" i="14"/>
  <c r="Q16" i="14"/>
  <c r="N17" i="14"/>
  <c r="O17" i="14"/>
  <c r="P17" i="14"/>
  <c r="Q17" i="14"/>
  <c r="N18" i="14"/>
  <c r="O18" i="14"/>
  <c r="P18" i="14"/>
  <c r="Q18" i="14"/>
  <c r="N15" i="13"/>
  <c r="O15" i="13"/>
  <c r="P15" i="13"/>
  <c r="Q15" i="13"/>
  <c r="N16" i="13"/>
  <c r="O16" i="13"/>
  <c r="P16" i="13"/>
  <c r="Q16" i="13"/>
  <c r="N17" i="13"/>
  <c r="O17" i="13"/>
  <c r="P17" i="13"/>
  <c r="Q17" i="13"/>
  <c r="N18" i="13"/>
  <c r="O18" i="13"/>
  <c r="P18" i="13"/>
  <c r="Q18" i="13"/>
  <c r="N15" i="12"/>
  <c r="O15" i="12"/>
  <c r="P15" i="12"/>
  <c r="Q15" i="12"/>
  <c r="N16" i="12"/>
  <c r="O16" i="12"/>
  <c r="P16" i="12"/>
  <c r="Q16" i="12"/>
  <c r="N17" i="12"/>
  <c r="O17" i="12"/>
  <c r="P17" i="12"/>
  <c r="Q17" i="12"/>
  <c r="N18" i="12"/>
  <c r="O18" i="12"/>
  <c r="P18" i="12"/>
  <c r="Q18" i="12"/>
  <c r="N15" i="11"/>
  <c r="O15" i="11"/>
  <c r="P15" i="11"/>
  <c r="Q15" i="11"/>
  <c r="N16" i="11"/>
  <c r="O16" i="11"/>
  <c r="P16" i="11"/>
  <c r="Q16" i="11"/>
  <c r="N17" i="11"/>
  <c r="O17" i="11"/>
  <c r="P17" i="11"/>
  <c r="Q17" i="11"/>
  <c r="N18" i="11"/>
  <c r="O18" i="11"/>
  <c r="P18" i="11"/>
  <c r="Q18" i="11"/>
  <c r="N15" i="10"/>
  <c r="O15" i="10"/>
  <c r="P15" i="10"/>
  <c r="Q15" i="10"/>
  <c r="N16" i="10"/>
  <c r="O16" i="10"/>
  <c r="P16" i="10"/>
  <c r="Q16" i="10"/>
  <c r="N17" i="10"/>
  <c r="O17" i="10"/>
  <c r="P17" i="10"/>
  <c r="Q17" i="10"/>
  <c r="N18" i="10"/>
  <c r="O18" i="10"/>
  <c r="P18" i="10"/>
  <c r="Q18" i="10"/>
  <c r="N15" i="9"/>
  <c r="O15" i="9"/>
  <c r="P15" i="9"/>
  <c r="Q15" i="9"/>
  <c r="N16" i="9"/>
  <c r="O16" i="9"/>
  <c r="P16" i="9"/>
  <c r="Q16" i="9"/>
  <c r="N17" i="9"/>
  <c r="O17" i="9"/>
  <c r="P17" i="9"/>
  <c r="Q17" i="9"/>
  <c r="N18" i="9"/>
  <c r="O18" i="9"/>
  <c r="P18" i="9"/>
  <c r="Q18" i="9"/>
  <c r="N15" i="8"/>
  <c r="O15" i="8"/>
  <c r="P15" i="8"/>
  <c r="Q15" i="8"/>
  <c r="N16" i="8"/>
  <c r="O16" i="8"/>
  <c r="P16" i="8"/>
  <c r="Q16" i="8"/>
  <c r="N17" i="8"/>
  <c r="O17" i="8"/>
  <c r="P17" i="8"/>
  <c r="Q17" i="8"/>
  <c r="N18" i="8"/>
  <c r="O18" i="8"/>
  <c r="P18" i="8"/>
  <c r="Q18" i="8"/>
  <c r="N15" i="7"/>
  <c r="O15" i="7"/>
  <c r="P15" i="7"/>
  <c r="Q15" i="7"/>
  <c r="N16" i="7"/>
  <c r="O16" i="7"/>
  <c r="P16" i="7"/>
  <c r="Q16" i="7"/>
  <c r="N17" i="7"/>
  <c r="O17" i="7"/>
  <c r="P17" i="7"/>
  <c r="Q17" i="7"/>
  <c r="N18" i="7"/>
  <c r="O18" i="7"/>
  <c r="P18" i="7"/>
  <c r="Q18" i="7"/>
  <c r="N19" i="7"/>
  <c r="O19" i="7"/>
  <c r="P19" i="7"/>
  <c r="Q19" i="7"/>
  <c r="N15" i="6"/>
  <c r="O15" i="6"/>
  <c r="P15" i="6"/>
  <c r="Q15" i="6"/>
  <c r="N16" i="6"/>
  <c r="O16" i="6"/>
  <c r="P16" i="6"/>
  <c r="Q16" i="6"/>
  <c r="N17" i="6"/>
  <c r="O17" i="6"/>
  <c r="P17" i="6"/>
  <c r="Q17" i="6"/>
  <c r="N18" i="6"/>
  <c r="O18" i="6"/>
  <c r="P18" i="6"/>
  <c r="Q18" i="6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5" i="4"/>
  <c r="O15" i="4"/>
  <c r="P15" i="4"/>
  <c r="Q15" i="4"/>
  <c r="N16" i="4"/>
  <c r="O16" i="4"/>
  <c r="P16" i="4"/>
  <c r="Q16" i="4"/>
  <c r="N17" i="4"/>
  <c r="O17" i="4"/>
  <c r="P17" i="4"/>
  <c r="Q17" i="4"/>
  <c r="N18" i="4"/>
  <c r="O18" i="4"/>
  <c r="P18" i="4"/>
  <c r="Q18" i="4"/>
  <c r="Q41" i="14"/>
  <c r="P41" i="14"/>
  <c r="O41" i="14"/>
  <c r="N41" i="14"/>
  <c r="Q40" i="14"/>
  <c r="P40" i="14"/>
  <c r="O40" i="14"/>
  <c r="N40" i="14"/>
  <c r="Q39" i="14"/>
  <c r="P39" i="14"/>
  <c r="O39" i="14"/>
  <c r="N39" i="14"/>
  <c r="Q38" i="14"/>
  <c r="P38" i="14"/>
  <c r="O38" i="14"/>
  <c r="N38" i="14"/>
  <c r="Q37" i="14"/>
  <c r="P37" i="14"/>
  <c r="O37" i="14"/>
  <c r="N37" i="14"/>
  <c r="Q36" i="14"/>
  <c r="P36" i="14"/>
  <c r="O36" i="14"/>
  <c r="N36" i="14"/>
  <c r="Q35" i="14"/>
  <c r="P35" i="14"/>
  <c r="O35" i="14"/>
  <c r="N35" i="14"/>
  <c r="Q34" i="14"/>
  <c r="P34" i="14"/>
  <c r="O34" i="14"/>
  <c r="N34" i="14"/>
  <c r="Q33" i="14"/>
  <c r="P33" i="14"/>
  <c r="O33" i="14"/>
  <c r="N33" i="14"/>
  <c r="Q32" i="14"/>
  <c r="P32" i="14"/>
  <c r="O32" i="14"/>
  <c r="N32" i="14"/>
  <c r="Q31" i="14"/>
  <c r="P31" i="14"/>
  <c r="O31" i="14"/>
  <c r="N31" i="14"/>
  <c r="Q30" i="14"/>
  <c r="P30" i="14"/>
  <c r="O30" i="14"/>
  <c r="N30" i="14"/>
  <c r="Q29" i="14"/>
  <c r="P29" i="14"/>
  <c r="O29" i="14"/>
  <c r="N29" i="14"/>
  <c r="Q28" i="14"/>
  <c r="P28" i="14"/>
  <c r="O28" i="14"/>
  <c r="N28" i="14"/>
  <c r="Q27" i="14"/>
  <c r="P27" i="14"/>
  <c r="O27" i="14"/>
  <c r="N27" i="14"/>
  <c r="Q26" i="14"/>
  <c r="P26" i="14"/>
  <c r="O26" i="14"/>
  <c r="N26" i="14"/>
  <c r="Q25" i="14"/>
  <c r="P25" i="14"/>
  <c r="O25" i="14"/>
  <c r="N25" i="14"/>
  <c r="Q24" i="14"/>
  <c r="P24" i="14"/>
  <c r="O24" i="14"/>
  <c r="N24" i="14"/>
  <c r="Q23" i="14"/>
  <c r="P23" i="14"/>
  <c r="O23" i="14"/>
  <c r="N23" i="14"/>
  <c r="Q22" i="14"/>
  <c r="P22" i="14"/>
  <c r="O22" i="14"/>
  <c r="N22" i="14"/>
  <c r="Q21" i="14"/>
  <c r="P21" i="14"/>
  <c r="O21" i="14"/>
  <c r="N21" i="14"/>
  <c r="Q20" i="14"/>
  <c r="P20" i="14"/>
  <c r="O20" i="14"/>
  <c r="N20" i="14"/>
  <c r="Q19" i="14"/>
  <c r="P19" i="14"/>
  <c r="O19" i="14"/>
  <c r="N19" i="14"/>
  <c r="Q14" i="14"/>
  <c r="P14" i="14"/>
  <c r="O14" i="14"/>
  <c r="N14" i="14"/>
  <c r="Q13" i="14"/>
  <c r="P13" i="14"/>
  <c r="O13" i="14"/>
  <c r="N13" i="14"/>
  <c r="Q12" i="14"/>
  <c r="P12" i="14"/>
  <c r="O12" i="14"/>
  <c r="N12" i="14"/>
  <c r="Q11" i="14"/>
  <c r="P11" i="14"/>
  <c r="O11" i="14"/>
  <c r="N11" i="14"/>
  <c r="Q10" i="14"/>
  <c r="P10" i="14"/>
  <c r="O10" i="14"/>
  <c r="N10" i="14"/>
  <c r="Q9" i="14"/>
  <c r="P9" i="14"/>
  <c r="O9" i="14"/>
  <c r="N9" i="14"/>
  <c r="Q41" i="13"/>
  <c r="P41" i="13"/>
  <c r="O41" i="13"/>
  <c r="N41" i="13"/>
  <c r="Q40" i="13"/>
  <c r="P40" i="13"/>
  <c r="O40" i="13"/>
  <c r="N40" i="13"/>
  <c r="Q39" i="13"/>
  <c r="P39" i="13"/>
  <c r="O39" i="13"/>
  <c r="N39" i="13"/>
  <c r="Q38" i="13"/>
  <c r="P38" i="13"/>
  <c r="O38" i="13"/>
  <c r="N38" i="13"/>
  <c r="Q37" i="13"/>
  <c r="P37" i="13"/>
  <c r="O37" i="13"/>
  <c r="N37" i="13"/>
  <c r="Q36" i="13"/>
  <c r="P36" i="13"/>
  <c r="O36" i="13"/>
  <c r="N36" i="13"/>
  <c r="Q35" i="13"/>
  <c r="P35" i="13"/>
  <c r="O35" i="13"/>
  <c r="N35" i="13"/>
  <c r="Q34" i="13"/>
  <c r="P34" i="13"/>
  <c r="O34" i="13"/>
  <c r="N34" i="13"/>
  <c r="Q33" i="13"/>
  <c r="P33" i="13"/>
  <c r="O33" i="13"/>
  <c r="N33" i="13"/>
  <c r="Q32" i="13"/>
  <c r="P32" i="13"/>
  <c r="O32" i="13"/>
  <c r="N32" i="13"/>
  <c r="Q31" i="13"/>
  <c r="P31" i="13"/>
  <c r="O31" i="13"/>
  <c r="N31" i="13"/>
  <c r="Q30" i="13"/>
  <c r="P30" i="13"/>
  <c r="O30" i="13"/>
  <c r="N30" i="13"/>
  <c r="Q29" i="13"/>
  <c r="P29" i="13"/>
  <c r="O29" i="13"/>
  <c r="N29" i="13"/>
  <c r="Q28" i="13"/>
  <c r="P28" i="13"/>
  <c r="O28" i="13"/>
  <c r="N28" i="13"/>
  <c r="Q27" i="13"/>
  <c r="P27" i="13"/>
  <c r="O27" i="13"/>
  <c r="N27" i="13"/>
  <c r="Q26" i="13"/>
  <c r="P26" i="13"/>
  <c r="O26" i="13"/>
  <c r="N26" i="13"/>
  <c r="Q25" i="13"/>
  <c r="P25" i="13"/>
  <c r="O25" i="13"/>
  <c r="N25" i="13"/>
  <c r="Q24" i="13"/>
  <c r="P24" i="13"/>
  <c r="O24" i="13"/>
  <c r="N24" i="13"/>
  <c r="Q23" i="13"/>
  <c r="P23" i="13"/>
  <c r="O23" i="13"/>
  <c r="N23" i="13"/>
  <c r="Q22" i="13"/>
  <c r="P22" i="13"/>
  <c r="O22" i="13"/>
  <c r="N22" i="13"/>
  <c r="Q21" i="13"/>
  <c r="P21" i="13"/>
  <c r="O21" i="13"/>
  <c r="N21" i="13"/>
  <c r="Q20" i="13"/>
  <c r="P20" i="13"/>
  <c r="O20" i="13"/>
  <c r="N20" i="13"/>
  <c r="Q19" i="13"/>
  <c r="P19" i="13"/>
  <c r="O19" i="13"/>
  <c r="N19" i="13"/>
  <c r="Q14" i="13"/>
  <c r="P14" i="13"/>
  <c r="O14" i="13"/>
  <c r="N14" i="13"/>
  <c r="Q13" i="13"/>
  <c r="P13" i="13"/>
  <c r="O13" i="13"/>
  <c r="N13" i="13"/>
  <c r="Q12" i="13"/>
  <c r="P12" i="13"/>
  <c r="O12" i="13"/>
  <c r="N12" i="13"/>
  <c r="Q11" i="13"/>
  <c r="P11" i="13"/>
  <c r="O11" i="13"/>
  <c r="N11" i="13"/>
  <c r="Q10" i="13"/>
  <c r="P10" i="13"/>
  <c r="O10" i="13"/>
  <c r="N10" i="13"/>
  <c r="Q9" i="13"/>
  <c r="P9" i="13"/>
  <c r="O9" i="13"/>
  <c r="N9" i="13"/>
  <c r="Q41" i="12"/>
  <c r="P41" i="12"/>
  <c r="O41" i="12"/>
  <c r="N41" i="12"/>
  <c r="Q40" i="12"/>
  <c r="P40" i="12"/>
  <c r="O40" i="12"/>
  <c r="N40" i="12"/>
  <c r="Q39" i="12"/>
  <c r="P39" i="12"/>
  <c r="O39" i="12"/>
  <c r="N39" i="12"/>
  <c r="Q38" i="12"/>
  <c r="P38" i="12"/>
  <c r="O38" i="12"/>
  <c r="N38" i="12"/>
  <c r="Q37" i="12"/>
  <c r="P37" i="12"/>
  <c r="O37" i="12"/>
  <c r="N37" i="12"/>
  <c r="Q36" i="12"/>
  <c r="P36" i="12"/>
  <c r="O36" i="12"/>
  <c r="N36" i="12"/>
  <c r="Q35" i="12"/>
  <c r="P35" i="12"/>
  <c r="O35" i="12"/>
  <c r="N35" i="12"/>
  <c r="Q34" i="12"/>
  <c r="P34" i="12"/>
  <c r="O34" i="12"/>
  <c r="N34" i="12"/>
  <c r="Q33" i="12"/>
  <c r="P33" i="12"/>
  <c r="O33" i="12"/>
  <c r="N33" i="12"/>
  <c r="Q32" i="12"/>
  <c r="P32" i="12"/>
  <c r="O32" i="12"/>
  <c r="N32" i="12"/>
  <c r="Q31" i="12"/>
  <c r="P31" i="12"/>
  <c r="O31" i="12"/>
  <c r="N31" i="12"/>
  <c r="Q30" i="12"/>
  <c r="P30" i="12"/>
  <c r="O30" i="12"/>
  <c r="N30" i="12"/>
  <c r="Q29" i="12"/>
  <c r="P29" i="12"/>
  <c r="O29" i="12"/>
  <c r="N29" i="12"/>
  <c r="Q28" i="12"/>
  <c r="P28" i="12"/>
  <c r="O28" i="12"/>
  <c r="N28" i="12"/>
  <c r="Q27" i="12"/>
  <c r="P27" i="12"/>
  <c r="O27" i="12"/>
  <c r="N27" i="12"/>
  <c r="Q26" i="12"/>
  <c r="P26" i="12"/>
  <c r="O26" i="12"/>
  <c r="N26" i="12"/>
  <c r="Q25" i="12"/>
  <c r="P25" i="12"/>
  <c r="O25" i="12"/>
  <c r="N25" i="12"/>
  <c r="Q24" i="12"/>
  <c r="P24" i="12"/>
  <c r="O24" i="12"/>
  <c r="N24" i="12"/>
  <c r="Q23" i="12"/>
  <c r="P23" i="12"/>
  <c r="O23" i="12"/>
  <c r="N23" i="12"/>
  <c r="Q22" i="12"/>
  <c r="P22" i="12"/>
  <c r="O22" i="12"/>
  <c r="N22" i="12"/>
  <c r="Q21" i="12"/>
  <c r="P21" i="12"/>
  <c r="O21" i="12"/>
  <c r="N21" i="12"/>
  <c r="Q20" i="12"/>
  <c r="P20" i="12"/>
  <c r="O20" i="12"/>
  <c r="N20" i="12"/>
  <c r="Q19" i="12"/>
  <c r="P19" i="12"/>
  <c r="O19" i="12"/>
  <c r="N19" i="12"/>
  <c r="Q14" i="12"/>
  <c r="P14" i="12"/>
  <c r="O14" i="12"/>
  <c r="N14" i="12"/>
  <c r="Q13" i="12"/>
  <c r="P13" i="12"/>
  <c r="O13" i="12"/>
  <c r="N13" i="12"/>
  <c r="Q12" i="12"/>
  <c r="P12" i="12"/>
  <c r="O12" i="12"/>
  <c r="N12" i="12"/>
  <c r="Q11" i="12"/>
  <c r="P11" i="12"/>
  <c r="O11" i="12"/>
  <c r="N11" i="12"/>
  <c r="Q10" i="12"/>
  <c r="P10" i="12"/>
  <c r="O10" i="12"/>
  <c r="N10" i="12"/>
  <c r="Q9" i="12"/>
  <c r="P9" i="12"/>
  <c r="O9" i="12"/>
  <c r="N9" i="12"/>
  <c r="Q41" i="11"/>
  <c r="P41" i="11"/>
  <c r="O41" i="11"/>
  <c r="N41" i="11"/>
  <c r="Q40" i="11"/>
  <c r="P40" i="11"/>
  <c r="O40" i="11"/>
  <c r="N40" i="11"/>
  <c r="Q39" i="11"/>
  <c r="P39" i="11"/>
  <c r="O39" i="11"/>
  <c r="N39" i="11"/>
  <c r="Q38" i="11"/>
  <c r="P38" i="11"/>
  <c r="O38" i="11"/>
  <c r="N38" i="11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Q28" i="11"/>
  <c r="P28" i="11"/>
  <c r="O28" i="11"/>
  <c r="N28" i="11"/>
  <c r="Q27" i="11"/>
  <c r="P27" i="11"/>
  <c r="O27" i="11"/>
  <c r="N27" i="11"/>
  <c r="Q26" i="11"/>
  <c r="P26" i="11"/>
  <c r="O26" i="11"/>
  <c r="N26" i="11"/>
  <c r="Q25" i="11"/>
  <c r="P25" i="11"/>
  <c r="O25" i="11"/>
  <c r="N25" i="11"/>
  <c r="Q24" i="11"/>
  <c r="P24" i="11"/>
  <c r="O24" i="11"/>
  <c r="N24" i="11"/>
  <c r="Q23" i="11"/>
  <c r="P23" i="11"/>
  <c r="O23" i="11"/>
  <c r="N23" i="11"/>
  <c r="Q22" i="11"/>
  <c r="P22" i="11"/>
  <c r="O22" i="11"/>
  <c r="N22" i="11"/>
  <c r="Q21" i="11"/>
  <c r="P21" i="11"/>
  <c r="O21" i="11"/>
  <c r="N21" i="11"/>
  <c r="Q20" i="11"/>
  <c r="P20" i="11"/>
  <c r="O20" i="11"/>
  <c r="N20" i="11"/>
  <c r="Q19" i="11"/>
  <c r="P19" i="11"/>
  <c r="O19" i="11"/>
  <c r="N19" i="11"/>
  <c r="Q14" i="11"/>
  <c r="P14" i="11"/>
  <c r="O14" i="11"/>
  <c r="N14" i="11"/>
  <c r="Q13" i="11"/>
  <c r="P13" i="11"/>
  <c r="O13" i="11"/>
  <c r="N13" i="11"/>
  <c r="Q12" i="11"/>
  <c r="P12" i="11"/>
  <c r="O12" i="11"/>
  <c r="N12" i="11"/>
  <c r="Q11" i="11"/>
  <c r="P11" i="11"/>
  <c r="O11" i="11"/>
  <c r="N11" i="11"/>
  <c r="Q10" i="11"/>
  <c r="P10" i="11"/>
  <c r="O10" i="11"/>
  <c r="N10" i="11"/>
  <c r="Q9" i="11"/>
  <c r="P9" i="11"/>
  <c r="O9" i="11"/>
  <c r="N9" i="11"/>
  <c r="Q41" i="10"/>
  <c r="P41" i="10"/>
  <c r="O41" i="10"/>
  <c r="N41" i="10"/>
  <c r="Q40" i="10"/>
  <c r="P40" i="10"/>
  <c r="O40" i="10"/>
  <c r="N40" i="10"/>
  <c r="Q39" i="10"/>
  <c r="P39" i="10"/>
  <c r="O39" i="10"/>
  <c r="N39" i="10"/>
  <c r="Q38" i="10"/>
  <c r="P38" i="10"/>
  <c r="O38" i="10"/>
  <c r="N38" i="10"/>
  <c r="Q37" i="10"/>
  <c r="P37" i="10"/>
  <c r="O37" i="10"/>
  <c r="N37" i="10"/>
  <c r="Q36" i="10"/>
  <c r="P36" i="10"/>
  <c r="O36" i="10"/>
  <c r="N36" i="10"/>
  <c r="Q35" i="10"/>
  <c r="P35" i="10"/>
  <c r="O35" i="10"/>
  <c r="N35" i="10"/>
  <c r="Q34" i="10"/>
  <c r="P34" i="10"/>
  <c r="O34" i="10"/>
  <c r="N34" i="10"/>
  <c r="Q33" i="10"/>
  <c r="P33" i="10"/>
  <c r="O33" i="10"/>
  <c r="N33" i="10"/>
  <c r="Q32" i="10"/>
  <c r="P32" i="10"/>
  <c r="O32" i="10"/>
  <c r="N32" i="10"/>
  <c r="Q31" i="10"/>
  <c r="P31" i="10"/>
  <c r="O31" i="10"/>
  <c r="N31" i="10"/>
  <c r="Q30" i="10"/>
  <c r="P30" i="10"/>
  <c r="O30" i="10"/>
  <c r="N30" i="10"/>
  <c r="Q29" i="10"/>
  <c r="P29" i="10"/>
  <c r="O29" i="10"/>
  <c r="N29" i="10"/>
  <c r="Q28" i="10"/>
  <c r="P28" i="10"/>
  <c r="O28" i="10"/>
  <c r="N28" i="10"/>
  <c r="Q27" i="10"/>
  <c r="P27" i="10"/>
  <c r="O27" i="10"/>
  <c r="N27" i="10"/>
  <c r="Q26" i="10"/>
  <c r="P26" i="10"/>
  <c r="O26" i="10"/>
  <c r="N26" i="10"/>
  <c r="Q25" i="10"/>
  <c r="P25" i="10"/>
  <c r="O25" i="10"/>
  <c r="N25" i="10"/>
  <c r="Q24" i="10"/>
  <c r="P24" i="10"/>
  <c r="O24" i="10"/>
  <c r="N24" i="10"/>
  <c r="Q23" i="10"/>
  <c r="P23" i="10"/>
  <c r="O23" i="10"/>
  <c r="N23" i="10"/>
  <c r="Q22" i="10"/>
  <c r="P22" i="10"/>
  <c r="O22" i="10"/>
  <c r="N22" i="10"/>
  <c r="Q21" i="10"/>
  <c r="P21" i="10"/>
  <c r="O21" i="10"/>
  <c r="N21" i="10"/>
  <c r="Q20" i="10"/>
  <c r="P20" i="10"/>
  <c r="O20" i="10"/>
  <c r="N20" i="10"/>
  <c r="Q19" i="10"/>
  <c r="P19" i="10"/>
  <c r="O19" i="10"/>
  <c r="N19" i="10"/>
  <c r="Q14" i="10"/>
  <c r="P14" i="10"/>
  <c r="O14" i="10"/>
  <c r="N14" i="10"/>
  <c r="Q13" i="10"/>
  <c r="P13" i="10"/>
  <c r="O13" i="10"/>
  <c r="N13" i="10"/>
  <c r="Q12" i="10"/>
  <c r="P12" i="10"/>
  <c r="O12" i="10"/>
  <c r="N12" i="10"/>
  <c r="Q11" i="10"/>
  <c r="P11" i="10"/>
  <c r="O11" i="10"/>
  <c r="N11" i="10"/>
  <c r="Q10" i="10"/>
  <c r="P10" i="10"/>
  <c r="O10" i="10"/>
  <c r="N10" i="10"/>
  <c r="Q9" i="10"/>
  <c r="P9" i="10"/>
  <c r="O9" i="10"/>
  <c r="N9" i="10"/>
  <c r="Q41" i="9"/>
  <c r="P41" i="9"/>
  <c r="O41" i="9"/>
  <c r="N41" i="9"/>
  <c r="Q40" i="9"/>
  <c r="P40" i="9"/>
  <c r="O40" i="9"/>
  <c r="N40" i="9"/>
  <c r="Q39" i="9"/>
  <c r="P39" i="9"/>
  <c r="O39" i="9"/>
  <c r="N39" i="9"/>
  <c r="Q38" i="9"/>
  <c r="P38" i="9"/>
  <c r="O38" i="9"/>
  <c r="N38" i="9"/>
  <c r="Q37" i="9"/>
  <c r="P37" i="9"/>
  <c r="O37" i="9"/>
  <c r="N37" i="9"/>
  <c r="Q36" i="9"/>
  <c r="P36" i="9"/>
  <c r="O36" i="9"/>
  <c r="N36" i="9"/>
  <c r="Q35" i="9"/>
  <c r="P35" i="9"/>
  <c r="O35" i="9"/>
  <c r="N35" i="9"/>
  <c r="Q34" i="9"/>
  <c r="P34" i="9"/>
  <c r="O34" i="9"/>
  <c r="N34" i="9"/>
  <c r="Q33" i="9"/>
  <c r="P33" i="9"/>
  <c r="O33" i="9"/>
  <c r="N33" i="9"/>
  <c r="Q32" i="9"/>
  <c r="P32" i="9"/>
  <c r="O32" i="9"/>
  <c r="N32" i="9"/>
  <c r="Q31" i="9"/>
  <c r="P31" i="9"/>
  <c r="O31" i="9"/>
  <c r="N31" i="9"/>
  <c r="Q30" i="9"/>
  <c r="P30" i="9"/>
  <c r="O30" i="9"/>
  <c r="N30" i="9"/>
  <c r="Q29" i="9"/>
  <c r="P29" i="9"/>
  <c r="O29" i="9"/>
  <c r="N29" i="9"/>
  <c r="Q28" i="9"/>
  <c r="P28" i="9"/>
  <c r="O28" i="9"/>
  <c r="N28" i="9"/>
  <c r="Q27" i="9"/>
  <c r="P27" i="9"/>
  <c r="O27" i="9"/>
  <c r="N27" i="9"/>
  <c r="Q26" i="9"/>
  <c r="P26" i="9"/>
  <c r="O26" i="9"/>
  <c r="N26" i="9"/>
  <c r="Q25" i="9"/>
  <c r="P25" i="9"/>
  <c r="O25" i="9"/>
  <c r="N25" i="9"/>
  <c r="Q24" i="9"/>
  <c r="P24" i="9"/>
  <c r="O24" i="9"/>
  <c r="N24" i="9"/>
  <c r="Q23" i="9"/>
  <c r="P23" i="9"/>
  <c r="O23" i="9"/>
  <c r="N23" i="9"/>
  <c r="Q22" i="9"/>
  <c r="P22" i="9"/>
  <c r="O22" i="9"/>
  <c r="N22" i="9"/>
  <c r="Q21" i="9"/>
  <c r="P21" i="9"/>
  <c r="O21" i="9"/>
  <c r="N21" i="9"/>
  <c r="Q20" i="9"/>
  <c r="P20" i="9"/>
  <c r="O20" i="9"/>
  <c r="N20" i="9"/>
  <c r="Q19" i="9"/>
  <c r="P19" i="9"/>
  <c r="O19" i="9"/>
  <c r="N19" i="9"/>
  <c r="Q14" i="9"/>
  <c r="P14" i="9"/>
  <c r="O14" i="9"/>
  <c r="N14" i="9"/>
  <c r="Q13" i="9"/>
  <c r="P13" i="9"/>
  <c r="O13" i="9"/>
  <c r="N13" i="9"/>
  <c r="Q12" i="9"/>
  <c r="P12" i="9"/>
  <c r="O12" i="9"/>
  <c r="N12" i="9"/>
  <c r="Q11" i="9"/>
  <c r="P11" i="9"/>
  <c r="O11" i="9"/>
  <c r="N11" i="9"/>
  <c r="Q10" i="9"/>
  <c r="P10" i="9"/>
  <c r="O10" i="9"/>
  <c r="N10" i="9"/>
  <c r="Q9" i="9"/>
  <c r="P9" i="9"/>
  <c r="O9" i="9"/>
  <c r="N9" i="9"/>
  <c r="Q41" i="8"/>
  <c r="P41" i="8"/>
  <c r="O41" i="8"/>
  <c r="N41" i="8"/>
  <c r="Q40" i="8"/>
  <c r="P40" i="8"/>
  <c r="O40" i="8"/>
  <c r="N40" i="8"/>
  <c r="Q39" i="8"/>
  <c r="P39" i="8"/>
  <c r="O39" i="8"/>
  <c r="N39" i="8"/>
  <c r="Q38" i="8"/>
  <c r="P38" i="8"/>
  <c r="O38" i="8"/>
  <c r="N38" i="8"/>
  <c r="Q37" i="8"/>
  <c r="P37" i="8"/>
  <c r="O37" i="8"/>
  <c r="N37" i="8"/>
  <c r="Q36" i="8"/>
  <c r="P36" i="8"/>
  <c r="O36" i="8"/>
  <c r="N36" i="8"/>
  <c r="Q35" i="8"/>
  <c r="P35" i="8"/>
  <c r="O35" i="8"/>
  <c r="N35" i="8"/>
  <c r="Q34" i="8"/>
  <c r="P34" i="8"/>
  <c r="O34" i="8"/>
  <c r="N34" i="8"/>
  <c r="Q33" i="8"/>
  <c r="P33" i="8"/>
  <c r="O33" i="8"/>
  <c r="N33" i="8"/>
  <c r="Q32" i="8"/>
  <c r="P32" i="8"/>
  <c r="O32" i="8"/>
  <c r="N32" i="8"/>
  <c r="Q31" i="8"/>
  <c r="P31" i="8"/>
  <c r="O31" i="8"/>
  <c r="N31" i="8"/>
  <c r="Q30" i="8"/>
  <c r="P30" i="8"/>
  <c r="O30" i="8"/>
  <c r="N30" i="8"/>
  <c r="Q29" i="8"/>
  <c r="P29" i="8"/>
  <c r="O29" i="8"/>
  <c r="N29" i="8"/>
  <c r="Q28" i="8"/>
  <c r="P28" i="8"/>
  <c r="O28" i="8"/>
  <c r="N28" i="8"/>
  <c r="Q27" i="8"/>
  <c r="P27" i="8"/>
  <c r="O27" i="8"/>
  <c r="N27" i="8"/>
  <c r="Q26" i="8"/>
  <c r="P26" i="8"/>
  <c r="O26" i="8"/>
  <c r="N26" i="8"/>
  <c r="Q25" i="8"/>
  <c r="P25" i="8"/>
  <c r="O25" i="8"/>
  <c r="N25" i="8"/>
  <c r="Q24" i="8"/>
  <c r="P24" i="8"/>
  <c r="O24" i="8"/>
  <c r="N24" i="8"/>
  <c r="Q23" i="8"/>
  <c r="P23" i="8"/>
  <c r="O23" i="8"/>
  <c r="N23" i="8"/>
  <c r="Q22" i="8"/>
  <c r="P22" i="8"/>
  <c r="O22" i="8"/>
  <c r="N22" i="8"/>
  <c r="Q21" i="8"/>
  <c r="P21" i="8"/>
  <c r="O21" i="8"/>
  <c r="N21" i="8"/>
  <c r="Q20" i="8"/>
  <c r="P20" i="8"/>
  <c r="O20" i="8"/>
  <c r="N20" i="8"/>
  <c r="Q19" i="8"/>
  <c r="P19" i="8"/>
  <c r="O19" i="8"/>
  <c r="N19" i="8"/>
  <c r="Q14" i="8"/>
  <c r="P14" i="8"/>
  <c r="O14" i="8"/>
  <c r="N14" i="8"/>
  <c r="Q13" i="8"/>
  <c r="P13" i="8"/>
  <c r="O13" i="8"/>
  <c r="N13" i="8"/>
  <c r="Q12" i="8"/>
  <c r="P12" i="8"/>
  <c r="O12" i="8"/>
  <c r="N12" i="8"/>
  <c r="Q11" i="8"/>
  <c r="P11" i="8"/>
  <c r="O11" i="8"/>
  <c r="N11" i="8"/>
  <c r="Q10" i="8"/>
  <c r="P10" i="8"/>
  <c r="O10" i="8"/>
  <c r="N10" i="8"/>
  <c r="Q9" i="8"/>
  <c r="P9" i="8"/>
  <c r="O9" i="8"/>
  <c r="N9" i="8"/>
  <c r="Q41" i="7"/>
  <c r="P41" i="7"/>
  <c r="O41" i="7"/>
  <c r="N41" i="7"/>
  <c r="Q40" i="7"/>
  <c r="P40" i="7"/>
  <c r="O40" i="7"/>
  <c r="N40" i="7"/>
  <c r="Q39" i="7"/>
  <c r="P39" i="7"/>
  <c r="O39" i="7"/>
  <c r="N39" i="7"/>
  <c r="Q38" i="7"/>
  <c r="P38" i="7"/>
  <c r="O38" i="7"/>
  <c r="N38" i="7"/>
  <c r="Q37" i="7"/>
  <c r="P37" i="7"/>
  <c r="O37" i="7"/>
  <c r="N37" i="7"/>
  <c r="Q36" i="7"/>
  <c r="P36" i="7"/>
  <c r="O36" i="7"/>
  <c r="N36" i="7"/>
  <c r="Q35" i="7"/>
  <c r="P35" i="7"/>
  <c r="O35" i="7"/>
  <c r="N35" i="7"/>
  <c r="Q34" i="7"/>
  <c r="P34" i="7"/>
  <c r="O34" i="7"/>
  <c r="N34" i="7"/>
  <c r="Q33" i="7"/>
  <c r="P33" i="7"/>
  <c r="O33" i="7"/>
  <c r="N33" i="7"/>
  <c r="Q32" i="7"/>
  <c r="P32" i="7"/>
  <c r="O32" i="7"/>
  <c r="N32" i="7"/>
  <c r="Q31" i="7"/>
  <c r="P31" i="7"/>
  <c r="O31" i="7"/>
  <c r="N31" i="7"/>
  <c r="Q30" i="7"/>
  <c r="P30" i="7"/>
  <c r="O30" i="7"/>
  <c r="N30" i="7"/>
  <c r="Q29" i="7"/>
  <c r="P29" i="7"/>
  <c r="O29" i="7"/>
  <c r="N29" i="7"/>
  <c r="Q28" i="7"/>
  <c r="P28" i="7"/>
  <c r="O28" i="7"/>
  <c r="N28" i="7"/>
  <c r="Q27" i="7"/>
  <c r="P27" i="7"/>
  <c r="O27" i="7"/>
  <c r="N27" i="7"/>
  <c r="Q26" i="7"/>
  <c r="P26" i="7"/>
  <c r="O26" i="7"/>
  <c r="N26" i="7"/>
  <c r="Q25" i="7"/>
  <c r="P25" i="7"/>
  <c r="O25" i="7"/>
  <c r="N25" i="7"/>
  <c r="Q24" i="7"/>
  <c r="P24" i="7"/>
  <c r="O24" i="7"/>
  <c r="N24" i="7"/>
  <c r="Q23" i="7"/>
  <c r="P23" i="7"/>
  <c r="O23" i="7"/>
  <c r="N23" i="7"/>
  <c r="Q22" i="7"/>
  <c r="P22" i="7"/>
  <c r="O22" i="7"/>
  <c r="N22" i="7"/>
  <c r="Q21" i="7"/>
  <c r="P21" i="7"/>
  <c r="O21" i="7"/>
  <c r="N21" i="7"/>
  <c r="Q20" i="7"/>
  <c r="P20" i="7"/>
  <c r="O20" i="7"/>
  <c r="N20" i="7"/>
  <c r="Q14" i="7"/>
  <c r="P14" i="7"/>
  <c r="O14" i="7"/>
  <c r="N14" i="7"/>
  <c r="Q13" i="7"/>
  <c r="P13" i="7"/>
  <c r="O13" i="7"/>
  <c r="N13" i="7"/>
  <c r="Q12" i="7"/>
  <c r="P12" i="7"/>
  <c r="O12" i="7"/>
  <c r="N12" i="7"/>
  <c r="Q11" i="7"/>
  <c r="P11" i="7"/>
  <c r="O11" i="7"/>
  <c r="N11" i="7"/>
  <c r="Q10" i="7"/>
  <c r="P10" i="7"/>
  <c r="O10" i="7"/>
  <c r="N10" i="7"/>
  <c r="Q9" i="7"/>
  <c r="P9" i="7"/>
  <c r="O9" i="7"/>
  <c r="N9" i="7"/>
  <c r="Q41" i="6"/>
  <c r="P41" i="6"/>
  <c r="O41" i="6"/>
  <c r="N41" i="6"/>
  <c r="Q40" i="6"/>
  <c r="P40" i="6"/>
  <c r="O40" i="6"/>
  <c r="N40" i="6"/>
  <c r="Q39" i="6"/>
  <c r="P39" i="6"/>
  <c r="O39" i="6"/>
  <c r="N39" i="6"/>
  <c r="Q38" i="6"/>
  <c r="P38" i="6"/>
  <c r="O38" i="6"/>
  <c r="N38" i="6"/>
  <c r="Q37" i="6"/>
  <c r="P37" i="6"/>
  <c r="O37" i="6"/>
  <c r="N37" i="6"/>
  <c r="Q36" i="6"/>
  <c r="P36" i="6"/>
  <c r="O36" i="6"/>
  <c r="N36" i="6"/>
  <c r="Q35" i="6"/>
  <c r="P35" i="6"/>
  <c r="O35" i="6"/>
  <c r="N35" i="6"/>
  <c r="Q34" i="6"/>
  <c r="P34" i="6"/>
  <c r="O34" i="6"/>
  <c r="N34" i="6"/>
  <c r="Q33" i="6"/>
  <c r="P33" i="6"/>
  <c r="O33" i="6"/>
  <c r="N33" i="6"/>
  <c r="Q32" i="6"/>
  <c r="P32" i="6"/>
  <c r="O32" i="6"/>
  <c r="N32" i="6"/>
  <c r="Q31" i="6"/>
  <c r="P31" i="6"/>
  <c r="O31" i="6"/>
  <c r="N31" i="6"/>
  <c r="Q30" i="6"/>
  <c r="P30" i="6"/>
  <c r="O30" i="6"/>
  <c r="N30" i="6"/>
  <c r="Q29" i="6"/>
  <c r="P29" i="6"/>
  <c r="O29" i="6"/>
  <c r="N29" i="6"/>
  <c r="Q28" i="6"/>
  <c r="P28" i="6"/>
  <c r="O28" i="6"/>
  <c r="N28" i="6"/>
  <c r="Q27" i="6"/>
  <c r="P27" i="6"/>
  <c r="O27" i="6"/>
  <c r="N27" i="6"/>
  <c r="Q26" i="6"/>
  <c r="P26" i="6"/>
  <c r="O26" i="6"/>
  <c r="N26" i="6"/>
  <c r="Q25" i="6"/>
  <c r="P25" i="6"/>
  <c r="O25" i="6"/>
  <c r="N25" i="6"/>
  <c r="Q24" i="6"/>
  <c r="P24" i="6"/>
  <c r="O24" i="6"/>
  <c r="N24" i="6"/>
  <c r="Q23" i="6"/>
  <c r="P23" i="6"/>
  <c r="O23" i="6"/>
  <c r="N23" i="6"/>
  <c r="Q22" i="6"/>
  <c r="P22" i="6"/>
  <c r="O22" i="6"/>
  <c r="N22" i="6"/>
  <c r="Q21" i="6"/>
  <c r="P21" i="6"/>
  <c r="O21" i="6"/>
  <c r="N21" i="6"/>
  <c r="Q20" i="6"/>
  <c r="P20" i="6"/>
  <c r="O20" i="6"/>
  <c r="N20" i="6"/>
  <c r="Q19" i="6"/>
  <c r="P19" i="6"/>
  <c r="O19" i="6"/>
  <c r="N19" i="6"/>
  <c r="Q14" i="6"/>
  <c r="P14" i="6"/>
  <c r="O14" i="6"/>
  <c r="N14" i="6"/>
  <c r="Q13" i="6"/>
  <c r="P13" i="6"/>
  <c r="O13" i="6"/>
  <c r="N13" i="6"/>
  <c r="Q12" i="6"/>
  <c r="P12" i="6"/>
  <c r="O12" i="6"/>
  <c r="N12" i="6"/>
  <c r="Q11" i="6"/>
  <c r="P11" i="6"/>
  <c r="O11" i="6"/>
  <c r="N11" i="6"/>
  <c r="Q10" i="6"/>
  <c r="P10" i="6"/>
  <c r="O10" i="6"/>
  <c r="N10" i="6"/>
  <c r="Q9" i="6"/>
  <c r="P9" i="6"/>
  <c r="O9" i="6"/>
  <c r="N9" i="6"/>
  <c r="Q41" i="5"/>
  <c r="P41" i="5"/>
  <c r="O41" i="5"/>
  <c r="N41" i="5"/>
  <c r="Q40" i="5"/>
  <c r="P40" i="5"/>
  <c r="O40" i="5"/>
  <c r="N40" i="5"/>
  <c r="Q39" i="5"/>
  <c r="P39" i="5"/>
  <c r="O39" i="5"/>
  <c r="N39" i="5"/>
  <c r="Q38" i="5"/>
  <c r="P38" i="5"/>
  <c r="O38" i="5"/>
  <c r="N38" i="5"/>
  <c r="Q37" i="5"/>
  <c r="P37" i="5"/>
  <c r="O37" i="5"/>
  <c r="N37" i="5"/>
  <c r="Q36" i="5"/>
  <c r="P36" i="5"/>
  <c r="O36" i="5"/>
  <c r="N36" i="5"/>
  <c r="Q35" i="5"/>
  <c r="P35" i="5"/>
  <c r="O35" i="5"/>
  <c r="N35" i="5"/>
  <c r="Q34" i="5"/>
  <c r="P34" i="5"/>
  <c r="O34" i="5"/>
  <c r="N34" i="5"/>
  <c r="Q33" i="5"/>
  <c r="P33" i="5"/>
  <c r="O33" i="5"/>
  <c r="N33" i="5"/>
  <c r="Q32" i="5"/>
  <c r="P32" i="5"/>
  <c r="O32" i="5"/>
  <c r="N32" i="5"/>
  <c r="Q31" i="5"/>
  <c r="P31" i="5"/>
  <c r="O31" i="5"/>
  <c r="N31" i="5"/>
  <c r="Q30" i="5"/>
  <c r="P30" i="5"/>
  <c r="O30" i="5"/>
  <c r="N30" i="5"/>
  <c r="Q29" i="5"/>
  <c r="P29" i="5"/>
  <c r="O29" i="5"/>
  <c r="N29" i="5"/>
  <c r="Q28" i="5"/>
  <c r="P28" i="5"/>
  <c r="O28" i="5"/>
  <c r="N28" i="5"/>
  <c r="Q27" i="5"/>
  <c r="P27" i="5"/>
  <c r="O27" i="5"/>
  <c r="N27" i="5"/>
  <c r="Q26" i="5"/>
  <c r="P26" i="5"/>
  <c r="O26" i="5"/>
  <c r="N26" i="5"/>
  <c r="Q25" i="5"/>
  <c r="P25" i="5"/>
  <c r="O25" i="5"/>
  <c r="N25" i="5"/>
  <c r="Q24" i="5"/>
  <c r="P24" i="5"/>
  <c r="O24" i="5"/>
  <c r="N24" i="5"/>
  <c r="Q23" i="5"/>
  <c r="P23" i="5"/>
  <c r="O23" i="5"/>
  <c r="N23" i="5"/>
  <c r="Q22" i="5"/>
  <c r="P22" i="5"/>
  <c r="O22" i="5"/>
  <c r="N22" i="5"/>
  <c r="Q21" i="5"/>
  <c r="P21" i="5"/>
  <c r="O21" i="5"/>
  <c r="N21" i="5"/>
  <c r="Q20" i="5"/>
  <c r="P20" i="5"/>
  <c r="O20" i="5"/>
  <c r="N20" i="5"/>
  <c r="Q19" i="5"/>
  <c r="P19" i="5"/>
  <c r="O19" i="5"/>
  <c r="N19" i="5"/>
  <c r="Q14" i="5"/>
  <c r="P14" i="5"/>
  <c r="O14" i="5"/>
  <c r="N14" i="5"/>
  <c r="Q13" i="5"/>
  <c r="P13" i="5"/>
  <c r="O13" i="5"/>
  <c r="N13" i="5"/>
  <c r="Q12" i="5"/>
  <c r="P12" i="5"/>
  <c r="O12" i="5"/>
  <c r="N12" i="5"/>
  <c r="Q11" i="5"/>
  <c r="P11" i="5"/>
  <c r="O11" i="5"/>
  <c r="N11" i="5"/>
  <c r="Q10" i="5"/>
  <c r="P10" i="5"/>
  <c r="O10" i="5"/>
  <c r="N10" i="5"/>
  <c r="Q9" i="5"/>
  <c r="P9" i="5"/>
  <c r="O9" i="5"/>
  <c r="N9" i="5"/>
  <c r="Q41" i="4"/>
  <c r="P41" i="4"/>
  <c r="O41" i="4"/>
  <c r="N41" i="4"/>
  <c r="Q40" i="4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F11" i="15"/>
  <c r="F12" i="15"/>
  <c r="F13" i="15"/>
  <c r="F14" i="15"/>
  <c r="F15" i="15"/>
  <c r="F20" i="15"/>
  <c r="F10" i="15"/>
  <c r="E11" i="15"/>
  <c r="E12" i="15"/>
  <c r="E13" i="15"/>
  <c r="E14" i="15"/>
  <c r="E15" i="15"/>
  <c r="E20" i="15"/>
  <c r="E10" i="15"/>
  <c r="D11" i="15"/>
  <c r="D12" i="15"/>
  <c r="D13" i="15"/>
  <c r="D14" i="15"/>
  <c r="D15" i="15"/>
  <c r="D20" i="15"/>
  <c r="D10" i="15"/>
  <c r="C11" i="15"/>
  <c r="C12" i="15"/>
  <c r="C13" i="15"/>
  <c r="C14" i="15"/>
  <c r="C15" i="15"/>
  <c r="C20" i="15"/>
  <c r="C10" i="15"/>
  <c r="B11" i="15"/>
  <c r="B12" i="15"/>
  <c r="B13" i="15"/>
  <c r="B14" i="15"/>
  <c r="B15" i="15"/>
  <c r="B20" i="15"/>
  <c r="B10" i="15"/>
  <c r="F9" i="16"/>
  <c r="E9" i="16"/>
  <c r="N18" i="15" l="1"/>
  <c r="O18" i="15" s="1"/>
  <c r="Q18" i="15" s="1"/>
  <c r="S18" i="15" s="1"/>
  <c r="E56" i="2"/>
  <c r="K50" i="15"/>
  <c r="I28" i="15"/>
  <c r="I26" i="15"/>
  <c r="I24" i="15"/>
  <c r="I22" i="15"/>
  <c r="I29" i="15"/>
  <c r="I27" i="15"/>
  <c r="I25" i="15"/>
  <c r="I23" i="15"/>
  <c r="I21" i="15"/>
  <c r="K28" i="15"/>
  <c r="K26" i="15"/>
  <c r="K24" i="15"/>
  <c r="K22" i="15"/>
  <c r="K29" i="15"/>
  <c r="K27" i="15"/>
  <c r="K25" i="15"/>
  <c r="K23" i="15"/>
  <c r="K21" i="15"/>
  <c r="L50" i="15"/>
  <c r="J29" i="15"/>
  <c r="J27" i="15"/>
  <c r="J25" i="15"/>
  <c r="J23" i="15"/>
  <c r="J21" i="15"/>
  <c r="J28" i="15"/>
  <c r="J26" i="15"/>
  <c r="J24" i="15"/>
  <c r="J22" i="15"/>
  <c r="L29" i="15"/>
  <c r="L27" i="15"/>
  <c r="L25" i="15"/>
  <c r="L23" i="15"/>
  <c r="L21" i="15"/>
  <c r="L28" i="15"/>
  <c r="L26" i="15"/>
  <c r="L24" i="15"/>
  <c r="L22" i="15"/>
  <c r="N16" i="15"/>
  <c r="O16" i="15" s="1"/>
  <c r="Q16" i="15" s="1"/>
  <c r="S16" i="15" s="1"/>
  <c r="L49" i="16"/>
  <c r="J20" i="16"/>
  <c r="L20" i="16"/>
  <c r="J22" i="16"/>
  <c r="L22" i="16"/>
  <c r="J24" i="16"/>
  <c r="L24" i="16"/>
  <c r="J26" i="16"/>
  <c r="L26" i="16"/>
  <c r="J28" i="16"/>
  <c r="L28" i="16"/>
  <c r="J27" i="16"/>
  <c r="J23" i="16"/>
  <c r="J25" i="16"/>
  <c r="J21" i="16"/>
  <c r="L27" i="16"/>
  <c r="L23" i="16"/>
  <c r="L25" i="16"/>
  <c r="L21" i="16"/>
  <c r="I50" i="15"/>
  <c r="M50" i="15"/>
  <c r="I10" i="15"/>
  <c r="M10" i="15"/>
  <c r="N10" i="15" s="1"/>
  <c r="O10" i="15" s="1"/>
  <c r="Q10" i="15" s="1"/>
  <c r="S10" i="15" s="1"/>
  <c r="I49" i="15"/>
  <c r="M49" i="15"/>
  <c r="I47" i="15"/>
  <c r="M47" i="15"/>
  <c r="N47" i="15" s="1"/>
  <c r="O47" i="15" s="1"/>
  <c r="Q47" i="15" s="1"/>
  <c r="S47" i="15" s="1"/>
  <c r="I45" i="15"/>
  <c r="M45" i="15"/>
  <c r="I43" i="15"/>
  <c r="M43" i="15"/>
  <c r="N43" i="15" s="1"/>
  <c r="O43" i="15" s="1"/>
  <c r="Q43" i="15" s="1"/>
  <c r="S43" i="15" s="1"/>
  <c r="I41" i="15"/>
  <c r="M41" i="15"/>
  <c r="I39" i="15"/>
  <c r="M39" i="15"/>
  <c r="N39" i="15" s="1"/>
  <c r="O39" i="15" s="1"/>
  <c r="Q39" i="15" s="1"/>
  <c r="S39" i="15" s="1"/>
  <c r="I37" i="15"/>
  <c r="M37" i="15"/>
  <c r="I35" i="15"/>
  <c r="M35" i="15"/>
  <c r="N35" i="15" s="1"/>
  <c r="O35" i="15" s="1"/>
  <c r="Q35" i="15" s="1"/>
  <c r="S35" i="15" s="1"/>
  <c r="I33" i="15"/>
  <c r="M33" i="15"/>
  <c r="I31" i="15"/>
  <c r="M31" i="15"/>
  <c r="N31" i="15" s="1"/>
  <c r="O31" i="15" s="1"/>
  <c r="Q31" i="15" s="1"/>
  <c r="S31" i="15" s="1"/>
  <c r="I15" i="15"/>
  <c r="M15" i="15"/>
  <c r="I13" i="15"/>
  <c r="M13" i="15"/>
  <c r="N13" i="15" s="1"/>
  <c r="O13" i="15" s="1"/>
  <c r="Q13" i="15" s="1"/>
  <c r="S13" i="15" s="1"/>
  <c r="I11" i="15"/>
  <c r="M11" i="15"/>
  <c r="J50" i="15"/>
  <c r="N50" i="15"/>
  <c r="O50" i="15" s="1"/>
  <c r="Q50" i="15" s="1"/>
  <c r="S50" i="15" s="1"/>
  <c r="J48" i="15"/>
  <c r="J46" i="15"/>
  <c r="J44" i="15"/>
  <c r="J42" i="15"/>
  <c r="J40" i="15"/>
  <c r="J38" i="15"/>
  <c r="J36" i="15"/>
  <c r="J34" i="15"/>
  <c r="J32" i="15"/>
  <c r="J30" i="15"/>
  <c r="J20" i="15"/>
  <c r="J14" i="15"/>
  <c r="J12" i="15"/>
  <c r="K10" i="15"/>
  <c r="K49" i="15"/>
  <c r="N19" i="15"/>
  <c r="O19" i="15" s="1"/>
  <c r="Q19" i="15" s="1"/>
  <c r="S19" i="15" s="1"/>
  <c r="N17" i="15"/>
  <c r="O17" i="15" s="1"/>
  <c r="Q17" i="15" s="1"/>
  <c r="S17" i="15" s="1"/>
  <c r="C54" i="15"/>
  <c r="C56" i="15"/>
  <c r="D54" i="15"/>
  <c r="D56" i="15"/>
  <c r="I48" i="15"/>
  <c r="M48" i="15"/>
  <c r="N48" i="15" s="1"/>
  <c r="O48" i="15" s="1"/>
  <c r="Q48" i="15" s="1"/>
  <c r="S48" i="15" s="1"/>
  <c r="I46" i="15"/>
  <c r="M46" i="15"/>
  <c r="N46" i="15" s="1"/>
  <c r="O46" i="15" s="1"/>
  <c r="Q46" i="15" s="1"/>
  <c r="S46" i="15" s="1"/>
  <c r="I44" i="15"/>
  <c r="M44" i="15"/>
  <c r="N44" i="15" s="1"/>
  <c r="O44" i="15" s="1"/>
  <c r="Q44" i="15" s="1"/>
  <c r="S44" i="15" s="1"/>
  <c r="I42" i="15"/>
  <c r="M42" i="15"/>
  <c r="N42" i="15" s="1"/>
  <c r="O42" i="15" s="1"/>
  <c r="Q42" i="15" s="1"/>
  <c r="S42" i="15" s="1"/>
  <c r="I40" i="15"/>
  <c r="M40" i="15"/>
  <c r="N40" i="15" s="1"/>
  <c r="O40" i="15" s="1"/>
  <c r="Q40" i="15" s="1"/>
  <c r="S40" i="15" s="1"/>
  <c r="I38" i="15"/>
  <c r="M38" i="15"/>
  <c r="N38" i="15" s="1"/>
  <c r="O38" i="15" s="1"/>
  <c r="Q38" i="15" s="1"/>
  <c r="S38" i="15" s="1"/>
  <c r="I36" i="15"/>
  <c r="M36" i="15"/>
  <c r="N36" i="15" s="1"/>
  <c r="O36" i="15" s="1"/>
  <c r="Q36" i="15" s="1"/>
  <c r="S36" i="15" s="1"/>
  <c r="I34" i="15"/>
  <c r="M34" i="15"/>
  <c r="N34" i="15" s="1"/>
  <c r="O34" i="15" s="1"/>
  <c r="Q34" i="15" s="1"/>
  <c r="S34" i="15" s="1"/>
  <c r="I32" i="15"/>
  <c r="M32" i="15"/>
  <c r="N32" i="15" s="1"/>
  <c r="O32" i="15" s="1"/>
  <c r="Q32" i="15" s="1"/>
  <c r="S32" i="15" s="1"/>
  <c r="I30" i="15"/>
  <c r="M30" i="15"/>
  <c r="N30" i="15" s="1"/>
  <c r="O30" i="15" s="1"/>
  <c r="Q30" i="15" s="1"/>
  <c r="S30" i="15" s="1"/>
  <c r="I20" i="15"/>
  <c r="M20" i="15"/>
  <c r="N20" i="15" s="1"/>
  <c r="O20" i="15" s="1"/>
  <c r="Q20" i="15" s="1"/>
  <c r="S20" i="15" s="1"/>
  <c r="I14" i="15"/>
  <c r="M14" i="15"/>
  <c r="N14" i="15" s="1"/>
  <c r="O14" i="15" s="1"/>
  <c r="Q14" i="15" s="1"/>
  <c r="S14" i="15" s="1"/>
  <c r="I12" i="15"/>
  <c r="M12" i="15"/>
  <c r="N12" i="15" s="1"/>
  <c r="O12" i="15" s="1"/>
  <c r="Q12" i="15" s="1"/>
  <c r="S12" i="15" s="1"/>
  <c r="J10" i="15"/>
  <c r="J49" i="15"/>
  <c r="N49" i="15"/>
  <c r="O49" i="15" s="1"/>
  <c r="Q49" i="15" s="1"/>
  <c r="S49" i="15" s="1"/>
  <c r="J47" i="15"/>
  <c r="J45" i="15"/>
  <c r="N45" i="15"/>
  <c r="O45" i="15" s="1"/>
  <c r="Q45" i="15" s="1"/>
  <c r="S45" i="15" s="1"/>
  <c r="J43" i="15"/>
  <c r="J41" i="15"/>
  <c r="N41" i="15"/>
  <c r="O41" i="15" s="1"/>
  <c r="Q41" i="15" s="1"/>
  <c r="S41" i="15" s="1"/>
  <c r="J39" i="15"/>
  <c r="J37" i="15"/>
  <c r="N37" i="15"/>
  <c r="O37" i="15" s="1"/>
  <c r="Q37" i="15" s="1"/>
  <c r="S37" i="15" s="1"/>
  <c r="J35" i="15"/>
  <c r="J33" i="15"/>
  <c r="N33" i="15"/>
  <c r="O33" i="15" s="1"/>
  <c r="Q33" i="15" s="1"/>
  <c r="S33" i="15" s="1"/>
  <c r="J31" i="15"/>
  <c r="J15" i="15"/>
  <c r="N15" i="15"/>
  <c r="O15" i="15" s="1"/>
  <c r="Q15" i="15" s="1"/>
  <c r="S15" i="15" s="1"/>
  <c r="J13" i="15"/>
  <c r="J11" i="15"/>
  <c r="N11" i="15"/>
  <c r="O11" i="15" s="1"/>
  <c r="Q11" i="15" s="1"/>
  <c r="S11" i="15" s="1"/>
  <c r="V18" i="19"/>
  <c r="W18" i="19" s="1"/>
  <c r="V16" i="19"/>
  <c r="W16" i="19" s="1"/>
  <c r="C53" i="15"/>
  <c r="C55" i="15"/>
  <c r="D53" i="15"/>
  <c r="D55" i="15"/>
  <c r="L9" i="16"/>
  <c r="N18" i="16"/>
  <c r="O18" i="16" s="1"/>
  <c r="Q18" i="16" s="1"/>
  <c r="S18" i="16" s="1"/>
  <c r="V19" i="19" s="1"/>
  <c r="W19" i="19" s="1"/>
  <c r="N16" i="16"/>
  <c r="O16" i="16" s="1"/>
  <c r="Q16" i="16" s="1"/>
  <c r="S16" i="16" s="1"/>
  <c r="V17" i="19" s="1"/>
  <c r="W17" i="19" s="1"/>
  <c r="C55" i="2"/>
  <c r="C53" i="2"/>
  <c r="C56" i="2"/>
  <c r="C54" i="2"/>
  <c r="E10" i="2"/>
  <c r="E11" i="2" s="1"/>
  <c r="E12" i="2" s="1"/>
  <c r="E13" i="2" s="1"/>
  <c r="E14" i="2" s="1"/>
  <c r="E15" i="2" s="1"/>
  <c r="E16" i="2" s="1"/>
  <c r="P10" i="19"/>
  <c r="Q10" i="19" s="1"/>
  <c r="S10" i="19" s="1"/>
  <c r="U10" i="19" s="1"/>
  <c r="D11" i="19"/>
  <c r="E11" i="19"/>
  <c r="F17" i="2"/>
  <c r="L16" i="16"/>
  <c r="J16" i="16"/>
  <c r="L48" i="16"/>
  <c r="L46" i="16"/>
  <c r="K18" i="15"/>
  <c r="L17" i="15"/>
  <c r="J17" i="15"/>
  <c r="K16" i="15"/>
  <c r="I16" i="15"/>
  <c r="L17" i="16"/>
  <c r="J17" i="16"/>
  <c r="L15" i="16"/>
  <c r="J15" i="16"/>
  <c r="L44" i="16"/>
  <c r="L42" i="16"/>
  <c r="L40" i="16"/>
  <c r="L38" i="16"/>
  <c r="L18" i="16"/>
  <c r="J18" i="16"/>
  <c r="L10" i="15"/>
  <c r="K19" i="15"/>
  <c r="I19" i="15"/>
  <c r="L18" i="15"/>
  <c r="J18" i="15"/>
  <c r="K17" i="15"/>
  <c r="I17" i="15"/>
  <c r="L16" i="15"/>
  <c r="J16" i="15"/>
  <c r="L19" i="15"/>
  <c r="J19" i="15"/>
  <c r="I18" i="15"/>
  <c r="K48" i="15"/>
  <c r="K46" i="15"/>
  <c r="K44" i="15"/>
  <c r="K42" i="15"/>
  <c r="K40" i="15"/>
  <c r="K38" i="15"/>
  <c r="K36" i="15"/>
  <c r="K34" i="15"/>
  <c r="K32" i="15"/>
  <c r="K30" i="15"/>
  <c r="K20" i="15"/>
  <c r="K14" i="15"/>
  <c r="K12" i="15"/>
  <c r="L49" i="15"/>
  <c r="L47" i="15"/>
  <c r="L45" i="15"/>
  <c r="L43" i="15"/>
  <c r="L41" i="15"/>
  <c r="L39" i="15"/>
  <c r="L37" i="15"/>
  <c r="L35" i="15"/>
  <c r="L33" i="15"/>
  <c r="L31" i="15"/>
  <c r="L15" i="15"/>
  <c r="L13" i="15"/>
  <c r="L11" i="15"/>
  <c r="K47" i="15"/>
  <c r="K45" i="15"/>
  <c r="K43" i="15"/>
  <c r="K41" i="15"/>
  <c r="K39" i="15"/>
  <c r="K37" i="15"/>
  <c r="K35" i="15"/>
  <c r="K33" i="15"/>
  <c r="K31" i="15"/>
  <c r="K15" i="15"/>
  <c r="K13" i="15"/>
  <c r="K11" i="15"/>
  <c r="L48" i="15"/>
  <c r="L46" i="15"/>
  <c r="L44" i="15"/>
  <c r="L42" i="15"/>
  <c r="L40" i="15"/>
  <c r="L38" i="15"/>
  <c r="L36" i="15"/>
  <c r="L34" i="15"/>
  <c r="L32" i="15"/>
  <c r="L30" i="15"/>
  <c r="L20" i="15"/>
  <c r="L14" i="15"/>
  <c r="L12" i="15"/>
  <c r="L36" i="16"/>
  <c r="L34" i="16"/>
  <c r="L32" i="16"/>
  <c r="L30" i="16"/>
  <c r="L14" i="16"/>
  <c r="L12" i="16"/>
  <c r="L10" i="16"/>
  <c r="L47" i="16"/>
  <c r="L45" i="16"/>
  <c r="L43" i="16"/>
  <c r="L41" i="16"/>
  <c r="L39" i="16"/>
  <c r="L37" i="16"/>
  <c r="L35" i="16"/>
  <c r="L33" i="16"/>
  <c r="L31" i="16"/>
  <c r="L29" i="16"/>
  <c r="L19" i="16"/>
  <c r="L13" i="16"/>
  <c r="L11" i="16"/>
  <c r="D9" i="16"/>
  <c r="C9" i="16"/>
  <c r="B9" i="16"/>
  <c r="M9" i="16" s="1"/>
  <c r="K17" i="16" l="1"/>
  <c r="I21" i="16"/>
  <c r="K21" i="16"/>
  <c r="I23" i="16"/>
  <c r="K23" i="16"/>
  <c r="I25" i="16"/>
  <c r="K25" i="16"/>
  <c r="I27" i="16"/>
  <c r="K27" i="16"/>
  <c r="I28" i="16"/>
  <c r="I24" i="16"/>
  <c r="I20" i="16"/>
  <c r="I26" i="16"/>
  <c r="I22" i="16"/>
  <c r="K28" i="16"/>
  <c r="K24" i="16"/>
  <c r="K20" i="16"/>
  <c r="K26" i="16"/>
  <c r="K22" i="16"/>
  <c r="F53" i="2"/>
  <c r="F55" i="2"/>
  <c r="F54" i="2"/>
  <c r="I49" i="16"/>
  <c r="M49" i="16"/>
  <c r="I45" i="16"/>
  <c r="M45" i="16"/>
  <c r="N45" i="16" s="1"/>
  <c r="O45" i="16" s="1"/>
  <c r="Q45" i="16" s="1"/>
  <c r="S45" i="16" s="1"/>
  <c r="V46" i="19" s="1"/>
  <c r="W46" i="19" s="1"/>
  <c r="I41" i="16"/>
  <c r="M41" i="16"/>
  <c r="N41" i="16" s="1"/>
  <c r="O41" i="16" s="1"/>
  <c r="Q41" i="16" s="1"/>
  <c r="S41" i="16" s="1"/>
  <c r="V42" i="19" s="1"/>
  <c r="W42" i="19" s="1"/>
  <c r="I37" i="16"/>
  <c r="M37" i="16"/>
  <c r="N37" i="16" s="1"/>
  <c r="O37" i="16" s="1"/>
  <c r="Q37" i="16" s="1"/>
  <c r="S37" i="16" s="1"/>
  <c r="V38" i="19" s="1"/>
  <c r="W38" i="19" s="1"/>
  <c r="I33" i="16"/>
  <c r="M33" i="16"/>
  <c r="N33" i="16" s="1"/>
  <c r="O33" i="16" s="1"/>
  <c r="Q33" i="16" s="1"/>
  <c r="S33" i="16" s="1"/>
  <c r="V34" i="19" s="1"/>
  <c r="W34" i="19" s="1"/>
  <c r="I29" i="16"/>
  <c r="M29" i="16"/>
  <c r="N29" i="16" s="1"/>
  <c r="O29" i="16" s="1"/>
  <c r="Q29" i="16" s="1"/>
  <c r="S29" i="16" s="1"/>
  <c r="V30" i="19" s="1"/>
  <c r="W30" i="19" s="1"/>
  <c r="I13" i="16"/>
  <c r="M13" i="16"/>
  <c r="N13" i="16" s="1"/>
  <c r="O13" i="16" s="1"/>
  <c r="Q13" i="16" s="1"/>
  <c r="S13" i="16" s="1"/>
  <c r="V14" i="19" s="1"/>
  <c r="W14" i="19" s="1"/>
  <c r="I48" i="16"/>
  <c r="M48" i="16"/>
  <c r="N48" i="16" s="1"/>
  <c r="O48" i="16" s="1"/>
  <c r="Q48" i="16" s="1"/>
  <c r="S48" i="16" s="1"/>
  <c r="V49" i="19" s="1"/>
  <c r="W49" i="19" s="1"/>
  <c r="I46" i="16"/>
  <c r="M46" i="16"/>
  <c r="N46" i="16" s="1"/>
  <c r="O46" i="16" s="1"/>
  <c r="Q46" i="16" s="1"/>
  <c r="S46" i="16" s="1"/>
  <c r="V47" i="19" s="1"/>
  <c r="W47" i="19" s="1"/>
  <c r="I44" i="16"/>
  <c r="M44" i="16"/>
  <c r="N44" i="16" s="1"/>
  <c r="O44" i="16" s="1"/>
  <c r="Q44" i="16" s="1"/>
  <c r="S44" i="16" s="1"/>
  <c r="V45" i="19" s="1"/>
  <c r="W45" i="19" s="1"/>
  <c r="I42" i="16"/>
  <c r="M42" i="16"/>
  <c r="N42" i="16" s="1"/>
  <c r="O42" i="16" s="1"/>
  <c r="Q42" i="16" s="1"/>
  <c r="S42" i="16" s="1"/>
  <c r="V43" i="19" s="1"/>
  <c r="W43" i="19" s="1"/>
  <c r="I40" i="16"/>
  <c r="M40" i="16"/>
  <c r="N40" i="16" s="1"/>
  <c r="O40" i="16" s="1"/>
  <c r="Q40" i="16" s="1"/>
  <c r="S40" i="16" s="1"/>
  <c r="V41" i="19" s="1"/>
  <c r="W41" i="19" s="1"/>
  <c r="I38" i="16"/>
  <c r="M38" i="16"/>
  <c r="N38" i="16" s="1"/>
  <c r="O38" i="16" s="1"/>
  <c r="Q38" i="16" s="1"/>
  <c r="S38" i="16" s="1"/>
  <c r="V39" i="19" s="1"/>
  <c r="W39" i="19" s="1"/>
  <c r="I36" i="16"/>
  <c r="M36" i="16"/>
  <c r="N36" i="16" s="1"/>
  <c r="O36" i="16" s="1"/>
  <c r="Q36" i="16" s="1"/>
  <c r="S36" i="16" s="1"/>
  <c r="V37" i="19" s="1"/>
  <c r="W37" i="19" s="1"/>
  <c r="I34" i="16"/>
  <c r="M34" i="16"/>
  <c r="N34" i="16" s="1"/>
  <c r="O34" i="16" s="1"/>
  <c r="Q34" i="16" s="1"/>
  <c r="S34" i="16" s="1"/>
  <c r="V35" i="19" s="1"/>
  <c r="W35" i="19" s="1"/>
  <c r="I32" i="16"/>
  <c r="M32" i="16"/>
  <c r="N32" i="16" s="1"/>
  <c r="O32" i="16" s="1"/>
  <c r="Q32" i="16" s="1"/>
  <c r="S32" i="16" s="1"/>
  <c r="V33" i="19" s="1"/>
  <c r="W33" i="19" s="1"/>
  <c r="I30" i="16"/>
  <c r="M30" i="16"/>
  <c r="N30" i="16" s="1"/>
  <c r="O30" i="16" s="1"/>
  <c r="Q30" i="16" s="1"/>
  <c r="S30" i="16" s="1"/>
  <c r="V31" i="19" s="1"/>
  <c r="W31" i="19" s="1"/>
  <c r="I14" i="16"/>
  <c r="M14" i="16"/>
  <c r="N14" i="16" s="1"/>
  <c r="O14" i="16" s="1"/>
  <c r="Q14" i="16" s="1"/>
  <c r="S14" i="16" s="1"/>
  <c r="V15" i="19" s="1"/>
  <c r="W15" i="19" s="1"/>
  <c r="I12" i="16"/>
  <c r="M12" i="16"/>
  <c r="N12" i="16" s="1"/>
  <c r="O12" i="16" s="1"/>
  <c r="Q12" i="16" s="1"/>
  <c r="S12" i="16" s="1"/>
  <c r="V13" i="19" s="1"/>
  <c r="W13" i="19" s="1"/>
  <c r="I10" i="16"/>
  <c r="M10" i="16"/>
  <c r="J49" i="16"/>
  <c r="N49" i="16"/>
  <c r="O49" i="16" s="1"/>
  <c r="Q49" i="16" s="1"/>
  <c r="S49" i="16" s="1"/>
  <c r="V50" i="19" s="1"/>
  <c r="W50" i="19" s="1"/>
  <c r="J47" i="16"/>
  <c r="J45" i="16"/>
  <c r="J43" i="16"/>
  <c r="J41" i="16"/>
  <c r="J39" i="16"/>
  <c r="J37" i="16"/>
  <c r="J35" i="16"/>
  <c r="J33" i="16"/>
  <c r="J31" i="16"/>
  <c r="J29" i="16"/>
  <c r="J19" i="16"/>
  <c r="J13" i="16"/>
  <c r="J11" i="16"/>
  <c r="I47" i="16"/>
  <c r="M47" i="16"/>
  <c r="N47" i="16" s="1"/>
  <c r="O47" i="16" s="1"/>
  <c r="Q47" i="16" s="1"/>
  <c r="S47" i="16" s="1"/>
  <c r="V48" i="19" s="1"/>
  <c r="W48" i="19" s="1"/>
  <c r="I43" i="16"/>
  <c r="M43" i="16"/>
  <c r="N43" i="16" s="1"/>
  <c r="O43" i="16" s="1"/>
  <c r="Q43" i="16" s="1"/>
  <c r="S43" i="16" s="1"/>
  <c r="V44" i="19" s="1"/>
  <c r="W44" i="19" s="1"/>
  <c r="I39" i="16"/>
  <c r="M39" i="16"/>
  <c r="N39" i="16" s="1"/>
  <c r="O39" i="16" s="1"/>
  <c r="Q39" i="16" s="1"/>
  <c r="S39" i="16" s="1"/>
  <c r="V40" i="19" s="1"/>
  <c r="W40" i="19" s="1"/>
  <c r="I35" i="16"/>
  <c r="M35" i="16"/>
  <c r="N35" i="16" s="1"/>
  <c r="O35" i="16" s="1"/>
  <c r="Q35" i="16" s="1"/>
  <c r="S35" i="16" s="1"/>
  <c r="V36" i="19" s="1"/>
  <c r="W36" i="19" s="1"/>
  <c r="I31" i="16"/>
  <c r="M31" i="16"/>
  <c r="N31" i="16" s="1"/>
  <c r="O31" i="16" s="1"/>
  <c r="Q31" i="16" s="1"/>
  <c r="S31" i="16" s="1"/>
  <c r="V32" i="19" s="1"/>
  <c r="W32" i="19" s="1"/>
  <c r="I19" i="16"/>
  <c r="M19" i="16"/>
  <c r="N19" i="16" s="1"/>
  <c r="O19" i="16" s="1"/>
  <c r="Q19" i="16" s="1"/>
  <c r="S19" i="16" s="1"/>
  <c r="V20" i="19" s="1"/>
  <c r="W20" i="19" s="1"/>
  <c r="I11" i="16"/>
  <c r="M11" i="16"/>
  <c r="N11" i="16" s="1"/>
  <c r="O11" i="16" s="1"/>
  <c r="Q11" i="16" s="1"/>
  <c r="S11" i="16" s="1"/>
  <c r="V12" i="19" s="1"/>
  <c r="W12" i="19" s="1"/>
  <c r="J9" i="16"/>
  <c r="N9" i="16"/>
  <c r="O9" i="16" s="1"/>
  <c r="Q9" i="16" s="1"/>
  <c r="S9" i="16" s="1"/>
  <c r="V10" i="19" s="1"/>
  <c r="W10" i="19" s="1"/>
  <c r="J48" i="16"/>
  <c r="J46" i="16"/>
  <c r="J44" i="16"/>
  <c r="J42" i="16"/>
  <c r="J40" i="16"/>
  <c r="J38" i="16"/>
  <c r="J36" i="16"/>
  <c r="J34" i="16"/>
  <c r="J32" i="16"/>
  <c r="J30" i="16"/>
  <c r="J14" i="16"/>
  <c r="J12" i="16"/>
  <c r="J10" i="16"/>
  <c r="N10" i="16"/>
  <c r="O10" i="16" s="1"/>
  <c r="Q10" i="16" s="1"/>
  <c r="S10" i="16" s="1"/>
  <c r="V11" i="19" s="1"/>
  <c r="E12" i="19"/>
  <c r="D12" i="19"/>
  <c r="F18" i="2"/>
  <c r="E17" i="2"/>
  <c r="F56" i="2"/>
  <c r="I9" i="16"/>
  <c r="C55" i="16"/>
  <c r="C53" i="16"/>
  <c r="C56" i="16"/>
  <c r="C54" i="16"/>
  <c r="E55" i="16"/>
  <c r="E53" i="16"/>
  <c r="E54" i="16"/>
  <c r="E56" i="16"/>
  <c r="K15" i="16"/>
  <c r="K49" i="16"/>
  <c r="I16" i="16"/>
  <c r="K16" i="16"/>
  <c r="I18" i="16"/>
  <c r="K18" i="16"/>
  <c r="I15" i="16"/>
  <c r="I17" i="16"/>
  <c r="K9" i="16"/>
  <c r="K48" i="16"/>
  <c r="K46" i="16"/>
  <c r="K44" i="16"/>
  <c r="K42" i="16"/>
  <c r="K40" i="16"/>
  <c r="K38" i="16"/>
  <c r="K36" i="16"/>
  <c r="K34" i="16"/>
  <c r="K32" i="16"/>
  <c r="K30" i="16"/>
  <c r="K14" i="16"/>
  <c r="K12" i="16"/>
  <c r="K10" i="16"/>
  <c r="K47" i="16"/>
  <c r="K45" i="16"/>
  <c r="K43" i="16"/>
  <c r="K41" i="16"/>
  <c r="K39" i="16"/>
  <c r="K37" i="16"/>
  <c r="K35" i="16"/>
  <c r="K33" i="16"/>
  <c r="K31" i="16"/>
  <c r="K29" i="16"/>
  <c r="K19" i="16"/>
  <c r="K13" i="16"/>
  <c r="K11" i="16"/>
  <c r="X11" i="19" l="1"/>
  <c r="W11" i="19"/>
  <c r="X10" i="19"/>
  <c r="X16" i="19"/>
  <c r="X17" i="19"/>
  <c r="X15" i="19"/>
  <c r="X13" i="19"/>
  <c r="X19" i="19"/>
  <c r="X14" i="19"/>
  <c r="X12" i="19"/>
  <c r="X18" i="19"/>
  <c r="D13" i="19"/>
  <c r="E13" i="19"/>
  <c r="F19" i="2"/>
  <c r="F20" i="2" s="1"/>
  <c r="E18" i="2"/>
  <c r="F21" i="2" l="1"/>
  <c r="E14" i="19"/>
  <c r="D14" i="19"/>
  <c r="E19" i="2"/>
  <c r="E20" i="2" s="1"/>
  <c r="E21" i="2" l="1"/>
  <c r="F22" i="2"/>
  <c r="D15" i="19"/>
  <c r="E46" i="19"/>
  <c r="E47" i="19"/>
  <c r="E49" i="19"/>
  <c r="E15" i="19"/>
  <c r="F23" i="2" l="1"/>
  <c r="E22" i="2"/>
  <c r="E16" i="19"/>
  <c r="D16" i="19"/>
  <c r="E48" i="19"/>
  <c r="E23" i="2" l="1"/>
  <c r="F24" i="2"/>
  <c r="D17" i="19"/>
  <c r="E17" i="19"/>
  <c r="F25" i="2" l="1"/>
  <c r="E24" i="2"/>
  <c r="E18" i="19"/>
  <c r="D18" i="19"/>
  <c r="E25" i="2" l="1"/>
  <c r="F26" i="2"/>
  <c r="D19" i="19"/>
  <c r="E19" i="19"/>
  <c r="F27" i="2" l="1"/>
  <c r="E26" i="2"/>
  <c r="E20" i="19"/>
  <c r="D20" i="19"/>
  <c r="E27" i="2" l="1"/>
  <c r="F28" i="2"/>
  <c r="D22" i="19"/>
  <c r="E22" i="19"/>
  <c r="F29" i="2" l="1"/>
  <c r="E28" i="2"/>
  <c r="E23" i="19"/>
  <c r="D23" i="19"/>
  <c r="E29" i="2" l="1"/>
  <c r="F30" i="2"/>
  <c r="D24" i="19"/>
  <c r="E24" i="19"/>
  <c r="F31" i="2" l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O30" i="2" s="1"/>
  <c r="E30" i="2"/>
  <c r="E25" i="19"/>
  <c r="D25" i="19"/>
  <c r="E31" i="2" l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M27" i="2"/>
  <c r="M28" i="2"/>
  <c r="M25" i="2"/>
  <c r="M22" i="2"/>
  <c r="M20" i="2"/>
  <c r="M29" i="2"/>
  <c r="M23" i="2"/>
  <c r="M30" i="2"/>
  <c r="M26" i="2"/>
  <c r="M24" i="2"/>
  <c r="M21" i="2"/>
  <c r="O20" i="2"/>
  <c r="O21" i="2"/>
  <c r="O22" i="2"/>
  <c r="O23" i="2"/>
  <c r="O24" i="2"/>
  <c r="O25" i="2"/>
  <c r="O26" i="2"/>
  <c r="O27" i="2"/>
  <c r="O28" i="2"/>
  <c r="O29" i="2"/>
  <c r="D26" i="19"/>
  <c r="E26" i="19"/>
  <c r="L30" i="2" l="1"/>
  <c r="L28" i="2"/>
  <c r="L26" i="2"/>
  <c r="L24" i="2"/>
  <c r="L22" i="2"/>
  <c r="L20" i="2"/>
  <c r="L29" i="2"/>
  <c r="L27" i="2"/>
  <c r="L25" i="2"/>
  <c r="L23" i="2"/>
  <c r="L21" i="2"/>
  <c r="N20" i="2"/>
  <c r="N21" i="2"/>
  <c r="N22" i="2"/>
  <c r="N23" i="2"/>
  <c r="N24" i="2"/>
  <c r="N25" i="2"/>
  <c r="N26" i="2"/>
  <c r="N27" i="2"/>
  <c r="N28" i="2"/>
  <c r="N29" i="2"/>
  <c r="N30" i="2"/>
  <c r="E27" i="19"/>
  <c r="D27" i="19"/>
  <c r="D28" i="19" l="1"/>
  <c r="E28" i="19"/>
  <c r="E29" i="19" l="1"/>
  <c r="D29" i="19"/>
  <c r="D30" i="19" l="1"/>
  <c r="E30" i="19"/>
  <c r="E31" i="19" l="1"/>
  <c r="D31" i="19"/>
  <c r="D32" i="19" l="1"/>
  <c r="E32" i="19"/>
  <c r="E33" i="19" l="1"/>
  <c r="D33" i="19"/>
  <c r="D34" i="19" l="1"/>
  <c r="E34" i="19"/>
  <c r="E35" i="19" l="1"/>
  <c r="D35" i="19"/>
  <c r="D36" i="19" l="1"/>
  <c r="E36" i="19"/>
  <c r="E37" i="19" l="1"/>
  <c r="D37" i="19"/>
  <c r="O49" i="2"/>
  <c r="D38" i="19" l="1"/>
  <c r="E38" i="19"/>
  <c r="M16" i="2"/>
  <c r="M17" i="2"/>
  <c r="M18" i="2"/>
  <c r="M19" i="2"/>
  <c r="O16" i="2"/>
  <c r="O12" i="2"/>
  <c r="O14" i="2"/>
  <c r="O50" i="2"/>
  <c r="M13" i="2"/>
  <c r="M33" i="2"/>
  <c r="M39" i="2"/>
  <c r="M43" i="2"/>
  <c r="M47" i="2"/>
  <c r="M10" i="2"/>
  <c r="O11" i="2"/>
  <c r="O13" i="2"/>
  <c r="O15" i="2"/>
  <c r="O10" i="2"/>
  <c r="M12" i="2"/>
  <c r="M14" i="2"/>
  <c r="M32" i="2"/>
  <c r="M34" i="2"/>
  <c r="M36" i="2"/>
  <c r="M38" i="2"/>
  <c r="M40" i="2"/>
  <c r="M42" i="2"/>
  <c r="M44" i="2"/>
  <c r="M46" i="2"/>
  <c r="M48" i="2"/>
  <c r="M50" i="2"/>
  <c r="M11" i="2"/>
  <c r="M15" i="2"/>
  <c r="M31" i="2"/>
  <c r="M35" i="2"/>
  <c r="M37" i="2"/>
  <c r="M41" i="2"/>
  <c r="M45" i="2"/>
  <c r="M49" i="2"/>
  <c r="O17" i="2"/>
  <c r="O18" i="2"/>
  <c r="O19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N49" i="2"/>
  <c r="E39" i="19" l="1"/>
  <c r="D39" i="19"/>
  <c r="L16" i="2"/>
  <c r="L17" i="2"/>
  <c r="L18" i="2"/>
  <c r="L19" i="2"/>
  <c r="N11" i="2"/>
  <c r="N13" i="2"/>
  <c r="N15" i="2"/>
  <c r="N10" i="2"/>
  <c r="L12" i="2"/>
  <c r="L14" i="2"/>
  <c r="L34" i="2"/>
  <c r="L38" i="2"/>
  <c r="L42" i="2"/>
  <c r="L46" i="2"/>
  <c r="L50" i="2"/>
  <c r="N12" i="2"/>
  <c r="N14" i="2"/>
  <c r="N50" i="2"/>
  <c r="L11" i="2"/>
  <c r="L13" i="2"/>
  <c r="L15" i="2"/>
  <c r="L31" i="2"/>
  <c r="L33" i="2"/>
  <c r="L35" i="2"/>
  <c r="L37" i="2"/>
  <c r="L39" i="2"/>
  <c r="L41" i="2"/>
  <c r="L43" i="2"/>
  <c r="L45" i="2"/>
  <c r="L47" i="2"/>
  <c r="L49" i="2"/>
  <c r="L10" i="2"/>
  <c r="L32" i="2"/>
  <c r="L36" i="2"/>
  <c r="L40" i="2"/>
  <c r="L44" i="2"/>
  <c r="L48" i="2"/>
  <c r="N16" i="2"/>
  <c r="N17" i="2"/>
  <c r="N18" i="2"/>
  <c r="N19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D40" i="19" l="1"/>
  <c r="E40" i="19"/>
  <c r="E41" i="19" l="1"/>
  <c r="D41" i="19"/>
  <c r="D42" i="19" l="1"/>
  <c r="E42" i="19"/>
  <c r="E43" i="19" l="1"/>
  <c r="N42" i="19"/>
  <c r="D43" i="19"/>
  <c r="M42" i="19"/>
  <c r="M43" i="19" l="1"/>
  <c r="K14" i="19"/>
  <c r="K18" i="19"/>
  <c r="K22" i="19"/>
  <c r="K27" i="19"/>
  <c r="K13" i="19"/>
  <c r="K17" i="19"/>
  <c r="K23" i="19"/>
  <c r="K26" i="19"/>
  <c r="K29" i="19"/>
  <c r="K31" i="19"/>
  <c r="K33" i="19"/>
  <c r="K35" i="19"/>
  <c r="K37" i="19"/>
  <c r="K39" i="19"/>
  <c r="K41" i="19"/>
  <c r="K43" i="19"/>
  <c r="K10" i="19"/>
  <c r="K12" i="19"/>
  <c r="K16" i="19"/>
  <c r="K20" i="19"/>
  <c r="K24" i="19"/>
  <c r="K11" i="19"/>
  <c r="K15" i="19"/>
  <c r="K19" i="19"/>
  <c r="K25" i="19"/>
  <c r="K28" i="19"/>
  <c r="K30" i="19"/>
  <c r="K32" i="19"/>
  <c r="K34" i="19"/>
  <c r="K36" i="19"/>
  <c r="K38" i="19"/>
  <c r="K40" i="19"/>
  <c r="K42" i="19"/>
  <c r="M10" i="19"/>
  <c r="M11" i="19"/>
  <c r="M12" i="19"/>
  <c r="M13" i="19"/>
  <c r="M14" i="19"/>
  <c r="M15" i="19"/>
  <c r="M16" i="19"/>
  <c r="M17" i="19"/>
  <c r="M18" i="19"/>
  <c r="M19" i="19"/>
  <c r="M20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N43" i="19"/>
  <c r="L12" i="19"/>
  <c r="L14" i="19"/>
  <c r="L16" i="19"/>
  <c r="L18" i="19"/>
  <c r="L20" i="19"/>
  <c r="L23" i="19"/>
  <c r="L25" i="19"/>
  <c r="L27" i="19"/>
  <c r="L29" i="19"/>
  <c r="L31" i="19"/>
  <c r="L33" i="19"/>
  <c r="L35" i="19"/>
  <c r="L37" i="19"/>
  <c r="L39" i="19"/>
  <c r="L41" i="19"/>
  <c r="L43" i="19"/>
  <c r="L10" i="19"/>
  <c r="L11" i="19"/>
  <c r="L13" i="19"/>
  <c r="L15" i="19"/>
  <c r="L17" i="19"/>
  <c r="L19" i="19"/>
  <c r="L22" i="19"/>
  <c r="L24" i="19"/>
  <c r="L26" i="19"/>
  <c r="L28" i="19"/>
  <c r="L30" i="19"/>
  <c r="L32" i="19"/>
  <c r="L34" i="19"/>
  <c r="L36" i="19"/>
  <c r="L38" i="19"/>
  <c r="L40" i="19"/>
  <c r="L42" i="19"/>
  <c r="N10" i="19"/>
  <c r="N11" i="19"/>
  <c r="N12" i="19"/>
  <c r="N13" i="19"/>
  <c r="N14" i="19"/>
  <c r="N15" i="19"/>
  <c r="N16" i="19"/>
  <c r="N17" i="19"/>
  <c r="N18" i="19"/>
  <c r="N19" i="19"/>
  <c r="N20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</calcChain>
</file>

<file path=xl/sharedStrings.xml><?xml version="1.0" encoding="utf-8"?>
<sst xmlns="http://schemas.openxmlformats.org/spreadsheetml/2006/main" count="559" uniqueCount="51">
  <si>
    <t>Rocky Mountain Power - State of Utah</t>
  </si>
  <si>
    <t>Residential Bill Frequency Distribution</t>
  </si>
  <si>
    <t>Schedule</t>
  </si>
  <si>
    <t>Data</t>
  </si>
  <si>
    <t>Cumulative</t>
  </si>
  <si>
    <t>Pass-Through</t>
  </si>
  <si>
    <t>YEARMONTH</t>
  </si>
  <si>
    <t>kWh Range</t>
  </si>
  <si>
    <t>Bills</t>
  </si>
  <si>
    <t>kWh</t>
  </si>
  <si>
    <t>KWh</t>
  </si>
  <si>
    <t>KWH</t>
  </si>
  <si>
    <t>Range</t>
  </si>
  <si>
    <t>Over 5,000</t>
  </si>
  <si>
    <t>(All)</t>
  </si>
  <si>
    <t>% Bills</t>
  </si>
  <si>
    <t>% Cummulative</t>
  </si>
  <si>
    <t>% kWh</t>
  </si>
  <si>
    <t>Average</t>
  </si>
  <si>
    <t>Variance</t>
  </si>
  <si>
    <t>Standard Deviation</t>
  </si>
  <si>
    <t>Median</t>
  </si>
  <si>
    <t>Cumm. Bills</t>
  </si>
  <si>
    <t>Statistics for 0 - 100 kWh</t>
  </si>
  <si>
    <t>Annual</t>
  </si>
  <si>
    <t>Winter</t>
  </si>
  <si>
    <t>Summer</t>
  </si>
  <si>
    <t>By kWh</t>
  </si>
  <si>
    <t># of Customers</t>
  </si>
  <si>
    <t>Avg kWh</t>
  </si>
  <si>
    <t>Used</t>
  </si>
  <si>
    <t>per month</t>
  </si>
  <si>
    <t>per kWh</t>
  </si>
  <si>
    <t>Current Price</t>
  </si>
  <si>
    <t>Customer</t>
  </si>
  <si>
    <t>Charge</t>
  </si>
  <si>
    <t>Usage</t>
  </si>
  <si>
    <t>Revenue</t>
  </si>
  <si>
    <t>Total</t>
  </si>
  <si>
    <t>Weighted</t>
  </si>
  <si>
    <t>Avg. Total</t>
  </si>
  <si>
    <t>Customers</t>
  </si>
  <si>
    <t># of</t>
  </si>
  <si>
    <t>Comparison</t>
  </si>
  <si>
    <t>Difference</t>
  </si>
  <si>
    <t>Cummulative</t>
  </si>
  <si>
    <t>Sch 1 Bills</t>
  </si>
  <si>
    <t>%</t>
  </si>
  <si>
    <t>Sch 1 %</t>
  </si>
  <si>
    <t>Sch 3 %</t>
  </si>
  <si>
    <t>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</si>
</sst>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sz val="11"/>
      <color theme="1"/>
      <name val="Century Schoolbook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56">
    <xf numFmtId="0" fontId="0" fillId="0" borderId="0" xfId="0"/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3" fontId="0" fillId="0" borderId="1" xfId="0" applyNumberFormat="1" applyBorder="1" applyAlignment="1">
      <alignment horizontal="left"/>
    </xf>
    <xf numFmtId="1" fontId="0" fillId="0" borderId="2" xfId="0" applyNumberFormat="1" applyBorder="1"/>
    <xf numFmtId="1" fontId="0" fillId="0" borderId="3" xfId="0" applyNumberFormat="1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5" xfId="0" applyBorder="1" applyAlignment="1">
      <alignment horizontal="centerContinuous"/>
    </xf>
    <xf numFmtId="0" fontId="0" fillId="0" borderId="0" xfId="0" applyBorder="1" applyAlignment="1"/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/>
    <xf numFmtId="3" fontId="0" fillId="0" borderId="6" xfId="0" applyNumberFormat="1" applyBorder="1"/>
    <xf numFmtId="3" fontId="0" fillId="0" borderId="7" xfId="0" applyNumberFormat="1" applyBorder="1"/>
    <xf numFmtId="1" fontId="0" fillId="0" borderId="11" xfId="0" applyNumberFormat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6" xfId="0" applyNumberFormat="1" applyBorder="1"/>
    <xf numFmtId="1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164" fontId="1" fillId="0" borderId="0" xfId="0" quotePrefix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/>
    <xf numFmtId="3" fontId="0" fillId="0" borderId="0" xfId="0" applyNumberFormat="1" applyBorder="1"/>
    <xf numFmtId="1" fontId="0" fillId="0" borderId="0" xfId="0" applyNumberFormat="1" applyBorder="1"/>
    <xf numFmtId="3" fontId="0" fillId="0" borderId="0" xfId="0" applyNumberFormat="1" applyBorder="1" applyAlignment="1">
      <alignment horizontal="left"/>
    </xf>
    <xf numFmtId="10" fontId="0" fillId="0" borderId="0" xfId="0" applyNumberFormat="1"/>
    <xf numFmtId="0" fontId="3" fillId="0" borderId="0" xfId="0" applyFont="1"/>
    <xf numFmtId="0" fontId="0" fillId="0" borderId="8" xfId="0" applyBorder="1"/>
    <xf numFmtId="0" fontId="3" fillId="0" borderId="8" xfId="0" applyFont="1" applyBorder="1"/>
    <xf numFmtId="3" fontId="0" fillId="0" borderId="8" xfId="0" applyNumberFormat="1" applyBorder="1"/>
    <xf numFmtId="3" fontId="0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2" xfId="0" applyFill="1" applyBorder="1"/>
    <xf numFmtId="3" fontId="0" fillId="2" borderId="13" xfId="0" applyNumberFormat="1" applyFill="1" applyBorder="1"/>
    <xf numFmtId="10" fontId="0" fillId="2" borderId="0" xfId="0" applyNumberFormat="1" applyFill="1"/>
    <xf numFmtId="1" fontId="0" fillId="0" borderId="8" xfId="0" applyNumberFormat="1" applyBorder="1"/>
    <xf numFmtId="0" fontId="0" fillId="0" borderId="8" xfId="0" applyBorder="1" applyAlignment="1">
      <alignment horizontal="centerContinuous"/>
    </xf>
    <xf numFmtId="3" fontId="0" fillId="0" borderId="8" xfId="0" applyNumberFormat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/>
    <xf numFmtId="0" fontId="0" fillId="0" borderId="13" xfId="0" applyBorder="1"/>
    <xf numFmtId="2" fontId="0" fillId="0" borderId="0" xfId="0" applyNumberFormat="1"/>
    <xf numFmtId="165" fontId="0" fillId="0" borderId="0" xfId="0" applyNumberFormat="1"/>
    <xf numFmtId="0" fontId="0" fillId="0" borderId="12" xfId="0" applyFill="1" applyBorder="1"/>
    <xf numFmtId="0" fontId="0" fillId="0" borderId="0" xfId="0" applyFill="1"/>
    <xf numFmtId="3" fontId="0" fillId="0" borderId="13" xfId="0" applyNumberFormat="1" applyFill="1" applyBorder="1"/>
    <xf numFmtId="3" fontId="0" fillId="0" borderId="15" xfId="0" applyNumberFormat="1" applyFill="1" applyBorder="1"/>
    <xf numFmtId="10" fontId="0" fillId="0" borderId="0" xfId="0" applyNumberFormat="1" applyFill="1"/>
    <xf numFmtId="0" fontId="4" fillId="0" borderId="0" xfId="0" applyFont="1"/>
    <xf numFmtId="3" fontId="4" fillId="0" borderId="0" xfId="0" applyNumberFormat="1" applyFont="1"/>
    <xf numFmtId="0" fontId="4" fillId="0" borderId="5" xfId="0" applyFont="1" applyBorder="1" applyAlignment="1">
      <alignment horizontal="centerContinuous"/>
    </xf>
    <xf numFmtId="0" fontId="4" fillId="0" borderId="0" xfId="0" applyFont="1" applyBorder="1" applyAlignment="1"/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/>
    <xf numFmtId="3" fontId="4" fillId="0" borderId="8" xfId="0" applyNumberFormat="1" applyFont="1" applyFill="1" applyBorder="1" applyAlignment="1">
      <alignment horizontal="center"/>
    </xf>
    <xf numFmtId="0" fontId="4" fillId="0" borderId="12" xfId="0" applyFont="1" applyBorder="1"/>
    <xf numFmtId="10" fontId="4" fillId="0" borderId="0" xfId="0" applyNumberFormat="1" applyFont="1"/>
    <xf numFmtId="3" fontId="4" fillId="0" borderId="13" xfId="0" applyNumberFormat="1" applyFont="1" applyBorder="1"/>
    <xf numFmtId="3" fontId="4" fillId="0" borderId="15" xfId="0" applyNumberFormat="1" applyFont="1" applyBorder="1"/>
    <xf numFmtId="0" fontId="4" fillId="3" borderId="12" xfId="0" applyFont="1" applyFill="1" applyBorder="1"/>
    <xf numFmtId="0" fontId="4" fillId="3" borderId="0" xfId="0" applyFont="1" applyFill="1"/>
    <xf numFmtId="3" fontId="4" fillId="3" borderId="13" xfId="0" applyNumberFormat="1" applyFont="1" applyFill="1" applyBorder="1"/>
    <xf numFmtId="3" fontId="4" fillId="3" borderId="15" xfId="0" applyNumberFormat="1" applyFont="1" applyFill="1" applyBorder="1"/>
    <xf numFmtId="10" fontId="4" fillId="3" borderId="0" xfId="0" applyNumberFormat="1" applyFont="1" applyFill="1"/>
    <xf numFmtId="0" fontId="4" fillId="0" borderId="20" xfId="0" applyFont="1" applyBorder="1"/>
    <xf numFmtId="3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Fill="1" applyBorder="1"/>
    <xf numFmtId="3" fontId="4" fillId="0" borderId="21" xfId="0" applyNumberFormat="1" applyFont="1" applyBorder="1"/>
    <xf numFmtId="3" fontId="4" fillId="0" borderId="2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/>
    <xf numFmtId="3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3" fontId="3" fillId="3" borderId="0" xfId="0" applyNumberFormat="1" applyFont="1" applyFill="1"/>
    <xf numFmtId="2" fontId="3" fillId="3" borderId="0" xfId="0" applyNumberFormat="1" applyFont="1" applyFill="1"/>
    <xf numFmtId="0" fontId="3" fillId="3" borderId="0" xfId="0" applyFont="1" applyFill="1"/>
    <xf numFmtId="165" fontId="3" fillId="3" borderId="0" xfId="0" applyNumberFormat="1" applyFont="1" applyFill="1"/>
    <xf numFmtId="2" fontId="1" fillId="0" borderId="0" xfId="2" applyNumberFormat="1" applyFont="1" applyAlignment="1">
      <alignment horizontal="left"/>
    </xf>
    <xf numFmtId="3" fontId="1" fillId="0" borderId="0" xfId="2" applyNumberFormat="1" applyFont="1" applyAlignment="1">
      <alignment horizontal="left"/>
    </xf>
    <xf numFmtId="0" fontId="3" fillId="0" borderId="0" xfId="2"/>
    <xf numFmtId="164" fontId="1" fillId="0" borderId="0" xfId="2" quotePrefix="1" applyNumberFormat="1" applyFont="1" applyAlignment="1">
      <alignment horizontal="center"/>
    </xf>
    <xf numFmtId="164" fontId="3" fillId="0" borderId="0" xfId="2" applyNumberFormat="1" applyAlignment="1">
      <alignment horizontal="center"/>
    </xf>
    <xf numFmtId="164" fontId="3" fillId="0" borderId="0" xfId="2" applyNumberFormat="1" applyBorder="1" applyAlignment="1">
      <alignment horizontal="center"/>
    </xf>
    <xf numFmtId="3" fontId="3" fillId="0" borderId="0" xfId="2" applyNumberFormat="1" applyAlignment="1">
      <alignment horizontal="center"/>
    </xf>
    <xf numFmtId="0" fontId="3" fillId="0" borderId="1" xfId="2" applyBorder="1"/>
    <xf numFmtId="3" fontId="3" fillId="0" borderId="1" xfId="2" applyNumberFormat="1" applyBorder="1" applyAlignment="1">
      <alignment horizontal="center"/>
    </xf>
    <xf numFmtId="3" fontId="3" fillId="0" borderId="0" xfId="2" applyNumberFormat="1"/>
    <xf numFmtId="3" fontId="3" fillId="0" borderId="0" xfId="2" applyNumberFormat="1" applyBorder="1"/>
    <xf numFmtId="0" fontId="3" fillId="0" borderId="0" xfId="2" applyBorder="1"/>
    <xf numFmtId="0" fontId="4" fillId="0" borderId="0" xfId="2" applyFont="1"/>
    <xf numFmtId="0" fontId="3" fillId="0" borderId="2" xfId="2" applyBorder="1"/>
    <xf numFmtId="3" fontId="3" fillId="0" borderId="2" xfId="2" applyNumberFormat="1" applyBorder="1"/>
    <xf numFmtId="3" fontId="3" fillId="0" borderId="4" xfId="2" applyNumberFormat="1" applyBorder="1"/>
    <xf numFmtId="0" fontId="3" fillId="0" borderId="5" xfId="2" applyBorder="1" applyAlignment="1">
      <alignment horizontal="centerContinuous"/>
    </xf>
    <xf numFmtId="0" fontId="3" fillId="0" borderId="0" xfId="2" applyBorder="1" applyAlignment="1"/>
    <xf numFmtId="3" fontId="3" fillId="0" borderId="6" xfId="2" applyNumberFormat="1" applyBorder="1" applyAlignment="1">
      <alignment horizontal="center"/>
    </xf>
    <xf numFmtId="3" fontId="3" fillId="0" borderId="0" xfId="2" applyNumberFormat="1" applyBorder="1" applyAlignment="1">
      <alignment horizontal="center"/>
    </xf>
    <xf numFmtId="0" fontId="4" fillId="0" borderId="0" xfId="2" applyFont="1" applyBorder="1"/>
    <xf numFmtId="0" fontId="4" fillId="0" borderId="0" xfId="2" applyFont="1" applyFill="1" applyBorder="1"/>
    <xf numFmtId="3" fontId="3" fillId="0" borderId="2" xfId="2" applyNumberFormat="1" applyBorder="1" applyAlignment="1">
      <alignment horizontal="center"/>
    </xf>
    <xf numFmtId="3" fontId="3" fillId="0" borderId="7" xfId="2" applyNumberFormat="1" applyBorder="1" applyAlignment="1">
      <alignment horizontal="center"/>
    </xf>
    <xf numFmtId="0" fontId="3" fillId="0" borderId="8" xfId="2" applyBorder="1" applyAlignment="1">
      <alignment horizontal="center"/>
    </xf>
    <xf numFmtId="3" fontId="3" fillId="0" borderId="9" xfId="2" applyNumberFormat="1" applyBorder="1" applyAlignment="1">
      <alignment horizontal="center"/>
    </xf>
    <xf numFmtId="0" fontId="4" fillId="0" borderId="20" xfId="2" applyFont="1" applyBorder="1"/>
    <xf numFmtId="0" fontId="4" fillId="0" borderId="20" xfId="2" applyFont="1" applyFill="1" applyBorder="1"/>
    <xf numFmtId="3" fontId="3" fillId="0" borderId="6" xfId="2" applyNumberFormat="1" applyBorder="1"/>
    <xf numFmtId="3" fontId="3" fillId="0" borderId="7" xfId="2" applyNumberFormat="1" applyBorder="1"/>
    <xf numFmtId="3" fontId="3" fillId="0" borderId="10" xfId="2" applyNumberFormat="1" applyBorder="1"/>
    <xf numFmtId="3" fontId="3" fillId="0" borderId="0" xfId="2" applyNumberFormat="1" applyFont="1"/>
    <xf numFmtId="2" fontId="3" fillId="0" borderId="0" xfId="2" applyNumberFormat="1" applyFont="1"/>
    <xf numFmtId="0" fontId="3" fillId="0" borderId="0" xfId="2" applyFont="1"/>
    <xf numFmtId="165" fontId="3" fillId="0" borderId="0" xfId="2" applyNumberFormat="1" applyFont="1"/>
    <xf numFmtId="0" fontId="3" fillId="0" borderId="12" xfId="2" applyBorder="1"/>
    <xf numFmtId="3" fontId="3" fillId="0" borderId="13" xfId="2" applyNumberFormat="1" applyBorder="1"/>
    <xf numFmtId="3" fontId="3" fillId="0" borderId="14" xfId="2" applyNumberFormat="1" applyBorder="1"/>
    <xf numFmtId="3" fontId="3" fillId="0" borderId="15" xfId="2" applyNumberFormat="1" applyBorder="1"/>
    <xf numFmtId="2" fontId="3" fillId="3" borderId="0" xfId="2" applyNumberFormat="1" applyFont="1" applyFill="1"/>
    <xf numFmtId="0" fontId="3" fillId="3" borderId="0" xfId="2" applyFont="1" applyFill="1"/>
    <xf numFmtId="165" fontId="3" fillId="3" borderId="0" xfId="2" applyNumberFormat="1" applyFont="1" applyFill="1"/>
    <xf numFmtId="2" fontId="3" fillId="0" borderId="0" xfId="2" applyNumberFormat="1"/>
    <xf numFmtId="165" fontId="3" fillId="0" borderId="0" xfId="2" applyNumberFormat="1"/>
    <xf numFmtId="0" fontId="3" fillId="0" borderId="18" xfId="2" applyBorder="1"/>
    <xf numFmtId="3" fontId="3" fillId="0" borderId="9" xfId="2" applyNumberFormat="1" applyBorder="1"/>
    <xf numFmtId="3" fontId="3" fillId="0" borderId="19" xfId="2" applyNumberFormat="1" applyBorder="1"/>
    <xf numFmtId="10" fontId="0" fillId="0" borderId="0" xfId="0" applyNumberFormat="1" applyBorder="1"/>
    <xf numFmtId="10" fontId="3" fillId="0" borderId="0" xfId="2" applyNumberFormat="1" applyBorder="1"/>
    <xf numFmtId="0" fontId="3" fillId="0" borderId="0" xfId="0" applyFont="1" applyBorder="1"/>
    <xf numFmtId="0" fontId="0" fillId="0" borderId="8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Summer Bills</c:v>
          </c:tx>
          <c:cat>
            <c:numRef>
              <c:f>Summary!$A$9:$A$14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cat>
          <c:val>
            <c:numRef>
              <c:f>Summary!$C$9:$C$14</c:f>
              <c:numCache>
                <c:formatCode>#,##0</c:formatCode>
                <c:ptCount val="6"/>
                <c:pt idx="0">
                  <c:v>16117.89624999998</c:v>
                </c:pt>
                <c:pt idx="1">
                  <c:v>21293.093499999999</c:v>
                </c:pt>
                <c:pt idx="2">
                  <c:v>16496.363249999991</c:v>
                </c:pt>
                <c:pt idx="3">
                  <c:v>19592.152249999999</c:v>
                </c:pt>
                <c:pt idx="4">
                  <c:v>20987.661499999998</c:v>
                </c:pt>
                <c:pt idx="5">
                  <c:v>24309.127500000021</c:v>
                </c:pt>
              </c:numCache>
            </c:numRef>
          </c:val>
          <c:smooth val="0"/>
        </c:ser>
        <c:ser>
          <c:idx val="3"/>
          <c:order val="1"/>
          <c:tx>
            <c:v>Winter Bills</c:v>
          </c:tx>
          <c:cat>
            <c:numRef>
              <c:f>Summary!$A$9:$A$14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cat>
          <c:val>
            <c:numRef>
              <c:f>Summary!$D$9:$D$14</c:f>
              <c:numCache>
                <c:formatCode>#,##0</c:formatCode>
                <c:ptCount val="6"/>
                <c:pt idx="0">
                  <c:v>28850.58224999997</c:v>
                </c:pt>
                <c:pt idx="1">
                  <c:v>26375.676749999973</c:v>
                </c:pt>
                <c:pt idx="2">
                  <c:v>23153.576249999962</c:v>
                </c:pt>
                <c:pt idx="3">
                  <c:v>26897.17999999996</c:v>
                </c:pt>
                <c:pt idx="4">
                  <c:v>28529.920999999926</c:v>
                </c:pt>
                <c:pt idx="5">
                  <c:v>33347.865749999888</c:v>
                </c:pt>
              </c:numCache>
            </c:numRef>
          </c:val>
          <c:smooth val="0"/>
        </c:ser>
        <c:ser>
          <c:idx val="1"/>
          <c:order val="2"/>
          <c:tx>
            <c:v>Annual Bills</c:v>
          </c:tx>
          <c:cat>
            <c:numRef>
              <c:f>Summary!$A$9:$A$14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</c:numCache>
            </c:numRef>
          </c:cat>
          <c:val>
            <c:numRef>
              <c:f>Summary!$B$9:$B$14</c:f>
              <c:numCache>
                <c:formatCode>#,##0</c:formatCode>
                <c:ptCount val="6"/>
                <c:pt idx="0">
                  <c:v>44968.478499999939</c:v>
                </c:pt>
                <c:pt idx="1">
                  <c:v>47668.770249999972</c:v>
                </c:pt>
                <c:pt idx="2">
                  <c:v>39649.939499999942</c:v>
                </c:pt>
                <c:pt idx="3">
                  <c:v>46489.332249999956</c:v>
                </c:pt>
                <c:pt idx="4">
                  <c:v>49517.582499999931</c:v>
                </c:pt>
                <c:pt idx="5">
                  <c:v>57656.993249999912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93320"/>
        <c:axId val="206304024"/>
      </c:lineChart>
      <c:catAx>
        <c:axId val="178093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304024"/>
        <c:crosses val="autoZero"/>
        <c:auto val="1"/>
        <c:lblAlgn val="ctr"/>
        <c:lblOffset val="100"/>
        <c:noMultiLvlLbl val="0"/>
      </c:catAx>
      <c:valAx>
        <c:axId val="206304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8093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Winter Season Bill</a:t>
            </a:r>
            <a:r>
              <a:rPr lang="en-US" sz="1400" baseline="0"/>
              <a:t> Distribution</a:t>
            </a:r>
          </a:p>
          <a:p>
            <a:pPr>
              <a:defRPr/>
            </a:pPr>
            <a:r>
              <a:rPr lang="en-US" sz="1400" baseline="0"/>
              <a:t>0 - 400 kWh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Bills</c:v>
          </c:tx>
          <c:invertIfNegative val="0"/>
          <c:cat>
            <c:numRef>
              <c:f>Winter!$A$10:$A$30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Winter!$B$10:$B$30</c:f>
              <c:numCache>
                <c:formatCode>#,##0</c:formatCode>
                <c:ptCount val="21"/>
                <c:pt idx="0">
                  <c:v>28850.582249999959</c:v>
                </c:pt>
                <c:pt idx="1">
                  <c:v>26375.67674999997</c:v>
                </c:pt>
                <c:pt idx="2">
                  <c:v>23153.576249999962</c:v>
                </c:pt>
                <c:pt idx="3">
                  <c:v>26897.179999999968</c:v>
                </c:pt>
                <c:pt idx="4">
                  <c:v>28529.920999999922</c:v>
                </c:pt>
                <c:pt idx="5">
                  <c:v>33347.865749999888</c:v>
                </c:pt>
                <c:pt idx="6">
                  <c:v>37481.011749999911</c:v>
                </c:pt>
                <c:pt idx="7">
                  <c:v>41639.635749999863</c:v>
                </c:pt>
                <c:pt idx="8">
                  <c:v>48434.890749999962</c:v>
                </c:pt>
                <c:pt idx="9">
                  <c:v>55433.402999999889</c:v>
                </c:pt>
                <c:pt idx="10">
                  <c:v>59956.327499999941</c:v>
                </c:pt>
                <c:pt idx="11">
                  <c:v>67493.648999999947</c:v>
                </c:pt>
                <c:pt idx="12">
                  <c:v>73341.664749999924</c:v>
                </c:pt>
                <c:pt idx="13">
                  <c:v>77783.435749999902</c:v>
                </c:pt>
                <c:pt idx="14">
                  <c:v>84566.182999999917</c:v>
                </c:pt>
                <c:pt idx="15">
                  <c:v>89038.705249999795</c:v>
                </c:pt>
                <c:pt idx="16">
                  <c:v>92975.016499999911</c:v>
                </c:pt>
                <c:pt idx="17">
                  <c:v>98221.176500000045</c:v>
                </c:pt>
                <c:pt idx="18">
                  <c:v>101161.4084999999</c:v>
                </c:pt>
                <c:pt idx="19">
                  <c:v>103966.6737499999</c:v>
                </c:pt>
                <c:pt idx="20">
                  <c:v>106666.4594999999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71352"/>
        <c:axId val="207796104"/>
      </c:barChart>
      <c:catAx>
        <c:axId val="2056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96104"/>
        <c:crosses val="autoZero"/>
        <c:auto val="1"/>
        <c:lblAlgn val="ctr"/>
        <c:lblOffset val="100"/>
        <c:noMultiLvlLbl val="0"/>
      </c:catAx>
      <c:valAx>
        <c:axId val="207796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71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July 2012</a:t>
            </a:r>
            <a:r>
              <a:rPr lang="en-US" baseline="0"/>
              <a:t> Bill Distribution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'July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'July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'July 2012'!$C$9:$C$41</c:f>
              <c:numCache>
                <c:formatCode>#,##0</c:formatCode>
                <c:ptCount val="33"/>
                <c:pt idx="0">
                  <c:v>2949.3275000000099</c:v>
                </c:pt>
                <c:pt idx="1">
                  <c:v>4345.4162500000102</c:v>
                </c:pt>
                <c:pt idx="2">
                  <c:v>2935.4662500000004</c:v>
                </c:pt>
                <c:pt idx="3">
                  <c:v>3507.1375000000003</c:v>
                </c:pt>
                <c:pt idx="4">
                  <c:v>3717.6812500000001</c:v>
                </c:pt>
                <c:pt idx="5">
                  <c:v>4074.5625</c:v>
                </c:pt>
                <c:pt idx="6">
                  <c:v>4285.0599999999995</c:v>
                </c:pt>
                <c:pt idx="7">
                  <c:v>4439.54</c:v>
                </c:pt>
                <c:pt idx="8">
                  <c:v>4779.2049999999999</c:v>
                </c:pt>
                <c:pt idx="9">
                  <c:v>5107.0412500000002</c:v>
                </c:pt>
                <c:pt idx="10">
                  <c:v>5171.13</c:v>
                </c:pt>
                <c:pt idx="11">
                  <c:v>5831.5562500000005</c:v>
                </c:pt>
                <c:pt idx="12">
                  <c:v>6206.8012499999995</c:v>
                </c:pt>
                <c:pt idx="13">
                  <c:v>6463.1</c:v>
                </c:pt>
                <c:pt idx="14">
                  <c:v>6847.36625</c:v>
                </c:pt>
                <c:pt idx="15">
                  <c:v>7062.2349999999997</c:v>
                </c:pt>
                <c:pt idx="16">
                  <c:v>7315.46</c:v>
                </c:pt>
                <c:pt idx="17">
                  <c:v>7760.88</c:v>
                </c:pt>
                <c:pt idx="18">
                  <c:v>8044.6050000000005</c:v>
                </c:pt>
                <c:pt idx="19">
                  <c:v>8218.9725000000108</c:v>
                </c:pt>
                <c:pt idx="20">
                  <c:v>8499.4462500000009</c:v>
                </c:pt>
                <c:pt idx="21">
                  <c:v>45318.047499999899</c:v>
                </c:pt>
                <c:pt idx="22">
                  <c:v>47480.013749999802</c:v>
                </c:pt>
                <c:pt idx="23">
                  <c:v>47368.672499999899</c:v>
                </c:pt>
                <c:pt idx="24">
                  <c:v>46024.381249999904</c:v>
                </c:pt>
                <c:pt idx="25">
                  <c:v>43925.0249999999</c:v>
                </c:pt>
                <c:pt idx="26">
                  <c:v>41107.709999999897</c:v>
                </c:pt>
                <c:pt idx="27">
                  <c:v>37999.794999999998</c:v>
                </c:pt>
                <c:pt idx="28">
                  <c:v>34746.001250000001</c:v>
                </c:pt>
                <c:pt idx="29">
                  <c:v>31529.94875</c:v>
                </c:pt>
                <c:pt idx="30">
                  <c:v>28153.552500000002</c:v>
                </c:pt>
                <c:pt idx="31">
                  <c:v>24406.362499999999</c:v>
                </c:pt>
                <c:pt idx="32">
                  <c:v>21291.576249999998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96888"/>
        <c:axId val="207797280"/>
      </c:barChart>
      <c:catAx>
        <c:axId val="20779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97280"/>
        <c:crosses val="autoZero"/>
        <c:auto val="1"/>
        <c:lblAlgn val="ctr"/>
        <c:lblOffset val="100"/>
        <c:noMultiLvlLbl val="0"/>
      </c:catAx>
      <c:valAx>
        <c:axId val="207797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796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Aug 2012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'Aug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'Aug 2012'!$C$9:$C$41</c:f>
              <c:numCache>
                <c:formatCode>#,##0</c:formatCode>
                <c:ptCount val="33"/>
                <c:pt idx="0">
                  <c:v>2825.8262500000001</c:v>
                </c:pt>
                <c:pt idx="1">
                  <c:v>3988.4562500000102</c:v>
                </c:pt>
                <c:pt idx="2">
                  <c:v>2654.895</c:v>
                </c:pt>
                <c:pt idx="3">
                  <c:v>2975.6262500000098</c:v>
                </c:pt>
                <c:pt idx="4">
                  <c:v>3263.7162500000099</c:v>
                </c:pt>
                <c:pt idx="5">
                  <c:v>3620.92875</c:v>
                </c:pt>
                <c:pt idx="6">
                  <c:v>3747.4250000000102</c:v>
                </c:pt>
                <c:pt idx="7">
                  <c:v>3800.5962500000001</c:v>
                </c:pt>
                <c:pt idx="8">
                  <c:v>4139.6775000000007</c:v>
                </c:pt>
                <c:pt idx="9">
                  <c:v>4383.1675000000005</c:v>
                </c:pt>
                <c:pt idx="10">
                  <c:v>4505.43750000001</c:v>
                </c:pt>
                <c:pt idx="11">
                  <c:v>4845.7562499999995</c:v>
                </c:pt>
                <c:pt idx="12">
                  <c:v>5201.3512500000097</c:v>
                </c:pt>
                <c:pt idx="13">
                  <c:v>5428.3825000000097</c:v>
                </c:pt>
                <c:pt idx="14">
                  <c:v>5624.0725000000002</c:v>
                </c:pt>
                <c:pt idx="15">
                  <c:v>5876.7924999999996</c:v>
                </c:pt>
                <c:pt idx="16">
                  <c:v>5999.7849999999999</c:v>
                </c:pt>
                <c:pt idx="17">
                  <c:v>6504.0450000000101</c:v>
                </c:pt>
                <c:pt idx="18">
                  <c:v>6809.8712499999901</c:v>
                </c:pt>
                <c:pt idx="19">
                  <c:v>6875.6925000000101</c:v>
                </c:pt>
                <c:pt idx="20">
                  <c:v>7287.07124999999</c:v>
                </c:pt>
                <c:pt idx="21">
                  <c:v>38932.049999999799</c:v>
                </c:pt>
                <c:pt idx="22">
                  <c:v>41769.1149999997</c:v>
                </c:pt>
                <c:pt idx="23">
                  <c:v>42969.108749999803</c:v>
                </c:pt>
                <c:pt idx="24">
                  <c:v>42444.451249999896</c:v>
                </c:pt>
                <c:pt idx="25">
                  <c:v>41220.598749999903</c:v>
                </c:pt>
                <c:pt idx="26">
                  <c:v>39119.366249999897</c:v>
                </c:pt>
                <c:pt idx="27">
                  <c:v>37219.7049999999</c:v>
                </c:pt>
                <c:pt idx="28">
                  <c:v>35512.576249999998</c:v>
                </c:pt>
                <c:pt idx="29">
                  <c:v>33411.592499999999</c:v>
                </c:pt>
                <c:pt idx="30">
                  <c:v>30831.862499999999</c:v>
                </c:pt>
                <c:pt idx="31">
                  <c:v>28276.177500000002</c:v>
                </c:pt>
                <c:pt idx="32">
                  <c:v>25367.91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98064"/>
        <c:axId val="207798456"/>
      </c:barChart>
      <c:catAx>
        <c:axId val="20779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98456"/>
        <c:crosses val="autoZero"/>
        <c:auto val="1"/>
        <c:lblAlgn val="ctr"/>
        <c:lblOffset val="100"/>
        <c:noMultiLvlLbl val="0"/>
      </c:catAx>
      <c:valAx>
        <c:axId val="207798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798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Sept 2012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'Sept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'Sept 2012'!$C$9:$C$41</c:f>
              <c:numCache>
                <c:formatCode>#,##0</c:formatCode>
                <c:ptCount val="33"/>
                <c:pt idx="0">
                  <c:v>2921.2825000000103</c:v>
                </c:pt>
                <c:pt idx="1">
                  <c:v>4015.31000000002</c:v>
                </c:pt>
                <c:pt idx="2">
                  <c:v>2798.00000000001</c:v>
                </c:pt>
                <c:pt idx="3">
                  <c:v>3197.33250000001</c:v>
                </c:pt>
                <c:pt idx="4">
                  <c:v>3452.9300000000098</c:v>
                </c:pt>
                <c:pt idx="5">
                  <c:v>4093.5212500000102</c:v>
                </c:pt>
                <c:pt idx="6">
                  <c:v>4437.2800000000007</c:v>
                </c:pt>
                <c:pt idx="7">
                  <c:v>4610.8150000000105</c:v>
                </c:pt>
                <c:pt idx="8">
                  <c:v>5054.8674999999994</c:v>
                </c:pt>
                <c:pt idx="9">
                  <c:v>5529.5012499999993</c:v>
                </c:pt>
                <c:pt idx="10">
                  <c:v>5756.0862500000103</c:v>
                </c:pt>
                <c:pt idx="11">
                  <c:v>6365.9750000000004</c:v>
                </c:pt>
                <c:pt idx="12">
                  <c:v>6712.1912499999999</c:v>
                </c:pt>
                <c:pt idx="13">
                  <c:v>7119.89</c:v>
                </c:pt>
                <c:pt idx="14">
                  <c:v>7481.1887499999993</c:v>
                </c:pt>
                <c:pt idx="15">
                  <c:v>7746.3074999999999</c:v>
                </c:pt>
                <c:pt idx="16">
                  <c:v>8108.4762500000097</c:v>
                </c:pt>
                <c:pt idx="17">
                  <c:v>8791.2237499999901</c:v>
                </c:pt>
                <c:pt idx="18">
                  <c:v>9007.9137500000015</c:v>
                </c:pt>
                <c:pt idx="19">
                  <c:v>9161.4650000000092</c:v>
                </c:pt>
                <c:pt idx="20">
                  <c:v>9741.3312500000102</c:v>
                </c:pt>
                <c:pt idx="21">
                  <c:v>50817.521249999598</c:v>
                </c:pt>
                <c:pt idx="22">
                  <c:v>53843.1349999995</c:v>
                </c:pt>
                <c:pt idx="23">
                  <c:v>53052.206249999697</c:v>
                </c:pt>
                <c:pt idx="24">
                  <c:v>50660.2812499996</c:v>
                </c:pt>
                <c:pt idx="25">
                  <c:v>47292.811249999701</c:v>
                </c:pt>
                <c:pt idx="26">
                  <c:v>43286.973749999699</c:v>
                </c:pt>
                <c:pt idx="27">
                  <c:v>39256.027499999895</c:v>
                </c:pt>
                <c:pt idx="28">
                  <c:v>35265.239999999903</c:v>
                </c:pt>
                <c:pt idx="29">
                  <c:v>31423.308749999898</c:v>
                </c:pt>
                <c:pt idx="30">
                  <c:v>26700.544999999998</c:v>
                </c:pt>
                <c:pt idx="31">
                  <c:v>23026.296249999999</c:v>
                </c:pt>
                <c:pt idx="32">
                  <c:v>19303.5425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799240"/>
        <c:axId val="207799632"/>
      </c:barChart>
      <c:catAx>
        <c:axId val="20779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799632"/>
        <c:crosses val="autoZero"/>
        <c:auto val="1"/>
        <c:lblAlgn val="ctr"/>
        <c:lblOffset val="100"/>
        <c:noMultiLvlLbl val="0"/>
      </c:catAx>
      <c:valAx>
        <c:axId val="20779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799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Oct 2012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'Oct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'Oct 2012'!$C$9:$C$41</c:f>
              <c:numCache>
                <c:formatCode>#,##0</c:formatCode>
                <c:ptCount val="33"/>
                <c:pt idx="0">
                  <c:v>3106.6612500000101</c:v>
                </c:pt>
                <c:pt idx="1">
                  <c:v>4077.0922499999997</c:v>
                </c:pt>
                <c:pt idx="2">
                  <c:v>3747.1837500000001</c:v>
                </c:pt>
                <c:pt idx="3">
                  <c:v>4679.0484999999799</c:v>
                </c:pt>
                <c:pt idx="4">
                  <c:v>5015.3782499999497</c:v>
                </c:pt>
                <c:pt idx="5">
                  <c:v>6060.3507499999096</c:v>
                </c:pt>
                <c:pt idx="6">
                  <c:v>6511.7134999998898</c:v>
                </c:pt>
                <c:pt idx="7">
                  <c:v>7647.06274999984</c:v>
                </c:pt>
                <c:pt idx="8">
                  <c:v>8463.5467499998394</c:v>
                </c:pt>
                <c:pt idx="9">
                  <c:v>10074.356249999799</c:v>
                </c:pt>
                <c:pt idx="10">
                  <c:v>10580.4824999998</c:v>
                </c:pt>
                <c:pt idx="11">
                  <c:v>11746.083999999799</c:v>
                </c:pt>
                <c:pt idx="12">
                  <c:v>12375.492249999801</c:v>
                </c:pt>
                <c:pt idx="13">
                  <c:v>12990.805499999798</c:v>
                </c:pt>
                <c:pt idx="14">
                  <c:v>14142.590749999801</c:v>
                </c:pt>
                <c:pt idx="15">
                  <c:v>14658.031499999699</c:v>
                </c:pt>
                <c:pt idx="16">
                  <c:v>14928.733249999699</c:v>
                </c:pt>
                <c:pt idx="17">
                  <c:v>15692.265499999699</c:v>
                </c:pt>
                <c:pt idx="18">
                  <c:v>15883.6354999997</c:v>
                </c:pt>
                <c:pt idx="19">
                  <c:v>16571.049999999701</c:v>
                </c:pt>
                <c:pt idx="20">
                  <c:v>16674.044999999704</c:v>
                </c:pt>
                <c:pt idx="21">
                  <c:v>83798.572500013004</c:v>
                </c:pt>
                <c:pt idx="22">
                  <c:v>78419.521250010497</c:v>
                </c:pt>
                <c:pt idx="23">
                  <c:v>68971.682000009096</c:v>
                </c:pt>
                <c:pt idx="24">
                  <c:v>57052.214500006899</c:v>
                </c:pt>
                <c:pt idx="25">
                  <c:v>45462.957500004399</c:v>
                </c:pt>
                <c:pt idx="26">
                  <c:v>34407.628250002097</c:v>
                </c:pt>
                <c:pt idx="27">
                  <c:v>26227.6622500007</c:v>
                </c:pt>
                <c:pt idx="28">
                  <c:v>19605.995499999899</c:v>
                </c:pt>
                <c:pt idx="29">
                  <c:v>14552.619999999701</c:v>
                </c:pt>
                <c:pt idx="30">
                  <c:v>10767.040499999801</c:v>
                </c:pt>
                <c:pt idx="31">
                  <c:v>8024.7124999998696</c:v>
                </c:pt>
                <c:pt idx="32">
                  <c:v>5810.2204999999303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0416"/>
        <c:axId val="207800808"/>
      </c:barChart>
      <c:catAx>
        <c:axId val="20780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00808"/>
        <c:crosses val="autoZero"/>
        <c:auto val="1"/>
        <c:lblAlgn val="ctr"/>
        <c:lblOffset val="100"/>
        <c:noMultiLvlLbl val="0"/>
      </c:catAx>
      <c:valAx>
        <c:axId val="207800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800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Nov</a:t>
            </a:r>
            <a:r>
              <a:rPr lang="en-US" baseline="0"/>
              <a:t> 2012 Bill Distribution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'Nov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'Nov 2012'!$C$9:$C$41</c:f>
              <c:numCache>
                <c:formatCode>#,##0</c:formatCode>
                <c:ptCount val="33"/>
                <c:pt idx="0">
                  <c:v>3582.4304999999799</c:v>
                </c:pt>
                <c:pt idx="1">
                  <c:v>4336.0550000000103</c:v>
                </c:pt>
                <c:pt idx="2">
                  <c:v>3960.9170000000099</c:v>
                </c:pt>
                <c:pt idx="3">
                  <c:v>4652.60250000003</c:v>
                </c:pt>
                <c:pt idx="4">
                  <c:v>4754.3462500000205</c:v>
                </c:pt>
                <c:pt idx="5">
                  <c:v>5551.9930000000295</c:v>
                </c:pt>
                <c:pt idx="6">
                  <c:v>6049.0657500000407</c:v>
                </c:pt>
                <c:pt idx="7">
                  <c:v>6735.4740000000202</c:v>
                </c:pt>
                <c:pt idx="8">
                  <c:v>7969.3650000000598</c:v>
                </c:pt>
                <c:pt idx="9">
                  <c:v>9124.0477500000598</c:v>
                </c:pt>
                <c:pt idx="10">
                  <c:v>10075.048000000101</c:v>
                </c:pt>
                <c:pt idx="11">
                  <c:v>11218.5630000001</c:v>
                </c:pt>
                <c:pt idx="12">
                  <c:v>12377.879500000101</c:v>
                </c:pt>
                <c:pt idx="13">
                  <c:v>13140.553250000099</c:v>
                </c:pt>
                <c:pt idx="14">
                  <c:v>13918.828750000101</c:v>
                </c:pt>
                <c:pt idx="15">
                  <c:v>14677.419750000101</c:v>
                </c:pt>
                <c:pt idx="16">
                  <c:v>15387.6642500002</c:v>
                </c:pt>
                <c:pt idx="17">
                  <c:v>16067.987000000201</c:v>
                </c:pt>
                <c:pt idx="18">
                  <c:v>16447.863000000201</c:v>
                </c:pt>
                <c:pt idx="19">
                  <c:v>16813.690750000202</c:v>
                </c:pt>
                <c:pt idx="20">
                  <c:v>17197.518500000198</c:v>
                </c:pt>
                <c:pt idx="21">
                  <c:v>88037.215999996304</c:v>
                </c:pt>
                <c:pt idx="22">
                  <c:v>84746.749749998795</c:v>
                </c:pt>
                <c:pt idx="23">
                  <c:v>72964.552500003294</c:v>
                </c:pt>
                <c:pt idx="24">
                  <c:v>58263.711250004402</c:v>
                </c:pt>
                <c:pt idx="25">
                  <c:v>44861.132750002704</c:v>
                </c:pt>
                <c:pt idx="26">
                  <c:v>32800.210750001796</c:v>
                </c:pt>
                <c:pt idx="27">
                  <c:v>23800.005750000797</c:v>
                </c:pt>
                <c:pt idx="28">
                  <c:v>17517.289500000301</c:v>
                </c:pt>
                <c:pt idx="29">
                  <c:v>12925.525000000001</c:v>
                </c:pt>
                <c:pt idx="30">
                  <c:v>9578.5032500000416</c:v>
                </c:pt>
                <c:pt idx="31">
                  <c:v>6921.4085000000396</c:v>
                </c:pt>
                <c:pt idx="32">
                  <c:v>5288.6595000000398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1592"/>
        <c:axId val="207801984"/>
      </c:barChart>
      <c:catAx>
        <c:axId val="20780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01984"/>
        <c:crosses val="autoZero"/>
        <c:auto val="1"/>
        <c:lblAlgn val="ctr"/>
        <c:lblOffset val="100"/>
        <c:noMultiLvlLbl val="0"/>
      </c:catAx>
      <c:valAx>
        <c:axId val="207801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801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Dec</a:t>
            </a:r>
            <a:r>
              <a:rPr lang="en-US" baseline="0"/>
              <a:t> 2012 Bill Distribution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 2012'!$C$8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'Dec 2012'!$B$9:$B$41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'Dec 2012'!$C$9:$C$41</c:f>
              <c:numCache>
                <c:formatCode>#,##0</c:formatCode>
                <c:ptCount val="33"/>
                <c:pt idx="0">
                  <c:v>4297.0805</c:v>
                </c:pt>
                <c:pt idx="1">
                  <c:v>3696.46</c:v>
                </c:pt>
                <c:pt idx="2">
                  <c:v>3369.7565</c:v>
                </c:pt>
                <c:pt idx="3">
                  <c:v>3780.895</c:v>
                </c:pt>
                <c:pt idx="4">
                  <c:v>3864.3934999999901</c:v>
                </c:pt>
                <c:pt idx="5">
                  <c:v>4333.1899999999896</c:v>
                </c:pt>
                <c:pt idx="6">
                  <c:v>4849.8215</c:v>
                </c:pt>
                <c:pt idx="7">
                  <c:v>5065.6359999999895</c:v>
                </c:pt>
                <c:pt idx="8">
                  <c:v>6000.6370000000097</c:v>
                </c:pt>
                <c:pt idx="9">
                  <c:v>6425.2179999999998</c:v>
                </c:pt>
                <c:pt idx="10">
                  <c:v>7019.32</c:v>
                </c:pt>
                <c:pt idx="11">
                  <c:v>7914.7269999999899</c:v>
                </c:pt>
                <c:pt idx="12">
                  <c:v>8725.0380000000005</c:v>
                </c:pt>
                <c:pt idx="13">
                  <c:v>9109.8230000000112</c:v>
                </c:pt>
                <c:pt idx="14">
                  <c:v>9910.0995000000112</c:v>
                </c:pt>
                <c:pt idx="15">
                  <c:v>10710.731</c:v>
                </c:pt>
                <c:pt idx="16">
                  <c:v>11054.513999999999</c:v>
                </c:pt>
                <c:pt idx="17">
                  <c:v>11618.384</c:v>
                </c:pt>
                <c:pt idx="18">
                  <c:v>12279.777</c:v>
                </c:pt>
                <c:pt idx="19">
                  <c:v>12738.664000000001</c:v>
                </c:pt>
                <c:pt idx="20">
                  <c:v>12831.704</c:v>
                </c:pt>
                <c:pt idx="21">
                  <c:v>68162.6819999992</c:v>
                </c:pt>
                <c:pt idx="22">
                  <c:v>70786.795999999609</c:v>
                </c:pt>
                <c:pt idx="23">
                  <c:v>68532.018999999607</c:v>
                </c:pt>
                <c:pt idx="24">
                  <c:v>61843.453999999299</c:v>
                </c:pt>
                <c:pt idx="25">
                  <c:v>52719.578999999598</c:v>
                </c:pt>
                <c:pt idx="26">
                  <c:v>43378.107999999804</c:v>
                </c:pt>
                <c:pt idx="27">
                  <c:v>34534.926999999901</c:v>
                </c:pt>
                <c:pt idx="28">
                  <c:v>27436.215</c:v>
                </c:pt>
                <c:pt idx="29">
                  <c:v>21301.736000000001</c:v>
                </c:pt>
                <c:pt idx="30">
                  <c:v>16553.537</c:v>
                </c:pt>
                <c:pt idx="31">
                  <c:v>13047.183999999999</c:v>
                </c:pt>
                <c:pt idx="32">
                  <c:v>10316.522999999999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802768"/>
        <c:axId val="207803160"/>
      </c:barChart>
      <c:catAx>
        <c:axId val="20780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803160"/>
        <c:crosses val="autoZero"/>
        <c:auto val="1"/>
        <c:lblAlgn val="ctr"/>
        <c:lblOffset val="100"/>
        <c:noMultiLvlLbl val="0"/>
      </c:catAx>
      <c:valAx>
        <c:axId val="207803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802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 2013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'Jan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'Jan 2013'!$C$9:$C$41</c:f>
              <c:numCache>
                <c:formatCode>#,##0</c:formatCode>
                <c:ptCount val="33"/>
                <c:pt idx="0">
                  <c:v>4486.6499999999896</c:v>
                </c:pt>
                <c:pt idx="1">
                  <c:v>3343.3220000000001</c:v>
                </c:pt>
                <c:pt idx="2">
                  <c:v>2528.9079999999999</c:v>
                </c:pt>
                <c:pt idx="3">
                  <c:v>2661.67</c:v>
                </c:pt>
                <c:pt idx="4">
                  <c:v>2834.6660000000002</c:v>
                </c:pt>
                <c:pt idx="5">
                  <c:v>3373.1119999999901</c:v>
                </c:pt>
                <c:pt idx="6">
                  <c:v>3881.9079999999999</c:v>
                </c:pt>
                <c:pt idx="7">
                  <c:v>4005.5859999999998</c:v>
                </c:pt>
                <c:pt idx="8">
                  <c:v>4605.3379999999997</c:v>
                </c:pt>
                <c:pt idx="9">
                  <c:v>5293.7650000000003</c:v>
                </c:pt>
                <c:pt idx="10">
                  <c:v>5609.21</c:v>
                </c:pt>
                <c:pt idx="11">
                  <c:v>6348.5630000000101</c:v>
                </c:pt>
                <c:pt idx="12">
                  <c:v>7012.4830000000102</c:v>
                </c:pt>
                <c:pt idx="13">
                  <c:v>7267.6100000000006</c:v>
                </c:pt>
                <c:pt idx="14">
                  <c:v>8040.4880000000094</c:v>
                </c:pt>
                <c:pt idx="15">
                  <c:v>8299.7409999999909</c:v>
                </c:pt>
                <c:pt idx="16">
                  <c:v>8998.3020000000197</c:v>
                </c:pt>
                <c:pt idx="17">
                  <c:v>9695.0180000000291</c:v>
                </c:pt>
                <c:pt idx="18">
                  <c:v>10036.909</c:v>
                </c:pt>
                <c:pt idx="19">
                  <c:v>10291.569</c:v>
                </c:pt>
                <c:pt idx="20">
                  <c:v>10801.725</c:v>
                </c:pt>
                <c:pt idx="21">
                  <c:v>58646.843999999401</c:v>
                </c:pt>
                <c:pt idx="22">
                  <c:v>62114.398999999699</c:v>
                </c:pt>
                <c:pt idx="23">
                  <c:v>62216.435999999601</c:v>
                </c:pt>
                <c:pt idx="24">
                  <c:v>58140.6169999997</c:v>
                </c:pt>
                <c:pt idx="25">
                  <c:v>52593.471999999798</c:v>
                </c:pt>
                <c:pt idx="26">
                  <c:v>44678.4269999998</c:v>
                </c:pt>
                <c:pt idx="27">
                  <c:v>37617.887999999904</c:v>
                </c:pt>
                <c:pt idx="28">
                  <c:v>31438.327999999899</c:v>
                </c:pt>
                <c:pt idx="29">
                  <c:v>25550.387999999901</c:v>
                </c:pt>
                <c:pt idx="30">
                  <c:v>21159.845999999998</c:v>
                </c:pt>
                <c:pt idx="31">
                  <c:v>17121.795999999998</c:v>
                </c:pt>
                <c:pt idx="32">
                  <c:v>14292.968000000001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1672"/>
        <c:axId val="208602064"/>
      </c:barChart>
      <c:catAx>
        <c:axId val="20860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2064"/>
        <c:crosses val="autoZero"/>
        <c:auto val="1"/>
        <c:lblAlgn val="ctr"/>
        <c:lblOffset val="100"/>
        <c:noMultiLvlLbl val="0"/>
      </c:catAx>
      <c:valAx>
        <c:axId val="208602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1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Feb 2013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'Feb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'Feb 2013'!$C$9:$C$41</c:f>
              <c:numCache>
                <c:formatCode>#,##0</c:formatCode>
                <c:ptCount val="33"/>
                <c:pt idx="0">
                  <c:v>4458.924</c:v>
                </c:pt>
                <c:pt idx="1">
                  <c:v>3373.3924999999899</c:v>
                </c:pt>
                <c:pt idx="2">
                  <c:v>2563.7349999999897</c:v>
                </c:pt>
                <c:pt idx="3">
                  <c:v>2772.7199999999898</c:v>
                </c:pt>
                <c:pt idx="4">
                  <c:v>3083.21199999999</c:v>
                </c:pt>
                <c:pt idx="5">
                  <c:v>3904.7429999999799</c:v>
                </c:pt>
                <c:pt idx="6">
                  <c:v>4267.7029999999904</c:v>
                </c:pt>
                <c:pt idx="7">
                  <c:v>4783.5819999999903</c:v>
                </c:pt>
                <c:pt idx="8">
                  <c:v>5687.21000000001</c:v>
                </c:pt>
                <c:pt idx="9">
                  <c:v>6510.9750000000104</c:v>
                </c:pt>
                <c:pt idx="10">
                  <c:v>6967.8870000000197</c:v>
                </c:pt>
                <c:pt idx="11">
                  <c:v>7955.55800000002</c:v>
                </c:pt>
                <c:pt idx="12">
                  <c:v>8550.9320000000189</c:v>
                </c:pt>
                <c:pt idx="13">
                  <c:v>9367.0730000000003</c:v>
                </c:pt>
                <c:pt idx="14">
                  <c:v>10381.064</c:v>
                </c:pt>
                <c:pt idx="15">
                  <c:v>11081.451000000001</c:v>
                </c:pt>
                <c:pt idx="16">
                  <c:v>11609.454</c:v>
                </c:pt>
                <c:pt idx="17">
                  <c:v>12537.324000000001</c:v>
                </c:pt>
                <c:pt idx="18">
                  <c:v>13106.598</c:v>
                </c:pt>
                <c:pt idx="19">
                  <c:v>13498.162</c:v>
                </c:pt>
                <c:pt idx="20">
                  <c:v>14083.406000000001</c:v>
                </c:pt>
                <c:pt idx="21">
                  <c:v>74387.708000000101</c:v>
                </c:pt>
                <c:pt idx="22">
                  <c:v>75745.8290000001</c:v>
                </c:pt>
                <c:pt idx="23">
                  <c:v>69683.979000000094</c:v>
                </c:pt>
                <c:pt idx="24">
                  <c:v>59449.218000000103</c:v>
                </c:pt>
                <c:pt idx="25">
                  <c:v>48683.9730000001</c:v>
                </c:pt>
                <c:pt idx="26">
                  <c:v>38384.258000000103</c:v>
                </c:pt>
                <c:pt idx="27">
                  <c:v>30421.25</c:v>
                </c:pt>
                <c:pt idx="28">
                  <c:v>24067.912</c:v>
                </c:pt>
                <c:pt idx="29">
                  <c:v>19348.446</c:v>
                </c:pt>
                <c:pt idx="30">
                  <c:v>15522.781000000001</c:v>
                </c:pt>
                <c:pt idx="31">
                  <c:v>12510.572</c:v>
                </c:pt>
                <c:pt idx="32">
                  <c:v>10011.4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2848"/>
        <c:axId val="208603240"/>
      </c:barChart>
      <c:catAx>
        <c:axId val="2086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3240"/>
        <c:crosses val="autoZero"/>
        <c:auto val="1"/>
        <c:lblAlgn val="ctr"/>
        <c:lblOffset val="100"/>
        <c:noMultiLvlLbl val="0"/>
      </c:catAx>
      <c:valAx>
        <c:axId val="208603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2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Mar</a:t>
            </a:r>
            <a:r>
              <a:rPr lang="en-US" baseline="0"/>
              <a:t> 2013 Bill Distribution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'Mar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'Mar 2013'!$C$9:$C$41</c:f>
              <c:numCache>
                <c:formatCode>#,##0</c:formatCode>
                <c:ptCount val="33"/>
                <c:pt idx="0">
                  <c:v>4506.2060000000001</c:v>
                </c:pt>
                <c:pt idx="1">
                  <c:v>3590.61599999999</c:v>
                </c:pt>
                <c:pt idx="2">
                  <c:v>3100.68099999999</c:v>
                </c:pt>
                <c:pt idx="3">
                  <c:v>3716.4439999999699</c:v>
                </c:pt>
                <c:pt idx="4">
                  <c:v>4006.8049999999798</c:v>
                </c:pt>
                <c:pt idx="5">
                  <c:v>4529.6789999999801</c:v>
                </c:pt>
                <c:pt idx="6">
                  <c:v>5317.0159999999896</c:v>
                </c:pt>
                <c:pt idx="7">
                  <c:v>5984.366</c:v>
                </c:pt>
                <c:pt idx="8">
                  <c:v>6927.9189999999999</c:v>
                </c:pt>
                <c:pt idx="9">
                  <c:v>7918.4120000000203</c:v>
                </c:pt>
                <c:pt idx="10">
                  <c:v>8622.7920000000195</c:v>
                </c:pt>
                <c:pt idx="11">
                  <c:v>9941.4700000000303</c:v>
                </c:pt>
                <c:pt idx="12">
                  <c:v>10973.296999999999</c:v>
                </c:pt>
                <c:pt idx="13">
                  <c:v>11624.682000000001</c:v>
                </c:pt>
                <c:pt idx="14">
                  <c:v>12649.4</c:v>
                </c:pt>
                <c:pt idx="15">
                  <c:v>13420.385999999999</c:v>
                </c:pt>
                <c:pt idx="16">
                  <c:v>14115.08</c:v>
                </c:pt>
                <c:pt idx="17">
                  <c:v>15019.831</c:v>
                </c:pt>
                <c:pt idx="18">
                  <c:v>15546.784</c:v>
                </c:pt>
                <c:pt idx="19">
                  <c:v>15688.178</c:v>
                </c:pt>
                <c:pt idx="20">
                  <c:v>16232.093999999999</c:v>
                </c:pt>
                <c:pt idx="21">
                  <c:v>84548.109000000288</c:v>
                </c:pt>
                <c:pt idx="22">
                  <c:v>82120.805000000008</c:v>
                </c:pt>
                <c:pt idx="23">
                  <c:v>71480.951000000103</c:v>
                </c:pt>
                <c:pt idx="24">
                  <c:v>58178.630000000099</c:v>
                </c:pt>
                <c:pt idx="25">
                  <c:v>44513.585999999996</c:v>
                </c:pt>
                <c:pt idx="26">
                  <c:v>34142.129000000001</c:v>
                </c:pt>
                <c:pt idx="27">
                  <c:v>25819.920999999998</c:v>
                </c:pt>
                <c:pt idx="28">
                  <c:v>19758.262999999999</c:v>
                </c:pt>
                <c:pt idx="29">
                  <c:v>15163.816000000001</c:v>
                </c:pt>
                <c:pt idx="30">
                  <c:v>11721.802000000001</c:v>
                </c:pt>
                <c:pt idx="31">
                  <c:v>9203.0880000000107</c:v>
                </c:pt>
                <c:pt idx="32">
                  <c:v>7075.0550000000103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4024"/>
        <c:axId val="208604416"/>
      </c:barChart>
      <c:catAx>
        <c:axId val="208604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4416"/>
        <c:crosses val="autoZero"/>
        <c:auto val="1"/>
        <c:lblAlgn val="ctr"/>
        <c:lblOffset val="100"/>
        <c:noMultiLvlLbl val="0"/>
      </c:catAx>
      <c:valAx>
        <c:axId val="208604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4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Bills</a:t>
            </a:r>
          </a:p>
          <a:p>
            <a:pPr>
              <a:defRPr/>
            </a:pPr>
            <a:r>
              <a:rPr lang="en-US"/>
              <a:t>July 2012 - June</a:t>
            </a:r>
            <a:r>
              <a:rPr lang="en-US" baseline="0"/>
              <a:t> 2013</a:t>
            </a:r>
            <a:endParaRPr lang="en-US"/>
          </a:p>
        </c:rich>
      </c:tx>
      <c:layout>
        <c:manualLayout>
          <c:xMode val="edge"/>
          <c:yMode val="edge"/>
          <c:x val="0.33933305705207911"/>
          <c:y val="5.4421768707482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Analytics'!$B$9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'Annual Analytics'!$A$10:$A$43</c:f>
              <c:numCache>
                <c:formatCode>General</c:formatCode>
                <c:ptCount val="34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1700</c:v>
                </c:pt>
              </c:numCache>
            </c:numRef>
          </c:cat>
          <c:val>
            <c:numRef>
              <c:f>'Annual Analytics'!$B$10:$B$43</c:f>
              <c:numCache>
                <c:formatCode>#,##0</c:formatCode>
                <c:ptCount val="34"/>
                <c:pt idx="0">
                  <c:v>44968.478499999954</c:v>
                </c:pt>
                <c:pt idx="1">
                  <c:v>47668.770249999972</c:v>
                </c:pt>
                <c:pt idx="2">
                  <c:v>39649.939499999935</c:v>
                </c:pt>
                <c:pt idx="3">
                  <c:v>46489.33224999997</c:v>
                </c:pt>
                <c:pt idx="4">
                  <c:v>49517.582499999917</c:v>
                </c:pt>
                <c:pt idx="5">
                  <c:v>57656.993249999898</c:v>
                </c:pt>
                <c:pt idx="6">
                  <c:v>63908.606749999912</c:v>
                </c:pt>
                <c:pt idx="7">
                  <c:v>69434.000999999873</c:v>
                </c:pt>
                <c:pt idx="8">
                  <c:v>80186.749749999974</c:v>
                </c:pt>
                <c:pt idx="9">
                  <c:v>90042.072999999888</c:v>
                </c:pt>
                <c:pt idx="10">
                  <c:v>96942.154249999963</c:v>
                </c:pt>
                <c:pt idx="11">
                  <c:v>108300.71149999993</c:v>
                </c:pt>
                <c:pt idx="12">
                  <c:v>117198.92249999994</c:v>
                </c:pt>
                <c:pt idx="13">
                  <c:v>123969.43324999991</c:v>
                </c:pt>
                <c:pt idx="14">
                  <c:v>133789.82149999993</c:v>
                </c:pt>
                <c:pt idx="15">
                  <c:v>139586.08224999989</c:v>
                </c:pt>
                <c:pt idx="16">
                  <c:v>145536.76374999993</c:v>
                </c:pt>
                <c:pt idx="17">
                  <c:v>153561.51325000005</c:v>
                </c:pt>
                <c:pt idx="18">
                  <c:v>158125.94649999987</c:v>
                </c:pt>
                <c:pt idx="19">
                  <c:v>161822.39774999995</c:v>
                </c:pt>
                <c:pt idx="20">
                  <c:v>166555.81124999994</c:v>
                </c:pt>
                <c:pt idx="21">
                  <c:v>859288.66625000793</c:v>
                </c:pt>
                <c:pt idx="22">
                  <c:v>844237.7737500075</c:v>
                </c:pt>
                <c:pt idx="23">
                  <c:v>765842.1910000114</c:v>
                </c:pt>
                <c:pt idx="24">
                  <c:v>657557.35050000995</c:v>
                </c:pt>
                <c:pt idx="25">
                  <c:v>547159.62125000614</c:v>
                </c:pt>
                <c:pt idx="26">
                  <c:v>445004.06800000311</c:v>
                </c:pt>
                <c:pt idx="27">
                  <c:v>362165.48950000107</c:v>
                </c:pt>
                <c:pt idx="28">
                  <c:v>296698.19750000001</c:v>
                </c:pt>
                <c:pt idx="29">
                  <c:v>243331.96699999948</c:v>
                </c:pt>
                <c:pt idx="30">
                  <c:v>198823.1997499998</c:v>
                </c:pt>
                <c:pt idx="31">
                  <c:v>163799.02024999988</c:v>
                </c:pt>
                <c:pt idx="32">
                  <c:v>134439.52274999997</c:v>
                </c:pt>
                <c:pt idx="33">
                  <c:v>110561.659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51584"/>
        <c:axId val="206625696"/>
      </c:barChart>
      <c:catAx>
        <c:axId val="2065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625696"/>
        <c:crosses val="autoZero"/>
        <c:auto val="1"/>
        <c:lblAlgn val="ctr"/>
        <c:lblOffset val="100"/>
        <c:noMultiLvlLbl val="0"/>
      </c:catAx>
      <c:valAx>
        <c:axId val="206625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551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 2013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'Apr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'Apr 2013'!$C$9:$C$41</c:f>
              <c:numCache>
                <c:formatCode>#,##0</c:formatCode>
                <c:ptCount val="33"/>
                <c:pt idx="0">
                  <c:v>4412.6299999999801</c:v>
                </c:pt>
                <c:pt idx="1">
                  <c:v>3958.73899999998</c:v>
                </c:pt>
                <c:pt idx="2">
                  <c:v>3882.39499999997</c:v>
                </c:pt>
                <c:pt idx="3">
                  <c:v>4633.8</c:v>
                </c:pt>
                <c:pt idx="4">
                  <c:v>4971.1199999999899</c:v>
                </c:pt>
                <c:pt idx="5">
                  <c:v>5594.7980000000098</c:v>
                </c:pt>
                <c:pt idx="6">
                  <c:v>6603.7839999999997</c:v>
                </c:pt>
                <c:pt idx="7">
                  <c:v>7417.9290000000201</c:v>
                </c:pt>
                <c:pt idx="8">
                  <c:v>8780.87500000004</c:v>
                </c:pt>
                <c:pt idx="9">
                  <c:v>10086.628999999999</c:v>
                </c:pt>
                <c:pt idx="10">
                  <c:v>11081.588</c:v>
                </c:pt>
                <c:pt idx="11">
                  <c:v>12368.683999999999</c:v>
                </c:pt>
                <c:pt idx="12">
                  <c:v>13326.543</c:v>
                </c:pt>
                <c:pt idx="13">
                  <c:v>14282.888999999999</c:v>
                </c:pt>
                <c:pt idx="14">
                  <c:v>15523.712</c:v>
                </c:pt>
                <c:pt idx="15">
                  <c:v>16190.945</c:v>
                </c:pt>
                <c:pt idx="16">
                  <c:v>16881.269</c:v>
                </c:pt>
                <c:pt idx="17">
                  <c:v>17590.3670000001</c:v>
                </c:pt>
                <c:pt idx="18">
                  <c:v>17859.842000000001</c:v>
                </c:pt>
                <c:pt idx="19">
                  <c:v>18365.36</c:v>
                </c:pt>
                <c:pt idx="20">
                  <c:v>18845.967000000001</c:v>
                </c:pt>
                <c:pt idx="21">
                  <c:v>94311.443000000203</c:v>
                </c:pt>
                <c:pt idx="22">
                  <c:v>86733.05000000009</c:v>
                </c:pt>
                <c:pt idx="23">
                  <c:v>71075.082000000009</c:v>
                </c:pt>
                <c:pt idx="24">
                  <c:v>54577.792000000001</c:v>
                </c:pt>
                <c:pt idx="25">
                  <c:v>39716.347000000002</c:v>
                </c:pt>
                <c:pt idx="26">
                  <c:v>28582.518</c:v>
                </c:pt>
                <c:pt idx="27">
                  <c:v>20356.732</c:v>
                </c:pt>
                <c:pt idx="28">
                  <c:v>14792.243</c:v>
                </c:pt>
                <c:pt idx="29">
                  <c:v>10947.352000000001</c:v>
                </c:pt>
                <c:pt idx="30">
                  <c:v>7885.1660000000002</c:v>
                </c:pt>
                <c:pt idx="31">
                  <c:v>5953.5609999999997</c:v>
                </c:pt>
                <c:pt idx="32">
                  <c:v>4305.692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5200"/>
        <c:axId val="208605592"/>
      </c:barChart>
      <c:catAx>
        <c:axId val="20860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5592"/>
        <c:crosses val="autoZero"/>
        <c:auto val="1"/>
        <c:lblAlgn val="ctr"/>
        <c:lblOffset val="100"/>
        <c:noMultiLvlLbl val="0"/>
      </c:catAx>
      <c:valAx>
        <c:axId val="208605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May 2013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'May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'May 2013'!$C$9:$C$41</c:f>
              <c:numCache>
                <c:formatCode>#,##0</c:formatCode>
                <c:ptCount val="33"/>
                <c:pt idx="0">
                  <c:v>4046.8359999999802</c:v>
                </c:pt>
                <c:pt idx="1">
                  <c:v>4462.8819999999796</c:v>
                </c:pt>
                <c:pt idx="2">
                  <c:v>4255.61599999999</c:v>
                </c:pt>
                <c:pt idx="3">
                  <c:v>5229.6420000000098</c:v>
                </c:pt>
                <c:pt idx="4">
                  <c:v>5413.39300000001</c:v>
                </c:pt>
                <c:pt idx="5">
                  <c:v>6568.7800000000298</c:v>
                </c:pt>
                <c:pt idx="6">
                  <c:v>7380.6080000000093</c:v>
                </c:pt>
                <c:pt idx="7">
                  <c:v>7980.0960000000196</c:v>
                </c:pt>
                <c:pt idx="8">
                  <c:v>9523.3750000000109</c:v>
                </c:pt>
                <c:pt idx="9">
                  <c:v>10652.567999999999</c:v>
                </c:pt>
                <c:pt idx="10">
                  <c:v>11867.771000000001</c:v>
                </c:pt>
                <c:pt idx="11">
                  <c:v>13169.140000000001</c:v>
                </c:pt>
                <c:pt idx="12">
                  <c:v>14369.567999999999</c:v>
                </c:pt>
                <c:pt idx="13">
                  <c:v>15209.133</c:v>
                </c:pt>
                <c:pt idx="14">
                  <c:v>16450.487000000001</c:v>
                </c:pt>
                <c:pt idx="15">
                  <c:v>16666.403999999999</c:v>
                </c:pt>
                <c:pt idx="16">
                  <c:v>17392.580000000002</c:v>
                </c:pt>
                <c:pt idx="17">
                  <c:v>18243.030999999999</c:v>
                </c:pt>
                <c:pt idx="18">
                  <c:v>18674.775000000001</c:v>
                </c:pt>
                <c:pt idx="19">
                  <c:v>18839.076000000001</c:v>
                </c:pt>
                <c:pt idx="20">
                  <c:v>19308.86</c:v>
                </c:pt>
                <c:pt idx="21">
                  <c:v>95414.778999999995</c:v>
                </c:pt>
                <c:pt idx="22">
                  <c:v>86265.632999999696</c:v>
                </c:pt>
                <c:pt idx="23">
                  <c:v>70471.663</c:v>
                </c:pt>
                <c:pt idx="24">
                  <c:v>53247.411000000102</c:v>
                </c:pt>
                <c:pt idx="25">
                  <c:v>38260.67</c:v>
                </c:pt>
                <c:pt idx="26">
                  <c:v>27139.612000000001</c:v>
                </c:pt>
                <c:pt idx="27">
                  <c:v>19325.535</c:v>
                </c:pt>
                <c:pt idx="28">
                  <c:v>13658.625</c:v>
                </c:pt>
                <c:pt idx="29">
                  <c:v>9808.5560000000005</c:v>
                </c:pt>
                <c:pt idx="30">
                  <c:v>6965.52</c:v>
                </c:pt>
                <c:pt idx="31">
                  <c:v>5106.2259999999997</c:v>
                </c:pt>
                <c:pt idx="32">
                  <c:v>3732.15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6376"/>
        <c:axId val="208606768"/>
      </c:barChart>
      <c:catAx>
        <c:axId val="20860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6768"/>
        <c:crosses val="autoZero"/>
        <c:auto val="1"/>
        <c:lblAlgn val="ctr"/>
        <c:lblOffset val="100"/>
        <c:noMultiLvlLbl val="0"/>
      </c:catAx>
      <c:valAx>
        <c:axId val="208606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6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</a:t>
            </a:r>
            <a:r>
              <a:rPr lang="en-US" baseline="0"/>
              <a:t> 2013 Bill Distribution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'June 2013'!$C$8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numRef>
              <c:f>'June 2013'!$B$9:$B$41</c:f>
              <c:numCache>
                <c:formatCode>General</c:formatCode>
                <c:ptCount val="33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</c:numCache>
            </c:numRef>
          </c:cat>
          <c:val>
            <c:numRef>
              <c:f>'June 2013'!$C$9:$C$41</c:f>
              <c:numCache>
                <c:formatCode>#,##0</c:formatCode>
                <c:ptCount val="33"/>
                <c:pt idx="0">
                  <c:v>3374.6239999999898</c:v>
                </c:pt>
                <c:pt idx="1">
                  <c:v>4481.0289999999804</c:v>
                </c:pt>
                <c:pt idx="2">
                  <c:v>3852.38599999998</c:v>
                </c:pt>
                <c:pt idx="3">
                  <c:v>4682.4139999999707</c:v>
                </c:pt>
                <c:pt idx="4">
                  <c:v>5139.9409999999698</c:v>
                </c:pt>
                <c:pt idx="5">
                  <c:v>5951.33499999998</c:v>
                </c:pt>
                <c:pt idx="6">
                  <c:v>6577.2219999999897</c:v>
                </c:pt>
                <c:pt idx="7">
                  <c:v>6963.3179999999902</c:v>
                </c:pt>
                <c:pt idx="8">
                  <c:v>8254.7340000000004</c:v>
                </c:pt>
                <c:pt idx="9">
                  <c:v>8936.3920000000107</c:v>
                </c:pt>
                <c:pt idx="10">
                  <c:v>9685.402</c:v>
                </c:pt>
                <c:pt idx="11">
                  <c:v>10594.635</c:v>
                </c:pt>
                <c:pt idx="12">
                  <c:v>11367.346</c:v>
                </c:pt>
                <c:pt idx="13">
                  <c:v>11965.492</c:v>
                </c:pt>
                <c:pt idx="14">
                  <c:v>12820.523999999999</c:v>
                </c:pt>
                <c:pt idx="15">
                  <c:v>13195.638000000101</c:v>
                </c:pt>
                <c:pt idx="16">
                  <c:v>13745.446</c:v>
                </c:pt>
                <c:pt idx="17">
                  <c:v>14041.156999999999</c:v>
                </c:pt>
                <c:pt idx="18">
                  <c:v>14427.373</c:v>
                </c:pt>
                <c:pt idx="19">
                  <c:v>14760.518</c:v>
                </c:pt>
                <c:pt idx="20">
                  <c:v>15052.643</c:v>
                </c:pt>
                <c:pt idx="21">
                  <c:v>76913.69400000009</c:v>
                </c:pt>
                <c:pt idx="22">
                  <c:v>74212.727000000101</c:v>
                </c:pt>
                <c:pt idx="23">
                  <c:v>67055.839000000007</c:v>
                </c:pt>
                <c:pt idx="24">
                  <c:v>57675.188999999998</c:v>
                </c:pt>
                <c:pt idx="25">
                  <c:v>47909.468999999997</c:v>
                </c:pt>
                <c:pt idx="26">
                  <c:v>37977.127</c:v>
                </c:pt>
                <c:pt idx="27">
                  <c:v>29586.041000000001</c:v>
                </c:pt>
                <c:pt idx="28">
                  <c:v>22899.508999999998</c:v>
                </c:pt>
                <c:pt idx="29">
                  <c:v>17368.678</c:v>
                </c:pt>
                <c:pt idx="30">
                  <c:v>12983.044</c:v>
                </c:pt>
                <c:pt idx="31">
                  <c:v>10201.636</c:v>
                </c:pt>
                <c:pt idx="32">
                  <c:v>7643.826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7552"/>
        <c:axId val="208607944"/>
      </c:barChart>
      <c:catAx>
        <c:axId val="2086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7944"/>
        <c:crosses val="autoZero"/>
        <c:auto val="1"/>
        <c:lblAlgn val="ctr"/>
        <c:lblOffset val="100"/>
        <c:noMultiLvlLbl val="0"/>
      </c:catAx>
      <c:valAx>
        <c:axId val="208607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607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Sch 1 Bills %</c:v>
          </c:tx>
          <c:invertIfNegative val="0"/>
          <c:cat>
            <c:numRef>
              <c:f>'Bill Comparison Graph'!$A$3:$A$23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'Bill Comparison Graph'!$F$3:$F$23</c:f>
              <c:numCache>
                <c:formatCode>0.00%</c:formatCode>
                <c:ptCount val="21"/>
                <c:pt idx="0">
                  <c:v>2.1465568332302006E-2</c:v>
                </c:pt>
                <c:pt idx="1">
                  <c:v>2.2754544499836264E-2</c:v>
                </c:pt>
                <c:pt idx="2">
                  <c:v>1.8926779693221995E-2</c:v>
                </c:pt>
                <c:pt idx="3">
                  <c:v>2.2191543308174563E-2</c:v>
                </c:pt>
                <c:pt idx="4">
                  <c:v>2.3637069481996176E-2</c:v>
                </c:pt>
                <c:pt idx="5">
                  <c:v>2.7522392789939502E-2</c:v>
                </c:pt>
                <c:pt idx="6">
                  <c:v>3.0506581742905572E-2</c:v>
                </c:pt>
                <c:pt idx="7">
                  <c:v>3.3144112115125808E-2</c:v>
                </c:pt>
                <c:pt idx="8">
                  <c:v>3.8276904478852382E-2</c:v>
                </c:pt>
                <c:pt idx="9">
                  <c:v>4.2981313471916222E-2</c:v>
                </c:pt>
                <c:pt idx="10">
                  <c:v>4.6275046560313074E-2</c:v>
                </c:pt>
                <c:pt idx="11">
                  <c:v>5.1697019794436153E-2</c:v>
                </c:pt>
                <c:pt idx="12">
                  <c:v>5.5944554125750959E-2</c:v>
                </c:pt>
                <c:pt idx="13">
                  <c:v>5.9176437124610036E-2</c:v>
                </c:pt>
                <c:pt idx="14">
                  <c:v>6.3864170000208914E-2</c:v>
                </c:pt>
                <c:pt idx="15">
                  <c:v>6.6630997683759824E-2</c:v>
                </c:pt>
                <c:pt idx="16">
                  <c:v>6.9471537649149498E-2</c:v>
                </c:pt>
                <c:pt idx="17">
                  <c:v>7.3302127753323454E-2</c:v>
                </c:pt>
                <c:pt idx="18">
                  <c:v>7.548094627452609E-2</c:v>
                </c:pt>
                <c:pt idx="19">
                  <c:v>7.7245436191477584E-2</c:v>
                </c:pt>
                <c:pt idx="20">
                  <c:v>7.9504916928173866E-2</c:v>
                </c:pt>
              </c:numCache>
            </c:numRef>
          </c:val>
        </c:ser>
        <c:ser>
          <c:idx val="0"/>
          <c:order val="1"/>
          <c:tx>
            <c:v>Sch 3 Bills %</c:v>
          </c:tx>
          <c:invertIfNegative val="0"/>
          <c:cat>
            <c:numRef>
              <c:f>'Bill Comparison Graph'!$A$3:$A$23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'Bill Comparison Graph'!$C$3:$C$23</c:f>
              <c:numCache>
                <c:formatCode>0.00%</c:formatCode>
                <c:ptCount val="21"/>
                <c:pt idx="0">
                  <c:v>2.8292124651872271E-3</c:v>
                </c:pt>
                <c:pt idx="1">
                  <c:v>3.5365096562133534E-3</c:v>
                </c:pt>
                <c:pt idx="2">
                  <c:v>4.1670817022514831E-3</c:v>
                </c:pt>
                <c:pt idx="3">
                  <c:v>6.3650158291354607E-3</c:v>
                </c:pt>
                <c:pt idx="4">
                  <c:v>9.0962385379164193E-3</c:v>
                </c:pt>
                <c:pt idx="5">
                  <c:v>1.4857876943329094E-2</c:v>
                </c:pt>
                <c:pt idx="6">
                  <c:v>1.9927671263650457E-2</c:v>
                </c:pt>
                <c:pt idx="7">
                  <c:v>2.7064460709249252E-2</c:v>
                </c:pt>
                <c:pt idx="8">
                  <c:v>3.6362933475708577E-2</c:v>
                </c:pt>
                <c:pt idx="9">
                  <c:v>4.4174222554062677E-2</c:v>
                </c:pt>
                <c:pt idx="10">
                  <c:v>5.2244405669315118E-2</c:v>
                </c:pt>
                <c:pt idx="11">
                  <c:v>5.982977365705381E-2</c:v>
                </c:pt>
                <c:pt idx="12">
                  <c:v>6.5767176921825349E-2</c:v>
                </c:pt>
                <c:pt idx="13">
                  <c:v>7.1414488414511396E-2</c:v>
                </c:pt>
                <c:pt idx="14">
                  <c:v>7.627913327311503E-2</c:v>
                </c:pt>
                <c:pt idx="15">
                  <c:v>7.9912914542928204E-2</c:v>
                </c:pt>
                <c:pt idx="16">
                  <c:v>8.1811468443407906E-2</c:v>
                </c:pt>
                <c:pt idx="17">
                  <c:v>8.4941691769490679E-2</c:v>
                </c:pt>
                <c:pt idx="18">
                  <c:v>8.5493616512732018E-2</c:v>
                </c:pt>
                <c:pt idx="19">
                  <c:v>8.5408754786045551E-2</c:v>
                </c:pt>
                <c:pt idx="20">
                  <c:v>8.8515352872870934E-2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08728"/>
        <c:axId val="208609120"/>
      </c:barChart>
      <c:catAx>
        <c:axId val="20860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609120"/>
        <c:crosses val="autoZero"/>
        <c:auto val="1"/>
        <c:lblAlgn val="ctr"/>
        <c:lblOffset val="100"/>
        <c:noMultiLvlLbl val="0"/>
      </c:catAx>
      <c:valAx>
        <c:axId val="2086091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8608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Annual Bills</a:t>
            </a:r>
          </a:p>
          <a:p>
            <a:pPr>
              <a:defRPr/>
            </a:pPr>
            <a:r>
              <a:rPr lang="en-US" sz="1400"/>
              <a:t>July 2012 - June</a:t>
            </a:r>
            <a:r>
              <a:rPr lang="en-US" sz="1400" baseline="0"/>
              <a:t> 2013</a:t>
            </a:r>
          </a:p>
          <a:p>
            <a:pPr>
              <a:defRPr/>
            </a:pPr>
            <a:r>
              <a:rPr lang="en-US" sz="1400" baseline="0"/>
              <a:t>From 0 to 200 kWh</a:t>
            </a:r>
          </a:p>
        </c:rich>
      </c:tx>
      <c:layout>
        <c:manualLayout>
          <c:xMode val="edge"/>
          <c:yMode val="edge"/>
          <c:x val="0.33929826771653543"/>
          <c:y val="4.512820512820513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Bills</c:v>
          </c:tx>
          <c:invertIfNegative val="0"/>
          <c:cat>
            <c:numRef>
              <c:f>'Annual Analytics'!$A$10:$A$20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cat>
          <c:val>
            <c:numRef>
              <c:f>'Annual Analytics'!$B$10:$B$20</c:f>
              <c:numCache>
                <c:formatCode>#,##0</c:formatCode>
                <c:ptCount val="11"/>
                <c:pt idx="0">
                  <c:v>44968.478499999954</c:v>
                </c:pt>
                <c:pt idx="1">
                  <c:v>47668.770249999972</c:v>
                </c:pt>
                <c:pt idx="2">
                  <c:v>39649.939499999935</c:v>
                </c:pt>
                <c:pt idx="3">
                  <c:v>46489.33224999997</c:v>
                </c:pt>
                <c:pt idx="4">
                  <c:v>49517.582499999917</c:v>
                </c:pt>
                <c:pt idx="5">
                  <c:v>57656.993249999898</c:v>
                </c:pt>
                <c:pt idx="6">
                  <c:v>63908.606749999912</c:v>
                </c:pt>
                <c:pt idx="7">
                  <c:v>69434.000999999873</c:v>
                </c:pt>
                <c:pt idx="8">
                  <c:v>80186.749749999974</c:v>
                </c:pt>
                <c:pt idx="9">
                  <c:v>90042.072999999888</c:v>
                </c:pt>
                <c:pt idx="10">
                  <c:v>96942.154249999963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13680"/>
        <c:axId val="206434192"/>
      </c:barChart>
      <c:catAx>
        <c:axId val="20621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434192"/>
        <c:crosses val="autoZero"/>
        <c:auto val="1"/>
        <c:lblAlgn val="ctr"/>
        <c:lblOffset val="100"/>
        <c:noMultiLvlLbl val="0"/>
      </c:catAx>
      <c:valAx>
        <c:axId val="206434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621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Schedule 3 Bills</a:t>
            </a:r>
          </a:p>
          <a:p>
            <a:pPr>
              <a:defRPr/>
            </a:pPr>
            <a:r>
              <a:rPr lang="en-US"/>
              <a:t>0 - 400 kWh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Schedule 3 Bills</c:v>
          </c:tx>
          <c:invertIfNegative val="0"/>
          <c:cat>
            <c:numRef>
              <c:f>'Annual-Sch3'!$A$10:$A$30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'Annual-Sch3'!$B$10:$B$30</c:f>
              <c:numCache>
                <c:formatCode>#,##0</c:formatCode>
                <c:ptCount val="21"/>
                <c:pt idx="0">
                  <c:v>298.42649999999998</c:v>
                </c:pt>
                <c:pt idx="1">
                  <c:v>373.03249999999997</c:v>
                </c:pt>
                <c:pt idx="2">
                  <c:v>439.54549999999995</c:v>
                </c:pt>
                <c:pt idx="3">
                  <c:v>671.38449999999989</c:v>
                </c:pt>
                <c:pt idx="4">
                  <c:v>959.4749999999998</c:v>
                </c:pt>
                <c:pt idx="5">
                  <c:v>1567.2149999999999</c:v>
                </c:pt>
                <c:pt idx="6">
                  <c:v>2101.9790000000003</c:v>
                </c:pt>
                <c:pt idx="7">
                  <c:v>2854.7704999999996</c:v>
                </c:pt>
                <c:pt idx="8">
                  <c:v>3835.5772499999998</c:v>
                </c:pt>
                <c:pt idx="9">
                  <c:v>4659.5152500000022</c:v>
                </c:pt>
                <c:pt idx="10">
                  <c:v>5510.7615000000023</c:v>
                </c:pt>
                <c:pt idx="11">
                  <c:v>6310.8692500000006</c:v>
                </c:pt>
                <c:pt idx="12">
                  <c:v>6937.1490000000022</c:v>
                </c:pt>
                <c:pt idx="13">
                  <c:v>7532.8297499999999</c:v>
                </c:pt>
                <c:pt idx="14">
                  <c:v>8045.9544999999989</c:v>
                </c:pt>
                <c:pt idx="15">
                  <c:v>8429.2472500000022</c:v>
                </c:pt>
                <c:pt idx="16">
                  <c:v>8629.5075000000015</c:v>
                </c:pt>
                <c:pt idx="17">
                  <c:v>8959.6847500000022</c:v>
                </c:pt>
                <c:pt idx="18">
                  <c:v>9017.9019999999982</c:v>
                </c:pt>
                <c:pt idx="19">
                  <c:v>9008.9507500000018</c:v>
                </c:pt>
                <c:pt idx="20">
                  <c:v>9336.6360000000022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4296"/>
        <c:axId val="205664688"/>
      </c:barChart>
      <c:catAx>
        <c:axId val="20566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4688"/>
        <c:crosses val="autoZero"/>
        <c:auto val="1"/>
        <c:lblAlgn val="ctr"/>
        <c:lblOffset val="100"/>
        <c:noMultiLvlLbl val="0"/>
      </c:catAx>
      <c:valAx>
        <c:axId val="205664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64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Bills</a:t>
            </a:r>
          </a:p>
          <a:p>
            <a:pPr>
              <a:defRPr/>
            </a:pPr>
            <a:r>
              <a:rPr lang="en-US"/>
              <a:t>July 2012 - June</a:t>
            </a:r>
            <a:r>
              <a:rPr lang="en-US" baseline="0"/>
              <a:t> 2013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Annual!$B$9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strRef>
              <c:f>Annual!$A$10:$A$50</c:f>
              <c:str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1700</c:v>
                </c:pt>
                <c:pt idx="34">
                  <c:v>1800</c:v>
                </c:pt>
                <c:pt idx="35">
                  <c:v>1900</c:v>
                </c:pt>
                <c:pt idx="36">
                  <c:v>2000</c:v>
                </c:pt>
                <c:pt idx="37">
                  <c:v>3000</c:v>
                </c:pt>
                <c:pt idx="38">
                  <c:v>4000</c:v>
                </c:pt>
                <c:pt idx="39">
                  <c:v>5000</c:v>
                </c:pt>
                <c:pt idx="40">
                  <c:v>Over 5,000</c:v>
                </c:pt>
              </c:strCache>
            </c:strRef>
          </c:cat>
          <c:val>
            <c:numRef>
              <c:f>Annual!$B$10:$B$50</c:f>
              <c:numCache>
                <c:formatCode>#,##0</c:formatCode>
                <c:ptCount val="41"/>
                <c:pt idx="0">
                  <c:v>44968.478499999954</c:v>
                </c:pt>
                <c:pt idx="1">
                  <c:v>47668.770249999972</c:v>
                </c:pt>
                <c:pt idx="2">
                  <c:v>39649.939499999935</c:v>
                </c:pt>
                <c:pt idx="3">
                  <c:v>46489.33224999997</c:v>
                </c:pt>
                <c:pt idx="4">
                  <c:v>49517.582499999917</c:v>
                </c:pt>
                <c:pt idx="5">
                  <c:v>57656.993249999898</c:v>
                </c:pt>
                <c:pt idx="6">
                  <c:v>63908.606749999912</c:v>
                </c:pt>
                <c:pt idx="7">
                  <c:v>69434.000999999873</c:v>
                </c:pt>
                <c:pt idx="8">
                  <c:v>80186.749749999974</c:v>
                </c:pt>
                <c:pt idx="9">
                  <c:v>90042.072999999888</c:v>
                </c:pt>
                <c:pt idx="10">
                  <c:v>96942.154249999963</c:v>
                </c:pt>
                <c:pt idx="11">
                  <c:v>108300.71149999993</c:v>
                </c:pt>
                <c:pt idx="12">
                  <c:v>117198.92249999994</c:v>
                </c:pt>
                <c:pt idx="13">
                  <c:v>123969.43324999991</c:v>
                </c:pt>
                <c:pt idx="14">
                  <c:v>133789.82149999993</c:v>
                </c:pt>
                <c:pt idx="15">
                  <c:v>139586.08224999989</c:v>
                </c:pt>
                <c:pt idx="16">
                  <c:v>145536.76374999993</c:v>
                </c:pt>
                <c:pt idx="17">
                  <c:v>153561.51325000005</c:v>
                </c:pt>
                <c:pt idx="18">
                  <c:v>158125.94649999987</c:v>
                </c:pt>
                <c:pt idx="19">
                  <c:v>161822.39774999995</c:v>
                </c:pt>
                <c:pt idx="20">
                  <c:v>166555.81124999994</c:v>
                </c:pt>
                <c:pt idx="21">
                  <c:v>859288.66625000793</c:v>
                </c:pt>
                <c:pt idx="22">
                  <c:v>844237.7737500075</c:v>
                </c:pt>
                <c:pt idx="23">
                  <c:v>765842.1910000114</c:v>
                </c:pt>
                <c:pt idx="24">
                  <c:v>657557.35050000995</c:v>
                </c:pt>
                <c:pt idx="25">
                  <c:v>547159.62125000614</c:v>
                </c:pt>
                <c:pt idx="26">
                  <c:v>445004.06800000311</c:v>
                </c:pt>
                <c:pt idx="27">
                  <c:v>362165.48950000107</c:v>
                </c:pt>
                <c:pt idx="28">
                  <c:v>296698.19750000001</c:v>
                </c:pt>
                <c:pt idx="29">
                  <c:v>243331.96699999948</c:v>
                </c:pt>
                <c:pt idx="30">
                  <c:v>198823.1997499998</c:v>
                </c:pt>
                <c:pt idx="31">
                  <c:v>163799.02024999988</c:v>
                </c:pt>
                <c:pt idx="32">
                  <c:v>134439.52274999997</c:v>
                </c:pt>
                <c:pt idx="33">
                  <c:v>110561.659</c:v>
                </c:pt>
                <c:pt idx="34">
                  <c:v>91456.081500000015</c:v>
                </c:pt>
                <c:pt idx="35">
                  <c:v>75069.985499999981</c:v>
                </c:pt>
                <c:pt idx="36">
                  <c:v>61079.252999999997</c:v>
                </c:pt>
                <c:pt idx="37">
                  <c:v>255163.02424999967</c:v>
                </c:pt>
                <c:pt idx="38">
                  <c:v>51221.708500000008</c:v>
                </c:pt>
                <c:pt idx="39">
                  <c:v>15785.546000000002</c:v>
                </c:pt>
                <c:pt idx="40">
                  <c:v>15221.477000000001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7432"/>
        <c:axId val="205667824"/>
      </c:barChart>
      <c:catAx>
        <c:axId val="205667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67824"/>
        <c:crosses val="autoZero"/>
        <c:auto val="1"/>
        <c:lblAlgn val="ctr"/>
        <c:lblOffset val="100"/>
        <c:noMultiLvlLbl val="0"/>
      </c:catAx>
      <c:valAx>
        <c:axId val="205667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67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Annual Bills</a:t>
            </a:r>
          </a:p>
          <a:p>
            <a:pPr>
              <a:defRPr/>
            </a:pPr>
            <a:r>
              <a:rPr lang="en-US" sz="1400"/>
              <a:t>July 2012 - June</a:t>
            </a:r>
            <a:r>
              <a:rPr lang="en-US" sz="1400" baseline="0"/>
              <a:t> 2013</a:t>
            </a:r>
          </a:p>
          <a:p>
            <a:pPr>
              <a:defRPr/>
            </a:pPr>
            <a:r>
              <a:rPr lang="en-US" sz="1400" baseline="0"/>
              <a:t>From 0 to 400 kWh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Bills</c:v>
          </c:tx>
          <c:invertIfNegative val="0"/>
          <c:cat>
            <c:numRef>
              <c:f>Annual!$A$10:$A$30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Annual!$B$10:$B$30</c:f>
              <c:numCache>
                <c:formatCode>#,##0</c:formatCode>
                <c:ptCount val="21"/>
                <c:pt idx="0">
                  <c:v>44968.478499999954</c:v>
                </c:pt>
                <c:pt idx="1">
                  <c:v>47668.770249999972</c:v>
                </c:pt>
                <c:pt idx="2">
                  <c:v>39649.939499999935</c:v>
                </c:pt>
                <c:pt idx="3">
                  <c:v>46489.33224999997</c:v>
                </c:pt>
                <c:pt idx="4">
                  <c:v>49517.582499999917</c:v>
                </c:pt>
                <c:pt idx="5">
                  <c:v>57656.993249999898</c:v>
                </c:pt>
                <c:pt idx="6">
                  <c:v>63908.606749999912</c:v>
                </c:pt>
                <c:pt idx="7">
                  <c:v>69434.000999999873</c:v>
                </c:pt>
                <c:pt idx="8">
                  <c:v>80186.749749999974</c:v>
                </c:pt>
                <c:pt idx="9">
                  <c:v>90042.072999999888</c:v>
                </c:pt>
                <c:pt idx="10">
                  <c:v>96942.154249999963</c:v>
                </c:pt>
                <c:pt idx="11">
                  <c:v>108300.71149999993</c:v>
                </c:pt>
                <c:pt idx="12">
                  <c:v>117198.92249999994</c:v>
                </c:pt>
                <c:pt idx="13">
                  <c:v>123969.43324999991</c:v>
                </c:pt>
                <c:pt idx="14">
                  <c:v>133789.82149999993</c:v>
                </c:pt>
                <c:pt idx="15">
                  <c:v>139586.08224999989</c:v>
                </c:pt>
                <c:pt idx="16">
                  <c:v>145536.76374999993</c:v>
                </c:pt>
                <c:pt idx="17">
                  <c:v>153561.51325000005</c:v>
                </c:pt>
                <c:pt idx="18">
                  <c:v>158125.94649999987</c:v>
                </c:pt>
                <c:pt idx="19">
                  <c:v>161822.39774999995</c:v>
                </c:pt>
                <c:pt idx="20">
                  <c:v>166555.81124999994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7040"/>
        <c:axId val="205666648"/>
      </c:barChart>
      <c:catAx>
        <c:axId val="20566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6648"/>
        <c:crosses val="autoZero"/>
        <c:auto val="1"/>
        <c:lblAlgn val="ctr"/>
        <c:lblOffset val="100"/>
        <c:noMultiLvlLbl val="0"/>
      </c:catAx>
      <c:valAx>
        <c:axId val="205666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670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Summer</a:t>
            </a:r>
            <a:r>
              <a:rPr lang="en-US" baseline="0"/>
              <a:t> Season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Summer!$B$8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strRef>
              <c:f>Summer!$A$9:$A$49</c:f>
              <c:str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1700</c:v>
                </c:pt>
                <c:pt idx="34">
                  <c:v>1800</c:v>
                </c:pt>
                <c:pt idx="35">
                  <c:v>1900</c:v>
                </c:pt>
                <c:pt idx="36">
                  <c:v>2000</c:v>
                </c:pt>
                <c:pt idx="37">
                  <c:v>3000</c:v>
                </c:pt>
                <c:pt idx="38">
                  <c:v>4000</c:v>
                </c:pt>
                <c:pt idx="39">
                  <c:v>5000</c:v>
                </c:pt>
                <c:pt idx="40">
                  <c:v>Over 5,000</c:v>
                </c:pt>
              </c:strCache>
            </c:strRef>
          </c:cat>
          <c:val>
            <c:numRef>
              <c:f>Summer!$B$9:$B$49</c:f>
              <c:numCache>
                <c:formatCode>#,##0</c:formatCode>
                <c:ptCount val="41"/>
                <c:pt idx="0">
                  <c:v>16117.896249999991</c:v>
                </c:pt>
                <c:pt idx="1">
                  <c:v>21293.093499999999</c:v>
                </c:pt>
                <c:pt idx="2">
                  <c:v>16496.36324999998</c:v>
                </c:pt>
                <c:pt idx="3">
                  <c:v>19592.152250000003</c:v>
                </c:pt>
                <c:pt idx="4">
                  <c:v>20987.661499999998</c:v>
                </c:pt>
                <c:pt idx="5">
                  <c:v>24309.127500000021</c:v>
                </c:pt>
                <c:pt idx="6">
                  <c:v>26427.595000000012</c:v>
                </c:pt>
                <c:pt idx="7">
                  <c:v>27794.365250000017</c:v>
                </c:pt>
                <c:pt idx="8">
                  <c:v>31751.859000000011</c:v>
                </c:pt>
                <c:pt idx="9">
                  <c:v>34608.670000000013</c:v>
                </c:pt>
                <c:pt idx="10">
                  <c:v>36985.826750000022</c:v>
                </c:pt>
                <c:pt idx="11">
                  <c:v>40807.0625</c:v>
                </c:pt>
                <c:pt idx="12">
                  <c:v>43857.257750000004</c:v>
                </c:pt>
                <c:pt idx="13">
                  <c:v>46185.997500000005</c:v>
                </c:pt>
                <c:pt idx="14">
                  <c:v>49223.638500000001</c:v>
                </c:pt>
                <c:pt idx="15">
                  <c:v>50547.377000000102</c:v>
                </c:pt>
                <c:pt idx="16">
                  <c:v>52561.747250000015</c:v>
                </c:pt>
                <c:pt idx="17">
                  <c:v>55340.336749999995</c:v>
                </c:pt>
                <c:pt idx="18">
                  <c:v>56964.537999999993</c:v>
                </c:pt>
                <c:pt idx="19">
                  <c:v>57855.724000000031</c:v>
                </c:pt>
                <c:pt idx="20">
                  <c:v>59889.351750000002</c:v>
                </c:pt>
                <c:pt idx="21">
                  <c:v>307396.09174999938</c:v>
                </c:pt>
                <c:pt idx="22">
                  <c:v>303570.62374999875</c:v>
                </c:pt>
                <c:pt idx="23">
                  <c:v>280917.48949999944</c:v>
                </c:pt>
                <c:pt idx="24">
                  <c:v>250051.71374999953</c:v>
                </c:pt>
                <c:pt idx="25">
                  <c:v>218608.5739999995</c:v>
                </c:pt>
                <c:pt idx="26">
                  <c:v>188630.78899999949</c:v>
                </c:pt>
                <c:pt idx="27">
                  <c:v>163387.10349999979</c:v>
                </c:pt>
                <c:pt idx="28">
                  <c:v>142081.95149999991</c:v>
                </c:pt>
                <c:pt idx="29">
                  <c:v>123542.08399999989</c:v>
                </c:pt>
                <c:pt idx="30">
                  <c:v>105634.52399999999</c:v>
                </c:pt>
                <c:pt idx="31">
                  <c:v>91016.698249999987</c:v>
                </c:pt>
                <c:pt idx="32">
                  <c:v>77339.004749999993</c:v>
                </c:pt>
                <c:pt idx="33">
                  <c:v>65160.087500000001</c:v>
                </c:pt>
                <c:pt idx="34">
                  <c:v>54742.673000000003</c:v>
                </c:pt>
                <c:pt idx="35">
                  <c:v>45481.784999999989</c:v>
                </c:pt>
                <c:pt idx="36">
                  <c:v>37515.271249999998</c:v>
                </c:pt>
                <c:pt idx="37">
                  <c:v>154870.9842499998</c:v>
                </c:pt>
                <c:pt idx="38">
                  <c:v>27437.887750000013</c:v>
                </c:pt>
                <c:pt idx="39">
                  <c:v>7528.6109999999999</c:v>
                </c:pt>
                <c:pt idx="40">
                  <c:v>5921.2747500000014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5864"/>
        <c:axId val="205665472"/>
      </c:barChart>
      <c:catAx>
        <c:axId val="205665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65472"/>
        <c:crosses val="autoZero"/>
        <c:auto val="1"/>
        <c:lblAlgn val="ctr"/>
        <c:lblOffset val="100"/>
        <c:noMultiLvlLbl val="0"/>
      </c:catAx>
      <c:valAx>
        <c:axId val="205665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65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Summer Season Bill</a:t>
            </a:r>
            <a:r>
              <a:rPr lang="en-US" sz="1400" baseline="0"/>
              <a:t> Distribution</a:t>
            </a:r>
          </a:p>
          <a:p>
            <a:pPr>
              <a:defRPr/>
            </a:pPr>
            <a:r>
              <a:rPr lang="en-US" sz="1400" baseline="0"/>
              <a:t>0 - 400 kWh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Bills</c:v>
          </c:tx>
          <c:invertIfNegative val="0"/>
          <c:cat>
            <c:numRef>
              <c:f>Summer!$A$9:$A$29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</c:numCache>
            </c:numRef>
          </c:cat>
          <c:val>
            <c:numRef>
              <c:f>Summer!$B$9:$B$29</c:f>
              <c:numCache>
                <c:formatCode>#,##0</c:formatCode>
                <c:ptCount val="21"/>
                <c:pt idx="0">
                  <c:v>16117.896249999991</c:v>
                </c:pt>
                <c:pt idx="1">
                  <c:v>21293.093499999999</c:v>
                </c:pt>
                <c:pt idx="2">
                  <c:v>16496.36324999998</c:v>
                </c:pt>
                <c:pt idx="3">
                  <c:v>19592.152250000003</c:v>
                </c:pt>
                <c:pt idx="4">
                  <c:v>20987.661499999998</c:v>
                </c:pt>
                <c:pt idx="5">
                  <c:v>24309.127500000021</c:v>
                </c:pt>
                <c:pt idx="6">
                  <c:v>26427.595000000012</c:v>
                </c:pt>
                <c:pt idx="7">
                  <c:v>27794.365250000017</c:v>
                </c:pt>
                <c:pt idx="8">
                  <c:v>31751.859000000011</c:v>
                </c:pt>
                <c:pt idx="9">
                  <c:v>34608.670000000013</c:v>
                </c:pt>
                <c:pt idx="10">
                  <c:v>36985.826750000022</c:v>
                </c:pt>
                <c:pt idx="11">
                  <c:v>40807.0625</c:v>
                </c:pt>
                <c:pt idx="12">
                  <c:v>43857.257750000004</c:v>
                </c:pt>
                <c:pt idx="13">
                  <c:v>46185.997500000005</c:v>
                </c:pt>
                <c:pt idx="14">
                  <c:v>49223.638500000001</c:v>
                </c:pt>
                <c:pt idx="15">
                  <c:v>50547.377000000102</c:v>
                </c:pt>
                <c:pt idx="16">
                  <c:v>52561.747250000015</c:v>
                </c:pt>
                <c:pt idx="17">
                  <c:v>55340.336749999995</c:v>
                </c:pt>
                <c:pt idx="18">
                  <c:v>56964.537999999993</c:v>
                </c:pt>
                <c:pt idx="19">
                  <c:v>57855.724000000031</c:v>
                </c:pt>
                <c:pt idx="20">
                  <c:v>59889.351750000002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9000"/>
        <c:axId val="205669392"/>
      </c:barChart>
      <c:catAx>
        <c:axId val="20566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9392"/>
        <c:crosses val="autoZero"/>
        <c:auto val="1"/>
        <c:lblAlgn val="ctr"/>
        <c:lblOffset val="100"/>
        <c:noMultiLvlLbl val="0"/>
      </c:catAx>
      <c:valAx>
        <c:axId val="205669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69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Winter Season Bill Distribution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Winter!$B$9</c:f>
              <c:strCache>
                <c:ptCount val="1"/>
                <c:pt idx="0">
                  <c:v>Bills</c:v>
                </c:pt>
              </c:strCache>
            </c:strRef>
          </c:tx>
          <c:invertIfNegative val="0"/>
          <c:cat>
            <c:strRef>
              <c:f>Winter!$A$10:$A$50</c:f>
              <c:str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500</c:v>
                </c:pt>
                <c:pt idx="22">
                  <c:v>600</c:v>
                </c:pt>
                <c:pt idx="23">
                  <c:v>700</c:v>
                </c:pt>
                <c:pt idx="24">
                  <c:v>800</c:v>
                </c:pt>
                <c:pt idx="25">
                  <c:v>900</c:v>
                </c:pt>
                <c:pt idx="26">
                  <c:v>1000</c:v>
                </c:pt>
                <c:pt idx="27">
                  <c:v>1100</c:v>
                </c:pt>
                <c:pt idx="28">
                  <c:v>1200</c:v>
                </c:pt>
                <c:pt idx="29">
                  <c:v>1300</c:v>
                </c:pt>
                <c:pt idx="30">
                  <c:v>1400</c:v>
                </c:pt>
                <c:pt idx="31">
                  <c:v>1500</c:v>
                </c:pt>
                <c:pt idx="32">
                  <c:v>1600</c:v>
                </c:pt>
                <c:pt idx="33">
                  <c:v>1700</c:v>
                </c:pt>
                <c:pt idx="34">
                  <c:v>1800</c:v>
                </c:pt>
                <c:pt idx="35">
                  <c:v>1900</c:v>
                </c:pt>
                <c:pt idx="36">
                  <c:v>2000</c:v>
                </c:pt>
                <c:pt idx="37">
                  <c:v>3000</c:v>
                </c:pt>
                <c:pt idx="38">
                  <c:v>4000</c:v>
                </c:pt>
                <c:pt idx="39">
                  <c:v>5000</c:v>
                </c:pt>
                <c:pt idx="40">
                  <c:v>Over 5,000</c:v>
                </c:pt>
              </c:strCache>
            </c:strRef>
          </c:cat>
          <c:val>
            <c:numRef>
              <c:f>Winter!$B$10:$B$50</c:f>
              <c:numCache>
                <c:formatCode>#,##0</c:formatCode>
                <c:ptCount val="41"/>
                <c:pt idx="0">
                  <c:v>28850.582249999959</c:v>
                </c:pt>
                <c:pt idx="1">
                  <c:v>26375.67674999997</c:v>
                </c:pt>
                <c:pt idx="2">
                  <c:v>23153.576249999962</c:v>
                </c:pt>
                <c:pt idx="3">
                  <c:v>26897.179999999968</c:v>
                </c:pt>
                <c:pt idx="4">
                  <c:v>28529.920999999922</c:v>
                </c:pt>
                <c:pt idx="5">
                  <c:v>33347.865749999888</c:v>
                </c:pt>
                <c:pt idx="6">
                  <c:v>37481.011749999911</c:v>
                </c:pt>
                <c:pt idx="7">
                  <c:v>41639.635749999863</c:v>
                </c:pt>
                <c:pt idx="8">
                  <c:v>48434.890749999962</c:v>
                </c:pt>
                <c:pt idx="9">
                  <c:v>55433.402999999889</c:v>
                </c:pt>
                <c:pt idx="10">
                  <c:v>59956.327499999941</c:v>
                </c:pt>
                <c:pt idx="11">
                  <c:v>67493.648999999947</c:v>
                </c:pt>
                <c:pt idx="12">
                  <c:v>73341.664749999924</c:v>
                </c:pt>
                <c:pt idx="13">
                  <c:v>77783.435749999902</c:v>
                </c:pt>
                <c:pt idx="14">
                  <c:v>84566.182999999917</c:v>
                </c:pt>
                <c:pt idx="15">
                  <c:v>89038.705249999795</c:v>
                </c:pt>
                <c:pt idx="16">
                  <c:v>92975.016499999911</c:v>
                </c:pt>
                <c:pt idx="17">
                  <c:v>98221.176500000045</c:v>
                </c:pt>
                <c:pt idx="18">
                  <c:v>101161.4084999999</c:v>
                </c:pt>
                <c:pt idx="19">
                  <c:v>103966.6737499999</c:v>
                </c:pt>
                <c:pt idx="20">
                  <c:v>106666.4594999999</c:v>
                </c:pt>
                <c:pt idx="21">
                  <c:v>551892.57450000849</c:v>
                </c:pt>
                <c:pt idx="22">
                  <c:v>540667.15000000875</c:v>
                </c:pt>
                <c:pt idx="23">
                  <c:v>484924.70150001178</c:v>
                </c:pt>
                <c:pt idx="24">
                  <c:v>407505.63675001054</c:v>
                </c:pt>
                <c:pt idx="25">
                  <c:v>328551.04725000664</c:v>
                </c:pt>
                <c:pt idx="26">
                  <c:v>256373.27900000362</c:v>
                </c:pt>
                <c:pt idx="27">
                  <c:v>198778.38600000128</c:v>
                </c:pt>
                <c:pt idx="28">
                  <c:v>154616.24600000007</c:v>
                </c:pt>
                <c:pt idx="29">
                  <c:v>119789.88299999961</c:v>
                </c:pt>
                <c:pt idx="30">
                  <c:v>93188.675749999835</c:v>
                </c:pt>
                <c:pt idx="31">
                  <c:v>72782.321999999913</c:v>
                </c:pt>
                <c:pt idx="32">
                  <c:v>57100.517999999982</c:v>
                </c:pt>
                <c:pt idx="33">
                  <c:v>45401.571500000005</c:v>
                </c:pt>
                <c:pt idx="34">
                  <c:v>36713.408500000005</c:v>
                </c:pt>
                <c:pt idx="35">
                  <c:v>29588.200499999992</c:v>
                </c:pt>
                <c:pt idx="36">
                  <c:v>23563.981750000003</c:v>
                </c:pt>
                <c:pt idx="37">
                  <c:v>100292.03999999988</c:v>
                </c:pt>
                <c:pt idx="38">
                  <c:v>23783.820749999999</c:v>
                </c:pt>
                <c:pt idx="39">
                  <c:v>8256.9349999999995</c:v>
                </c:pt>
                <c:pt idx="40">
                  <c:v>9300.2022499999985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70176"/>
        <c:axId val="205670568"/>
      </c:barChart>
      <c:catAx>
        <c:axId val="20567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670568"/>
        <c:crosses val="autoZero"/>
        <c:auto val="1"/>
        <c:lblAlgn val="ctr"/>
        <c:lblOffset val="100"/>
        <c:noMultiLvlLbl val="0"/>
      </c:catAx>
      <c:valAx>
        <c:axId val="2056705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567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18</xdr:row>
      <xdr:rowOff>9525</xdr:rowOff>
    </xdr:from>
    <xdr:to>
      <xdr:col>6</xdr:col>
      <xdr:colOff>295275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51</xdr:row>
      <xdr:rowOff>66675</xdr:rowOff>
    </xdr:from>
    <xdr:to>
      <xdr:col>19</xdr:col>
      <xdr:colOff>428625</xdr:colOff>
      <xdr:row>68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51</xdr:row>
      <xdr:rowOff>76200</xdr:rowOff>
    </xdr:from>
    <xdr:to>
      <xdr:col>10</xdr:col>
      <xdr:colOff>114300</xdr:colOff>
      <xdr:row>68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50</xdr:row>
      <xdr:rowOff>85725</xdr:rowOff>
    </xdr:from>
    <xdr:to>
      <xdr:col>18</xdr:col>
      <xdr:colOff>476250</xdr:colOff>
      <xdr:row>67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51</xdr:row>
      <xdr:rowOff>38100</xdr:rowOff>
    </xdr:from>
    <xdr:to>
      <xdr:col>11</xdr:col>
      <xdr:colOff>28575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51</xdr:row>
      <xdr:rowOff>38100</xdr:rowOff>
    </xdr:from>
    <xdr:to>
      <xdr:col>9</xdr:col>
      <xdr:colOff>85725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50</xdr:row>
      <xdr:rowOff>85725</xdr:rowOff>
    </xdr:from>
    <xdr:to>
      <xdr:col>9</xdr:col>
      <xdr:colOff>85725</xdr:colOff>
      <xdr:row>67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50</xdr:row>
      <xdr:rowOff>66675</xdr:rowOff>
    </xdr:from>
    <xdr:to>
      <xdr:col>9</xdr:col>
      <xdr:colOff>219075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50</xdr:row>
      <xdr:rowOff>123825</xdr:rowOff>
    </xdr:from>
    <xdr:to>
      <xdr:col>10</xdr:col>
      <xdr:colOff>47625</xdr:colOff>
      <xdr:row>67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55</xdr:row>
      <xdr:rowOff>133350</xdr:rowOff>
    </xdr:from>
    <xdr:to>
      <xdr:col>10</xdr:col>
      <xdr:colOff>9525</xdr:colOff>
      <xdr:row>72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95249</xdr:colOff>
      <xdr:row>26</xdr:row>
      <xdr:rowOff>104775</xdr:rowOff>
    </xdr:from>
    <xdr:to>
      <xdr:col>10</xdr:col>
      <xdr:colOff>142874</xdr:colOff>
      <xdr:row>46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69</xdr:row>
      <xdr:rowOff>19050</xdr:rowOff>
    </xdr:from>
    <xdr:to>
      <xdr:col>20</xdr:col>
      <xdr:colOff>247649</xdr:colOff>
      <xdr:row>89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190500</xdr:colOff>
      <xdr:row>73</xdr:row>
      <xdr:rowOff>104774</xdr:rowOff>
    </xdr:from>
    <xdr:to>
      <xdr:col>30</xdr:col>
      <xdr:colOff>104775</xdr:colOff>
      <xdr:row>92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297657</xdr:colOff>
      <xdr:row>52</xdr:row>
      <xdr:rowOff>154782</xdr:rowOff>
    </xdr:from>
    <xdr:to>
      <xdr:col>16</xdr:col>
      <xdr:colOff>416719</xdr:colOff>
      <xdr:row>74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59</xdr:row>
      <xdr:rowOff>9525</xdr:rowOff>
    </xdr:from>
    <xdr:to>
      <xdr:col>8</xdr:col>
      <xdr:colOff>28575</xdr:colOff>
      <xdr:row>79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200025</xdr:colOff>
      <xdr:row>59</xdr:row>
      <xdr:rowOff>47624</xdr:rowOff>
    </xdr:from>
    <xdr:to>
      <xdr:col>15</xdr:col>
      <xdr:colOff>361950</xdr:colOff>
      <xdr:row>78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59</xdr:row>
      <xdr:rowOff>0</xdr:rowOff>
    </xdr:from>
    <xdr:to>
      <xdr:col>6</xdr:col>
      <xdr:colOff>219075</xdr:colOff>
      <xdr:row>75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58</xdr:row>
      <xdr:rowOff>152400</xdr:rowOff>
    </xdr:from>
    <xdr:to>
      <xdr:col>14</xdr:col>
      <xdr:colOff>428625</xdr:colOff>
      <xdr:row>75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58</xdr:row>
      <xdr:rowOff>19050</xdr:rowOff>
    </xdr:from>
    <xdr:to>
      <xdr:col>6</xdr:col>
      <xdr:colOff>361950</xdr:colOff>
      <xdr:row>75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57</xdr:row>
      <xdr:rowOff>152400</xdr:rowOff>
    </xdr:from>
    <xdr:to>
      <xdr:col>14</xdr:col>
      <xdr:colOff>323850</xdr:colOff>
      <xdr:row>74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52</xdr:row>
      <xdr:rowOff>104775</xdr:rowOff>
    </xdr:from>
    <xdr:to>
      <xdr:col>16</xdr:col>
      <xdr:colOff>228600</xdr:colOff>
      <xdr:row>69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54</xdr:row>
      <xdr:rowOff>85725</xdr:rowOff>
    </xdr:from>
    <xdr:to>
      <xdr:col>19</xdr:col>
      <xdr:colOff>57150</xdr:colOff>
      <xdr:row>71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50</xdr:row>
      <xdr:rowOff>95250</xdr:rowOff>
    </xdr:from>
    <xdr:to>
      <xdr:col>19</xdr:col>
      <xdr:colOff>333375</xdr:colOff>
      <xdr:row>67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ieharris\Downloads\Rate%20Design%20Proposal%20at%20$45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Determinants"/>
      <sheetName val="Price Summary"/>
      <sheetName val="Company Rate Spread"/>
      <sheetName val="OCS Rate Spread"/>
      <sheetName val="OCS Schedule 1 Proposal"/>
      <sheetName val="OCS Sch 1 CC &amp; Energy Charge"/>
      <sheetName val="Exhibit RMP-(WRG-1)"/>
      <sheetName val="Exhibit RMP-(WRG-2a)"/>
      <sheetName val="Exhibit RMP-(WRG-2b)"/>
      <sheetName val="Exhibit RMP-(WRG-5)"/>
      <sheetName val="Exhibit RMP-(WRG-6)-Sch1"/>
      <sheetName val="Exhibit RMP-(WRG-6)-Sch23"/>
      <sheetName val="Exhibit RMP-(WRG-6)-Sch6"/>
      <sheetName val="Exhibit RMP-(WRG-6)-Sch8"/>
      <sheetName val="Exhibit RMP-(WRG-6)-Sch9"/>
      <sheetName val="Exhibit RMP-(WRG-6)-Sch10"/>
      <sheetName val="RateSpread"/>
      <sheetName val="MPA"/>
      <sheetName val="OCS Sch 1 Total Bill Changes SG"/>
      <sheetName val="OCS Sch 1 Bill Impacts"/>
    </sheetNames>
    <sheetDataSet>
      <sheetData sheetId="0"/>
      <sheetData sheetId="1"/>
      <sheetData sheetId="2"/>
      <sheetData sheetId="3"/>
      <sheetData sheetId="4">
        <row r="23">
          <cell r="F23">
            <v>8.8854000000000006</v>
          </cell>
        </row>
        <row r="24">
          <cell r="F24">
            <v>11.5785</v>
          </cell>
        </row>
        <row r="25">
          <cell r="F25">
            <v>14.4864</v>
          </cell>
        </row>
        <row r="27">
          <cell r="F27">
            <v>9.9268999999999998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"/>
  <sheetViews>
    <sheetView topLeftCell="A10" workbookViewId="0">
      <selection activeCell="H18" sqref="H18"/>
    </sheetView>
  </sheetViews>
  <sheetFormatPr defaultRowHeight="12.75" x14ac:dyDescent="0.2"/>
  <cols>
    <col min="1" max="1" width="10.7109375" bestFit="1" customWidth="1"/>
    <col min="2" max="2" width="11.140625" bestFit="1" customWidth="1"/>
    <col min="3" max="4" width="11.140625" customWidth="1"/>
    <col min="5" max="5" width="12.28515625" customWidth="1"/>
    <col min="7" max="7" width="10.140625" bestFit="1" customWidth="1"/>
    <col min="8" max="8" width="12" customWidth="1"/>
  </cols>
  <sheetData>
    <row r="6" spans="1:8" x14ac:dyDescent="0.2">
      <c r="B6" s="155" t="s">
        <v>27</v>
      </c>
      <c r="C6" s="155"/>
      <c r="D6" s="155"/>
      <c r="E6" s="59"/>
      <c r="F6" s="155" t="s">
        <v>4</v>
      </c>
      <c r="G6" s="155"/>
      <c r="H6" s="155"/>
    </row>
    <row r="7" spans="1:8" x14ac:dyDescent="0.2">
      <c r="A7" s="44"/>
      <c r="B7" s="21" t="s">
        <v>24</v>
      </c>
      <c r="C7" s="21" t="s">
        <v>26</v>
      </c>
      <c r="D7" s="21" t="s">
        <v>25</v>
      </c>
      <c r="E7" s="59"/>
      <c r="F7" s="30" t="s">
        <v>24</v>
      </c>
      <c r="G7" s="57" t="s">
        <v>26</v>
      </c>
      <c r="H7" s="58" t="s">
        <v>25</v>
      </c>
    </row>
    <row r="8" spans="1:8" x14ac:dyDescent="0.2">
      <c r="A8" s="46" t="s">
        <v>7</v>
      </c>
      <c r="B8" s="55" t="s">
        <v>8</v>
      </c>
      <c r="C8" s="55" t="s">
        <v>8</v>
      </c>
      <c r="D8" s="55" t="s">
        <v>8</v>
      </c>
      <c r="E8" s="46" t="s">
        <v>7</v>
      </c>
      <c r="F8" s="55" t="s">
        <v>8</v>
      </c>
      <c r="G8" s="19" t="s">
        <v>8</v>
      </c>
      <c r="H8" s="56" t="s">
        <v>8</v>
      </c>
    </row>
    <row r="9" spans="1:8" x14ac:dyDescent="0.2">
      <c r="A9" s="44">
        <v>0</v>
      </c>
      <c r="B9" s="46">
        <v>44968.478499999939</v>
      </c>
      <c r="C9" s="46">
        <v>16117.89624999998</v>
      </c>
      <c r="D9" s="46">
        <v>28850.58224999997</v>
      </c>
      <c r="E9" s="44">
        <v>0</v>
      </c>
      <c r="F9" s="46">
        <v>44968.478499999939</v>
      </c>
      <c r="G9" s="46">
        <v>16117.89624999998</v>
      </c>
      <c r="H9" s="46">
        <v>28850.58224999997</v>
      </c>
    </row>
    <row r="10" spans="1:8" x14ac:dyDescent="0.2">
      <c r="A10" s="44">
        <v>20</v>
      </c>
      <c r="B10" s="46">
        <v>47668.770249999972</v>
      </c>
      <c r="C10" s="46">
        <v>21293.093499999999</v>
      </c>
      <c r="D10" s="46">
        <v>26375.676749999973</v>
      </c>
      <c r="E10" s="44">
        <v>20</v>
      </c>
      <c r="F10" s="46">
        <v>92637.248749999912</v>
      </c>
      <c r="G10" s="46">
        <v>37410.989749999979</v>
      </c>
      <c r="H10" s="46">
        <v>55226.258999999947</v>
      </c>
    </row>
    <row r="11" spans="1:8" x14ac:dyDescent="0.2">
      <c r="A11" s="44">
        <v>40</v>
      </c>
      <c r="B11" s="46">
        <v>39649.939499999942</v>
      </c>
      <c r="C11" s="46">
        <v>16496.363249999991</v>
      </c>
      <c r="D11" s="46">
        <v>23153.576249999962</v>
      </c>
      <c r="E11" s="44">
        <v>40</v>
      </c>
      <c r="F11" s="46">
        <v>132287.18824999986</v>
      </c>
      <c r="G11" s="46">
        <v>53907.352999999974</v>
      </c>
      <c r="H11" s="46">
        <v>78379.835249999902</v>
      </c>
    </row>
    <row r="12" spans="1:8" x14ac:dyDescent="0.2">
      <c r="A12" s="44">
        <v>60</v>
      </c>
      <c r="B12" s="46">
        <v>46489.332249999956</v>
      </c>
      <c r="C12" s="46">
        <v>19592.152249999999</v>
      </c>
      <c r="D12" s="46">
        <v>26897.17999999996</v>
      </c>
      <c r="E12" s="44">
        <v>60</v>
      </c>
      <c r="F12" s="46">
        <v>178776.52049999981</v>
      </c>
      <c r="G12" s="46">
        <v>73499.505249999958</v>
      </c>
      <c r="H12" s="46">
        <v>105277.01524999987</v>
      </c>
    </row>
    <row r="13" spans="1:8" x14ac:dyDescent="0.2">
      <c r="A13" s="44">
        <v>80</v>
      </c>
      <c r="B13" s="46">
        <v>49517.582499999931</v>
      </c>
      <c r="C13" s="46">
        <v>20987.661499999998</v>
      </c>
      <c r="D13" s="46">
        <v>28529.920999999926</v>
      </c>
      <c r="E13" s="44">
        <v>80</v>
      </c>
      <c r="F13" s="46">
        <v>228294.10299999974</v>
      </c>
      <c r="G13" s="46">
        <v>94487.166749999975</v>
      </c>
      <c r="H13" s="46">
        <v>133806.9362499998</v>
      </c>
    </row>
    <row r="14" spans="1:8" x14ac:dyDescent="0.2">
      <c r="A14" s="44">
        <v>100</v>
      </c>
      <c r="B14" s="46">
        <v>57656.993249999912</v>
      </c>
      <c r="C14" s="46">
        <v>24309.127500000021</v>
      </c>
      <c r="D14" s="46">
        <v>33347.865749999888</v>
      </c>
      <c r="E14" s="44">
        <v>100</v>
      </c>
      <c r="F14" s="46">
        <v>285951.09624999965</v>
      </c>
      <c r="G14" s="46">
        <v>118796.29424999999</v>
      </c>
      <c r="H14" s="46">
        <v>167154.80199999968</v>
      </c>
    </row>
  </sheetData>
  <mergeCells count="2">
    <mergeCell ref="B6:D6"/>
    <mergeCell ref="F6:H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2.42578125" customWidth="1"/>
    <col min="7" max="7" width="11.140625" bestFit="1" customWidth="1"/>
    <col min="8" max="8" width="3" customWidth="1"/>
    <col min="9" max="9" width="12.42578125" bestFit="1" customWidth="1"/>
    <col min="10" max="10" width="2.425781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201209</v>
      </c>
      <c r="B9" s="22">
        <v>0</v>
      </c>
      <c r="C9" s="31">
        <v>2921.2825000000103</v>
      </c>
      <c r="D9" s="24">
        <v>0</v>
      </c>
      <c r="F9" s="23">
        <v>2921.2825000000103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4015.31000000002</v>
      </c>
      <c r="D10" s="28">
        <v>37327</v>
      </c>
      <c r="F10" s="27">
        <v>6936.5925000000298</v>
      </c>
      <c r="G10" s="27">
        <v>37327</v>
      </c>
      <c r="I10" s="27">
        <v>13712118.399999952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2798.00000000001</v>
      </c>
      <c r="D11" s="28">
        <v>85516</v>
      </c>
      <c r="F11" s="27">
        <v>9734.5925000000389</v>
      </c>
      <c r="G11" s="27">
        <v>122843</v>
      </c>
      <c r="I11" s="27">
        <v>13648387.399999952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3197.33250000001</v>
      </c>
      <c r="D12" s="28">
        <v>163557</v>
      </c>
      <c r="F12" s="27">
        <v>12931.925000000048</v>
      </c>
      <c r="G12" s="27">
        <v>286400</v>
      </c>
      <c r="I12" s="27">
        <v>13590548.449999951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3452.9300000000098</v>
      </c>
      <c r="D13" s="28">
        <v>244794</v>
      </c>
      <c r="F13" s="27">
        <v>16384.855000000058</v>
      </c>
      <c r="G13" s="27">
        <v>531194</v>
      </c>
      <c r="I13" s="27">
        <v>13523444.349999949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4093.5212500000102</v>
      </c>
      <c r="D14" s="28">
        <v>371328</v>
      </c>
      <c r="F14" s="27">
        <v>20478.376250000067</v>
      </c>
      <c r="G14" s="27">
        <v>902522</v>
      </c>
      <c r="I14" s="27">
        <v>13447802.02499995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4437.2800000000007</v>
      </c>
      <c r="D15" s="28">
        <v>492102</v>
      </c>
      <c r="F15" s="27">
        <v>24915.656250000065</v>
      </c>
      <c r="G15" s="27">
        <v>1394624</v>
      </c>
      <c r="I15" s="27">
        <v>13363584.124999952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4610.8150000000105</v>
      </c>
      <c r="D16" s="28">
        <v>601458</v>
      </c>
      <c r="F16" s="27">
        <v>29526.471250000075</v>
      </c>
      <c r="G16" s="27">
        <v>1996082</v>
      </c>
      <c r="I16" s="27">
        <v>13271154.02499995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5054.8674999999994</v>
      </c>
      <c r="D17" s="28">
        <v>761230</v>
      </c>
      <c r="F17" s="27">
        <v>34581.338750000075</v>
      </c>
      <c r="G17" s="27">
        <v>2757312</v>
      </c>
      <c r="I17" s="27">
        <v>13175445.024999952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5529.5012499999993</v>
      </c>
      <c r="D18" s="28">
        <v>945868</v>
      </c>
      <c r="F18" s="27">
        <v>40110.840000000077</v>
      </c>
      <c r="G18" s="27">
        <v>3703180</v>
      </c>
      <c r="I18" s="27">
        <v>13072454.249999952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5756.0862500000103</v>
      </c>
      <c r="D19" s="28">
        <v>1097345</v>
      </c>
      <c r="F19" s="27">
        <v>45866.926250000084</v>
      </c>
      <c r="G19" s="27">
        <v>4800525</v>
      </c>
      <c r="I19" s="27">
        <v>12957434.199999947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6365.9750000000004</v>
      </c>
      <c r="D20" s="28">
        <v>1340409</v>
      </c>
      <c r="F20" s="27">
        <v>52232.901250000083</v>
      </c>
      <c r="G20" s="27">
        <v>6140934</v>
      </c>
      <c r="I20" s="27">
        <v>12836079.224999951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6712.1912499999999</v>
      </c>
      <c r="D21" s="28">
        <v>1548637</v>
      </c>
      <c r="F21" s="27">
        <v>58945.092500000086</v>
      </c>
      <c r="G21" s="27">
        <v>7689571</v>
      </c>
      <c r="I21" s="27">
        <v>12706576.324999951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7119.89</v>
      </c>
      <c r="D22" s="28">
        <v>1784394</v>
      </c>
      <c r="F22" s="27">
        <v>66064.982500000086</v>
      </c>
      <c r="G22" s="27">
        <v>9473965</v>
      </c>
      <c r="I22" s="27">
        <v>12567843.999999953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7481.1887499999993</v>
      </c>
      <c r="D23" s="28">
        <v>2024096</v>
      </c>
      <c r="F23" s="27">
        <v>73546.171250000087</v>
      </c>
      <c r="G23" s="27">
        <v>11498061</v>
      </c>
      <c r="I23" s="27">
        <v>12421586.749999952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7746.3074999999999</v>
      </c>
      <c r="D24" s="28">
        <v>2251693</v>
      </c>
      <c r="F24" s="27">
        <v>81292.478750000082</v>
      </c>
      <c r="G24" s="27">
        <v>13749754</v>
      </c>
      <c r="I24" s="27">
        <v>12270400.574999951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8108.4762500000097</v>
      </c>
      <c r="D25" s="28">
        <v>2518077</v>
      </c>
      <c r="F25" s="27">
        <v>89400.955000000089</v>
      </c>
      <c r="G25" s="27">
        <v>16267831</v>
      </c>
      <c r="I25" s="27">
        <v>12111038.27499995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8791.2237499999901</v>
      </c>
      <c r="D26" s="28">
        <v>2906595</v>
      </c>
      <c r="F26" s="27">
        <v>98192.178750000079</v>
      </c>
      <c r="G26" s="27">
        <v>19174426</v>
      </c>
      <c r="I26" s="27">
        <v>11943083.074999955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9007.9137500000015</v>
      </c>
      <c r="D27" s="28">
        <v>3159222</v>
      </c>
      <c r="F27" s="27">
        <v>107200.09250000009</v>
      </c>
      <c r="G27" s="27">
        <v>22333648</v>
      </c>
      <c r="I27" s="27">
        <v>11766052.724999949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9161.4650000000092</v>
      </c>
      <c r="D28" s="28">
        <v>3395637</v>
      </c>
      <c r="F28" s="27">
        <v>116361.5575000001</v>
      </c>
      <c r="G28" s="27">
        <v>25729285</v>
      </c>
      <c r="I28" s="27">
        <v>11583801.699999947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9741.3312500000102</v>
      </c>
      <c r="D29" s="28">
        <v>3804266</v>
      </c>
      <c r="F29" s="27">
        <v>126102.8887500001</v>
      </c>
      <c r="G29" s="27">
        <v>29533551</v>
      </c>
      <c r="I29" s="27">
        <v>11394025.599999949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50817.521249999598</v>
      </c>
      <c r="D30" s="28">
        <v>22944068</v>
      </c>
      <c r="F30" s="27">
        <v>176920.40999999968</v>
      </c>
      <c r="G30" s="27">
        <v>52477619</v>
      </c>
      <c r="I30" s="27">
        <v>53992634.749999955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53843.1349999995</v>
      </c>
      <c r="D31" s="28">
        <v>29651591</v>
      </c>
      <c r="F31" s="27">
        <v>230763.54499999917</v>
      </c>
      <c r="G31" s="27">
        <v>82129210</v>
      </c>
      <c r="I31" s="27">
        <v>48721285.250000104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53052.206249999697</v>
      </c>
      <c r="D32" s="28">
        <v>34500725</v>
      </c>
      <c r="F32" s="27">
        <v>283815.75124999887</v>
      </c>
      <c r="G32" s="27">
        <v>116629935</v>
      </c>
      <c r="I32" s="27">
        <v>43355442.37500006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50660.2812499996</v>
      </c>
      <c r="D33" s="28">
        <v>37985681</v>
      </c>
      <c r="F33" s="27">
        <v>334476.03249999846</v>
      </c>
      <c r="G33" s="27">
        <v>154615616</v>
      </c>
      <c r="I33" s="27">
        <v>38143497.125000201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47292.811249999701</v>
      </c>
      <c r="D34" s="28">
        <v>40187265</v>
      </c>
      <c r="F34" s="27">
        <v>381768.84374999814</v>
      </c>
      <c r="G34" s="27">
        <v>194802881</v>
      </c>
      <c r="I34" s="27">
        <v>33243747.87500019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43286.973749999699</v>
      </c>
      <c r="D35" s="28">
        <v>41119177</v>
      </c>
      <c r="F35" s="27">
        <v>425055.81749999785</v>
      </c>
      <c r="G35" s="27">
        <v>235922058</v>
      </c>
      <c r="I35" s="27">
        <v>28722935.12500025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39256.027499999895</v>
      </c>
      <c r="D36" s="28">
        <v>41205315</v>
      </c>
      <c r="F36" s="27">
        <v>464311.84499999776</v>
      </c>
      <c r="G36" s="27">
        <v>277127373</v>
      </c>
      <c r="I36" s="27">
        <v>24585719.250000093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35265.239999999903</v>
      </c>
      <c r="D37" s="28">
        <v>40540570</v>
      </c>
      <c r="F37" s="27">
        <v>499577.08499999763</v>
      </c>
      <c r="G37" s="27">
        <v>317667943</v>
      </c>
      <c r="I37" s="27">
        <v>20858713.750000104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31423.308749999898</v>
      </c>
      <c r="D38" s="28">
        <v>39257181</v>
      </c>
      <c r="F38" s="27">
        <v>531000.39374999749</v>
      </c>
      <c r="G38" s="27">
        <v>356925124</v>
      </c>
      <c r="I38" s="27">
        <v>17516787.375000134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26700.544999999998</v>
      </c>
      <c r="D39" s="28">
        <v>36024235</v>
      </c>
      <c r="F39" s="27">
        <v>557700.93874999753</v>
      </c>
      <c r="G39" s="27">
        <v>392949359</v>
      </c>
      <c r="I39" s="27">
        <v>14611048.875000011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23026.296249999999</v>
      </c>
      <c r="D40" s="28">
        <v>33371651</v>
      </c>
      <c r="F40" s="27">
        <v>580727.23499999754</v>
      </c>
      <c r="G40" s="27">
        <v>426321010</v>
      </c>
      <c r="I40" s="27">
        <v>12129729.000000011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19303.5425</v>
      </c>
      <c r="D41" s="28">
        <v>29903779</v>
      </c>
      <c r="F41" s="27">
        <v>600030.77749999752</v>
      </c>
      <c r="G41" s="27">
        <v>456224789</v>
      </c>
      <c r="I41" s="27">
        <v>10013003.750000013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16013.852500000001</v>
      </c>
      <c r="D42" s="28">
        <v>26403151</v>
      </c>
      <c r="F42" s="27">
        <v>616044.62999999756</v>
      </c>
      <c r="G42" s="27">
        <v>482627940</v>
      </c>
      <c r="I42" s="27">
        <v>8244140.2500000093</v>
      </c>
      <c r="K42" s="27">
        <v>100</v>
      </c>
    </row>
    <row r="43" spans="1:17" x14ac:dyDescent="0.2">
      <c r="B43" s="26">
        <v>1800</v>
      </c>
      <c r="C43" s="27">
        <v>13294.9575</v>
      </c>
      <c r="D43" s="28">
        <v>23245364</v>
      </c>
      <c r="F43" s="27">
        <v>629339.58749999758</v>
      </c>
      <c r="G43" s="27">
        <v>505873304</v>
      </c>
      <c r="I43" s="27">
        <v>6777593.7500000075</v>
      </c>
      <c r="K43" s="27">
        <v>100</v>
      </c>
    </row>
    <row r="44" spans="1:17" x14ac:dyDescent="0.2">
      <c r="B44" s="26">
        <v>1900</v>
      </c>
      <c r="C44" s="27">
        <v>10761.282499999999</v>
      </c>
      <c r="D44" s="28">
        <v>19900575</v>
      </c>
      <c r="F44" s="27">
        <v>640100.86999999755</v>
      </c>
      <c r="G44" s="27">
        <v>525773879</v>
      </c>
      <c r="I44" s="27">
        <v>5587795.7500000093</v>
      </c>
      <c r="K44" s="27">
        <v>100</v>
      </c>
    </row>
    <row r="45" spans="1:17" x14ac:dyDescent="0.2">
      <c r="B45" s="26">
        <v>2000</v>
      </c>
      <c r="C45" s="27">
        <v>8853.2224999999999</v>
      </c>
      <c r="D45" s="28">
        <v>17252876</v>
      </c>
      <c r="F45" s="27">
        <v>648954.09249999758</v>
      </c>
      <c r="G45" s="27">
        <v>543026755</v>
      </c>
      <c r="I45" s="27">
        <v>4603960.2500000065</v>
      </c>
      <c r="K45" s="27">
        <v>100</v>
      </c>
    </row>
    <row r="46" spans="1:17" x14ac:dyDescent="0.2">
      <c r="B46" s="26">
        <v>3000</v>
      </c>
      <c r="C46" s="27">
        <v>33817.685000000005</v>
      </c>
      <c r="D46" s="28">
        <v>79201719</v>
      </c>
      <c r="F46" s="27">
        <v>682771.77749999764</v>
      </c>
      <c r="G46" s="27">
        <v>622228474</v>
      </c>
      <c r="I46" s="27">
        <v>19470733.999999993</v>
      </c>
      <c r="K46" s="27">
        <v>1000</v>
      </c>
    </row>
    <row r="47" spans="1:17" x14ac:dyDescent="0.2">
      <c r="B47" s="26">
        <v>4000</v>
      </c>
      <c r="C47" s="27">
        <v>5336.5775000000003</v>
      </c>
      <c r="D47" s="28">
        <v>17991313</v>
      </c>
      <c r="F47" s="27">
        <v>688108.35499999765</v>
      </c>
      <c r="G47" s="27">
        <v>640219787</v>
      </c>
      <c r="I47" s="27">
        <v>4549387.9999999935</v>
      </c>
      <c r="K47" s="27">
        <v>1000</v>
      </c>
    </row>
    <row r="48" spans="1:17" x14ac:dyDescent="0.2">
      <c r="B48" s="26">
        <v>5000</v>
      </c>
      <c r="C48" s="27">
        <v>1466.97</v>
      </c>
      <c r="D48" s="28">
        <v>6474416</v>
      </c>
      <c r="F48" s="27">
        <v>689575.32499999763</v>
      </c>
      <c r="G48" s="27">
        <v>646694203</v>
      </c>
      <c r="I48" s="27">
        <v>1707373.5000000233</v>
      </c>
      <c r="K48" s="27">
        <v>1000</v>
      </c>
    </row>
    <row r="49" spans="2:11" x14ac:dyDescent="0.2">
      <c r="B49" s="26" t="s">
        <v>13</v>
      </c>
      <c r="C49" s="27">
        <v>1100.8375000000001</v>
      </c>
      <c r="D49" s="28">
        <v>8265495</v>
      </c>
      <c r="F49" s="30">
        <v>690676.16249999765</v>
      </c>
      <c r="G49" s="30">
        <v>654959698</v>
      </c>
      <c r="I49" s="30">
        <v>2761307.5</v>
      </c>
      <c r="K49" s="30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2.7109375" customWidth="1"/>
    <col min="7" max="7" width="11.140625" bestFit="1" customWidth="1"/>
    <col min="8" max="8" width="3.140625" customWidth="1"/>
    <col min="9" max="9" width="12.42578125" bestFit="1" customWidth="1"/>
    <col min="10" max="10" width="3.57031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201210</v>
      </c>
      <c r="B9" s="22">
        <v>0</v>
      </c>
      <c r="C9" s="31">
        <v>3106.6612500000101</v>
      </c>
      <c r="D9" s="24">
        <v>1</v>
      </c>
      <c r="F9" s="23">
        <v>3106.6612500000101</v>
      </c>
      <c r="G9" s="23">
        <v>1</v>
      </c>
      <c r="I9" s="23">
        <v>1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4077.0922499999997</v>
      </c>
      <c r="D10" s="28">
        <v>38951</v>
      </c>
      <c r="F10" s="27">
        <v>7183.7535000000098</v>
      </c>
      <c r="G10" s="27">
        <v>38952</v>
      </c>
      <c r="I10" s="27">
        <v>13703630.950000845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3747.1837500000001</v>
      </c>
      <c r="D11" s="28">
        <v>114481</v>
      </c>
      <c r="F11" s="27">
        <v>10930.93725000001</v>
      </c>
      <c r="G11" s="27">
        <v>153433</v>
      </c>
      <c r="I11" s="27">
        <v>13629273.600000843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4679.0484999999799</v>
      </c>
      <c r="D12" s="28">
        <v>239662</v>
      </c>
      <c r="F12" s="27">
        <v>15609.985749999989</v>
      </c>
      <c r="G12" s="27">
        <v>393095</v>
      </c>
      <c r="I12" s="27">
        <v>13548655.365000844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5015.3782499999497</v>
      </c>
      <c r="D13" s="28">
        <v>354462</v>
      </c>
      <c r="F13" s="27">
        <v>20625.36399999994</v>
      </c>
      <c r="G13" s="27">
        <v>747557</v>
      </c>
      <c r="I13" s="27">
        <v>13449387.045000847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6060.3507499999096</v>
      </c>
      <c r="D14" s="28">
        <v>549930</v>
      </c>
      <c r="F14" s="27">
        <v>26685.71474999985</v>
      </c>
      <c r="G14" s="27">
        <v>1297487</v>
      </c>
      <c r="I14" s="27">
        <v>13339742.665000854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6511.7134999998898</v>
      </c>
      <c r="D15" s="28">
        <v>723467</v>
      </c>
      <c r="F15" s="27">
        <v>33197.428249999743</v>
      </c>
      <c r="G15" s="27">
        <v>2020954</v>
      </c>
      <c r="I15" s="27">
        <v>13216702.105000859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7647.06274999984</v>
      </c>
      <c r="D16" s="28">
        <v>999100</v>
      </c>
      <c r="F16" s="27">
        <v>40844.49099999958</v>
      </c>
      <c r="G16" s="27">
        <v>3020054</v>
      </c>
      <c r="I16" s="27">
        <v>13072917.670000872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8463.5467499998394</v>
      </c>
      <c r="D17" s="28">
        <v>1275745</v>
      </c>
      <c r="F17" s="27">
        <v>49308.037749999421</v>
      </c>
      <c r="G17" s="27">
        <v>4295799</v>
      </c>
      <c r="I17" s="27">
        <v>12913042.720000878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10074.356249999799</v>
      </c>
      <c r="D18" s="28">
        <v>1720805</v>
      </c>
      <c r="F18" s="27">
        <v>59382.393999999222</v>
      </c>
      <c r="G18" s="27">
        <v>6016604</v>
      </c>
      <c r="I18" s="27">
        <v>12729615.140000889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10580.4824999998</v>
      </c>
      <c r="D19" s="28">
        <v>2018037</v>
      </c>
      <c r="F19" s="27">
        <v>69962.876499999024</v>
      </c>
      <c r="G19" s="27">
        <v>8034641</v>
      </c>
      <c r="I19" s="27">
        <v>12522647.6400009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11746.083999999799</v>
      </c>
      <c r="D20" s="28">
        <v>2473917</v>
      </c>
      <c r="F20" s="27">
        <v>81708.960499998822</v>
      </c>
      <c r="G20" s="27">
        <v>10508558</v>
      </c>
      <c r="I20" s="27">
        <v>12298876.010000909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12375.492249999801</v>
      </c>
      <c r="D21" s="28">
        <v>2857445</v>
      </c>
      <c r="F21" s="27">
        <v>94084.452749998629</v>
      </c>
      <c r="G21" s="27">
        <v>13366003</v>
      </c>
      <c r="I21" s="27">
        <v>12061502.670000914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12990.805499999798</v>
      </c>
      <c r="D22" s="28">
        <v>3254276</v>
      </c>
      <c r="F22" s="27">
        <v>107075.25824999843</v>
      </c>
      <c r="G22" s="27">
        <v>16620279</v>
      </c>
      <c r="I22" s="27">
        <v>11803332.535000924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14142.590749999801</v>
      </c>
      <c r="D23" s="28">
        <v>3825229</v>
      </c>
      <c r="F23" s="27">
        <v>121217.84899999823</v>
      </c>
      <c r="G23" s="27">
        <v>20445508</v>
      </c>
      <c r="I23" s="27">
        <v>11532153.445000932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14658.031499999699</v>
      </c>
      <c r="D24" s="28">
        <v>4262966</v>
      </c>
      <c r="F24" s="27">
        <v>135875.88049999793</v>
      </c>
      <c r="G24" s="27">
        <v>24708474</v>
      </c>
      <c r="I24" s="27">
        <v>11249554.590000968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14928.733249999699</v>
      </c>
      <c r="D25" s="28">
        <v>4636407</v>
      </c>
      <c r="F25" s="27">
        <v>150804.61374999763</v>
      </c>
      <c r="G25" s="27">
        <v>29344881</v>
      </c>
      <c r="I25" s="27">
        <v>10950049.770000981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15692.265499999699</v>
      </c>
      <c r="D26" s="28">
        <v>5186976</v>
      </c>
      <c r="F26" s="27">
        <v>166496.87924999732</v>
      </c>
      <c r="G26" s="27">
        <v>34531857</v>
      </c>
      <c r="I26" s="27">
        <v>10643868.475000992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15883.6354999997</v>
      </c>
      <c r="D27" s="28">
        <v>5569311</v>
      </c>
      <c r="F27" s="27">
        <v>182380.51474999703</v>
      </c>
      <c r="G27" s="27">
        <v>40101168</v>
      </c>
      <c r="I27" s="27">
        <v>10329619.655001005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16571.049999999701</v>
      </c>
      <c r="D28" s="28">
        <v>6139060</v>
      </c>
      <c r="F28" s="27">
        <v>198951.56474999673</v>
      </c>
      <c r="G28" s="27">
        <v>46240228</v>
      </c>
      <c r="I28" s="27">
        <v>10002805.725001017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16674.044999999704</v>
      </c>
      <c r="D29" s="28">
        <v>6513092</v>
      </c>
      <c r="F29" s="27">
        <v>215625.60974999642</v>
      </c>
      <c r="G29" s="27">
        <v>52753320</v>
      </c>
      <c r="I29" s="27">
        <v>9672797.7250010297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83798.572500013004</v>
      </c>
      <c r="D30" s="28">
        <v>37750745</v>
      </c>
      <c r="F30" s="27">
        <v>299424.18225000944</v>
      </c>
      <c r="G30" s="27">
        <v>90504065</v>
      </c>
      <c r="I30" s="27">
        <v>43330672.874998078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78419.521250010497</v>
      </c>
      <c r="D31" s="28">
        <v>43091104</v>
      </c>
      <c r="F31" s="27">
        <v>377843.70350001997</v>
      </c>
      <c r="G31" s="27">
        <v>133595169</v>
      </c>
      <c r="I31" s="27">
        <v>35138748.124996975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68971.682000009096</v>
      </c>
      <c r="D32" s="28">
        <v>44754171</v>
      </c>
      <c r="F32" s="27">
        <v>446815.38550002908</v>
      </c>
      <c r="G32" s="27">
        <v>178349340</v>
      </c>
      <c r="I32" s="27">
        <v>27731398.349995855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57052.214500006899</v>
      </c>
      <c r="D33" s="28">
        <v>42703322</v>
      </c>
      <c r="F33" s="27">
        <v>503867.60000003595</v>
      </c>
      <c r="G33" s="27">
        <v>221052662</v>
      </c>
      <c r="I33" s="27">
        <v>21421786.949995797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45462.957500004399</v>
      </c>
      <c r="D34" s="28">
        <v>38576531</v>
      </c>
      <c r="F34" s="27">
        <v>549330.55750004039</v>
      </c>
      <c r="G34" s="27">
        <v>259629193</v>
      </c>
      <c r="I34" s="27">
        <v>16314884.349996664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34407.628250002097</v>
      </c>
      <c r="D35" s="28">
        <v>32622173</v>
      </c>
      <c r="F35" s="27">
        <v>583738.18575004244</v>
      </c>
      <c r="G35" s="27">
        <v>292251366</v>
      </c>
      <c r="I35" s="27">
        <v>12323264.09999809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26227.6622500007</v>
      </c>
      <c r="D36" s="28">
        <v>27486069</v>
      </c>
      <c r="F36" s="27">
        <v>609965.84800004319</v>
      </c>
      <c r="G36" s="27">
        <v>319737435</v>
      </c>
      <c r="I36" s="27">
        <v>9303597.0499991998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19605.995499999899</v>
      </c>
      <c r="D37" s="28">
        <v>22513985</v>
      </c>
      <c r="F37" s="27">
        <v>629571.84350004303</v>
      </c>
      <c r="G37" s="27">
        <v>342251420</v>
      </c>
      <c r="I37" s="27">
        <v>7031980.7000000272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14552.619999999701</v>
      </c>
      <c r="D38" s="28">
        <v>18164605</v>
      </c>
      <c r="F38" s="27">
        <v>644124.46350004268</v>
      </c>
      <c r="G38" s="27">
        <v>360416025</v>
      </c>
      <c r="I38" s="27">
        <v>5330789.7500003092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10767.040499999801</v>
      </c>
      <c r="D39" s="28">
        <v>14516992</v>
      </c>
      <c r="F39" s="27">
        <v>654891.50400004245</v>
      </c>
      <c r="G39" s="27">
        <v>374933017</v>
      </c>
      <c r="I39" s="27">
        <v>4072464.0500002326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8024.7124999998696</v>
      </c>
      <c r="D40" s="28">
        <v>11620634</v>
      </c>
      <c r="F40" s="27">
        <v>662916.21650004236</v>
      </c>
      <c r="G40" s="27">
        <v>386553651</v>
      </c>
      <c r="I40" s="27">
        <v>3136189.950000166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5810.2204999999303</v>
      </c>
      <c r="D41" s="28">
        <v>8998020</v>
      </c>
      <c r="F41" s="27">
        <v>668726.43700004229</v>
      </c>
      <c r="G41" s="27">
        <v>395551671</v>
      </c>
      <c r="I41" s="27">
        <v>2451820.650000094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4511.9119999999693</v>
      </c>
      <c r="D42" s="28">
        <v>7431146</v>
      </c>
      <c r="F42" s="27">
        <v>673238.3490000423</v>
      </c>
      <c r="G42" s="27">
        <v>402982817</v>
      </c>
      <c r="I42" s="27">
        <v>1930027.0000000377</v>
      </c>
      <c r="K42" s="27">
        <v>100</v>
      </c>
    </row>
    <row r="43" spans="1:17" x14ac:dyDescent="0.2">
      <c r="B43" s="26">
        <v>1800</v>
      </c>
      <c r="C43" s="27">
        <v>3370.7467499999898</v>
      </c>
      <c r="D43" s="28">
        <v>5891515</v>
      </c>
      <c r="F43" s="27">
        <v>676609.09575004224</v>
      </c>
      <c r="G43" s="27">
        <v>408874332</v>
      </c>
      <c r="I43" s="27">
        <v>1542111.0500000124</v>
      </c>
      <c r="K43" s="27">
        <v>100</v>
      </c>
    </row>
    <row r="44" spans="1:17" x14ac:dyDescent="0.2">
      <c r="B44" s="26">
        <v>1900</v>
      </c>
      <c r="C44" s="27">
        <v>2584.8359999999902</v>
      </c>
      <c r="D44" s="28">
        <v>4775988</v>
      </c>
      <c r="F44" s="27">
        <v>679193.93175004225</v>
      </c>
      <c r="G44" s="27">
        <v>413650320</v>
      </c>
      <c r="I44" s="27">
        <v>1245665.1250000121</v>
      </c>
      <c r="K44" s="27">
        <v>100</v>
      </c>
    </row>
    <row r="45" spans="1:17" x14ac:dyDescent="0.2">
      <c r="B45" s="26">
        <v>2000</v>
      </c>
      <c r="C45" s="27">
        <v>1875.0709999999999</v>
      </c>
      <c r="D45" s="28">
        <v>3655323</v>
      </c>
      <c r="F45" s="27">
        <v>681069.00275004224</v>
      </c>
      <c r="G45" s="27">
        <v>417305643</v>
      </c>
      <c r="I45" s="27">
        <v>1027562.9249999947</v>
      </c>
      <c r="K45" s="27">
        <v>100</v>
      </c>
    </row>
    <row r="46" spans="1:17" x14ac:dyDescent="0.2">
      <c r="B46" s="26">
        <v>3000</v>
      </c>
      <c r="C46" s="27">
        <v>7021.6747499999101</v>
      </c>
      <c r="D46" s="28">
        <v>16427173</v>
      </c>
      <c r="F46" s="27">
        <v>688090.67750004213</v>
      </c>
      <c r="G46" s="27">
        <v>433732816</v>
      </c>
      <c r="I46" s="27">
        <v>4710897.0000002375</v>
      </c>
      <c r="K46" s="27">
        <v>1000</v>
      </c>
    </row>
    <row r="47" spans="1:17" x14ac:dyDescent="0.2">
      <c r="B47" s="26">
        <v>4000</v>
      </c>
      <c r="C47" s="27">
        <v>1349.8069999999998</v>
      </c>
      <c r="D47" s="28">
        <v>4595533</v>
      </c>
      <c r="F47" s="27">
        <v>689440.48450004216</v>
      </c>
      <c r="G47" s="27">
        <v>438328349</v>
      </c>
      <c r="I47" s="27">
        <v>1523378.5000000275</v>
      </c>
      <c r="K47" s="27">
        <v>1000</v>
      </c>
    </row>
    <row r="48" spans="1:17" x14ac:dyDescent="0.2">
      <c r="B48" s="26">
        <v>5000</v>
      </c>
      <c r="C48" s="27">
        <v>465.56549999999999</v>
      </c>
      <c r="D48" s="28">
        <v>2061002</v>
      </c>
      <c r="F48" s="27">
        <v>689906.05000004219</v>
      </c>
      <c r="G48" s="27">
        <v>440389351</v>
      </c>
      <c r="I48" s="27">
        <v>710441.00000000093</v>
      </c>
      <c r="K48" s="27">
        <v>1000</v>
      </c>
    </row>
    <row r="49" spans="2:11" x14ac:dyDescent="0.2">
      <c r="B49" s="26" t="s">
        <v>13</v>
      </c>
      <c r="C49" s="27">
        <v>511.70100000000002</v>
      </c>
      <c r="D49" s="28">
        <v>4081657</v>
      </c>
      <c r="F49" s="30">
        <v>690417.75100004219</v>
      </c>
      <c r="G49" s="30">
        <v>444471008</v>
      </c>
      <c r="I49" s="30">
        <v>1523152</v>
      </c>
      <c r="K49" s="30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3.7109375" customWidth="1"/>
    <col min="7" max="7" width="11.140625" bestFit="1" customWidth="1"/>
    <col min="8" max="8" width="3.7109375" customWidth="1"/>
    <col min="9" max="9" width="12.42578125" bestFit="1" customWidth="1"/>
    <col min="10" max="10" width="3.57031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201211</v>
      </c>
      <c r="B9" s="22">
        <v>0</v>
      </c>
      <c r="C9" s="31">
        <v>3582.4304999999799</v>
      </c>
      <c r="D9" s="24">
        <v>0</v>
      </c>
      <c r="F9" s="23">
        <v>3582.4304999999799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 t="shared" ref="N9:N14" si="0">D9/$E$42</f>
        <v>#DIV/0!</v>
      </c>
      <c r="O9" s="42">
        <f t="shared" ref="O9:O14" si="1">E9/$F$42</f>
        <v>0</v>
      </c>
      <c r="P9" s="42" t="e">
        <f t="shared" ref="P9:P14" si="2">G9/$E$42</f>
        <v>#DIV/0!</v>
      </c>
      <c r="Q9" s="42">
        <f t="shared" ref="Q9:Q41" si="3">H9/$F$42</f>
        <v>0</v>
      </c>
    </row>
    <row r="10" spans="1:17" x14ac:dyDescent="0.2">
      <c r="A10" s="25"/>
      <c r="B10" s="26">
        <v>20</v>
      </c>
      <c r="C10" s="27">
        <v>4336.0550000000103</v>
      </c>
      <c r="D10" s="28">
        <v>41119</v>
      </c>
      <c r="F10" s="27">
        <v>7918.4854999999898</v>
      </c>
      <c r="G10" s="27">
        <v>41119</v>
      </c>
      <c r="I10" s="27">
        <v>13735942.685000213</v>
      </c>
      <c r="K10" s="27">
        <v>20</v>
      </c>
      <c r="L10" s="27">
        <v>20</v>
      </c>
      <c r="M10" s="26">
        <v>20</v>
      </c>
      <c r="N10" s="42" t="e">
        <f t="shared" si="0"/>
        <v>#DIV/0!</v>
      </c>
      <c r="O10" s="42">
        <f t="shared" si="1"/>
        <v>0</v>
      </c>
      <c r="P10" s="42" t="e">
        <f t="shared" si="2"/>
        <v>#DIV/0!</v>
      </c>
      <c r="Q10" s="42">
        <f t="shared" si="3"/>
        <v>0</v>
      </c>
    </row>
    <row r="11" spans="1:17" x14ac:dyDescent="0.2">
      <c r="A11" s="25"/>
      <c r="B11" s="26">
        <v>40</v>
      </c>
      <c r="C11" s="27">
        <v>3960.9170000000099</v>
      </c>
      <c r="D11" s="28">
        <v>122785</v>
      </c>
      <c r="F11" s="27">
        <v>11879.4025</v>
      </c>
      <c r="G11" s="27">
        <v>163904</v>
      </c>
      <c r="I11" s="27">
        <v>13659172.005000213</v>
      </c>
      <c r="K11" s="27">
        <v>20</v>
      </c>
      <c r="L11" s="27">
        <v>20</v>
      </c>
      <c r="M11" s="26">
        <v>40</v>
      </c>
      <c r="N11" s="42" t="e">
        <f t="shared" si="0"/>
        <v>#DIV/0!</v>
      </c>
      <c r="O11" s="42">
        <f t="shared" si="1"/>
        <v>0</v>
      </c>
      <c r="P11" s="42" t="e">
        <f t="shared" si="2"/>
        <v>#DIV/0!</v>
      </c>
      <c r="Q11" s="42">
        <f t="shared" si="3"/>
        <v>0</v>
      </c>
    </row>
    <row r="12" spans="1:17" x14ac:dyDescent="0.2">
      <c r="A12" s="25"/>
      <c r="B12" s="26">
        <v>60</v>
      </c>
      <c r="C12" s="27">
        <v>4652.60250000003</v>
      </c>
      <c r="D12" s="28">
        <v>237955</v>
      </c>
      <c r="F12" s="27">
        <v>16532.00500000003</v>
      </c>
      <c r="G12" s="27">
        <v>401859</v>
      </c>
      <c r="I12" s="27">
        <v>13574404.195000211</v>
      </c>
      <c r="K12" s="27">
        <v>20</v>
      </c>
      <c r="L12" s="27">
        <v>20</v>
      </c>
      <c r="M12" s="26">
        <v>60</v>
      </c>
      <c r="N12" s="42" t="e">
        <f t="shared" si="0"/>
        <v>#DIV/0!</v>
      </c>
      <c r="O12" s="42">
        <f t="shared" si="1"/>
        <v>0</v>
      </c>
      <c r="P12" s="42" t="e">
        <f t="shared" si="2"/>
        <v>#DIV/0!</v>
      </c>
      <c r="Q12" s="42">
        <f t="shared" si="3"/>
        <v>0</v>
      </c>
    </row>
    <row r="13" spans="1:17" x14ac:dyDescent="0.2">
      <c r="A13" s="25"/>
      <c r="B13" s="26">
        <v>80</v>
      </c>
      <c r="C13" s="27">
        <v>4754.3462500000205</v>
      </c>
      <c r="D13" s="28">
        <v>335862</v>
      </c>
      <c r="F13" s="27">
        <v>21286.351250000051</v>
      </c>
      <c r="G13" s="27">
        <v>737721</v>
      </c>
      <c r="I13" s="27">
        <v>13478067.595000209</v>
      </c>
      <c r="K13" s="27">
        <v>20</v>
      </c>
      <c r="L13" s="27">
        <v>20</v>
      </c>
      <c r="M13" s="26">
        <v>80</v>
      </c>
      <c r="N13" s="42" t="e">
        <f t="shared" si="0"/>
        <v>#DIV/0!</v>
      </c>
      <c r="O13" s="42">
        <f t="shared" si="1"/>
        <v>0</v>
      </c>
      <c r="P13" s="42" t="e">
        <f t="shared" si="2"/>
        <v>#DIV/0!</v>
      </c>
      <c r="Q13" s="42">
        <f t="shared" si="3"/>
        <v>0</v>
      </c>
    </row>
    <row r="14" spans="1:17" x14ac:dyDescent="0.2">
      <c r="A14" s="25"/>
      <c r="B14" s="26">
        <v>100</v>
      </c>
      <c r="C14" s="27">
        <v>5551.9930000000295</v>
      </c>
      <c r="D14" s="28">
        <v>503238</v>
      </c>
      <c r="F14" s="27">
        <v>26838.344250000082</v>
      </c>
      <c r="G14" s="27">
        <v>1240959</v>
      </c>
      <c r="I14" s="27">
        <v>13375505.070000207</v>
      </c>
      <c r="K14" s="27">
        <v>20</v>
      </c>
      <c r="L14" s="27">
        <v>20</v>
      </c>
      <c r="M14" s="26">
        <v>100</v>
      </c>
      <c r="N14" s="42" t="e">
        <f t="shared" si="0"/>
        <v>#DIV/0!</v>
      </c>
      <c r="O14" s="42">
        <f t="shared" si="1"/>
        <v>0</v>
      </c>
      <c r="P14" s="42" t="e">
        <f t="shared" si="2"/>
        <v>#DIV/0!</v>
      </c>
      <c r="Q14" s="42">
        <f t="shared" si="3"/>
        <v>0</v>
      </c>
    </row>
    <row r="15" spans="1:17" x14ac:dyDescent="0.2">
      <c r="A15" s="25"/>
      <c r="B15" s="26">
        <v>120</v>
      </c>
      <c r="C15" s="27">
        <v>6049.0657500000407</v>
      </c>
      <c r="D15" s="28">
        <v>671534</v>
      </c>
      <c r="F15" s="27">
        <v>32887.41000000012</v>
      </c>
      <c r="G15" s="27">
        <v>1912493</v>
      </c>
      <c r="I15" s="27">
        <v>13262072.620000204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3"/>
        <v>0</v>
      </c>
    </row>
    <row r="16" spans="1:17" x14ac:dyDescent="0.2">
      <c r="A16" s="25"/>
      <c r="B16" s="26">
        <v>140</v>
      </c>
      <c r="C16" s="27">
        <v>6735.4740000000202</v>
      </c>
      <c r="D16" s="28">
        <v>880816</v>
      </c>
      <c r="F16" s="27">
        <v>39622.884000000136</v>
      </c>
      <c r="G16" s="27">
        <v>2793309</v>
      </c>
      <c r="I16" s="27">
        <v>13133294.835000208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3"/>
        <v>0</v>
      </c>
    </row>
    <row r="17" spans="1:17" x14ac:dyDescent="0.2">
      <c r="A17" s="25"/>
      <c r="B17" s="26">
        <v>160</v>
      </c>
      <c r="C17" s="27">
        <v>7969.3650000000598</v>
      </c>
      <c r="D17" s="28">
        <v>1201057</v>
      </c>
      <c r="F17" s="27">
        <v>47592.2490000002</v>
      </c>
      <c r="G17" s="27">
        <v>3994366</v>
      </c>
      <c r="I17" s="27">
        <v>12986694.315000199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3"/>
        <v>0</v>
      </c>
    </row>
    <row r="18" spans="1:17" x14ac:dyDescent="0.2">
      <c r="A18" s="25"/>
      <c r="B18" s="26">
        <v>180</v>
      </c>
      <c r="C18" s="27">
        <v>9124.0477500000598</v>
      </c>
      <c r="D18" s="28">
        <v>1558573</v>
      </c>
      <c r="F18" s="27">
        <v>56716.296750000256</v>
      </c>
      <c r="G18" s="27">
        <v>5552939</v>
      </c>
      <c r="I18" s="27">
        <v>12817592.820000198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3"/>
        <v>0</v>
      </c>
    </row>
    <row r="19" spans="1:17" x14ac:dyDescent="0.2">
      <c r="A19" s="25"/>
      <c r="B19" s="26">
        <v>200</v>
      </c>
      <c r="C19" s="27">
        <v>10075.048000000101</v>
      </c>
      <c r="D19" s="28">
        <v>1921131</v>
      </c>
      <c r="F19" s="27">
        <v>66791.344750000353</v>
      </c>
      <c r="G19" s="27">
        <v>7474070</v>
      </c>
      <c r="I19" s="27">
        <v>12624988.860000188</v>
      </c>
      <c r="K19" s="27">
        <v>20</v>
      </c>
      <c r="L19" s="51">
        <v>100</v>
      </c>
      <c r="M19" s="50">
        <v>200</v>
      </c>
      <c r="N19" s="52" t="e">
        <f t="shared" ref="N19" si="7">D19/$E$42</f>
        <v>#DIV/0!</v>
      </c>
      <c r="O19" s="52">
        <f t="shared" ref="O19" si="8">E19/$F$42</f>
        <v>0</v>
      </c>
      <c r="P19" s="52" t="e">
        <f t="shared" ref="P19" si="9">G19/$E$42</f>
        <v>#DIV/0!</v>
      </c>
      <c r="Q19" s="52">
        <f t="shared" si="3"/>
        <v>0</v>
      </c>
    </row>
    <row r="20" spans="1:17" x14ac:dyDescent="0.2">
      <c r="A20" s="25"/>
      <c r="B20" s="26">
        <v>220</v>
      </c>
      <c r="C20" s="27">
        <v>11218.5630000001</v>
      </c>
      <c r="D20" s="28">
        <v>2363617</v>
      </c>
      <c r="F20" s="27">
        <v>78009.90775000045</v>
      </c>
      <c r="G20" s="27">
        <v>9837687</v>
      </c>
      <c r="I20" s="27">
        <v>12412899.640000183</v>
      </c>
      <c r="K20" s="27">
        <v>20</v>
      </c>
      <c r="L20" s="27">
        <v>100</v>
      </c>
      <c r="M20" s="26">
        <v>300</v>
      </c>
      <c r="N20" s="42" t="e">
        <f t="shared" ref="N20:N41" si="10">D20/$E$42</f>
        <v>#DIV/0!</v>
      </c>
      <c r="O20" s="42">
        <f t="shared" ref="O20:O41" si="11">E20/$F$42</f>
        <v>0</v>
      </c>
      <c r="P20" s="42" t="e">
        <f t="shared" ref="P20:P41" si="12">G20/$E$42</f>
        <v>#DIV/0!</v>
      </c>
      <c r="Q20" s="42">
        <f t="shared" si="3"/>
        <v>0</v>
      </c>
    </row>
    <row r="21" spans="1:17" x14ac:dyDescent="0.2">
      <c r="A21" s="25"/>
      <c r="B21" s="26">
        <v>240</v>
      </c>
      <c r="C21" s="27">
        <v>12377.879500000101</v>
      </c>
      <c r="D21" s="28">
        <v>2856136</v>
      </c>
      <c r="F21" s="27">
        <v>90387.787250000547</v>
      </c>
      <c r="G21" s="27">
        <v>12693823</v>
      </c>
      <c r="I21" s="27">
        <v>12178440.160000179</v>
      </c>
      <c r="K21" s="27">
        <v>20</v>
      </c>
      <c r="L21" s="27">
        <v>100</v>
      </c>
      <c r="M21" s="26">
        <v>400</v>
      </c>
      <c r="N21" s="42" t="e">
        <f t="shared" si="10"/>
        <v>#DIV/0!</v>
      </c>
      <c r="O21" s="42">
        <f t="shared" si="11"/>
        <v>0</v>
      </c>
      <c r="P21" s="42" t="e">
        <f t="shared" si="12"/>
        <v>#DIV/0!</v>
      </c>
      <c r="Q21" s="42">
        <f t="shared" si="3"/>
        <v>0</v>
      </c>
    </row>
    <row r="22" spans="1:17" x14ac:dyDescent="0.2">
      <c r="A22" s="25"/>
      <c r="B22" s="26">
        <v>260</v>
      </c>
      <c r="C22" s="27">
        <v>13140.553250000099</v>
      </c>
      <c r="D22" s="28">
        <v>3293398</v>
      </c>
      <c r="F22" s="27">
        <v>103528.34050000065</v>
      </c>
      <c r="G22" s="27">
        <v>15987221</v>
      </c>
      <c r="I22" s="27">
        <v>11922291.805000175</v>
      </c>
      <c r="K22" s="27">
        <v>20</v>
      </c>
      <c r="L22" s="27">
        <v>100</v>
      </c>
      <c r="M22" s="26">
        <v>500</v>
      </c>
      <c r="N22" s="42" t="e">
        <f t="shared" si="10"/>
        <v>#DIV/0!</v>
      </c>
      <c r="O22" s="42">
        <f t="shared" si="11"/>
        <v>0</v>
      </c>
      <c r="P22" s="42" t="e">
        <f t="shared" si="12"/>
        <v>#DIV/0!</v>
      </c>
      <c r="Q22" s="42">
        <f t="shared" si="3"/>
        <v>0</v>
      </c>
    </row>
    <row r="23" spans="1:17" x14ac:dyDescent="0.2">
      <c r="A23" s="25"/>
      <c r="B23" s="26">
        <v>280</v>
      </c>
      <c r="C23" s="27">
        <v>13918.828750000101</v>
      </c>
      <c r="D23" s="28">
        <v>3767274</v>
      </c>
      <c r="F23" s="27">
        <v>117447.16925000075</v>
      </c>
      <c r="G23" s="27">
        <v>19754495</v>
      </c>
      <c r="I23" s="27">
        <v>11652628.535000172</v>
      </c>
      <c r="K23" s="27">
        <v>20</v>
      </c>
      <c r="L23" s="27">
        <v>100</v>
      </c>
      <c r="M23" s="26">
        <v>600</v>
      </c>
      <c r="N23" s="42" t="e">
        <f t="shared" si="10"/>
        <v>#DIV/0!</v>
      </c>
      <c r="O23" s="42">
        <f t="shared" si="11"/>
        <v>0</v>
      </c>
      <c r="P23" s="42" t="e">
        <f t="shared" si="12"/>
        <v>#DIV/0!</v>
      </c>
      <c r="Q23" s="42">
        <f t="shared" si="3"/>
        <v>0</v>
      </c>
    </row>
    <row r="24" spans="1:17" x14ac:dyDescent="0.2">
      <c r="A24" s="25"/>
      <c r="B24" s="26">
        <v>300</v>
      </c>
      <c r="C24" s="27">
        <v>14677.419750000101</v>
      </c>
      <c r="D24" s="28">
        <v>4267271</v>
      </c>
      <c r="F24" s="27">
        <v>132124.58900000085</v>
      </c>
      <c r="G24" s="27">
        <v>24021766</v>
      </c>
      <c r="I24" s="27">
        <v>11368295.085000169</v>
      </c>
      <c r="K24" s="27">
        <v>20</v>
      </c>
      <c r="L24" s="27">
        <v>100</v>
      </c>
      <c r="M24" s="26">
        <v>700</v>
      </c>
      <c r="N24" s="42" t="e">
        <f t="shared" si="10"/>
        <v>#DIV/0!</v>
      </c>
      <c r="O24" s="42">
        <f t="shared" si="11"/>
        <v>0</v>
      </c>
      <c r="P24" s="42" t="e">
        <f t="shared" si="12"/>
        <v>#DIV/0!</v>
      </c>
      <c r="Q24" s="42">
        <f t="shared" si="3"/>
        <v>0</v>
      </c>
    </row>
    <row r="25" spans="1:17" x14ac:dyDescent="0.2">
      <c r="A25" s="25"/>
      <c r="B25" s="26">
        <v>320</v>
      </c>
      <c r="C25" s="27">
        <v>15387.6642500002</v>
      </c>
      <c r="D25" s="28">
        <v>4780126</v>
      </c>
      <c r="F25" s="27">
        <v>147512.25325000106</v>
      </c>
      <c r="G25" s="27">
        <v>28801892</v>
      </c>
      <c r="I25" s="27">
        <v>11066775.055000132</v>
      </c>
      <c r="K25" s="27">
        <v>20</v>
      </c>
      <c r="L25" s="27">
        <v>100</v>
      </c>
      <c r="M25" s="26">
        <v>800</v>
      </c>
      <c r="N25" s="42" t="e">
        <f t="shared" si="10"/>
        <v>#DIV/0!</v>
      </c>
      <c r="O25" s="42">
        <f t="shared" si="11"/>
        <v>0</v>
      </c>
      <c r="P25" s="42" t="e">
        <f t="shared" si="12"/>
        <v>#DIV/0!</v>
      </c>
      <c r="Q25" s="42">
        <f t="shared" si="3"/>
        <v>0</v>
      </c>
    </row>
    <row r="26" spans="1:17" x14ac:dyDescent="0.2">
      <c r="A26" s="25"/>
      <c r="B26" s="26">
        <v>340</v>
      </c>
      <c r="C26" s="27">
        <v>16067.987000000201</v>
      </c>
      <c r="D26" s="28">
        <v>5310825</v>
      </c>
      <c r="F26" s="27">
        <v>163580.24025000125</v>
      </c>
      <c r="G26" s="27">
        <v>34112717</v>
      </c>
      <c r="I26" s="27">
        <v>10750657.750000123</v>
      </c>
      <c r="K26" s="27">
        <v>20</v>
      </c>
      <c r="L26" s="27">
        <v>100</v>
      </c>
      <c r="M26" s="26">
        <v>900</v>
      </c>
      <c r="N26" s="42" t="e">
        <f t="shared" si="10"/>
        <v>#DIV/0!</v>
      </c>
      <c r="O26" s="42">
        <f t="shared" si="11"/>
        <v>0</v>
      </c>
      <c r="P26" s="42" t="e">
        <f t="shared" si="12"/>
        <v>#DIV/0!</v>
      </c>
      <c r="Q26" s="42">
        <f t="shared" si="3"/>
        <v>0</v>
      </c>
    </row>
    <row r="27" spans="1:17" x14ac:dyDescent="0.2">
      <c r="A27" s="25"/>
      <c r="B27" s="26">
        <v>360</v>
      </c>
      <c r="C27" s="27">
        <v>16447.863000000201</v>
      </c>
      <c r="D27" s="28">
        <v>5765190</v>
      </c>
      <c r="F27" s="27">
        <v>180028.10325000144</v>
      </c>
      <c r="G27" s="27">
        <v>39877907</v>
      </c>
      <c r="I27" s="27">
        <v>10425547.910000114</v>
      </c>
      <c r="K27" s="27">
        <v>20</v>
      </c>
      <c r="L27" s="27">
        <v>100</v>
      </c>
      <c r="M27" s="26">
        <v>1000</v>
      </c>
      <c r="N27" s="42" t="e">
        <f t="shared" si="10"/>
        <v>#DIV/0!</v>
      </c>
      <c r="O27" s="42">
        <f t="shared" si="11"/>
        <v>0</v>
      </c>
      <c r="P27" s="42" t="e">
        <f t="shared" si="12"/>
        <v>#DIV/0!</v>
      </c>
      <c r="Q27" s="42">
        <f t="shared" si="3"/>
        <v>0</v>
      </c>
    </row>
    <row r="28" spans="1:17" x14ac:dyDescent="0.2">
      <c r="A28" s="25"/>
      <c r="B28" s="26">
        <v>380</v>
      </c>
      <c r="C28" s="27">
        <v>16813.690750000202</v>
      </c>
      <c r="D28" s="28">
        <v>6229795</v>
      </c>
      <c r="F28" s="27">
        <v>196841.79400000165</v>
      </c>
      <c r="G28" s="27">
        <v>46107702</v>
      </c>
      <c r="I28" s="27">
        <v>10093223.845000107</v>
      </c>
      <c r="K28" s="27">
        <v>20</v>
      </c>
      <c r="L28" s="27">
        <v>100</v>
      </c>
      <c r="M28" s="26">
        <v>1100</v>
      </c>
      <c r="N28" s="42" t="e">
        <f t="shared" si="10"/>
        <v>#DIV/0!</v>
      </c>
      <c r="O28" s="42">
        <f t="shared" si="11"/>
        <v>0</v>
      </c>
      <c r="P28" s="42" t="e">
        <f t="shared" si="12"/>
        <v>#DIV/0!</v>
      </c>
      <c r="Q28" s="42">
        <f t="shared" si="3"/>
        <v>0</v>
      </c>
    </row>
    <row r="29" spans="1:17" x14ac:dyDescent="0.2">
      <c r="A29" s="25"/>
      <c r="B29" s="26">
        <v>400</v>
      </c>
      <c r="C29" s="27">
        <v>17197.518500000198</v>
      </c>
      <c r="D29" s="28">
        <v>6714786</v>
      </c>
      <c r="F29" s="27">
        <v>214039.31250000186</v>
      </c>
      <c r="G29" s="27">
        <v>52822488</v>
      </c>
      <c r="I29" s="27">
        <v>9752136.1150000989</v>
      </c>
      <c r="K29" s="27">
        <v>20</v>
      </c>
      <c r="L29" s="27">
        <v>100</v>
      </c>
      <c r="M29" s="26">
        <v>1200</v>
      </c>
      <c r="N29" s="42" t="e">
        <f t="shared" si="10"/>
        <v>#DIV/0!</v>
      </c>
      <c r="O29" s="42">
        <f t="shared" si="11"/>
        <v>0</v>
      </c>
      <c r="P29" s="42" t="e">
        <f t="shared" si="12"/>
        <v>#DIV/0!</v>
      </c>
      <c r="Q29" s="42">
        <f t="shared" si="3"/>
        <v>0</v>
      </c>
    </row>
    <row r="30" spans="1:17" x14ac:dyDescent="0.2">
      <c r="A30" s="25"/>
      <c r="B30" s="26">
        <v>500</v>
      </c>
      <c r="C30" s="27">
        <v>88037.215999996304</v>
      </c>
      <c r="D30" s="28">
        <v>39656157</v>
      </c>
      <c r="F30" s="27">
        <v>302076.52849999815</v>
      </c>
      <c r="G30" s="27">
        <v>92478645</v>
      </c>
      <c r="I30" s="27">
        <v>43499584.725002721</v>
      </c>
      <c r="K30" s="27">
        <v>100</v>
      </c>
      <c r="L30" s="27">
        <v>100</v>
      </c>
      <c r="M30" s="26">
        <v>1300</v>
      </c>
      <c r="N30" s="42" t="e">
        <f t="shared" si="10"/>
        <v>#DIV/0!</v>
      </c>
      <c r="O30" s="42">
        <f t="shared" si="11"/>
        <v>0</v>
      </c>
      <c r="P30" s="42" t="e">
        <f t="shared" si="12"/>
        <v>#DIV/0!</v>
      </c>
      <c r="Q30" s="42">
        <f t="shared" si="3"/>
        <v>0</v>
      </c>
    </row>
    <row r="31" spans="1:17" x14ac:dyDescent="0.2">
      <c r="A31" s="25"/>
      <c r="B31" s="26">
        <v>600</v>
      </c>
      <c r="C31" s="27">
        <v>84746.749749998795</v>
      </c>
      <c r="D31" s="28">
        <v>46580792</v>
      </c>
      <c r="F31" s="27">
        <v>386823.27824999695</v>
      </c>
      <c r="G31" s="27">
        <v>139059437</v>
      </c>
      <c r="I31" s="27">
        <v>34791056.275001973</v>
      </c>
      <c r="K31" s="27">
        <v>100</v>
      </c>
      <c r="L31" s="27">
        <v>100</v>
      </c>
      <c r="M31" s="26">
        <v>1400</v>
      </c>
      <c r="N31" s="42" t="e">
        <f t="shared" si="10"/>
        <v>#DIV/0!</v>
      </c>
      <c r="O31" s="42">
        <f t="shared" si="11"/>
        <v>0</v>
      </c>
      <c r="P31" s="42" t="e">
        <f t="shared" si="12"/>
        <v>#DIV/0!</v>
      </c>
      <c r="Q31" s="42">
        <f t="shared" si="3"/>
        <v>0</v>
      </c>
    </row>
    <row r="32" spans="1:17" x14ac:dyDescent="0.2">
      <c r="A32" s="25"/>
      <c r="B32" s="26">
        <v>700</v>
      </c>
      <c r="C32" s="27">
        <v>72964.552500003294</v>
      </c>
      <c r="D32" s="28">
        <v>47343637</v>
      </c>
      <c r="F32" s="27">
        <v>459787.83075000026</v>
      </c>
      <c r="G32" s="27">
        <v>186403074</v>
      </c>
      <c r="I32" s="27">
        <v>26852089.39999906</v>
      </c>
      <c r="K32" s="27">
        <v>100</v>
      </c>
      <c r="L32" s="27">
        <v>100</v>
      </c>
      <c r="M32" s="26">
        <v>1500</v>
      </c>
      <c r="N32" s="42" t="e">
        <f t="shared" si="10"/>
        <v>#DIV/0!</v>
      </c>
      <c r="O32" s="42">
        <f t="shared" si="11"/>
        <v>0</v>
      </c>
      <c r="P32" s="42" t="e">
        <f t="shared" si="12"/>
        <v>#DIV/0!</v>
      </c>
      <c r="Q32" s="42">
        <f t="shared" si="3"/>
        <v>0</v>
      </c>
    </row>
    <row r="33" spans="1:17" x14ac:dyDescent="0.2">
      <c r="A33" s="25"/>
      <c r="B33" s="26">
        <v>800</v>
      </c>
      <c r="C33" s="27">
        <v>58263.711250004402</v>
      </c>
      <c r="D33" s="28">
        <v>43602159</v>
      </c>
      <c r="F33" s="27">
        <v>518051.54200000467</v>
      </c>
      <c r="G33" s="27">
        <v>230005233</v>
      </c>
      <c r="I33" s="27">
        <v>20278373.899997506</v>
      </c>
      <c r="K33" s="27">
        <v>100</v>
      </c>
      <c r="L33" s="27">
        <v>100</v>
      </c>
      <c r="M33" s="26">
        <v>1600</v>
      </c>
      <c r="N33" s="42" t="e">
        <f t="shared" si="10"/>
        <v>#DIV/0!</v>
      </c>
      <c r="O33" s="42">
        <f t="shared" si="11"/>
        <v>0</v>
      </c>
      <c r="P33" s="42" t="e">
        <f t="shared" si="12"/>
        <v>#DIV/0!</v>
      </c>
      <c r="Q33" s="42">
        <f t="shared" si="3"/>
        <v>0</v>
      </c>
    </row>
    <row r="34" spans="1:17" x14ac:dyDescent="0.2">
      <c r="A34" s="25"/>
      <c r="B34" s="26">
        <v>900</v>
      </c>
      <c r="C34" s="27">
        <v>44861.132750002704</v>
      </c>
      <c r="D34" s="28">
        <v>38048054</v>
      </c>
      <c r="F34" s="27">
        <v>562912.67475000734</v>
      </c>
      <c r="G34" s="27">
        <v>268053287</v>
      </c>
      <c r="I34" s="27">
        <v>15133847.299998162</v>
      </c>
      <c r="K34" s="27">
        <v>100</v>
      </c>
      <c r="L34" s="27">
        <v>100</v>
      </c>
      <c r="M34" s="26">
        <v>1700</v>
      </c>
      <c r="N34" s="42" t="e">
        <f t="shared" si="10"/>
        <v>#DIV/0!</v>
      </c>
      <c r="O34" s="42">
        <f t="shared" si="11"/>
        <v>0</v>
      </c>
      <c r="P34" s="42" t="e">
        <f t="shared" si="12"/>
        <v>#DIV/0!</v>
      </c>
      <c r="Q34" s="42">
        <f t="shared" si="3"/>
        <v>0</v>
      </c>
    </row>
    <row r="35" spans="1:17" x14ac:dyDescent="0.2">
      <c r="A35" s="25"/>
      <c r="B35" s="26">
        <v>1000</v>
      </c>
      <c r="C35" s="27">
        <v>32800.210750001796</v>
      </c>
      <c r="D35" s="28">
        <v>31092845</v>
      </c>
      <c r="F35" s="27">
        <v>595712.88550000917</v>
      </c>
      <c r="G35" s="27">
        <v>299146132</v>
      </c>
      <c r="I35" s="27">
        <v>11267333.749998525</v>
      </c>
      <c r="K35" s="27">
        <v>100</v>
      </c>
      <c r="L35" s="27">
        <v>100</v>
      </c>
      <c r="M35" s="26">
        <v>1800</v>
      </c>
      <c r="N35" s="42" t="e">
        <f t="shared" si="10"/>
        <v>#DIV/0!</v>
      </c>
      <c r="O35" s="42">
        <f t="shared" si="11"/>
        <v>0</v>
      </c>
      <c r="P35" s="42" t="e">
        <f t="shared" si="12"/>
        <v>#DIV/0!</v>
      </c>
      <c r="Q35" s="42">
        <f t="shared" si="3"/>
        <v>0</v>
      </c>
    </row>
    <row r="36" spans="1:17" x14ac:dyDescent="0.2">
      <c r="A36" s="25"/>
      <c r="B36" s="26">
        <v>1100</v>
      </c>
      <c r="C36" s="27">
        <v>23800.005750000797</v>
      </c>
      <c r="D36" s="28">
        <v>24940154</v>
      </c>
      <c r="F36" s="27">
        <v>619512.89125001</v>
      </c>
      <c r="G36" s="27">
        <v>324086286</v>
      </c>
      <c r="I36" s="27">
        <v>8454826.099999262</v>
      </c>
      <c r="K36" s="27">
        <v>100</v>
      </c>
      <c r="L36" s="27">
        <v>100</v>
      </c>
      <c r="M36" s="26">
        <v>1900</v>
      </c>
      <c r="N36" s="42" t="e">
        <f t="shared" si="10"/>
        <v>#DIV/0!</v>
      </c>
      <c r="O36" s="42">
        <f t="shared" si="11"/>
        <v>0</v>
      </c>
      <c r="P36" s="42" t="e">
        <f t="shared" si="12"/>
        <v>#DIV/0!</v>
      </c>
      <c r="Q36" s="42">
        <f t="shared" si="3"/>
        <v>0</v>
      </c>
    </row>
    <row r="37" spans="1:17" x14ac:dyDescent="0.2">
      <c r="A37" s="25"/>
      <c r="B37" s="26">
        <v>1200</v>
      </c>
      <c r="C37" s="27">
        <v>17517.289500000301</v>
      </c>
      <c r="D37" s="28">
        <v>20107312</v>
      </c>
      <c r="F37" s="27">
        <v>637030.1807500103</v>
      </c>
      <c r="G37" s="27">
        <v>344193598</v>
      </c>
      <c r="I37" s="27">
        <v>6401242.4499996984</v>
      </c>
      <c r="K37" s="27">
        <v>100</v>
      </c>
      <c r="L37" s="27">
        <v>100</v>
      </c>
      <c r="M37" s="26">
        <v>2000</v>
      </c>
      <c r="N37" s="42" t="e">
        <f t="shared" si="10"/>
        <v>#DIV/0!</v>
      </c>
      <c r="O37" s="42">
        <f t="shared" si="11"/>
        <v>0</v>
      </c>
      <c r="P37" s="42" t="e">
        <f t="shared" si="12"/>
        <v>#DIV/0!</v>
      </c>
      <c r="Q37" s="42">
        <f t="shared" si="3"/>
        <v>0</v>
      </c>
    </row>
    <row r="38" spans="1:17" x14ac:dyDescent="0.2">
      <c r="A38" s="25"/>
      <c r="B38" s="26">
        <v>1300</v>
      </c>
      <c r="C38" s="27">
        <v>12925.525000000001</v>
      </c>
      <c r="D38" s="28">
        <v>16129251</v>
      </c>
      <c r="F38" s="27">
        <v>649955.70575001033</v>
      </c>
      <c r="G38" s="27">
        <v>360322849</v>
      </c>
      <c r="I38" s="27">
        <v>4889017.4000000246</v>
      </c>
      <c r="K38" s="27">
        <v>100</v>
      </c>
      <c r="L38" s="27">
        <v>1000</v>
      </c>
      <c r="M38" s="26">
        <v>3000</v>
      </c>
      <c r="N38" s="42" t="e">
        <f t="shared" si="10"/>
        <v>#DIV/0!</v>
      </c>
      <c r="O38" s="42">
        <f t="shared" si="11"/>
        <v>0</v>
      </c>
      <c r="P38" s="42" t="e">
        <f t="shared" si="12"/>
        <v>#DIV/0!</v>
      </c>
      <c r="Q38" s="42">
        <f t="shared" si="3"/>
        <v>0</v>
      </c>
    </row>
    <row r="39" spans="1:17" x14ac:dyDescent="0.2">
      <c r="A39" s="25"/>
      <c r="B39" s="26">
        <v>1400</v>
      </c>
      <c r="C39" s="27">
        <v>9578.5032500000416</v>
      </c>
      <c r="D39" s="28">
        <v>12912003</v>
      </c>
      <c r="F39" s="27">
        <v>659534.20900001039</v>
      </c>
      <c r="G39" s="27">
        <v>373234852</v>
      </c>
      <c r="I39" s="27">
        <v>3772494.8499999666</v>
      </c>
      <c r="K39" s="27">
        <v>100</v>
      </c>
      <c r="L39" s="27">
        <v>1000</v>
      </c>
      <c r="M39" s="26">
        <v>4000</v>
      </c>
      <c r="N39" s="42" t="e">
        <f t="shared" si="10"/>
        <v>#DIV/0!</v>
      </c>
      <c r="O39" s="42">
        <f t="shared" si="11"/>
        <v>0</v>
      </c>
      <c r="P39" s="42" t="e">
        <f t="shared" si="12"/>
        <v>#DIV/0!</v>
      </c>
      <c r="Q39" s="42">
        <f t="shared" si="3"/>
        <v>0</v>
      </c>
    </row>
    <row r="40" spans="1:17" x14ac:dyDescent="0.2">
      <c r="A40" s="25"/>
      <c r="B40" s="26">
        <v>1500</v>
      </c>
      <c r="C40" s="27">
        <v>6921.4085000000396</v>
      </c>
      <c r="D40" s="28">
        <v>10021807</v>
      </c>
      <c r="F40" s="27">
        <v>666455.61750001041</v>
      </c>
      <c r="G40" s="27">
        <v>383256659</v>
      </c>
      <c r="I40" s="27">
        <v>2952240.324999962</v>
      </c>
      <c r="K40" s="27">
        <v>100</v>
      </c>
      <c r="L40" s="27">
        <v>1000</v>
      </c>
      <c r="M40" s="26">
        <v>5000</v>
      </c>
      <c r="N40" s="42" t="e">
        <f t="shared" si="10"/>
        <v>#DIV/0!</v>
      </c>
      <c r="O40" s="42">
        <f t="shared" si="11"/>
        <v>0</v>
      </c>
      <c r="P40" s="42" t="e">
        <f t="shared" si="12"/>
        <v>#DIV/0!</v>
      </c>
      <c r="Q40" s="42">
        <f t="shared" si="3"/>
        <v>0</v>
      </c>
    </row>
    <row r="41" spans="1:17" x14ac:dyDescent="0.2">
      <c r="A41" s="25"/>
      <c r="B41" s="26">
        <v>1600</v>
      </c>
      <c r="C41" s="27">
        <v>5288.6595000000398</v>
      </c>
      <c r="D41" s="28">
        <v>8186658</v>
      </c>
      <c r="F41" s="27">
        <v>671744.27700001048</v>
      </c>
      <c r="G41" s="27">
        <v>391443317</v>
      </c>
      <c r="I41" s="27">
        <v>2345208.0249999519</v>
      </c>
      <c r="K41" s="27">
        <v>100</v>
      </c>
      <c r="L41" s="30">
        <v>0</v>
      </c>
      <c r="M41" s="33" t="s">
        <v>13</v>
      </c>
      <c r="N41" s="42" t="e">
        <f t="shared" si="10"/>
        <v>#DIV/0!</v>
      </c>
      <c r="O41" s="42">
        <f t="shared" si="11"/>
        <v>0</v>
      </c>
      <c r="P41" s="42" t="e">
        <f t="shared" si="12"/>
        <v>#DIV/0!</v>
      </c>
      <c r="Q41" s="42">
        <f t="shared" si="3"/>
        <v>0</v>
      </c>
    </row>
    <row r="42" spans="1:17" x14ac:dyDescent="0.2">
      <c r="B42" s="26">
        <v>1700</v>
      </c>
      <c r="C42" s="27">
        <v>3946.68050000003</v>
      </c>
      <c r="D42" s="28">
        <v>6504672</v>
      </c>
      <c r="F42" s="27">
        <v>675690.9575000105</v>
      </c>
      <c r="G42" s="27">
        <v>397947989</v>
      </c>
      <c r="I42" s="27">
        <v>1886854.4249999616</v>
      </c>
      <c r="K42" s="27">
        <v>100</v>
      </c>
    </row>
    <row r="43" spans="1:17" x14ac:dyDescent="0.2">
      <c r="B43" s="26">
        <v>1800</v>
      </c>
      <c r="C43" s="27">
        <v>3102.7407500000099</v>
      </c>
      <c r="D43" s="28">
        <v>5428264</v>
      </c>
      <c r="F43" s="27">
        <v>678793.69825001049</v>
      </c>
      <c r="G43" s="27">
        <v>403376253</v>
      </c>
      <c r="I43" s="27">
        <v>1540201.874999993</v>
      </c>
      <c r="K43" s="27">
        <v>100</v>
      </c>
    </row>
    <row r="44" spans="1:17" x14ac:dyDescent="0.2">
      <c r="B44" s="26">
        <v>1900</v>
      </c>
      <c r="C44" s="27">
        <v>2425.7285000000002</v>
      </c>
      <c r="D44" s="28">
        <v>4480934</v>
      </c>
      <c r="F44" s="27">
        <v>681219.42675001046</v>
      </c>
      <c r="G44" s="27">
        <v>407857187</v>
      </c>
      <c r="I44" s="27">
        <v>1258647.0000000126</v>
      </c>
      <c r="K44" s="27">
        <v>100</v>
      </c>
    </row>
    <row r="45" spans="1:17" x14ac:dyDescent="0.2">
      <c r="B45" s="26">
        <v>2000</v>
      </c>
      <c r="C45" s="27">
        <v>1878.71975</v>
      </c>
      <c r="D45" s="28">
        <v>3661075</v>
      </c>
      <c r="F45" s="27">
        <v>683098.14650001051</v>
      </c>
      <c r="G45" s="27">
        <v>411518262</v>
      </c>
      <c r="I45" s="27">
        <v>1047659.8000000087</v>
      </c>
      <c r="K45" s="27">
        <v>100</v>
      </c>
    </row>
    <row r="46" spans="1:17" x14ac:dyDescent="0.2">
      <c r="B46" s="26">
        <v>3000</v>
      </c>
      <c r="C46" s="27">
        <v>6974.5787500000697</v>
      </c>
      <c r="D46" s="28">
        <v>16401813</v>
      </c>
      <c r="F46" s="27">
        <v>690072.72525001061</v>
      </c>
      <c r="G46" s="27">
        <v>427920075</v>
      </c>
      <c r="I46" s="27">
        <v>5039599.9999998435</v>
      </c>
      <c r="K46" s="27">
        <v>1000</v>
      </c>
    </row>
    <row r="47" spans="1:17" x14ac:dyDescent="0.2">
      <c r="B47" s="26">
        <v>4000</v>
      </c>
      <c r="C47" s="27">
        <v>1483.3577499999999</v>
      </c>
      <c r="D47" s="28">
        <v>5045191</v>
      </c>
      <c r="F47" s="27">
        <v>691556.08300001058</v>
      </c>
      <c r="G47" s="27">
        <v>432965266</v>
      </c>
      <c r="I47" s="27">
        <v>1698704.5000000168</v>
      </c>
      <c r="K47" s="27">
        <v>1000</v>
      </c>
    </row>
    <row r="48" spans="1:17" x14ac:dyDescent="0.2">
      <c r="B48" s="26">
        <v>5000</v>
      </c>
      <c r="C48" s="27">
        <v>494.13549999999998</v>
      </c>
      <c r="D48" s="28">
        <v>2184196</v>
      </c>
      <c r="F48" s="27">
        <v>692050.21850001055</v>
      </c>
      <c r="G48" s="27">
        <v>435149462</v>
      </c>
      <c r="I48" s="27">
        <v>817105.25000004191</v>
      </c>
      <c r="K48" s="27">
        <v>1000</v>
      </c>
    </row>
    <row r="49" spans="2:11" x14ac:dyDescent="0.2">
      <c r="B49" s="26" t="s">
        <v>13</v>
      </c>
      <c r="C49" s="27">
        <v>609.45124999999905</v>
      </c>
      <c r="D49" s="28">
        <v>4920982</v>
      </c>
      <c r="F49" s="30">
        <v>692659.66975001059</v>
      </c>
      <c r="G49" s="30">
        <v>440070444</v>
      </c>
      <c r="I49" s="30">
        <v>1873725.7500000047</v>
      </c>
      <c r="K49" s="30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3.5703125" customWidth="1"/>
    <col min="7" max="7" width="11.140625" bestFit="1" customWidth="1"/>
    <col min="8" max="8" width="3.85546875" customWidth="1"/>
    <col min="9" max="9" width="12.42578125" bestFit="1" customWidth="1"/>
    <col min="10" max="10" width="4.1406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201212</v>
      </c>
      <c r="B9" s="22">
        <v>0</v>
      </c>
      <c r="C9" s="31">
        <v>4297.0805</v>
      </c>
      <c r="D9" s="24">
        <v>0</v>
      </c>
      <c r="F9" s="23">
        <v>4297.0805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3696.46</v>
      </c>
      <c r="D10" s="28">
        <v>34336</v>
      </c>
      <c r="F10" s="27">
        <v>7993.5405000000001</v>
      </c>
      <c r="G10" s="27">
        <v>34336</v>
      </c>
      <c r="I10" s="27">
        <v>13782560.429999946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3369.7565</v>
      </c>
      <c r="D11" s="28">
        <v>103634</v>
      </c>
      <c r="F11" s="27">
        <v>11363.297</v>
      </c>
      <c r="G11" s="27">
        <v>137970</v>
      </c>
      <c r="I11" s="27">
        <v>13717068.169999944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3780.895</v>
      </c>
      <c r="D12" s="28">
        <v>193802</v>
      </c>
      <c r="F12" s="27">
        <v>15144.192000000001</v>
      </c>
      <c r="G12" s="27">
        <v>331772</v>
      </c>
      <c r="I12" s="27">
        <v>13647777.599999946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3864.3934999999901</v>
      </c>
      <c r="D13" s="28">
        <v>272821</v>
      </c>
      <c r="F13" s="27">
        <v>19008.58549999999</v>
      </c>
      <c r="G13" s="27">
        <v>604593</v>
      </c>
      <c r="I13" s="27">
        <v>13568880.919999946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4333.1899999999896</v>
      </c>
      <c r="D14" s="28">
        <v>392579</v>
      </c>
      <c r="F14" s="27">
        <v>23341.775499999982</v>
      </c>
      <c r="G14" s="27">
        <v>997172</v>
      </c>
      <c r="I14" s="27">
        <v>13487183.529999947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4849.8215</v>
      </c>
      <c r="D15" s="28">
        <v>538781</v>
      </c>
      <c r="F15" s="27">
        <v>28191.59699999998</v>
      </c>
      <c r="G15" s="27">
        <v>1535953</v>
      </c>
      <c r="I15" s="27">
        <v>13398062.149999946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5065.6359999999895</v>
      </c>
      <c r="D16" s="28">
        <v>660972</v>
      </c>
      <c r="F16" s="27">
        <v>33257.232999999971</v>
      </c>
      <c r="G16" s="27">
        <v>2196925</v>
      </c>
      <c r="I16" s="27">
        <v>13296046.259999948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6000.6370000000097</v>
      </c>
      <c r="D17" s="28">
        <v>904347</v>
      </c>
      <c r="F17" s="27">
        <v>39257.869999999981</v>
      </c>
      <c r="G17" s="27">
        <v>3101272</v>
      </c>
      <c r="I17" s="27">
        <v>13187195.659999944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6425.2179999999998</v>
      </c>
      <c r="D18" s="28">
        <v>1098838</v>
      </c>
      <c r="F18" s="27">
        <v>45683.087999999982</v>
      </c>
      <c r="G18" s="27">
        <v>4200110</v>
      </c>
      <c r="I18" s="27">
        <v>13065236.599999946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7019.32</v>
      </c>
      <c r="D19" s="28">
        <v>1337706</v>
      </c>
      <c r="F19" s="27">
        <v>52702.407999999981</v>
      </c>
      <c r="G19" s="27">
        <v>5537816</v>
      </c>
      <c r="I19" s="27">
        <v>12928275.479999948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7914.7269999999899</v>
      </c>
      <c r="D20" s="28">
        <v>1667425</v>
      </c>
      <c r="F20" s="27">
        <v>60617.134999999973</v>
      </c>
      <c r="G20" s="27">
        <v>7205241</v>
      </c>
      <c r="I20" s="27">
        <v>12780232.139999948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8725.0380000000005</v>
      </c>
      <c r="D21" s="28">
        <v>2013642</v>
      </c>
      <c r="F21" s="27">
        <v>69342.172999999981</v>
      </c>
      <c r="G21" s="27">
        <v>9218883</v>
      </c>
      <c r="I21" s="27">
        <v>12615385.419999948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9109.8230000000112</v>
      </c>
      <c r="D22" s="28">
        <v>2281915</v>
      </c>
      <c r="F22" s="27">
        <v>78451.995999999985</v>
      </c>
      <c r="G22" s="27">
        <v>11500798</v>
      </c>
      <c r="I22" s="27">
        <v>12434612.799999941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9910.0995000000112</v>
      </c>
      <c r="D23" s="28">
        <v>2681900</v>
      </c>
      <c r="F23" s="27">
        <v>88362.095499999996</v>
      </c>
      <c r="G23" s="27">
        <v>14182698</v>
      </c>
      <c r="I23" s="27">
        <v>12246127.459999943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10710.731</v>
      </c>
      <c r="D24" s="28">
        <v>3114047</v>
      </c>
      <c r="F24" s="27">
        <v>99072.826499999996</v>
      </c>
      <c r="G24" s="27">
        <v>17296745</v>
      </c>
      <c r="I24" s="27">
        <v>12041681.029999947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11054.513999999999</v>
      </c>
      <c r="D25" s="28">
        <v>3432701</v>
      </c>
      <c r="F25" s="27">
        <v>110127.34049999999</v>
      </c>
      <c r="G25" s="27">
        <v>20729446</v>
      </c>
      <c r="I25" s="27">
        <v>11821895.229999948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11618.384</v>
      </c>
      <c r="D26" s="28">
        <v>3839150</v>
      </c>
      <c r="F26" s="27">
        <v>121745.7245</v>
      </c>
      <c r="G26" s="27">
        <v>24568596</v>
      </c>
      <c r="I26" s="27">
        <v>11594447.869999945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12279.777</v>
      </c>
      <c r="D27" s="28">
        <v>4305382</v>
      </c>
      <c r="F27" s="27">
        <v>134025.50149999998</v>
      </c>
      <c r="G27" s="27">
        <v>28873978</v>
      </c>
      <c r="I27" s="27">
        <v>11357843.029999945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12738.664000000001</v>
      </c>
      <c r="D28" s="28">
        <v>4719727</v>
      </c>
      <c r="F28" s="27">
        <v>146764.16549999997</v>
      </c>
      <c r="G28" s="27">
        <v>33593705</v>
      </c>
      <c r="I28" s="27">
        <v>11106619.889999945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12831.704</v>
      </c>
      <c r="D29" s="28">
        <v>5012738</v>
      </c>
      <c r="F29" s="27">
        <v>159595.86949999997</v>
      </c>
      <c r="G29" s="27">
        <v>38606443</v>
      </c>
      <c r="I29" s="27">
        <v>10852868.329999946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68162.6819999992</v>
      </c>
      <c r="D30" s="28">
        <v>30740342</v>
      </c>
      <c r="F30" s="27">
        <v>227758.55149999919</v>
      </c>
      <c r="G30" s="27">
        <v>69346785</v>
      </c>
      <c r="I30" s="27">
        <v>50239890.250000134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70786.795999999609</v>
      </c>
      <c r="D31" s="28">
        <v>38975899</v>
      </c>
      <c r="F31" s="27">
        <v>298545.34749999881</v>
      </c>
      <c r="G31" s="27">
        <v>108322684</v>
      </c>
      <c r="I31" s="27">
        <v>43268442.45000004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68532.018999999607</v>
      </c>
      <c r="D32" s="28">
        <v>44531672</v>
      </c>
      <c r="F32" s="27">
        <v>367077.36649999843</v>
      </c>
      <c r="G32" s="27">
        <v>152854356</v>
      </c>
      <c r="I32" s="27">
        <v>36245200.150000125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61843.453999999299</v>
      </c>
      <c r="D33" s="28">
        <v>46344961</v>
      </c>
      <c r="F33" s="27">
        <v>428920.8204999977</v>
      </c>
      <c r="G33" s="27">
        <v>199199317</v>
      </c>
      <c r="I33" s="27">
        <v>29702937.350000449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52719.578999999598</v>
      </c>
      <c r="D34" s="28">
        <v>44768556</v>
      </c>
      <c r="F34" s="27">
        <v>481640.39949999732</v>
      </c>
      <c r="G34" s="27">
        <v>243967873</v>
      </c>
      <c r="I34" s="27">
        <v>23969329.050000325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43378.107999999804</v>
      </c>
      <c r="D35" s="28">
        <v>41144179</v>
      </c>
      <c r="F35" s="27">
        <v>525018.50749999715</v>
      </c>
      <c r="G35" s="27">
        <v>285112052</v>
      </c>
      <c r="I35" s="27">
        <v>19142507.25000019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34534.926999999901</v>
      </c>
      <c r="D36" s="28">
        <v>36205062</v>
      </c>
      <c r="F36" s="27">
        <v>559553.43449999706</v>
      </c>
      <c r="G36" s="27">
        <v>321317114</v>
      </c>
      <c r="I36" s="27">
        <v>15255267.750000121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27436.215</v>
      </c>
      <c r="D37" s="28">
        <v>31514986</v>
      </c>
      <c r="F37" s="27">
        <v>586989.64949999703</v>
      </c>
      <c r="G37" s="27">
        <v>352832100</v>
      </c>
      <c r="I37" s="27">
        <v>12176660.750000028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21301.736000000001</v>
      </c>
      <c r="D38" s="28">
        <v>26598846</v>
      </c>
      <c r="F38" s="27">
        <v>608291.38549999706</v>
      </c>
      <c r="G38" s="27">
        <v>379430946</v>
      </c>
      <c r="I38" s="27">
        <v>9748100.4500000253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16553.537</v>
      </c>
      <c r="D39" s="28">
        <v>22324900</v>
      </c>
      <c r="F39" s="27">
        <v>624844.92249999708</v>
      </c>
      <c r="G39" s="27">
        <v>401755846</v>
      </c>
      <c r="I39" s="27">
        <v>7861285.850000022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13047.183999999999</v>
      </c>
      <c r="D40" s="28">
        <v>18901178</v>
      </c>
      <c r="F40" s="27">
        <v>637892.10649999708</v>
      </c>
      <c r="G40" s="27">
        <v>420657024</v>
      </c>
      <c r="I40" s="27">
        <v>6386385.9500000253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10316.522999999999</v>
      </c>
      <c r="D41" s="28">
        <v>15974542</v>
      </c>
      <c r="F41" s="27">
        <v>648208.62949999713</v>
      </c>
      <c r="G41" s="27">
        <v>436631566</v>
      </c>
      <c r="I41" s="27">
        <v>5219370.7500000205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8168.2340000000004</v>
      </c>
      <c r="D42" s="28">
        <v>13463948</v>
      </c>
      <c r="F42" s="27">
        <v>656376.86349999718</v>
      </c>
      <c r="G42" s="27">
        <v>450095514</v>
      </c>
      <c r="I42" s="27">
        <v>4297563.4500000123</v>
      </c>
      <c r="K42" s="27">
        <v>100</v>
      </c>
    </row>
    <row r="43" spans="1:17" x14ac:dyDescent="0.2">
      <c r="B43" s="26">
        <v>1800</v>
      </c>
      <c r="C43" s="27">
        <v>6585.8980000000001</v>
      </c>
      <c r="D43" s="28">
        <v>11516447</v>
      </c>
      <c r="F43" s="27">
        <v>662962.76149999723</v>
      </c>
      <c r="G43" s="27">
        <v>461611961</v>
      </c>
      <c r="I43" s="27">
        <v>3564620.4500000086</v>
      </c>
      <c r="K43" s="27">
        <v>100</v>
      </c>
    </row>
    <row r="44" spans="1:17" x14ac:dyDescent="0.2">
      <c r="B44" s="26">
        <v>1900</v>
      </c>
      <c r="C44" s="27">
        <v>5223.9639999999999</v>
      </c>
      <c r="D44" s="28">
        <v>9657727</v>
      </c>
      <c r="F44" s="27">
        <v>668186.72549999726</v>
      </c>
      <c r="G44" s="27">
        <v>471269688</v>
      </c>
      <c r="I44" s="27">
        <v>2976395.4500000053</v>
      </c>
      <c r="K44" s="27">
        <v>100</v>
      </c>
    </row>
    <row r="45" spans="1:17" x14ac:dyDescent="0.2">
      <c r="B45" s="26">
        <v>2000</v>
      </c>
      <c r="C45" s="27">
        <v>4176.1559999999999</v>
      </c>
      <c r="D45" s="28">
        <v>8135127</v>
      </c>
      <c r="F45" s="27">
        <v>672362.88149999722</v>
      </c>
      <c r="G45" s="27">
        <v>479404815</v>
      </c>
      <c r="I45" s="27">
        <v>2504618.6500000092</v>
      </c>
      <c r="K45" s="27">
        <v>100</v>
      </c>
    </row>
    <row r="46" spans="1:17" x14ac:dyDescent="0.2">
      <c r="B46" s="26">
        <v>3000</v>
      </c>
      <c r="C46" s="27">
        <v>17010.019499999999</v>
      </c>
      <c r="D46" s="28">
        <v>40074319</v>
      </c>
      <c r="F46" s="27">
        <v>689372.90099999728</v>
      </c>
      <c r="G46" s="27">
        <v>519479134</v>
      </c>
      <c r="I46" s="27">
        <v>12086141.000000034</v>
      </c>
      <c r="K46" s="27">
        <v>1000</v>
      </c>
    </row>
    <row r="47" spans="1:17" x14ac:dyDescent="0.2">
      <c r="B47" s="26">
        <v>4000</v>
      </c>
      <c r="C47" s="27">
        <v>3530.7689999999998</v>
      </c>
      <c r="D47" s="28">
        <v>12028932</v>
      </c>
      <c r="F47" s="27">
        <v>692903.66999999725</v>
      </c>
      <c r="G47" s="27">
        <v>531508066</v>
      </c>
      <c r="I47" s="27">
        <v>3937717.0000000624</v>
      </c>
      <c r="K47" s="27">
        <v>1000</v>
      </c>
    </row>
    <row r="48" spans="1:17" x14ac:dyDescent="0.2">
      <c r="B48" s="26">
        <v>5000</v>
      </c>
      <c r="C48" s="27">
        <v>1156.9659999999999</v>
      </c>
      <c r="D48" s="28">
        <v>5128882</v>
      </c>
      <c r="F48" s="27">
        <v>694060.63599999726</v>
      </c>
      <c r="G48" s="27">
        <v>536636948</v>
      </c>
      <c r="I48" s="27">
        <v>1845144.0000000475</v>
      </c>
      <c r="K48" s="27">
        <v>1000</v>
      </c>
    </row>
    <row r="49" spans="2:11" x14ac:dyDescent="0.2">
      <c r="B49" s="26" t="s">
        <v>13</v>
      </c>
      <c r="C49" s="27">
        <v>1344.126</v>
      </c>
      <c r="D49" s="28">
        <v>11216299</v>
      </c>
      <c r="F49" s="30">
        <v>695404.76199999731</v>
      </c>
      <c r="G49" s="30">
        <v>547853247</v>
      </c>
      <c r="I49" s="30">
        <v>4495669</v>
      </c>
      <c r="K49" s="30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4" customWidth="1"/>
    <col min="7" max="7" width="11.140625" bestFit="1" customWidth="1"/>
    <col min="8" max="8" width="4.42578125" customWidth="1"/>
    <col min="9" max="9" width="12.42578125" bestFit="1" customWidth="1"/>
    <col min="10" max="10" width="4.710937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201301</v>
      </c>
      <c r="B9" s="22">
        <v>0</v>
      </c>
      <c r="C9" s="31">
        <v>4486.6499999999896</v>
      </c>
      <c r="D9" s="24">
        <v>0</v>
      </c>
      <c r="F9" s="23">
        <v>4486.6499999999896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3343.3220000000001</v>
      </c>
      <c r="D10" s="28">
        <v>29726</v>
      </c>
      <c r="F10" s="27">
        <v>7829.9719999999897</v>
      </c>
      <c r="G10" s="27">
        <v>29726</v>
      </c>
      <c r="I10" s="27">
        <v>13774595.539999954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2528.9079999999999</v>
      </c>
      <c r="D11" s="28">
        <v>76686</v>
      </c>
      <c r="F11" s="27">
        <v>10358.87999999999</v>
      </c>
      <c r="G11" s="27">
        <v>106412</v>
      </c>
      <c r="I11" s="27">
        <v>13720399.219999954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2661.67</v>
      </c>
      <c r="D12" s="28">
        <v>136835</v>
      </c>
      <c r="F12" s="27">
        <v>13020.54999999999</v>
      </c>
      <c r="G12" s="27">
        <v>243247</v>
      </c>
      <c r="I12" s="27">
        <v>13671426.179999951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2834.6660000000002</v>
      </c>
      <c r="D13" s="28">
        <v>200301</v>
      </c>
      <c r="F13" s="27">
        <v>15855.215999999989</v>
      </c>
      <c r="G13" s="27">
        <v>443548</v>
      </c>
      <c r="I13" s="27">
        <v>13614585.699999953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3373.1119999999901</v>
      </c>
      <c r="D14" s="28">
        <v>305720</v>
      </c>
      <c r="F14" s="27">
        <v>19228.32799999998</v>
      </c>
      <c r="G14" s="27">
        <v>749268</v>
      </c>
      <c r="I14" s="27">
        <v>13552773.459999954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3881.9079999999999</v>
      </c>
      <c r="D15" s="28">
        <v>431574</v>
      </c>
      <c r="F15" s="27">
        <v>23110.235999999979</v>
      </c>
      <c r="G15" s="27">
        <v>1180842</v>
      </c>
      <c r="I15" s="27">
        <v>13482647.459999952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4005.5859999999998</v>
      </c>
      <c r="D16" s="28">
        <v>523890</v>
      </c>
      <c r="F16" s="27">
        <v>27115.821999999978</v>
      </c>
      <c r="G16" s="27">
        <v>1704732</v>
      </c>
      <c r="I16" s="27">
        <v>13402372.219999954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4605.3379999999997</v>
      </c>
      <c r="D17" s="28">
        <v>694288</v>
      </c>
      <c r="F17" s="27">
        <v>31721.159999999978</v>
      </c>
      <c r="G17" s="27">
        <v>2399020</v>
      </c>
      <c r="I17" s="27">
        <v>13316586.459999952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5293.7650000000003</v>
      </c>
      <c r="D18" s="28">
        <v>905157</v>
      </c>
      <c r="F18" s="27">
        <v>37014.924999999981</v>
      </c>
      <c r="G18" s="27">
        <v>3304177</v>
      </c>
      <c r="I18" s="27">
        <v>13219325.079999955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5609.21</v>
      </c>
      <c r="D19" s="28">
        <v>1070023</v>
      </c>
      <c r="F19" s="27">
        <v>42624.13499999998</v>
      </c>
      <c r="G19" s="27">
        <v>4374200</v>
      </c>
      <c r="I19" s="27">
        <v>13109351.479999952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6348.5630000000101</v>
      </c>
      <c r="D20" s="28">
        <v>1336820</v>
      </c>
      <c r="F20" s="27">
        <v>48972.697999999989</v>
      </c>
      <c r="G20" s="27">
        <v>5711020</v>
      </c>
      <c r="I20" s="27">
        <v>12989122.419999953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7012.4830000000102</v>
      </c>
      <c r="D21" s="28">
        <v>1618282</v>
      </c>
      <c r="F21" s="27">
        <v>55985.180999999997</v>
      </c>
      <c r="G21" s="27">
        <v>7329302</v>
      </c>
      <c r="I21" s="27">
        <v>12857301.099999953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7267.6100000000006</v>
      </c>
      <c r="D22" s="28">
        <v>1822133</v>
      </c>
      <c r="F22" s="27">
        <v>63252.790999999997</v>
      </c>
      <c r="G22" s="27">
        <v>9151435</v>
      </c>
      <c r="I22" s="27">
        <v>12714319.759999955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8040.4880000000094</v>
      </c>
      <c r="D23" s="28">
        <v>2176182</v>
      </c>
      <c r="F23" s="27">
        <v>71293.27900000001</v>
      </c>
      <c r="G23" s="27">
        <v>11327617</v>
      </c>
      <c r="I23" s="27">
        <v>12561258.519999951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8299.7409999999909</v>
      </c>
      <c r="D24" s="28">
        <v>2412654</v>
      </c>
      <c r="F24" s="27">
        <v>79593.02</v>
      </c>
      <c r="G24" s="27">
        <v>13740271</v>
      </c>
      <c r="I24" s="27">
        <v>12398335.099999957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8998.3020000000197</v>
      </c>
      <c r="D25" s="28">
        <v>2794503</v>
      </c>
      <c r="F25" s="27">
        <v>88591.322000000029</v>
      </c>
      <c r="G25" s="27">
        <v>16534774</v>
      </c>
      <c r="I25" s="27">
        <v>12224654.939999947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9695.0180000000291</v>
      </c>
      <c r="D26" s="28">
        <v>3206159</v>
      </c>
      <c r="F26" s="27">
        <v>98286.340000000055</v>
      </c>
      <c r="G26" s="27">
        <v>19740933</v>
      </c>
      <c r="I26" s="27">
        <v>12039495.419999942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10036.909</v>
      </c>
      <c r="D27" s="28">
        <v>3519858</v>
      </c>
      <c r="F27" s="27">
        <v>108323.24900000005</v>
      </c>
      <c r="G27" s="27">
        <v>23260791</v>
      </c>
      <c r="I27" s="27">
        <v>11842312.939999951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10291.569</v>
      </c>
      <c r="D28" s="28">
        <v>3814012</v>
      </c>
      <c r="F28" s="27">
        <v>118614.81800000006</v>
      </c>
      <c r="G28" s="27">
        <v>27074803</v>
      </c>
      <c r="I28" s="27">
        <v>11638219.779999953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10801.725</v>
      </c>
      <c r="D29" s="28">
        <v>4218621</v>
      </c>
      <c r="F29" s="27">
        <v>129416.54300000006</v>
      </c>
      <c r="G29" s="27">
        <v>31293424</v>
      </c>
      <c r="I29" s="27">
        <v>11427103.619999953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58646.843999999401</v>
      </c>
      <c r="D30" s="28">
        <v>26465731</v>
      </c>
      <c r="F30" s="27">
        <v>188063.38699999946</v>
      </c>
      <c r="G30" s="27">
        <v>57759155</v>
      </c>
      <c r="I30" s="27">
        <v>53707999.600000069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62114.398999999699</v>
      </c>
      <c r="D31" s="28">
        <v>34217470</v>
      </c>
      <c r="F31" s="27">
        <v>250177.78599999915</v>
      </c>
      <c r="G31" s="27">
        <v>91976625</v>
      </c>
      <c r="I31" s="27">
        <v>47649836.800000004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62216.435999999601</v>
      </c>
      <c r="D32" s="28">
        <v>40465427</v>
      </c>
      <c r="F32" s="27">
        <v>312394.22199999873</v>
      </c>
      <c r="G32" s="27">
        <v>132442052</v>
      </c>
      <c r="I32" s="27">
        <v>41403488.100000136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58140.6169999997</v>
      </c>
      <c r="D33" s="28">
        <v>43586667</v>
      </c>
      <c r="F33" s="27">
        <v>370534.83899999841</v>
      </c>
      <c r="G33" s="27">
        <v>176028719</v>
      </c>
      <c r="I33" s="27">
        <v>35342096.100000143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52593.471999999798</v>
      </c>
      <c r="D34" s="28">
        <v>44675025</v>
      </c>
      <c r="F34" s="27">
        <v>423128.31099999818</v>
      </c>
      <c r="G34" s="27">
        <v>220703744</v>
      </c>
      <c r="I34" s="27">
        <v>29794761.200000115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44678.4269999998</v>
      </c>
      <c r="D35" s="28">
        <v>42408483</v>
      </c>
      <c r="F35" s="27">
        <v>467806.73799999797</v>
      </c>
      <c r="G35" s="27">
        <v>263112227</v>
      </c>
      <c r="I35" s="27">
        <v>24924569.800000153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37617.887999999904</v>
      </c>
      <c r="D36" s="28">
        <v>39470555</v>
      </c>
      <c r="F36" s="27">
        <v>505424.62599999789</v>
      </c>
      <c r="G36" s="27">
        <v>302582782</v>
      </c>
      <c r="I36" s="27">
        <v>20817549.300000075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31438.327999999899</v>
      </c>
      <c r="D37" s="28">
        <v>36132811</v>
      </c>
      <c r="F37" s="27">
        <v>536862.95399999782</v>
      </c>
      <c r="G37" s="27">
        <v>338715593</v>
      </c>
      <c r="I37" s="27">
        <v>17371699.700000096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25550.387999999901</v>
      </c>
      <c r="D38" s="28">
        <v>31907813</v>
      </c>
      <c r="F38" s="27">
        <v>562413.34199999773</v>
      </c>
      <c r="G38" s="27">
        <v>370623406</v>
      </c>
      <c r="I38" s="27">
        <v>14513358.100000113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21159.845999999998</v>
      </c>
      <c r="D39" s="28">
        <v>28544030</v>
      </c>
      <c r="F39" s="27">
        <v>583573.18799999775</v>
      </c>
      <c r="G39" s="27">
        <v>399167436</v>
      </c>
      <c r="I39" s="27">
        <v>12186256.299999997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17121.795999999998</v>
      </c>
      <c r="D40" s="28">
        <v>24810235</v>
      </c>
      <c r="F40" s="27">
        <v>600694.98399999773</v>
      </c>
      <c r="G40" s="27">
        <v>423977671</v>
      </c>
      <c r="I40" s="27">
        <v>10277567.099999998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14292.968000000001</v>
      </c>
      <c r="D41" s="28">
        <v>22137350</v>
      </c>
      <c r="F41" s="27">
        <v>614987.95199999772</v>
      </c>
      <c r="G41" s="27">
        <v>446115021</v>
      </c>
      <c r="I41" s="27">
        <v>8706447.6999999974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11698.120999999999</v>
      </c>
      <c r="D42" s="28">
        <v>19290216</v>
      </c>
      <c r="F42" s="27">
        <v>626686.07299999776</v>
      </c>
      <c r="G42" s="27">
        <v>465405237</v>
      </c>
      <c r="I42" s="27">
        <v>7411959.9999999953</v>
      </c>
      <c r="K42" s="27">
        <v>100</v>
      </c>
    </row>
    <row r="43" spans="1:17" x14ac:dyDescent="0.2">
      <c r="B43" s="26">
        <v>1800</v>
      </c>
      <c r="C43" s="27">
        <v>9644.7200000000012</v>
      </c>
      <c r="D43" s="28">
        <v>16863548</v>
      </c>
      <c r="F43" s="27">
        <v>636330.79299999774</v>
      </c>
      <c r="G43" s="27">
        <v>482268785</v>
      </c>
      <c r="I43" s="27">
        <v>6341789.599999994</v>
      </c>
      <c r="K43" s="27">
        <v>100</v>
      </c>
    </row>
    <row r="44" spans="1:17" x14ac:dyDescent="0.2">
      <c r="B44" s="26">
        <v>1900</v>
      </c>
      <c r="C44" s="27">
        <v>8208.4750000000004</v>
      </c>
      <c r="D44" s="28">
        <v>15180248</v>
      </c>
      <c r="F44" s="27">
        <v>644539.26799999771</v>
      </c>
      <c r="G44" s="27">
        <v>497449033</v>
      </c>
      <c r="I44" s="27">
        <v>5458411.0999999978</v>
      </c>
      <c r="K44" s="27">
        <v>100</v>
      </c>
    </row>
    <row r="45" spans="1:17" x14ac:dyDescent="0.2">
      <c r="B45" s="26">
        <v>2000</v>
      </c>
      <c r="C45" s="27">
        <v>6637.3119999999999</v>
      </c>
      <c r="D45" s="28">
        <v>12933410</v>
      </c>
      <c r="F45" s="27">
        <v>651176.57999999775</v>
      </c>
      <c r="G45" s="27">
        <v>510382443</v>
      </c>
      <c r="I45" s="27">
        <v>4712204.0999999959</v>
      </c>
      <c r="K45" s="27">
        <v>100</v>
      </c>
    </row>
    <row r="46" spans="1:17" x14ac:dyDescent="0.2">
      <c r="B46" s="26">
        <v>3000</v>
      </c>
      <c r="C46" s="27">
        <v>30433.5269999999</v>
      </c>
      <c r="D46" s="28">
        <v>72304555</v>
      </c>
      <c r="F46" s="27">
        <v>681610.10699999763</v>
      </c>
      <c r="G46" s="27">
        <v>582686998</v>
      </c>
      <c r="I46" s="27">
        <v>24900843.000000264</v>
      </c>
      <c r="K46" s="27">
        <v>1000</v>
      </c>
    </row>
    <row r="47" spans="1:17" x14ac:dyDescent="0.2">
      <c r="B47" s="26">
        <v>4000</v>
      </c>
      <c r="C47" s="27">
        <v>7733.9030000000002</v>
      </c>
      <c r="D47" s="28">
        <v>26361136</v>
      </c>
      <c r="F47" s="27">
        <v>689344.00999999768</v>
      </c>
      <c r="G47" s="27">
        <v>609048134</v>
      </c>
      <c r="I47" s="27">
        <v>8888866.000000013</v>
      </c>
      <c r="K47" s="27">
        <v>1000</v>
      </c>
    </row>
    <row r="48" spans="1:17" x14ac:dyDescent="0.2">
      <c r="B48" s="26">
        <v>5000</v>
      </c>
      <c r="C48" s="27">
        <v>2800.8049999999998</v>
      </c>
      <c r="D48" s="28">
        <v>12388545</v>
      </c>
      <c r="F48" s="27">
        <v>692144.81499999773</v>
      </c>
      <c r="G48" s="27">
        <v>621436679</v>
      </c>
      <c r="I48" s="27">
        <v>4113958.9999999618</v>
      </c>
      <c r="K48" s="27">
        <v>1000</v>
      </c>
    </row>
    <row r="49" spans="2:11" x14ac:dyDescent="0.2">
      <c r="B49" s="26" t="s">
        <v>13</v>
      </c>
      <c r="C49" s="27">
        <v>2928.634</v>
      </c>
      <c r="D49" s="28">
        <v>23211889</v>
      </c>
      <c r="F49" s="30">
        <v>695073.44899999769</v>
      </c>
      <c r="G49" s="30">
        <v>644648568</v>
      </c>
      <c r="I49" s="30">
        <v>8568719</v>
      </c>
      <c r="K49" s="30"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3.42578125" customWidth="1"/>
    <col min="7" max="7" width="11.140625" bestFit="1" customWidth="1"/>
    <col min="8" max="8" width="4.42578125" customWidth="1"/>
    <col min="9" max="9" width="12.42578125" bestFit="1" customWidth="1"/>
    <col min="10" max="10" width="4.425781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201302</v>
      </c>
      <c r="B9" s="22">
        <v>0</v>
      </c>
      <c r="C9" s="31">
        <v>4458.924</v>
      </c>
      <c r="D9" s="24">
        <v>0</v>
      </c>
      <c r="F9" s="23">
        <v>4458.924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3373.3924999999899</v>
      </c>
      <c r="D10" s="28">
        <v>30061</v>
      </c>
      <c r="F10" s="27">
        <v>7832.3164999999899</v>
      </c>
      <c r="G10" s="27">
        <v>30061</v>
      </c>
      <c r="I10" s="27">
        <v>13731418.460000012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2563.7349999999897</v>
      </c>
      <c r="D11" s="28">
        <v>77919</v>
      </c>
      <c r="F11" s="27">
        <v>10396.05149999998</v>
      </c>
      <c r="G11" s="27">
        <v>107980</v>
      </c>
      <c r="I11" s="27">
        <v>13676727.060000014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2772.7199999999898</v>
      </c>
      <c r="D12" s="28">
        <v>142323</v>
      </c>
      <c r="F12" s="27">
        <v>13168.77149999997</v>
      </c>
      <c r="G12" s="27">
        <v>250303</v>
      </c>
      <c r="I12" s="27">
        <v>13626042.560000014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3083.21199999999</v>
      </c>
      <c r="D13" s="28">
        <v>218171</v>
      </c>
      <c r="F13" s="27">
        <v>16251.98349999996</v>
      </c>
      <c r="G13" s="27">
        <v>468474</v>
      </c>
      <c r="I13" s="27">
        <v>13566142.400000013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3904.7429999999799</v>
      </c>
      <c r="D14" s="28">
        <v>353662</v>
      </c>
      <c r="F14" s="27">
        <v>20156.726499999939</v>
      </c>
      <c r="G14" s="27">
        <v>822136</v>
      </c>
      <c r="I14" s="27">
        <v>13496151.820000013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4267.7029999999904</v>
      </c>
      <c r="D15" s="28">
        <v>473743</v>
      </c>
      <c r="F15" s="27">
        <v>24424.429499999929</v>
      </c>
      <c r="G15" s="27">
        <v>1295879</v>
      </c>
      <c r="I15" s="27">
        <v>13416487.900000013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4783.5819999999903</v>
      </c>
      <c r="D16" s="28">
        <v>625646</v>
      </c>
      <c r="F16" s="27">
        <v>29208.01149999992</v>
      </c>
      <c r="G16" s="27">
        <v>1921525</v>
      </c>
      <c r="I16" s="27">
        <v>13325459.720000016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5687.21000000001</v>
      </c>
      <c r="D17" s="28">
        <v>856688</v>
      </c>
      <c r="F17" s="27">
        <v>34895.221499999927</v>
      </c>
      <c r="G17" s="27">
        <v>2778213</v>
      </c>
      <c r="I17" s="27">
        <v>13220577.960000008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6510.9750000000104</v>
      </c>
      <c r="D18" s="28">
        <v>1113726</v>
      </c>
      <c r="F18" s="27">
        <v>41406.19649999994</v>
      </c>
      <c r="G18" s="27">
        <v>3891939</v>
      </c>
      <c r="I18" s="27">
        <v>13101849.860000011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6967.8870000000197</v>
      </c>
      <c r="D19" s="28">
        <v>1329837</v>
      </c>
      <c r="F19" s="27">
        <v>48374.083499999957</v>
      </c>
      <c r="G19" s="27">
        <v>5221776</v>
      </c>
      <c r="I19" s="27">
        <v>12966139.460000008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7955.55800000002</v>
      </c>
      <c r="D20" s="28">
        <v>1675070</v>
      </c>
      <c r="F20" s="27">
        <v>56329.641499999976</v>
      </c>
      <c r="G20" s="27">
        <v>6896846</v>
      </c>
      <c r="I20" s="27">
        <v>12815369.360000007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8550.9320000000189</v>
      </c>
      <c r="D21" s="28">
        <v>1973181</v>
      </c>
      <c r="F21" s="27">
        <v>64880.573499999999</v>
      </c>
      <c r="G21" s="27">
        <v>8870027</v>
      </c>
      <c r="I21" s="27">
        <v>12652368.280000007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9367.0730000000003</v>
      </c>
      <c r="D22" s="28">
        <v>2348652</v>
      </c>
      <c r="F22" s="27">
        <v>74247.646500000003</v>
      </c>
      <c r="G22" s="27">
        <v>11218679</v>
      </c>
      <c r="I22" s="27">
        <v>12473605.340000011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10381.064</v>
      </c>
      <c r="D23" s="28">
        <v>2809148</v>
      </c>
      <c r="F23" s="27">
        <v>84628.710500000001</v>
      </c>
      <c r="G23" s="27">
        <v>14027827</v>
      </c>
      <c r="I23" s="27">
        <v>12275500.940000009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11081.451000000001</v>
      </c>
      <c r="D24" s="28">
        <v>3220900</v>
      </c>
      <c r="F24" s="27">
        <v>95710.161500000002</v>
      </c>
      <c r="G24" s="27">
        <v>17248727</v>
      </c>
      <c r="I24" s="27">
        <v>12061894.280000009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11609.454</v>
      </c>
      <c r="D25" s="28">
        <v>3605618</v>
      </c>
      <c r="F25" s="27">
        <v>107319.6155</v>
      </c>
      <c r="G25" s="27">
        <v>20854345</v>
      </c>
      <c r="I25" s="27">
        <v>11834393.280000012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12537.324000000001</v>
      </c>
      <c r="D26" s="28">
        <v>4143837</v>
      </c>
      <c r="F26" s="27">
        <v>119856.93950000001</v>
      </c>
      <c r="G26" s="27">
        <v>24998182</v>
      </c>
      <c r="I26" s="27">
        <v>11592758.320000011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13106.598</v>
      </c>
      <c r="D27" s="28">
        <v>4594972</v>
      </c>
      <c r="F27" s="27">
        <v>132963.53750000001</v>
      </c>
      <c r="G27" s="27">
        <v>29593154</v>
      </c>
      <c r="I27" s="27">
        <v>11337461.720000012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13498.162</v>
      </c>
      <c r="D28" s="28">
        <v>5001239</v>
      </c>
      <c r="F28" s="27">
        <v>146461.69950000002</v>
      </c>
      <c r="G28" s="27">
        <v>34594393</v>
      </c>
      <c r="I28" s="27">
        <v>11070670.480000012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14083.406000000001</v>
      </c>
      <c r="D29" s="28">
        <v>5501056</v>
      </c>
      <c r="F29" s="27">
        <v>160545.10550000001</v>
      </c>
      <c r="G29" s="27">
        <v>40095449</v>
      </c>
      <c r="I29" s="27">
        <v>10796463.40000001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74387.708000000101</v>
      </c>
      <c r="D30" s="28">
        <v>33548916</v>
      </c>
      <c r="F30" s="27">
        <v>234932.81350000011</v>
      </c>
      <c r="G30" s="27">
        <v>73644365</v>
      </c>
      <c r="I30" s="27">
        <v>49590570.400000006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75745.8290000001</v>
      </c>
      <c r="D31" s="28">
        <v>41675229</v>
      </c>
      <c r="F31" s="27">
        <v>310678.64250000019</v>
      </c>
      <c r="G31" s="27">
        <v>115319594</v>
      </c>
      <c r="I31" s="27">
        <v>42024469.199999988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69683.979000000094</v>
      </c>
      <c r="D32" s="28">
        <v>45268332</v>
      </c>
      <c r="F32" s="27">
        <v>380362.6215000003</v>
      </c>
      <c r="G32" s="27">
        <v>160587926</v>
      </c>
      <c r="I32" s="27">
        <v>34711701.399999969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59449.218000000103</v>
      </c>
      <c r="D33" s="28">
        <v>44538470</v>
      </c>
      <c r="F33" s="27">
        <v>439811.83950000041</v>
      </c>
      <c r="G33" s="27">
        <v>205126396</v>
      </c>
      <c r="I33" s="27">
        <v>28232852.399999946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48683.9730000001</v>
      </c>
      <c r="D34" s="28">
        <v>41314658</v>
      </c>
      <c r="F34" s="27">
        <v>488495.81250000052</v>
      </c>
      <c r="G34" s="27">
        <v>246441054</v>
      </c>
      <c r="I34" s="27">
        <v>22807917.299999923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38384.258000000103</v>
      </c>
      <c r="D35" s="28">
        <v>36406477</v>
      </c>
      <c r="F35" s="27">
        <v>526880.07050000061</v>
      </c>
      <c r="G35" s="27">
        <v>282847531</v>
      </c>
      <c r="I35" s="27">
        <v>18462656.699999902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30421.25</v>
      </c>
      <c r="D36" s="28">
        <v>31900576</v>
      </c>
      <c r="F36" s="27">
        <v>557301.32050000061</v>
      </c>
      <c r="G36" s="27">
        <v>314748107</v>
      </c>
      <c r="I36" s="27">
        <v>15039212.899999995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24067.912</v>
      </c>
      <c r="D37" s="28">
        <v>27641068</v>
      </c>
      <c r="F37" s="27">
        <v>581369.23250000062</v>
      </c>
      <c r="G37" s="27">
        <v>342389175</v>
      </c>
      <c r="I37" s="27">
        <v>12319460.499999994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19348.446</v>
      </c>
      <c r="D38" s="28">
        <v>24158225</v>
      </c>
      <c r="F38" s="27">
        <v>600717.67850000062</v>
      </c>
      <c r="G38" s="27">
        <v>366547400</v>
      </c>
      <c r="I38" s="27">
        <v>10158340.899999995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15522.781000000001</v>
      </c>
      <c r="D39" s="28">
        <v>20930049</v>
      </c>
      <c r="F39" s="27">
        <v>616240.45950000058</v>
      </c>
      <c r="G39" s="27">
        <v>387477449</v>
      </c>
      <c r="I39" s="27">
        <v>8416406.6999999974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12510.572</v>
      </c>
      <c r="D40" s="28">
        <v>18130284</v>
      </c>
      <c r="F40" s="27">
        <v>628751.03150000062</v>
      </c>
      <c r="G40" s="27">
        <v>405607733</v>
      </c>
      <c r="I40" s="27">
        <v>7030398.9999999925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10011.4</v>
      </c>
      <c r="D41" s="28">
        <v>15507655</v>
      </c>
      <c r="F41" s="27">
        <v>638762.43150000065</v>
      </c>
      <c r="G41" s="27">
        <v>421115388</v>
      </c>
      <c r="I41" s="27">
        <v>5904330.7999999914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8141.8770000000004</v>
      </c>
      <c r="D42" s="28">
        <v>13426158</v>
      </c>
      <c r="F42" s="27">
        <v>646904.30850000062</v>
      </c>
      <c r="G42" s="27">
        <v>434541546</v>
      </c>
      <c r="I42" s="27">
        <v>4998742.8999999929</v>
      </c>
      <c r="K42" s="27">
        <v>100</v>
      </c>
    </row>
    <row r="43" spans="1:17" x14ac:dyDescent="0.2">
      <c r="B43" s="26">
        <v>1800</v>
      </c>
      <c r="C43" s="27">
        <v>6797.5240000000003</v>
      </c>
      <c r="D43" s="28">
        <v>11889492</v>
      </c>
      <c r="F43" s="27">
        <v>653701.8325000006</v>
      </c>
      <c r="G43" s="27">
        <v>446431038</v>
      </c>
      <c r="I43" s="27">
        <v>4253536.8999999948</v>
      </c>
      <c r="K43" s="27">
        <v>100</v>
      </c>
    </row>
    <row r="44" spans="1:17" x14ac:dyDescent="0.2">
      <c r="B44" s="26">
        <v>1900</v>
      </c>
      <c r="C44" s="27">
        <v>5474.8829999999998</v>
      </c>
      <c r="D44" s="28">
        <v>10120013</v>
      </c>
      <c r="F44" s="27">
        <v>659176.71550000063</v>
      </c>
      <c r="G44" s="27">
        <v>456551051</v>
      </c>
      <c r="I44" s="27">
        <v>3637570.9999999925</v>
      </c>
      <c r="K44" s="27">
        <v>100</v>
      </c>
    </row>
    <row r="45" spans="1:17" x14ac:dyDescent="0.2">
      <c r="B45" s="26">
        <v>2000</v>
      </c>
      <c r="C45" s="27">
        <v>4553.5330000000004</v>
      </c>
      <c r="D45" s="28">
        <v>8877549</v>
      </c>
      <c r="F45" s="27">
        <v>663730.24850000069</v>
      </c>
      <c r="G45" s="27">
        <v>465428600</v>
      </c>
      <c r="I45" s="27">
        <v>3142830.3999999864</v>
      </c>
      <c r="K45" s="27">
        <v>100</v>
      </c>
    </row>
    <row r="46" spans="1:17" x14ac:dyDescent="0.2">
      <c r="B46" s="26">
        <v>3000</v>
      </c>
      <c r="C46" s="27">
        <v>20229.183000000001</v>
      </c>
      <c r="D46" s="28">
        <v>48005132</v>
      </c>
      <c r="F46" s="27">
        <v>683959.43150000065</v>
      </c>
      <c r="G46" s="27">
        <v>513433732</v>
      </c>
      <c r="I46" s="27">
        <v>16487523.999999914</v>
      </c>
      <c r="K46" s="27">
        <v>1000</v>
      </c>
    </row>
    <row r="47" spans="1:17" x14ac:dyDescent="0.2">
      <c r="B47" s="26">
        <v>4000</v>
      </c>
      <c r="C47" s="27">
        <v>5240.4309999999996</v>
      </c>
      <c r="D47" s="28">
        <v>17852753</v>
      </c>
      <c r="F47" s="27">
        <v>689199.86250000063</v>
      </c>
      <c r="G47" s="27">
        <v>531286485</v>
      </c>
      <c r="I47" s="27">
        <v>5831786.9999999339</v>
      </c>
      <c r="K47" s="27">
        <v>1000</v>
      </c>
    </row>
    <row r="48" spans="1:17" x14ac:dyDescent="0.2">
      <c r="B48" s="26">
        <v>5000</v>
      </c>
      <c r="C48" s="27">
        <v>1827.3330000000001</v>
      </c>
      <c r="D48" s="28">
        <v>8094323</v>
      </c>
      <c r="F48" s="27">
        <v>691027.19550000061</v>
      </c>
      <c r="G48" s="27">
        <v>539380808</v>
      </c>
      <c r="I48" s="27">
        <v>2657984.9999999478</v>
      </c>
      <c r="K48" s="27">
        <v>1000</v>
      </c>
    </row>
    <row r="49" spans="2:11" x14ac:dyDescent="0.2">
      <c r="B49" s="26" t="s">
        <v>13</v>
      </c>
      <c r="C49" s="27">
        <v>1872.9939999999999</v>
      </c>
      <c r="D49" s="28">
        <v>15153001</v>
      </c>
      <c r="F49" s="30">
        <v>692900.18950000056</v>
      </c>
      <c r="G49" s="30">
        <v>554533809</v>
      </c>
      <c r="I49" s="30">
        <v>5788031</v>
      </c>
      <c r="K49" s="30"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4.28515625" customWidth="1"/>
    <col min="7" max="7" width="11.140625" bestFit="1" customWidth="1"/>
    <col min="8" max="8" width="4.42578125" customWidth="1"/>
    <col min="9" max="9" width="12.42578125" bestFit="1" customWidth="1"/>
    <col min="10" max="10" width="4.8554687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201303</v>
      </c>
      <c r="B9" s="22">
        <v>0</v>
      </c>
      <c r="C9" s="31">
        <v>4506.2060000000001</v>
      </c>
      <c r="D9" s="24">
        <v>0</v>
      </c>
      <c r="F9" s="23">
        <v>4506.2060000000001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3590.61599999999</v>
      </c>
      <c r="D10" s="28">
        <v>32478</v>
      </c>
      <c r="F10" s="27">
        <v>8096.8219999999901</v>
      </c>
      <c r="G10" s="27">
        <v>32478</v>
      </c>
      <c r="I10" s="27">
        <v>13701924.280000007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3100.68099999999</v>
      </c>
      <c r="D11" s="28">
        <v>95758</v>
      </c>
      <c r="F11" s="27">
        <v>11197.502999999981</v>
      </c>
      <c r="G11" s="27">
        <v>128236</v>
      </c>
      <c r="I11" s="27">
        <v>13641177.040000008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3716.4439999999699</v>
      </c>
      <c r="D12" s="28">
        <v>190285</v>
      </c>
      <c r="F12" s="27">
        <v>14913.946999999951</v>
      </c>
      <c r="G12" s="27">
        <v>318521</v>
      </c>
      <c r="I12" s="27">
        <v>13574731.020000011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4006.8049999999798</v>
      </c>
      <c r="D13" s="28">
        <v>283358</v>
      </c>
      <c r="F13" s="27">
        <v>18920.751999999931</v>
      </c>
      <c r="G13" s="27">
        <v>601879</v>
      </c>
      <c r="I13" s="27">
        <v>13495917.38000001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4529.6789999999801</v>
      </c>
      <c r="D14" s="28">
        <v>410592</v>
      </c>
      <c r="F14" s="27">
        <v>23450.43099999991</v>
      </c>
      <c r="G14" s="27">
        <v>1012471</v>
      </c>
      <c r="I14" s="27">
        <v>13410591.780000012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5317.0159999999896</v>
      </c>
      <c r="D15" s="28">
        <v>590447</v>
      </c>
      <c r="F15" s="27">
        <v>28767.446999999898</v>
      </c>
      <c r="G15" s="27">
        <v>1602918</v>
      </c>
      <c r="I15" s="27">
        <v>13314779.180000009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5984.366</v>
      </c>
      <c r="D16" s="28">
        <v>781992</v>
      </c>
      <c r="F16" s="27">
        <v>34751.8129999999</v>
      </c>
      <c r="G16" s="27">
        <v>2384910</v>
      </c>
      <c r="I16" s="27">
        <v>13200214.540000012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6927.9189999999999</v>
      </c>
      <c r="D17" s="28">
        <v>1043268</v>
      </c>
      <c r="F17" s="27">
        <v>41679.731999999902</v>
      </c>
      <c r="G17" s="27">
        <v>3428178</v>
      </c>
      <c r="I17" s="27">
        <v>13071147.420000011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7918.4120000000203</v>
      </c>
      <c r="D18" s="28">
        <v>1353255</v>
      </c>
      <c r="F18" s="27">
        <v>49598.14399999992</v>
      </c>
      <c r="G18" s="27">
        <v>4781433</v>
      </c>
      <c r="I18" s="27">
        <v>12925728.920000006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8622.7920000000195</v>
      </c>
      <c r="D19" s="28">
        <v>1644245</v>
      </c>
      <c r="F19" s="27">
        <v>58220.935999999943</v>
      </c>
      <c r="G19" s="27">
        <v>6425678</v>
      </c>
      <c r="I19" s="27">
        <v>12759106.440000003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9941.4700000000303</v>
      </c>
      <c r="D20" s="28">
        <v>2094321</v>
      </c>
      <c r="F20" s="27">
        <v>68162.405999999974</v>
      </c>
      <c r="G20" s="27">
        <v>8519999</v>
      </c>
      <c r="I20" s="27">
        <v>12574161.600000003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10973.296999999999</v>
      </c>
      <c r="D21" s="28">
        <v>2533087</v>
      </c>
      <c r="F21" s="27">
        <v>79135.70299999998</v>
      </c>
      <c r="G21" s="27">
        <v>11053086</v>
      </c>
      <c r="I21" s="27">
        <v>12367630.320000008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11624.682000000001</v>
      </c>
      <c r="D22" s="28">
        <v>2912727</v>
      </c>
      <c r="F22" s="27">
        <v>90760.38499999998</v>
      </c>
      <c r="G22" s="27">
        <v>13965813</v>
      </c>
      <c r="I22" s="27">
        <v>12138978.340000007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12649.4</v>
      </c>
      <c r="D23" s="28">
        <v>3423903</v>
      </c>
      <c r="F23" s="27">
        <v>103409.78499999997</v>
      </c>
      <c r="G23" s="27">
        <v>17389716</v>
      </c>
      <c r="I23" s="27">
        <v>11898246.020000011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13420.385999999999</v>
      </c>
      <c r="D24" s="28">
        <v>3899957</v>
      </c>
      <c r="F24" s="27">
        <v>116830.17099999997</v>
      </c>
      <c r="G24" s="27">
        <v>21289673</v>
      </c>
      <c r="I24" s="27">
        <v>11637028.220000008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14115.08</v>
      </c>
      <c r="D25" s="28">
        <v>4384148</v>
      </c>
      <c r="F25" s="27">
        <v>130945.25099999997</v>
      </c>
      <c r="G25" s="27">
        <v>25673821</v>
      </c>
      <c r="I25" s="27">
        <v>11362101.70000001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15019.831</v>
      </c>
      <c r="D26" s="28">
        <v>4964647</v>
      </c>
      <c r="F26" s="27">
        <v>145965.08199999997</v>
      </c>
      <c r="G26" s="27">
        <v>30638468</v>
      </c>
      <c r="I26" s="27">
        <v>11070382.160000009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15546.784</v>
      </c>
      <c r="D27" s="28">
        <v>5451178</v>
      </c>
      <c r="F27" s="27">
        <v>161511.86599999998</v>
      </c>
      <c r="G27" s="27">
        <v>36089646</v>
      </c>
      <c r="I27" s="27">
        <v>10766416.840000011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15688.178</v>
      </c>
      <c r="D28" s="28">
        <v>5813175</v>
      </c>
      <c r="F28" s="27">
        <v>177200.04399999999</v>
      </c>
      <c r="G28" s="27">
        <v>41902821</v>
      </c>
      <c r="I28" s="27">
        <v>10452812.760000007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16232.093999999999</v>
      </c>
      <c r="D29" s="28">
        <v>6339357</v>
      </c>
      <c r="F29" s="27">
        <v>193432.13800000001</v>
      </c>
      <c r="G29" s="27">
        <v>48242178</v>
      </c>
      <c r="I29" s="27">
        <v>10133901.24000001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84548.109000000288</v>
      </c>
      <c r="D30" s="28">
        <v>38112687</v>
      </c>
      <c r="F30" s="27">
        <v>277980.24700000032</v>
      </c>
      <c r="G30" s="27">
        <v>86354865</v>
      </c>
      <c r="I30" s="27">
        <v>45652332.299999893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82120.805000000008</v>
      </c>
      <c r="D31" s="28">
        <v>45159539</v>
      </c>
      <c r="F31" s="27">
        <v>360101.05200000032</v>
      </c>
      <c r="G31" s="27">
        <v>131514404</v>
      </c>
      <c r="I31" s="27">
        <v>37245944.900000006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71480.951000000103</v>
      </c>
      <c r="D32" s="28">
        <v>46388494</v>
      </c>
      <c r="F32" s="27">
        <v>431582.00300000043</v>
      </c>
      <c r="G32" s="27">
        <v>177902898</v>
      </c>
      <c r="I32" s="27">
        <v>29498636.699999936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58178.630000000099</v>
      </c>
      <c r="D33" s="28">
        <v>43552693</v>
      </c>
      <c r="F33" s="27">
        <v>489760.63300000055</v>
      </c>
      <c r="G33" s="27">
        <v>221455591</v>
      </c>
      <c r="I33" s="27">
        <v>23008502.299999919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44513.585999999996</v>
      </c>
      <c r="D34" s="28">
        <v>37764708</v>
      </c>
      <c r="F34" s="27">
        <v>534274.21900000051</v>
      </c>
      <c r="G34" s="27">
        <v>259220299</v>
      </c>
      <c r="I34" s="27">
        <v>17883330.899999991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34142.129000000001</v>
      </c>
      <c r="D35" s="28">
        <v>32384719</v>
      </c>
      <c r="F35" s="27">
        <v>568416.34800000046</v>
      </c>
      <c r="G35" s="27">
        <v>291605018</v>
      </c>
      <c r="I35" s="27">
        <v>13972081.699999992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25819.920999999998</v>
      </c>
      <c r="D36" s="28">
        <v>27064334</v>
      </c>
      <c r="F36" s="27">
        <v>594236.26900000044</v>
      </c>
      <c r="G36" s="27">
        <v>318669352</v>
      </c>
      <c r="I36" s="27">
        <v>10977699.699999997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19758.262999999999</v>
      </c>
      <c r="D37" s="28">
        <v>22690444</v>
      </c>
      <c r="F37" s="27">
        <v>613994.53200000047</v>
      </c>
      <c r="G37" s="27">
        <v>341359796</v>
      </c>
      <c r="I37" s="27">
        <v>8713815.0999999922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15163.816000000001</v>
      </c>
      <c r="D38" s="28">
        <v>18931513</v>
      </c>
      <c r="F38" s="27">
        <v>629158.34800000046</v>
      </c>
      <c r="G38" s="27">
        <v>360291309</v>
      </c>
      <c r="I38" s="27">
        <v>6976012.599999995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11721.802000000001</v>
      </c>
      <c r="D39" s="28">
        <v>15806582</v>
      </c>
      <c r="F39" s="27">
        <v>640880.15000000049</v>
      </c>
      <c r="G39" s="27">
        <v>376097891</v>
      </c>
      <c r="I39" s="27">
        <v>5637137.9999999907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9203.0880000000107</v>
      </c>
      <c r="D40" s="28">
        <v>13332250</v>
      </c>
      <c r="F40" s="27">
        <v>650083.23800000048</v>
      </c>
      <c r="G40" s="27">
        <v>389430141</v>
      </c>
      <c r="I40" s="27">
        <v>4596516.5999999791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7075.0550000000103</v>
      </c>
      <c r="D41" s="28">
        <v>10957203</v>
      </c>
      <c r="F41" s="27">
        <v>657158.29300000053</v>
      </c>
      <c r="G41" s="27">
        <v>400387344</v>
      </c>
      <c r="I41" s="27">
        <v>3785704.7999999728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5661.826</v>
      </c>
      <c r="D42" s="28">
        <v>9336203</v>
      </c>
      <c r="F42" s="27">
        <v>662820.11900000053</v>
      </c>
      <c r="G42" s="27">
        <v>409723547</v>
      </c>
      <c r="I42" s="27">
        <v>3152183.099999988</v>
      </c>
      <c r="K42" s="27">
        <v>100</v>
      </c>
    </row>
    <row r="43" spans="1:17" x14ac:dyDescent="0.2">
      <c r="B43" s="26">
        <v>1800</v>
      </c>
      <c r="C43" s="27">
        <v>4572.085</v>
      </c>
      <c r="D43" s="28">
        <v>7994846</v>
      </c>
      <c r="F43" s="27">
        <v>667392.20400000049</v>
      </c>
      <c r="G43" s="27">
        <v>417718393</v>
      </c>
      <c r="I43" s="27">
        <v>2639994.6999999913</v>
      </c>
      <c r="K43" s="27">
        <v>100</v>
      </c>
    </row>
    <row r="44" spans="1:17" x14ac:dyDescent="0.2">
      <c r="B44" s="26">
        <v>1900</v>
      </c>
      <c r="C44" s="27">
        <v>3677.924</v>
      </c>
      <c r="D44" s="28">
        <v>6799283</v>
      </c>
      <c r="F44" s="27">
        <v>671070.12800000049</v>
      </c>
      <c r="G44" s="27">
        <v>424517676</v>
      </c>
      <c r="I44" s="27">
        <v>2228920.5999999912</v>
      </c>
      <c r="K44" s="27">
        <v>100</v>
      </c>
    </row>
    <row r="45" spans="1:17" x14ac:dyDescent="0.2">
      <c r="B45" s="26">
        <v>2000</v>
      </c>
      <c r="C45" s="27">
        <v>2900.5219999999999</v>
      </c>
      <c r="D45" s="28">
        <v>5651588</v>
      </c>
      <c r="F45" s="27">
        <v>673970.65000000049</v>
      </c>
      <c r="G45" s="27">
        <v>430169264</v>
      </c>
      <c r="I45" s="27">
        <v>1900444.7999999919</v>
      </c>
      <c r="K45" s="27">
        <v>100</v>
      </c>
    </row>
    <row r="46" spans="1:17" x14ac:dyDescent="0.2">
      <c r="B46" s="26">
        <v>3000</v>
      </c>
      <c r="C46" s="27">
        <v>12344.84</v>
      </c>
      <c r="D46" s="28">
        <v>29198505</v>
      </c>
      <c r="F46" s="27">
        <v>686315.49000000046</v>
      </c>
      <c r="G46" s="27">
        <v>459367769</v>
      </c>
      <c r="I46" s="27">
        <v>9762470.9999999497</v>
      </c>
      <c r="K46" s="27">
        <v>1000</v>
      </c>
    </row>
    <row r="47" spans="1:17" x14ac:dyDescent="0.2">
      <c r="B47" s="26">
        <v>4000</v>
      </c>
      <c r="C47" s="27">
        <v>2998.8890000000001</v>
      </c>
      <c r="D47" s="28">
        <v>10178828</v>
      </c>
      <c r="F47" s="27">
        <v>689314.37900000042</v>
      </c>
      <c r="G47" s="27">
        <v>469546597</v>
      </c>
      <c r="I47" s="27">
        <v>3436917.9999999832</v>
      </c>
      <c r="K47" s="27">
        <v>1000</v>
      </c>
    </row>
    <row r="48" spans="1:17" x14ac:dyDescent="0.2">
      <c r="B48" s="26">
        <v>5000</v>
      </c>
      <c r="C48" s="27">
        <v>1010.396</v>
      </c>
      <c r="D48" s="28">
        <v>4453726</v>
      </c>
      <c r="F48" s="27">
        <v>690324.77500000037</v>
      </c>
      <c r="G48" s="27">
        <v>474000323</v>
      </c>
      <c r="I48" s="27">
        <v>1656503.0000000335</v>
      </c>
      <c r="K48" s="27">
        <v>1000</v>
      </c>
    </row>
    <row r="49" spans="2:11" x14ac:dyDescent="0.2">
      <c r="B49" s="26" t="s">
        <v>13</v>
      </c>
      <c r="C49" s="27">
        <v>1244.3610000000001</v>
      </c>
      <c r="D49" s="28">
        <v>10639270</v>
      </c>
      <c r="F49" s="30">
        <v>691569.13600000041</v>
      </c>
      <c r="G49" s="30">
        <v>484639593</v>
      </c>
      <c r="I49" s="30">
        <v>4417464.9999999991</v>
      </c>
      <c r="K49" s="30">
        <v>0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3.5703125" customWidth="1"/>
    <col min="7" max="7" width="11.140625" bestFit="1" customWidth="1"/>
    <col min="8" max="8" width="4" customWidth="1"/>
    <col min="9" max="9" width="12.42578125" bestFit="1" customWidth="1"/>
    <col min="10" max="10" width="4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201304</v>
      </c>
      <c r="B9" s="22">
        <v>0</v>
      </c>
      <c r="C9" s="31">
        <v>4412.6299999999801</v>
      </c>
      <c r="D9" s="24">
        <v>0</v>
      </c>
      <c r="F9" s="23">
        <v>4412.6299999999801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3958.73899999998</v>
      </c>
      <c r="D10" s="28">
        <v>37096</v>
      </c>
      <c r="F10" s="27">
        <v>8371.3689999999606</v>
      </c>
      <c r="G10" s="27">
        <v>37096</v>
      </c>
      <c r="I10" s="27">
        <v>13676869.940000009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3882.39499999997</v>
      </c>
      <c r="D11" s="28">
        <v>120507</v>
      </c>
      <c r="F11" s="27">
        <v>12253.76399999993</v>
      </c>
      <c r="G11" s="27">
        <v>157603</v>
      </c>
      <c r="I11" s="27">
        <v>13604985.140000008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4633.8</v>
      </c>
      <c r="D12" s="28">
        <v>236801</v>
      </c>
      <c r="F12" s="27">
        <v>16887.563999999929</v>
      </c>
      <c r="G12" s="27">
        <v>394404</v>
      </c>
      <c r="I12" s="27">
        <v>13520899.040000008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4971.1199999999899</v>
      </c>
      <c r="D13" s="28">
        <v>351716</v>
      </c>
      <c r="F13" s="27">
        <v>21858.683999999921</v>
      </c>
      <c r="G13" s="27">
        <v>746120</v>
      </c>
      <c r="I13" s="27">
        <v>13423476.440000009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5594.7980000000098</v>
      </c>
      <c r="D14" s="28">
        <v>507987</v>
      </c>
      <c r="F14" s="27">
        <v>27453.481999999931</v>
      </c>
      <c r="G14" s="27">
        <v>1254107</v>
      </c>
      <c r="I14" s="27">
        <v>13318534.840000007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6603.7839999999997</v>
      </c>
      <c r="D15" s="28">
        <v>732507</v>
      </c>
      <c r="F15" s="27">
        <v>34057.265999999931</v>
      </c>
      <c r="G15" s="27">
        <v>1986614</v>
      </c>
      <c r="I15" s="27">
        <v>13198184.600000007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7417.9290000000201</v>
      </c>
      <c r="D16" s="28">
        <v>970019</v>
      </c>
      <c r="F16" s="27">
        <v>41475.194999999949</v>
      </c>
      <c r="G16" s="27">
        <v>2956633</v>
      </c>
      <c r="I16" s="27">
        <v>13057564.940000005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8780.87500000004</v>
      </c>
      <c r="D17" s="28">
        <v>1323649</v>
      </c>
      <c r="F17" s="27">
        <v>50256.069999999992</v>
      </c>
      <c r="G17" s="27">
        <v>4280282</v>
      </c>
      <c r="I17" s="27">
        <v>12896406.420000002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10086.628999999999</v>
      </c>
      <c r="D18" s="28">
        <v>1724000</v>
      </c>
      <c r="F18" s="27">
        <v>60342.698999999993</v>
      </c>
      <c r="G18" s="27">
        <v>6004282</v>
      </c>
      <c r="I18" s="27">
        <v>12710486.700000007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11081.588</v>
      </c>
      <c r="D19" s="28">
        <v>2112918</v>
      </c>
      <c r="F19" s="27">
        <v>71424.286999999997</v>
      </c>
      <c r="G19" s="27">
        <v>8117200</v>
      </c>
      <c r="I19" s="27">
        <v>12496947.740000006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12368.683999999999</v>
      </c>
      <c r="D20" s="28">
        <v>2605631</v>
      </c>
      <c r="F20" s="27">
        <v>83792.97099999999</v>
      </c>
      <c r="G20" s="27">
        <v>10722831</v>
      </c>
      <c r="I20" s="27">
        <v>12263236.100000005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13326.543</v>
      </c>
      <c r="D21" s="28">
        <v>3075329</v>
      </c>
      <c r="F21" s="27">
        <v>97119.513999999996</v>
      </c>
      <c r="G21" s="27">
        <v>13798160</v>
      </c>
      <c r="I21" s="27">
        <v>12008300.580000006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14282.888999999999</v>
      </c>
      <c r="D22" s="28">
        <v>3577906</v>
      </c>
      <c r="F22" s="27">
        <v>111402.40299999999</v>
      </c>
      <c r="G22" s="27">
        <v>17376066</v>
      </c>
      <c r="I22" s="27">
        <v>11729165.90000001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15523.712</v>
      </c>
      <c r="D23" s="28">
        <v>4201407</v>
      </c>
      <c r="F23" s="27">
        <v>126926.11499999999</v>
      </c>
      <c r="G23" s="27">
        <v>21577473</v>
      </c>
      <c r="I23" s="27">
        <v>11433920.900000006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16190.945</v>
      </c>
      <c r="D24" s="28">
        <v>4705958</v>
      </c>
      <c r="F24" s="27">
        <v>143117.06</v>
      </c>
      <c r="G24" s="27">
        <v>26283431</v>
      </c>
      <c r="I24" s="27">
        <v>11117353.520000005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16881.269</v>
      </c>
      <c r="D25" s="28">
        <v>5243292</v>
      </c>
      <c r="F25" s="27">
        <v>159998.329</v>
      </c>
      <c r="G25" s="27">
        <v>31526723</v>
      </c>
      <c r="I25" s="27">
        <v>10786146.040000007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17590.3670000001</v>
      </c>
      <c r="D26" s="28">
        <v>5813733</v>
      </c>
      <c r="F26" s="27">
        <v>177588.69600000011</v>
      </c>
      <c r="G26" s="27">
        <v>37340456</v>
      </c>
      <c r="I26" s="27">
        <v>10440242.959999971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17859.842000000001</v>
      </c>
      <c r="D27" s="28">
        <v>6260652</v>
      </c>
      <c r="F27" s="27">
        <v>195448.53800000012</v>
      </c>
      <c r="G27" s="27">
        <v>43601108</v>
      </c>
      <c r="I27" s="27">
        <v>10086536.280000005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18365.36</v>
      </c>
      <c r="D28" s="28">
        <v>6804857</v>
      </c>
      <c r="F28" s="27">
        <v>213813.8980000001</v>
      </c>
      <c r="G28" s="27">
        <v>50405965</v>
      </c>
      <c r="I28" s="27">
        <v>9724250.7600000054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18845.967000000001</v>
      </c>
      <c r="D29" s="28">
        <v>7358860</v>
      </c>
      <c r="F29" s="27">
        <v>232659.86500000011</v>
      </c>
      <c r="G29" s="27">
        <v>57764825</v>
      </c>
      <c r="I29" s="27">
        <v>9351396.5600000061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94311.443000000203</v>
      </c>
      <c r="D30" s="28">
        <v>42481120</v>
      </c>
      <c r="F30" s="27">
        <v>326971.30800000031</v>
      </c>
      <c r="G30" s="27">
        <v>100245945</v>
      </c>
      <c r="I30" s="27">
        <v>41095418.599999927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86733.05000000009</v>
      </c>
      <c r="D31" s="28">
        <v>47639781</v>
      </c>
      <c r="F31" s="27">
        <v>413704.35800000041</v>
      </c>
      <c r="G31" s="27">
        <v>147885726</v>
      </c>
      <c r="I31" s="27">
        <v>31938826.799999949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71075.082000000009</v>
      </c>
      <c r="D32" s="28">
        <v>46095346</v>
      </c>
      <c r="F32" s="27">
        <v>484779.44000000041</v>
      </c>
      <c r="G32" s="27">
        <v>193981072</v>
      </c>
      <c r="I32" s="27">
        <v>24008359.399999991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54577.792000000001</v>
      </c>
      <c r="D33" s="28">
        <v>40825873</v>
      </c>
      <c r="F33" s="27">
        <v>539357.23200000043</v>
      </c>
      <c r="G33" s="27">
        <v>234806945</v>
      </c>
      <c r="I33" s="27">
        <v>17721701.999999993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39716.347000000002</v>
      </c>
      <c r="D34" s="28">
        <v>33672414</v>
      </c>
      <c r="F34" s="27">
        <v>579073.57900000038</v>
      </c>
      <c r="G34" s="27">
        <v>268479359</v>
      </c>
      <c r="I34" s="27">
        <v>13027985.099999994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28582.518</v>
      </c>
      <c r="D35" s="28">
        <v>27093555</v>
      </c>
      <c r="F35" s="27">
        <v>607656.09700000042</v>
      </c>
      <c r="G35" s="27">
        <v>295572914</v>
      </c>
      <c r="I35" s="27">
        <v>9639685.6999999937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20356.732</v>
      </c>
      <c r="D36" s="28">
        <v>21331756</v>
      </c>
      <c r="E36" s="4"/>
      <c r="F36" s="27">
        <v>628012.82900000038</v>
      </c>
      <c r="G36" s="27">
        <v>316904670</v>
      </c>
      <c r="I36" s="27">
        <v>7209747.6999999965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14792.243</v>
      </c>
      <c r="D37" s="28">
        <v>16975189</v>
      </c>
      <c r="F37" s="27">
        <v>642805.07200000039</v>
      </c>
      <c r="G37" s="27">
        <v>333879859</v>
      </c>
      <c r="I37" s="27">
        <v>5459221.099999994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10947.352000000001</v>
      </c>
      <c r="D38" s="28">
        <v>13660186</v>
      </c>
      <c r="F38" s="27">
        <v>653752.42400000035</v>
      </c>
      <c r="G38" s="27">
        <v>347540045</v>
      </c>
      <c r="I38" s="27">
        <v>4184127.7999999989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7885.1660000000002</v>
      </c>
      <c r="D39" s="28">
        <v>10634073</v>
      </c>
      <c r="F39" s="27">
        <v>661637.59000000032</v>
      </c>
      <c r="G39" s="27">
        <v>358174118</v>
      </c>
      <c r="I39" s="27">
        <v>3255604.8000000017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5953.5609999999997</v>
      </c>
      <c r="D40" s="28">
        <v>8624463</v>
      </c>
      <c r="F40" s="27">
        <v>667591.1510000003</v>
      </c>
      <c r="G40" s="27">
        <v>366798581</v>
      </c>
      <c r="I40" s="27">
        <v>2566369.1000000043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4305.692</v>
      </c>
      <c r="D41" s="28">
        <v>6667527</v>
      </c>
      <c r="F41" s="27">
        <v>671896.84300000034</v>
      </c>
      <c r="G41" s="27">
        <v>373466108</v>
      </c>
      <c r="I41" s="27">
        <v>2055311.2999999998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3272.9209999999998</v>
      </c>
      <c r="D42" s="28">
        <v>5395870</v>
      </c>
      <c r="F42" s="27">
        <v>675169.76400000032</v>
      </c>
      <c r="G42" s="27">
        <v>378861978</v>
      </c>
      <c r="I42" s="27">
        <v>1678226.6000000029</v>
      </c>
      <c r="K42" s="27">
        <v>100</v>
      </c>
    </row>
    <row r="43" spans="1:17" x14ac:dyDescent="0.2">
      <c r="B43" s="26">
        <v>1800</v>
      </c>
      <c r="C43" s="27">
        <v>2639.694</v>
      </c>
      <c r="D43" s="28">
        <v>4614982</v>
      </c>
      <c r="F43" s="27">
        <v>677809.45800000033</v>
      </c>
      <c r="G43" s="27">
        <v>383476960</v>
      </c>
      <c r="I43" s="27">
        <v>1382563.0000000009</v>
      </c>
      <c r="K43" s="27">
        <v>100</v>
      </c>
    </row>
    <row r="44" spans="1:17" x14ac:dyDescent="0.2">
      <c r="B44" s="26">
        <v>1900</v>
      </c>
      <c r="C44" s="27">
        <v>1992.39</v>
      </c>
      <c r="D44" s="28">
        <v>3683319</v>
      </c>
      <c r="F44" s="27">
        <v>679801.84800000035</v>
      </c>
      <c r="G44" s="27">
        <v>387160279</v>
      </c>
      <c r="I44" s="27">
        <v>1152838.7999999993</v>
      </c>
      <c r="K44" s="27">
        <v>100</v>
      </c>
    </row>
    <row r="45" spans="1:17" x14ac:dyDescent="0.2">
      <c r="B45" s="26">
        <v>2000</v>
      </c>
      <c r="C45" s="27">
        <v>1542.6679999999999</v>
      </c>
      <c r="D45" s="28">
        <v>3006731</v>
      </c>
      <c r="F45" s="27">
        <v>681344.51600000029</v>
      </c>
      <c r="G45" s="27">
        <v>390167010</v>
      </c>
      <c r="I45" s="27">
        <v>977216.80000000494</v>
      </c>
      <c r="K45" s="27">
        <v>100</v>
      </c>
    </row>
    <row r="46" spans="1:17" x14ac:dyDescent="0.2">
      <c r="B46" s="26">
        <v>3000</v>
      </c>
      <c r="C46" s="27">
        <v>6278.2169999999996</v>
      </c>
      <c r="D46" s="28">
        <v>14822355</v>
      </c>
      <c r="F46" s="27">
        <v>687622.73300000024</v>
      </c>
      <c r="G46" s="27">
        <v>404989365</v>
      </c>
      <c r="I46" s="27">
        <v>5003254.0000001006</v>
      </c>
      <c r="K46" s="27">
        <v>1000</v>
      </c>
    </row>
    <row r="47" spans="1:17" x14ac:dyDescent="0.2">
      <c r="B47" s="26">
        <v>4000</v>
      </c>
      <c r="C47" s="27">
        <v>1446.664</v>
      </c>
      <c r="D47" s="28">
        <v>4912581</v>
      </c>
      <c r="F47" s="27">
        <v>689069.39700000023</v>
      </c>
      <c r="G47" s="27">
        <v>409901946</v>
      </c>
      <c r="I47" s="27">
        <v>1863258.0000001108</v>
      </c>
      <c r="K47" s="27">
        <v>1000</v>
      </c>
    </row>
    <row r="48" spans="1:17" x14ac:dyDescent="0.2">
      <c r="B48" s="26">
        <v>5000</v>
      </c>
      <c r="C48" s="27">
        <v>501.73399999999998</v>
      </c>
      <c r="D48" s="28">
        <v>2224689</v>
      </c>
      <c r="F48" s="27">
        <v>689571.13100000028</v>
      </c>
      <c r="G48" s="27">
        <v>412126635</v>
      </c>
      <c r="I48" s="27">
        <v>1006688.0000000559</v>
      </c>
      <c r="K48" s="27">
        <v>1000</v>
      </c>
    </row>
    <row r="49" spans="2:11" x14ac:dyDescent="0.2">
      <c r="B49" s="26" t="s">
        <v>13</v>
      </c>
      <c r="C49" s="27">
        <v>788.93499999999995</v>
      </c>
      <c r="D49" s="28">
        <v>6841894</v>
      </c>
      <c r="F49" s="30">
        <v>690360.06600000034</v>
      </c>
      <c r="G49" s="30">
        <v>418968529</v>
      </c>
      <c r="I49" s="30">
        <v>2897219.0000000005</v>
      </c>
      <c r="K49" s="30">
        <v>0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4" max="4" width="10.140625" bestFit="1" customWidth="1"/>
    <col min="5" max="5" width="3" customWidth="1"/>
    <col min="7" max="7" width="11.140625" bestFit="1" customWidth="1"/>
    <col min="8" max="8" width="4" customWidth="1"/>
    <col min="9" max="9" width="12.42578125" bestFit="1" customWidth="1"/>
    <col min="10" max="10" width="4.4257812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201305</v>
      </c>
      <c r="B9" s="22">
        <v>0</v>
      </c>
      <c r="C9" s="31">
        <v>4046.8359999999802</v>
      </c>
      <c r="D9" s="24">
        <v>0</v>
      </c>
      <c r="F9" s="23">
        <v>4046.8359999999802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4462.8819999999796</v>
      </c>
      <c r="D10" s="28">
        <v>42589</v>
      </c>
      <c r="F10" s="27">
        <v>8509.7179999999607</v>
      </c>
      <c r="G10" s="27">
        <v>42589</v>
      </c>
      <c r="I10" s="27">
        <v>13683125.299999999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4255.61599999999</v>
      </c>
      <c r="D11" s="28">
        <v>131389</v>
      </c>
      <c r="F11" s="27">
        <v>12765.333999999952</v>
      </c>
      <c r="G11" s="27">
        <v>173978</v>
      </c>
      <c r="I11" s="27">
        <v>13601700.66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5229.6420000000098</v>
      </c>
      <c r="D12" s="28">
        <v>268540</v>
      </c>
      <c r="F12" s="27">
        <v>17994.975999999962</v>
      </c>
      <c r="G12" s="27">
        <v>442518</v>
      </c>
      <c r="I12" s="27">
        <v>13510185.460000001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5413.39300000001</v>
      </c>
      <c r="D13" s="28">
        <v>381858</v>
      </c>
      <c r="F13" s="27">
        <v>23408.368999999973</v>
      </c>
      <c r="G13" s="27">
        <v>824376</v>
      </c>
      <c r="I13" s="27">
        <v>13399617.699999999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6568.7800000000298</v>
      </c>
      <c r="D14" s="28">
        <v>596547</v>
      </c>
      <c r="F14" s="27">
        <v>29977.149000000005</v>
      </c>
      <c r="G14" s="27">
        <v>1420923</v>
      </c>
      <c r="I14" s="27">
        <v>13282232.279999997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7380.6080000000093</v>
      </c>
      <c r="D15" s="28">
        <v>820204</v>
      </c>
      <c r="F15" s="27">
        <v>37357.757000000012</v>
      </c>
      <c r="G15" s="27">
        <v>2241127</v>
      </c>
      <c r="I15" s="27">
        <v>13145718.719999999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7980.0960000000196</v>
      </c>
      <c r="D16" s="28">
        <v>1043925</v>
      </c>
      <c r="F16" s="27">
        <v>45337.853000000032</v>
      </c>
      <c r="G16" s="27">
        <v>3285052</v>
      </c>
      <c r="I16" s="27">
        <v>12990287.079999994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9523.3750000000109</v>
      </c>
      <c r="D17" s="28">
        <v>1435676</v>
      </c>
      <c r="F17" s="27">
        <v>54861.228000000046</v>
      </c>
      <c r="G17" s="27">
        <v>4720728</v>
      </c>
      <c r="I17" s="27">
        <v>12815909.599999996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10652.567999999999</v>
      </c>
      <c r="D18" s="28">
        <v>1820317</v>
      </c>
      <c r="F18" s="27">
        <v>65513.796000000046</v>
      </c>
      <c r="G18" s="27">
        <v>6541045</v>
      </c>
      <c r="I18" s="27">
        <v>12616360.859999996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11867.771000000001</v>
      </c>
      <c r="D19" s="28">
        <v>2263518</v>
      </c>
      <c r="F19" s="27">
        <v>77381.567000000039</v>
      </c>
      <c r="G19" s="27">
        <v>8804563</v>
      </c>
      <c r="I19" s="27">
        <v>12390418.539999999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13169.140000000001</v>
      </c>
      <c r="D20" s="28">
        <v>2773290</v>
      </c>
      <c r="F20" s="27">
        <v>90550.707000000039</v>
      </c>
      <c r="G20" s="27">
        <v>11577853</v>
      </c>
      <c r="I20" s="27">
        <v>12139178.519999998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14369.567999999999</v>
      </c>
      <c r="D21" s="28">
        <v>3315404</v>
      </c>
      <c r="F21" s="27">
        <v>104920.27500000004</v>
      </c>
      <c r="G21" s="27">
        <v>14893257</v>
      </c>
      <c r="I21" s="27">
        <v>11866424.199999999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15209.133</v>
      </c>
      <c r="D22" s="28">
        <v>3812119</v>
      </c>
      <c r="F22" s="27">
        <v>120129.40800000004</v>
      </c>
      <c r="G22" s="27">
        <v>18705376</v>
      </c>
      <c r="I22" s="27">
        <v>11570069.579999998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16450.487000000001</v>
      </c>
      <c r="D23" s="28">
        <v>4449946</v>
      </c>
      <c r="F23" s="27">
        <v>136579.89500000005</v>
      </c>
      <c r="G23" s="27">
        <v>23155322</v>
      </c>
      <c r="I23" s="27">
        <v>11251952.139999997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16666.403999999999</v>
      </c>
      <c r="D24" s="28">
        <v>4843085</v>
      </c>
      <c r="F24" s="27">
        <v>153246.29900000006</v>
      </c>
      <c r="G24" s="27">
        <v>27998407</v>
      </c>
      <c r="I24" s="27">
        <v>10922296.560000001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17392.580000000002</v>
      </c>
      <c r="D25" s="28">
        <v>5401562</v>
      </c>
      <c r="F25" s="27">
        <v>170638.87900000007</v>
      </c>
      <c r="G25" s="27">
        <v>33399969</v>
      </c>
      <c r="I25" s="27">
        <v>10581741.079999998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18243.030999999999</v>
      </c>
      <c r="D26" s="28">
        <v>6030878</v>
      </c>
      <c r="F26" s="27">
        <v>188881.91000000006</v>
      </c>
      <c r="G26" s="27">
        <v>39430847</v>
      </c>
      <c r="I26" s="27">
        <v>10226200.539999997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18674.775000000001</v>
      </c>
      <c r="D27" s="28">
        <v>6545605</v>
      </c>
      <c r="F27" s="27">
        <v>207556.68500000006</v>
      </c>
      <c r="G27" s="27">
        <v>45976452</v>
      </c>
      <c r="I27" s="27">
        <v>9855778.4599999972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18839.076000000001</v>
      </c>
      <c r="D28" s="28">
        <v>6981778</v>
      </c>
      <c r="F28" s="27">
        <v>226395.76100000006</v>
      </c>
      <c r="G28" s="27">
        <v>52958230</v>
      </c>
      <c r="I28" s="27">
        <v>9482526.0799999982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19308.86</v>
      </c>
      <c r="D29" s="28">
        <v>7541203</v>
      </c>
      <c r="F29" s="27">
        <v>245704.62100000004</v>
      </c>
      <c r="G29" s="27">
        <v>60499433</v>
      </c>
      <c r="I29" s="27">
        <v>9100474.4399999976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95414.778999999995</v>
      </c>
      <c r="D30" s="28">
        <v>42949966</v>
      </c>
      <c r="F30" s="27">
        <v>341119.4</v>
      </c>
      <c r="G30" s="27">
        <v>103449399</v>
      </c>
      <c r="I30" s="27">
        <v>39725767.699999988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86265.632999999696</v>
      </c>
      <c r="D31" s="28">
        <v>47358704</v>
      </c>
      <c r="F31" s="27">
        <v>427385.0329999997</v>
      </c>
      <c r="G31" s="27">
        <v>150808103</v>
      </c>
      <c r="I31" s="27">
        <v>30541037.500000171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70471.663</v>
      </c>
      <c r="D32" s="28">
        <v>45702303</v>
      </c>
      <c r="F32" s="27">
        <v>497856.69599999971</v>
      </c>
      <c r="G32" s="27">
        <v>196510406</v>
      </c>
      <c r="I32" s="27">
        <v>22687288.900000025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53247.411000000102</v>
      </c>
      <c r="D33" s="28">
        <v>39821218</v>
      </c>
      <c r="F33" s="27">
        <v>551104.10699999984</v>
      </c>
      <c r="G33" s="27">
        <v>236331624</v>
      </c>
      <c r="I33" s="27">
        <v>16491272.899999939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38260.67</v>
      </c>
      <c r="D34" s="28">
        <v>32428845</v>
      </c>
      <c r="F34" s="27">
        <v>589364.77699999989</v>
      </c>
      <c r="G34" s="27">
        <v>268760469</v>
      </c>
      <c r="I34" s="27">
        <v>11937484.600000005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27139.612000000001</v>
      </c>
      <c r="D35" s="28">
        <v>25720024</v>
      </c>
      <c r="F35" s="27">
        <v>616504.38899999985</v>
      </c>
      <c r="G35" s="27">
        <v>294480493</v>
      </c>
      <c r="I35" s="27">
        <v>8697587.6000000089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19325.535</v>
      </c>
      <c r="D36" s="28">
        <v>20242805</v>
      </c>
      <c r="F36" s="27">
        <v>635829.92399999988</v>
      </c>
      <c r="G36" s="27">
        <v>314723298</v>
      </c>
      <c r="I36" s="27">
        <v>6387930.900000006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13658.625</v>
      </c>
      <c r="D37" s="28">
        <v>15672404</v>
      </c>
      <c r="F37" s="27">
        <v>649488.54899999988</v>
      </c>
      <c r="G37" s="27">
        <v>330395702</v>
      </c>
      <c r="I37" s="27">
        <v>4752714.900000006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9808.5560000000005</v>
      </c>
      <c r="D38" s="28">
        <v>12240159</v>
      </c>
      <c r="F38" s="27">
        <v>659297.10499999986</v>
      </c>
      <c r="G38" s="27">
        <v>342635861</v>
      </c>
      <c r="I38" s="27">
        <v>3593834.6000000061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6965.52</v>
      </c>
      <c r="D39" s="28">
        <v>9388640</v>
      </c>
      <c r="F39" s="27">
        <v>666262.62499999988</v>
      </c>
      <c r="G39" s="27">
        <v>352024501</v>
      </c>
      <c r="I39" s="27">
        <v>2760854.8000000054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5106.2259999999997</v>
      </c>
      <c r="D40" s="28">
        <v>7390586</v>
      </c>
      <c r="F40" s="27">
        <v>671368.85099999991</v>
      </c>
      <c r="G40" s="27">
        <v>359415087</v>
      </c>
      <c r="I40" s="27">
        <v>2158637.8000000035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3732.15</v>
      </c>
      <c r="D41" s="28">
        <v>5776656</v>
      </c>
      <c r="F41" s="27">
        <v>675101.00099999993</v>
      </c>
      <c r="G41" s="27">
        <v>365191743</v>
      </c>
      <c r="I41" s="27">
        <v>1721984.2000000007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2900.7539999999999</v>
      </c>
      <c r="D42" s="28">
        <v>4778878</v>
      </c>
      <c r="F42" s="27">
        <v>678001.75499999989</v>
      </c>
      <c r="G42" s="27">
        <v>369970621</v>
      </c>
      <c r="I42" s="27">
        <v>1391149.4000000055</v>
      </c>
      <c r="K42" s="27">
        <v>100</v>
      </c>
    </row>
    <row r="43" spans="1:17" x14ac:dyDescent="0.2">
      <c r="B43" s="26">
        <v>1800</v>
      </c>
      <c r="C43" s="27">
        <v>2195.5300000000002</v>
      </c>
      <c r="D43" s="28">
        <v>3838848</v>
      </c>
      <c r="F43" s="27">
        <v>680197.28499999992</v>
      </c>
      <c r="G43" s="27">
        <v>373809469</v>
      </c>
      <c r="I43" s="27">
        <v>1140371.8000000017</v>
      </c>
      <c r="K43" s="27">
        <v>100</v>
      </c>
    </row>
    <row r="44" spans="1:17" x14ac:dyDescent="0.2">
      <c r="B44" s="26">
        <v>1900</v>
      </c>
      <c r="C44" s="27">
        <v>1716.1279999999999</v>
      </c>
      <c r="D44" s="28">
        <v>3171900</v>
      </c>
      <c r="F44" s="27">
        <v>681913.41299999994</v>
      </c>
      <c r="G44" s="27">
        <v>376981369</v>
      </c>
      <c r="I44" s="27">
        <v>945181.59999999963</v>
      </c>
      <c r="K44" s="27">
        <v>100</v>
      </c>
    </row>
    <row r="45" spans="1:17" x14ac:dyDescent="0.2">
      <c r="B45" s="26">
        <v>2000</v>
      </c>
      <c r="C45" s="27">
        <v>1281.432</v>
      </c>
      <c r="D45" s="28">
        <v>2497399</v>
      </c>
      <c r="F45" s="27">
        <v>683194.84499999997</v>
      </c>
      <c r="G45" s="27">
        <v>379478768</v>
      </c>
      <c r="I45" s="27">
        <v>796846.99999999674</v>
      </c>
      <c r="K45" s="27">
        <v>100</v>
      </c>
    </row>
    <row r="46" spans="1:17" x14ac:dyDescent="0.2">
      <c r="B46" s="26">
        <v>3000</v>
      </c>
      <c r="C46" s="27">
        <v>5194.5190000000002</v>
      </c>
      <c r="D46" s="28">
        <v>12253849</v>
      </c>
      <c r="F46" s="27">
        <v>688389.36399999994</v>
      </c>
      <c r="G46" s="27">
        <v>391732617</v>
      </c>
      <c r="I46" s="27">
        <v>4011979.9999999944</v>
      </c>
      <c r="K46" s="27">
        <v>1000</v>
      </c>
    </row>
    <row r="47" spans="1:17" x14ac:dyDescent="0.2">
      <c r="B47" s="26">
        <v>4000</v>
      </c>
      <c r="C47" s="27">
        <v>1134.9670000000001</v>
      </c>
      <c r="D47" s="28">
        <v>3873547</v>
      </c>
      <c r="F47" s="27">
        <v>689524.33099999989</v>
      </c>
      <c r="G47" s="27">
        <v>395606164</v>
      </c>
      <c r="I47" s="27">
        <v>1480848.000000048</v>
      </c>
      <c r="K47" s="27">
        <v>1000</v>
      </c>
    </row>
    <row r="48" spans="1:17" x14ac:dyDescent="0.2">
      <c r="B48" s="26">
        <v>5000</v>
      </c>
      <c r="C48" s="27">
        <v>443.26799999999997</v>
      </c>
      <c r="D48" s="28">
        <v>1960553</v>
      </c>
      <c r="F48" s="27">
        <v>689967.59899999993</v>
      </c>
      <c r="G48" s="27">
        <v>397566717</v>
      </c>
      <c r="I48" s="27">
        <v>756415.00000000838</v>
      </c>
      <c r="K48" s="27">
        <v>1000</v>
      </c>
    </row>
    <row r="49" spans="2:11" x14ac:dyDescent="0.2">
      <c r="B49" s="26" t="s">
        <v>13</v>
      </c>
      <c r="C49" s="27">
        <v>568.93399999999997</v>
      </c>
      <c r="D49" s="28">
        <v>4787763</v>
      </c>
      <c r="F49" s="30">
        <v>690536.53299999994</v>
      </c>
      <c r="G49" s="30">
        <v>402354480</v>
      </c>
      <c r="I49" s="30">
        <v>1943093</v>
      </c>
      <c r="K49" s="30">
        <v>0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D8" sqref="D8"/>
    </sheetView>
  </sheetViews>
  <sheetFormatPr defaultRowHeight="12.75" x14ac:dyDescent="0.2"/>
  <cols>
    <col min="4" max="4" width="10.140625" bestFit="1" customWidth="1"/>
    <col min="5" max="5" width="3" customWidth="1"/>
    <col min="7" max="7" width="11.140625" bestFit="1" customWidth="1"/>
    <col min="8" max="8" width="2.5703125" customWidth="1"/>
    <col min="9" max="9" width="12.42578125" bestFit="1" customWidth="1"/>
    <col min="10" max="10" width="2.85546875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5"/>
      <c r="B6" s="4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201306</v>
      </c>
      <c r="B9" s="22">
        <v>0</v>
      </c>
      <c r="C9" s="31">
        <v>3374.6239999999898</v>
      </c>
      <c r="D9" s="24">
        <v>0</v>
      </c>
      <c r="F9" s="23">
        <v>3374.6239999999898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4481.0289999999804</v>
      </c>
      <c r="D10" s="28">
        <v>42233</v>
      </c>
      <c r="F10" s="27">
        <v>7855.6529999999702</v>
      </c>
      <c r="G10" s="27">
        <v>42233</v>
      </c>
      <c r="I10" s="27">
        <v>13736214.600000005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3852.38599999998</v>
      </c>
      <c r="D11" s="28">
        <v>119470</v>
      </c>
      <c r="F11" s="27">
        <v>11708.03899999995</v>
      </c>
      <c r="G11" s="27">
        <v>161703</v>
      </c>
      <c r="I11" s="27">
        <v>13659356.160000006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4682.4139999999707</v>
      </c>
      <c r="D12" s="28">
        <v>240077</v>
      </c>
      <c r="F12" s="27">
        <v>16390.452999999921</v>
      </c>
      <c r="G12" s="27">
        <v>401780</v>
      </c>
      <c r="I12" s="27">
        <v>13576066.040000007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5139.9409999999698</v>
      </c>
      <c r="D13" s="28">
        <v>363293</v>
      </c>
      <c r="F13" s="27">
        <v>21530.393999999891</v>
      </c>
      <c r="G13" s="27">
        <v>765073</v>
      </c>
      <c r="I13" s="27">
        <v>13475383.32000001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5951.33499999998</v>
      </c>
      <c r="D14" s="28">
        <v>539075</v>
      </c>
      <c r="F14" s="27">
        <v>27481.728999999872</v>
      </c>
      <c r="G14" s="27">
        <v>1304148</v>
      </c>
      <c r="I14" s="27">
        <v>13364428.280000011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6577.2219999999897</v>
      </c>
      <c r="D15" s="28">
        <v>730875</v>
      </c>
      <c r="F15" s="27">
        <v>34058.950999999863</v>
      </c>
      <c r="G15" s="27">
        <v>2035023</v>
      </c>
      <c r="I15" s="27">
        <v>13243068.440000009</v>
      </c>
      <c r="K15" s="27">
        <v>20</v>
      </c>
      <c r="L15" s="27">
        <v>20</v>
      </c>
      <c r="M15" s="26">
        <v>100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6963.3179999999902</v>
      </c>
      <c r="D16" s="28">
        <v>909719</v>
      </c>
      <c r="F16" s="27">
        <v>41022.268999999855</v>
      </c>
      <c r="G16" s="27">
        <v>2944742</v>
      </c>
      <c r="I16" s="27">
        <v>13104770.12000001</v>
      </c>
      <c r="K16" s="27">
        <v>20</v>
      </c>
      <c r="L16" s="27">
        <v>20</v>
      </c>
      <c r="M16" s="26">
        <v>100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8254.7340000000004</v>
      </c>
      <c r="D17" s="28">
        <v>1244235</v>
      </c>
      <c r="F17" s="27">
        <v>49277.002999999851</v>
      </c>
      <c r="G17" s="27">
        <v>4188977</v>
      </c>
      <c r="I17" s="27">
        <v>12954126.840000009</v>
      </c>
      <c r="K17" s="27">
        <v>20</v>
      </c>
      <c r="L17" s="27">
        <v>20</v>
      </c>
      <c r="M17" s="26">
        <v>100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8936.3920000000107</v>
      </c>
      <c r="D18" s="28">
        <v>1528167</v>
      </c>
      <c r="F18" s="27">
        <v>58213.394999999859</v>
      </c>
      <c r="G18" s="27">
        <v>5717144</v>
      </c>
      <c r="I18" s="27">
        <v>12785171.040000007</v>
      </c>
      <c r="K18" s="27">
        <v>20</v>
      </c>
      <c r="L18" s="27">
        <v>20</v>
      </c>
      <c r="M18" s="26">
        <v>100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9685.402</v>
      </c>
      <c r="D19" s="28">
        <v>1845870</v>
      </c>
      <c r="F19" s="27">
        <v>67898.79699999986</v>
      </c>
      <c r="G19" s="27">
        <v>7563014</v>
      </c>
      <c r="I19" s="27">
        <v>12595616.360000007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10594.635</v>
      </c>
      <c r="D20" s="28">
        <v>2231424</v>
      </c>
      <c r="F20" s="27">
        <v>78493.431999999855</v>
      </c>
      <c r="G20" s="27">
        <v>9794438</v>
      </c>
      <c r="I20" s="27">
        <v>12393723.020000009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11367.346</v>
      </c>
      <c r="D21" s="28">
        <v>2621787</v>
      </c>
      <c r="F21" s="27">
        <v>89860.77799999986</v>
      </c>
      <c r="G21" s="27">
        <v>12416225</v>
      </c>
      <c r="I21" s="27">
        <v>12174849.980000008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11965.492</v>
      </c>
      <c r="D22" s="28">
        <v>2998561</v>
      </c>
      <c r="F22" s="27">
        <v>101826.26999999986</v>
      </c>
      <c r="G22" s="27">
        <v>15414786</v>
      </c>
      <c r="I22" s="27">
        <v>11941412.180000007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12820.523999999999</v>
      </c>
      <c r="D23" s="28">
        <v>3469164</v>
      </c>
      <c r="F23" s="27">
        <v>114646.79399999986</v>
      </c>
      <c r="G23" s="27">
        <v>18883950</v>
      </c>
      <c r="I23" s="27">
        <v>11693986.540000007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13195.638000000101</v>
      </c>
      <c r="D24" s="28">
        <v>3836797</v>
      </c>
      <c r="F24" s="27">
        <v>127842.43199999997</v>
      </c>
      <c r="G24" s="27">
        <v>22720747</v>
      </c>
      <c r="I24" s="27">
        <v>11436264.379999975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13745.446</v>
      </c>
      <c r="D25" s="28">
        <v>4270445</v>
      </c>
      <c r="F25" s="27">
        <v>141587.87799999997</v>
      </c>
      <c r="G25" s="27">
        <v>26991192</v>
      </c>
      <c r="I25" s="27">
        <v>11166148.300000004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14041.156999999999</v>
      </c>
      <c r="D26" s="28">
        <v>4641243</v>
      </c>
      <c r="F26" s="27">
        <v>155629.03499999997</v>
      </c>
      <c r="G26" s="27">
        <v>31632435</v>
      </c>
      <c r="I26" s="27">
        <v>10886586.720000006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14427.373</v>
      </c>
      <c r="D27" s="28">
        <v>5058062</v>
      </c>
      <c r="F27" s="27">
        <v>170056.40799999997</v>
      </c>
      <c r="G27" s="27">
        <v>36690497</v>
      </c>
      <c r="I27" s="27">
        <v>10602721.680000005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14760.518</v>
      </c>
      <c r="D28" s="28">
        <v>5468628</v>
      </c>
      <c r="F28" s="27">
        <v>184816.92599999998</v>
      </c>
      <c r="G28" s="27">
        <v>42159125</v>
      </c>
      <c r="I28" s="27">
        <v>10309597.660000004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15052.643</v>
      </c>
      <c r="D29" s="28">
        <v>5878398</v>
      </c>
      <c r="F29" s="27">
        <v>199869.56899999999</v>
      </c>
      <c r="G29" s="27">
        <v>48037523</v>
      </c>
      <c r="I29" s="27">
        <v>10012096.940000005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76913.69400000009</v>
      </c>
      <c r="D30" s="28">
        <v>34661918</v>
      </c>
      <c r="F30" s="27">
        <v>276783.26300000009</v>
      </c>
      <c r="G30" s="27">
        <v>82699441</v>
      </c>
      <c r="I30" s="27">
        <v>45473587.399999976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74212.727000000101</v>
      </c>
      <c r="D31" s="28">
        <v>40817798</v>
      </c>
      <c r="F31" s="27">
        <v>350995.99000000022</v>
      </c>
      <c r="G31" s="27">
        <v>123517239</v>
      </c>
      <c r="I31" s="27">
        <v>37867308.799999952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67055.839000000007</v>
      </c>
      <c r="D32" s="28">
        <v>43556362</v>
      </c>
      <c r="F32" s="27">
        <v>418051.82900000026</v>
      </c>
      <c r="G32" s="27">
        <v>167073601</v>
      </c>
      <c r="I32" s="27">
        <v>30773148.999999993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57675.188999999998</v>
      </c>
      <c r="D33" s="28">
        <v>43219591</v>
      </c>
      <c r="F33" s="27">
        <v>475727.01800000027</v>
      </c>
      <c r="G33" s="27">
        <v>210293192</v>
      </c>
      <c r="I33" s="27">
        <v>24529730.199999999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47909.468999999997</v>
      </c>
      <c r="D34" s="28">
        <v>40660069</v>
      </c>
      <c r="F34" s="27">
        <v>523636.48700000026</v>
      </c>
      <c r="G34" s="27">
        <v>250953261</v>
      </c>
      <c r="I34" s="27">
        <v>19224318.400000002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37977.127</v>
      </c>
      <c r="D35" s="28">
        <v>36008484</v>
      </c>
      <c r="F35" s="27">
        <v>561613.61400000029</v>
      </c>
      <c r="G35" s="27">
        <v>286961745</v>
      </c>
      <c r="I35" s="27">
        <v>14923181.599999998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29586.041000000001</v>
      </c>
      <c r="D36" s="28">
        <v>31021912</v>
      </c>
      <c r="F36" s="27">
        <v>591199.65500000026</v>
      </c>
      <c r="G36" s="27">
        <v>317983657</v>
      </c>
      <c r="I36" s="27">
        <v>11571378.799999997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22899.508999999998</v>
      </c>
      <c r="D37" s="28">
        <v>26300181</v>
      </c>
      <c r="F37" s="27">
        <v>614099.16400000022</v>
      </c>
      <c r="G37" s="27">
        <v>344283838</v>
      </c>
      <c r="I37" s="27">
        <v>8956278.0000000037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17368.678</v>
      </c>
      <c r="D38" s="28">
        <v>21680259</v>
      </c>
      <c r="F38" s="27">
        <v>631467.84200000018</v>
      </c>
      <c r="G38" s="27">
        <v>365964097</v>
      </c>
      <c r="I38" s="27">
        <v>6946534.5000000047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12983.044</v>
      </c>
      <c r="D39" s="28">
        <v>17506527</v>
      </c>
      <c r="F39" s="27">
        <v>644450.88600000017</v>
      </c>
      <c r="G39" s="27">
        <v>383470624</v>
      </c>
      <c r="I39" s="27">
        <v>5438954.5000000075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10201.636</v>
      </c>
      <c r="D40" s="28">
        <v>14775184</v>
      </c>
      <c r="F40" s="27">
        <v>654652.52200000023</v>
      </c>
      <c r="G40" s="27">
        <v>398245808</v>
      </c>
      <c r="I40" s="27">
        <v>4283114.7000000011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32"/>
      <c r="B41" s="26">
        <v>1600</v>
      </c>
      <c r="C41" s="27">
        <v>7643.826</v>
      </c>
      <c r="D41" s="28">
        <v>11838087</v>
      </c>
      <c r="F41" s="27">
        <v>662296.34800000023</v>
      </c>
      <c r="G41" s="27">
        <v>410083895</v>
      </c>
      <c r="I41" s="27">
        <v>3398186.5000000009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5760.8559999999998</v>
      </c>
      <c r="D42" s="28">
        <v>9496538</v>
      </c>
      <c r="F42" s="27">
        <v>668057.20400000026</v>
      </c>
      <c r="G42" s="27">
        <v>419580433</v>
      </c>
      <c r="I42" s="27">
        <v>2728921.2999999984</v>
      </c>
      <c r="K42" s="27">
        <v>100</v>
      </c>
    </row>
    <row r="43" spans="1:17" x14ac:dyDescent="0.2">
      <c r="B43" s="26">
        <v>1800</v>
      </c>
      <c r="C43" s="27">
        <v>4458.2979999999998</v>
      </c>
      <c r="D43" s="28">
        <v>7797552</v>
      </c>
      <c r="F43" s="27">
        <v>672515.50200000021</v>
      </c>
      <c r="G43" s="27">
        <v>427377985</v>
      </c>
      <c r="I43" s="27">
        <v>2222368.5000000033</v>
      </c>
      <c r="K43" s="27">
        <v>100</v>
      </c>
    </row>
    <row r="44" spans="1:17" x14ac:dyDescent="0.2">
      <c r="B44" s="26">
        <v>1900</v>
      </c>
      <c r="C44" s="27">
        <v>3604.0920000000001</v>
      </c>
      <c r="D44" s="28">
        <v>6661189</v>
      </c>
      <c r="F44" s="27">
        <v>676119.59400000016</v>
      </c>
      <c r="G44" s="27">
        <v>434039174</v>
      </c>
      <c r="I44" s="27">
        <v>1817337.3000000077</v>
      </c>
      <c r="K44" s="27">
        <v>100</v>
      </c>
    </row>
    <row r="45" spans="1:17" x14ac:dyDescent="0.2">
      <c r="B45" s="26">
        <v>2000</v>
      </c>
      <c r="C45" s="27">
        <v>2716.598</v>
      </c>
      <c r="D45" s="28">
        <v>5289027</v>
      </c>
      <c r="F45" s="27">
        <v>678836.19200000016</v>
      </c>
      <c r="G45" s="27">
        <v>439328201</v>
      </c>
      <c r="I45" s="27">
        <v>1499344.9000000083</v>
      </c>
      <c r="K45" s="27">
        <v>100</v>
      </c>
    </row>
    <row r="46" spans="1:17" x14ac:dyDescent="0.2">
      <c r="B46" s="26">
        <v>3000</v>
      </c>
      <c r="C46" s="27">
        <v>10263.148999999999</v>
      </c>
      <c r="D46" s="28">
        <v>24100524</v>
      </c>
      <c r="F46" s="27">
        <v>689099.34100000013</v>
      </c>
      <c r="G46" s="27">
        <v>463428725</v>
      </c>
      <c r="I46" s="27">
        <v>7029618.000000109</v>
      </c>
      <c r="K46" s="27">
        <v>1000</v>
      </c>
    </row>
    <row r="47" spans="1:17" x14ac:dyDescent="0.2">
      <c r="B47" s="26">
        <v>4000</v>
      </c>
      <c r="C47" s="27">
        <v>2066.462</v>
      </c>
      <c r="D47" s="28">
        <v>7038058</v>
      </c>
      <c r="F47" s="27">
        <v>691165.80300000019</v>
      </c>
      <c r="G47" s="27">
        <v>470466783</v>
      </c>
      <c r="I47" s="27">
        <v>2227602.0000000512</v>
      </c>
      <c r="K47" s="27">
        <v>1000</v>
      </c>
    </row>
    <row r="48" spans="1:17" x14ac:dyDescent="0.2">
      <c r="B48" s="26">
        <v>5000</v>
      </c>
      <c r="C48" s="27">
        <v>703.09799999999996</v>
      </c>
      <c r="D48" s="28">
        <v>3103772</v>
      </c>
      <c r="F48" s="27">
        <v>691868.90100000019</v>
      </c>
      <c r="G48" s="27">
        <v>473570555</v>
      </c>
      <c r="I48" s="27">
        <v>977212.00000005309</v>
      </c>
      <c r="K48" s="27">
        <v>1000</v>
      </c>
    </row>
    <row r="49" spans="2:11" x14ac:dyDescent="0.2">
      <c r="B49" s="33" t="s">
        <v>13</v>
      </c>
      <c r="C49" s="30">
        <v>685.83199999999999</v>
      </c>
      <c r="D49" s="34">
        <v>5307106</v>
      </c>
      <c r="F49" s="30">
        <v>692554.73300000024</v>
      </c>
      <c r="G49" s="30">
        <v>478877661</v>
      </c>
      <c r="I49" s="30">
        <v>1877946</v>
      </c>
      <c r="K49" s="3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0"/>
  <sheetViews>
    <sheetView view="pageBreakPreview" topLeftCell="A460" zoomScaleNormal="75" zoomScaleSheetLayoutView="100" workbookViewId="0">
      <selection activeCell="B460" sqref="B460:K500"/>
    </sheetView>
  </sheetViews>
  <sheetFormatPr defaultRowHeight="12.75" x14ac:dyDescent="0.2"/>
  <cols>
    <col min="1" max="1" width="18.85546875" style="5" customWidth="1"/>
    <col min="2" max="2" width="11.28515625" style="4" bestFit="1" customWidth="1"/>
    <col min="3" max="3" width="8" style="4" bestFit="1" customWidth="1"/>
    <col min="4" max="4" width="12" style="4" bestFit="1" customWidth="1"/>
    <col min="5" max="5" width="2.5703125" customWidth="1"/>
    <col min="6" max="6" width="10.85546875" style="4" bestFit="1" customWidth="1"/>
    <col min="7" max="7" width="13.28515625" bestFit="1" customWidth="1"/>
    <col min="8" max="8" width="2" customWidth="1"/>
    <col min="9" max="9" width="13.42578125" style="4" bestFit="1" customWidth="1"/>
    <col min="10" max="10" width="1.140625" customWidth="1"/>
    <col min="11" max="11" width="13.42578125" style="4" bestFit="1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3"/>
    </row>
    <row r="2" spans="1:11" x14ac:dyDescent="0.2">
      <c r="A2" s="1" t="s">
        <v>1</v>
      </c>
      <c r="B2" s="2"/>
      <c r="C2" s="2"/>
      <c r="D2" s="2"/>
      <c r="E2" s="2"/>
      <c r="F2" s="2"/>
      <c r="G2" s="2"/>
      <c r="H2" s="2"/>
      <c r="I2" s="3"/>
      <c r="J2" s="2"/>
      <c r="K2" s="3"/>
    </row>
    <row r="3" spans="1:11" x14ac:dyDescent="0.2">
      <c r="A3" s="1"/>
      <c r="B3" s="2"/>
      <c r="C3" s="2"/>
      <c r="D3" s="2"/>
      <c r="E3" s="2"/>
      <c r="F3" s="2"/>
      <c r="G3" s="2"/>
      <c r="H3" s="2"/>
      <c r="I3" s="3"/>
      <c r="J3" s="2"/>
      <c r="K3" s="3"/>
    </row>
    <row r="4" spans="1:11" x14ac:dyDescent="0.2">
      <c r="B4"/>
    </row>
    <row r="5" spans="1:11" x14ac:dyDescent="0.2">
      <c r="A5" s="6" t="s">
        <v>2</v>
      </c>
      <c r="B5" s="96">
        <v>1</v>
      </c>
    </row>
    <row r="7" spans="1:11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</row>
    <row r="8" spans="1:11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95" t="s">
        <v>10</v>
      </c>
      <c r="H8" s="20"/>
      <c r="I8" s="21" t="s">
        <v>11</v>
      </c>
      <c r="J8" s="15"/>
      <c r="K8" s="21" t="s">
        <v>12</v>
      </c>
    </row>
    <row r="9" spans="1:11" x14ac:dyDescent="0.2">
      <c r="A9" s="8">
        <v>201207</v>
      </c>
      <c r="B9" s="22">
        <v>0</v>
      </c>
      <c r="C9" s="23">
        <v>2949.3275000000099</v>
      </c>
      <c r="D9" s="24">
        <v>0</v>
      </c>
      <c r="F9" s="23">
        <v>2949.3275000000099</v>
      </c>
      <c r="G9" s="23">
        <v>0</v>
      </c>
      <c r="I9" s="23">
        <v>0</v>
      </c>
      <c r="K9" s="23">
        <v>0</v>
      </c>
    </row>
    <row r="10" spans="1:11" x14ac:dyDescent="0.2">
      <c r="A10" s="25"/>
      <c r="B10" s="26">
        <v>20</v>
      </c>
      <c r="C10" s="27">
        <v>4345.4162500000102</v>
      </c>
      <c r="D10" s="28">
        <v>40245</v>
      </c>
      <c r="F10" s="27">
        <v>7294.7437500000196</v>
      </c>
      <c r="G10" s="27">
        <v>40245</v>
      </c>
      <c r="I10" s="27">
        <v>13498286.324999986</v>
      </c>
      <c r="K10" s="27">
        <v>20</v>
      </c>
    </row>
    <row r="11" spans="1:11" x14ac:dyDescent="0.2">
      <c r="A11" s="25"/>
      <c r="B11" s="26">
        <v>40</v>
      </c>
      <c r="C11" s="27">
        <v>2935.4662500000004</v>
      </c>
      <c r="D11" s="28">
        <v>89222</v>
      </c>
      <c r="F11" s="27">
        <v>10230.210000000021</v>
      </c>
      <c r="G11" s="27">
        <v>129467</v>
      </c>
      <c r="I11" s="27">
        <v>13429844.67499999</v>
      </c>
      <c r="K11" s="27">
        <v>20</v>
      </c>
    </row>
    <row r="12" spans="1:11" x14ac:dyDescent="0.2">
      <c r="A12" s="25"/>
      <c r="B12" s="26">
        <v>60</v>
      </c>
      <c r="C12" s="27">
        <v>3507.1375000000003</v>
      </c>
      <c r="D12" s="28">
        <v>179808</v>
      </c>
      <c r="F12" s="27">
        <v>13737.347500000022</v>
      </c>
      <c r="G12" s="27">
        <v>309275</v>
      </c>
      <c r="I12" s="27">
        <v>13368711.749999987</v>
      </c>
      <c r="K12" s="27">
        <v>20</v>
      </c>
    </row>
    <row r="13" spans="1:11" x14ac:dyDescent="0.2">
      <c r="A13" s="25"/>
      <c r="B13" s="26">
        <v>80</v>
      </c>
      <c r="C13" s="27">
        <v>3717.6812500000001</v>
      </c>
      <c r="D13" s="28">
        <v>262514</v>
      </c>
      <c r="F13" s="27">
        <v>17455.028750000023</v>
      </c>
      <c r="G13" s="27">
        <v>571789</v>
      </c>
      <c r="I13" s="27">
        <v>13294288.749999985</v>
      </c>
      <c r="K13" s="27">
        <v>20</v>
      </c>
    </row>
    <row r="14" spans="1:11" x14ac:dyDescent="0.2">
      <c r="A14" s="25"/>
      <c r="B14" s="26">
        <v>100</v>
      </c>
      <c r="C14" s="27">
        <v>4074.5625</v>
      </c>
      <c r="D14" s="28">
        <v>369006</v>
      </c>
      <c r="F14" s="27">
        <v>21529.591250000023</v>
      </c>
      <c r="G14" s="27">
        <v>940795</v>
      </c>
      <c r="I14" s="27">
        <v>13216385.374999985</v>
      </c>
      <c r="K14" s="27">
        <v>20</v>
      </c>
    </row>
    <row r="15" spans="1:11" x14ac:dyDescent="0.2">
      <c r="A15" s="25"/>
      <c r="B15" s="26">
        <v>120</v>
      </c>
      <c r="C15" s="27">
        <v>4285.0599999999995</v>
      </c>
      <c r="D15" s="28">
        <v>475598</v>
      </c>
      <c r="F15" s="27">
        <v>25814.651250000024</v>
      </c>
      <c r="G15" s="27">
        <v>1416393</v>
      </c>
      <c r="I15" s="27">
        <v>13134735.174999988</v>
      </c>
      <c r="K15" s="27">
        <v>20</v>
      </c>
    </row>
    <row r="16" spans="1:11" x14ac:dyDescent="0.2">
      <c r="A16" s="25"/>
      <c r="B16" s="26">
        <v>140</v>
      </c>
      <c r="C16" s="27">
        <v>4439.54</v>
      </c>
      <c r="D16" s="28">
        <v>580187</v>
      </c>
      <c r="F16" s="27">
        <v>30254.191250000025</v>
      </c>
      <c r="G16" s="27">
        <v>1996580</v>
      </c>
      <c r="I16" s="27">
        <v>13046294.574999986</v>
      </c>
      <c r="K16" s="27">
        <v>20</v>
      </c>
    </row>
    <row r="17" spans="1:11" x14ac:dyDescent="0.2">
      <c r="A17" s="25"/>
      <c r="B17" s="26">
        <v>160</v>
      </c>
      <c r="C17" s="27">
        <v>4779.2049999999999</v>
      </c>
      <c r="D17" s="28">
        <v>719961</v>
      </c>
      <c r="F17" s="27">
        <v>35033.396250000027</v>
      </c>
      <c r="G17" s="27">
        <v>2716541</v>
      </c>
      <c r="I17" s="27">
        <v>12954140.574999988</v>
      </c>
      <c r="K17" s="27">
        <v>20</v>
      </c>
    </row>
    <row r="18" spans="1:11" x14ac:dyDescent="0.2">
      <c r="A18" s="25"/>
      <c r="B18" s="26">
        <v>180</v>
      </c>
      <c r="C18" s="27">
        <v>5107.0412500000002</v>
      </c>
      <c r="D18" s="28">
        <v>872350</v>
      </c>
      <c r="F18" s="27">
        <v>40140.437500000029</v>
      </c>
      <c r="G18" s="27">
        <v>3588891</v>
      </c>
      <c r="I18" s="27">
        <v>12856350.849999988</v>
      </c>
      <c r="K18" s="27">
        <v>20</v>
      </c>
    </row>
    <row r="19" spans="1:11" x14ac:dyDescent="0.2">
      <c r="A19" s="25"/>
      <c r="B19" s="26">
        <v>200</v>
      </c>
      <c r="C19" s="27">
        <v>5171.13</v>
      </c>
      <c r="D19" s="28">
        <v>985741</v>
      </c>
      <c r="F19" s="27">
        <v>45311.567500000026</v>
      </c>
      <c r="G19" s="27">
        <v>4574632</v>
      </c>
      <c r="I19" s="27">
        <v>12752642.449999986</v>
      </c>
      <c r="K19" s="27">
        <v>20</v>
      </c>
    </row>
    <row r="20" spans="1:11" x14ac:dyDescent="0.2">
      <c r="A20" s="25"/>
      <c r="B20" s="26">
        <v>220</v>
      </c>
      <c r="C20" s="27">
        <v>5831.5562500000005</v>
      </c>
      <c r="D20" s="28">
        <v>1227672</v>
      </c>
      <c r="F20" s="27">
        <v>51143.123750000028</v>
      </c>
      <c r="G20" s="27">
        <v>5802304</v>
      </c>
      <c r="I20" s="27">
        <v>12642434.474999987</v>
      </c>
      <c r="K20" s="27">
        <v>20</v>
      </c>
    </row>
    <row r="21" spans="1:11" x14ac:dyDescent="0.2">
      <c r="A21" s="25"/>
      <c r="B21" s="26">
        <v>240</v>
      </c>
      <c r="C21" s="27">
        <v>6206.8012499999995</v>
      </c>
      <c r="D21" s="28">
        <v>1431862</v>
      </c>
      <c r="F21" s="27">
        <v>57349.925000000025</v>
      </c>
      <c r="G21" s="27">
        <v>7234166</v>
      </c>
      <c r="I21" s="27">
        <v>12523303.424999986</v>
      </c>
      <c r="K21" s="27">
        <v>20</v>
      </c>
    </row>
    <row r="22" spans="1:11" x14ac:dyDescent="0.2">
      <c r="A22" s="25"/>
      <c r="B22" s="26">
        <v>260</v>
      </c>
      <c r="C22" s="27">
        <v>6463.1</v>
      </c>
      <c r="D22" s="28">
        <v>1619230</v>
      </c>
      <c r="F22" s="27">
        <v>63813.025000000023</v>
      </c>
      <c r="G22" s="27">
        <v>8853396</v>
      </c>
      <c r="I22" s="27">
        <v>12395761.699999986</v>
      </c>
      <c r="K22" s="27">
        <v>20</v>
      </c>
    </row>
    <row r="23" spans="1:11" x14ac:dyDescent="0.2">
      <c r="A23" s="25"/>
      <c r="B23" s="26">
        <v>280</v>
      </c>
      <c r="C23" s="27">
        <v>6847.36625</v>
      </c>
      <c r="D23" s="28">
        <v>1852849</v>
      </c>
      <c r="F23" s="27">
        <v>70660.39125000003</v>
      </c>
      <c r="G23" s="27">
        <v>10706245</v>
      </c>
      <c r="I23" s="27">
        <v>12263262.149999987</v>
      </c>
      <c r="K23" s="27">
        <v>20</v>
      </c>
    </row>
    <row r="24" spans="1:11" x14ac:dyDescent="0.2">
      <c r="A24" s="25"/>
      <c r="B24" s="26">
        <v>300</v>
      </c>
      <c r="C24" s="27">
        <v>7062.2349999999997</v>
      </c>
      <c r="D24" s="28">
        <v>2053483</v>
      </c>
      <c r="F24" s="27">
        <v>77722.62625000003</v>
      </c>
      <c r="G24" s="27">
        <v>12759728</v>
      </c>
      <c r="I24" s="27">
        <v>12125540.874999989</v>
      </c>
      <c r="K24" s="27">
        <v>20</v>
      </c>
    </row>
    <row r="25" spans="1:11" x14ac:dyDescent="0.2">
      <c r="A25" s="25"/>
      <c r="B25" s="26">
        <v>320</v>
      </c>
      <c r="C25" s="27">
        <v>7315.46</v>
      </c>
      <c r="D25" s="28">
        <v>2271559</v>
      </c>
      <c r="F25" s="27">
        <v>85038.086250000037</v>
      </c>
      <c r="G25" s="27">
        <v>15031287</v>
      </c>
      <c r="I25" s="27">
        <v>11980095.474999987</v>
      </c>
      <c r="K25" s="27">
        <v>20</v>
      </c>
    </row>
    <row r="26" spans="1:11" x14ac:dyDescent="0.2">
      <c r="A26" s="25"/>
      <c r="B26" s="26">
        <v>340</v>
      </c>
      <c r="C26" s="27">
        <v>7760.88</v>
      </c>
      <c r="D26" s="28">
        <v>2564753</v>
      </c>
      <c r="F26" s="27">
        <v>92798.966250000041</v>
      </c>
      <c r="G26" s="27">
        <v>17596040</v>
      </c>
      <c r="I26" s="27">
        <v>11829228.274999985</v>
      </c>
      <c r="K26" s="27">
        <v>20</v>
      </c>
    </row>
    <row r="27" spans="1:11" x14ac:dyDescent="0.2">
      <c r="A27" s="25"/>
      <c r="B27" s="26">
        <v>360</v>
      </c>
      <c r="C27" s="27">
        <v>8044.6050000000005</v>
      </c>
      <c r="D27" s="28">
        <v>2821512</v>
      </c>
      <c r="F27" s="27">
        <v>100843.57125000004</v>
      </c>
      <c r="G27" s="27">
        <v>20417552</v>
      </c>
      <c r="I27" s="27">
        <v>11673411.074999988</v>
      </c>
      <c r="K27" s="27">
        <v>20</v>
      </c>
    </row>
    <row r="28" spans="1:11" x14ac:dyDescent="0.2">
      <c r="A28" s="25"/>
      <c r="B28" s="26">
        <v>380</v>
      </c>
      <c r="C28" s="27">
        <v>8218.9725000000108</v>
      </c>
      <c r="D28" s="28">
        <v>3045459</v>
      </c>
      <c r="F28" s="27">
        <v>109062.54375000004</v>
      </c>
      <c r="G28" s="27">
        <v>23463011</v>
      </c>
      <c r="I28" s="27">
        <v>11509314.224999983</v>
      </c>
      <c r="K28" s="27">
        <v>20</v>
      </c>
    </row>
    <row r="29" spans="1:11" x14ac:dyDescent="0.2">
      <c r="A29" s="25"/>
      <c r="B29" s="26">
        <v>400</v>
      </c>
      <c r="C29" s="27">
        <v>8499.4462500000009</v>
      </c>
      <c r="D29" s="28">
        <v>3319666</v>
      </c>
      <c r="F29" s="27">
        <v>117561.99000000005</v>
      </c>
      <c r="G29" s="27">
        <v>26782677</v>
      </c>
      <c r="I29" s="27">
        <v>11342572.824999988</v>
      </c>
      <c r="K29" s="27">
        <v>20</v>
      </c>
    </row>
    <row r="30" spans="1:11" x14ac:dyDescent="0.2">
      <c r="A30" s="25"/>
      <c r="B30" s="26">
        <v>500</v>
      </c>
      <c r="C30" s="27">
        <v>45318.047499999899</v>
      </c>
      <c r="D30" s="28">
        <v>20448790</v>
      </c>
      <c r="F30" s="27">
        <v>162880.03749999995</v>
      </c>
      <c r="G30" s="27">
        <v>47231467</v>
      </c>
      <c r="I30" s="27">
        <v>54053248.249999985</v>
      </c>
      <c r="K30" s="27">
        <v>100</v>
      </c>
    </row>
    <row r="31" spans="1:11" x14ac:dyDescent="0.2">
      <c r="A31" s="25"/>
      <c r="B31" s="26">
        <v>600</v>
      </c>
      <c r="C31" s="27">
        <v>47480.013749999802</v>
      </c>
      <c r="D31" s="28">
        <v>26156893</v>
      </c>
      <c r="F31" s="27">
        <v>210360.05124999976</v>
      </c>
      <c r="G31" s="27">
        <v>73388360</v>
      </c>
      <c r="I31" s="27">
        <v>49400562.00000006</v>
      </c>
      <c r="K31" s="27">
        <v>100</v>
      </c>
    </row>
    <row r="32" spans="1:11" x14ac:dyDescent="0.2">
      <c r="A32" s="25"/>
      <c r="B32" s="26">
        <v>700</v>
      </c>
      <c r="C32" s="27">
        <v>47368.672499999899</v>
      </c>
      <c r="D32" s="28">
        <v>30809357</v>
      </c>
      <c r="F32" s="27">
        <v>257728.72374999966</v>
      </c>
      <c r="G32" s="27">
        <v>104197717</v>
      </c>
      <c r="I32" s="27">
        <v>44634962.12500003</v>
      </c>
      <c r="K32" s="27">
        <v>100</v>
      </c>
    </row>
    <row r="33" spans="1:11" x14ac:dyDescent="0.2">
      <c r="A33" s="25"/>
      <c r="B33" s="26">
        <v>800</v>
      </c>
      <c r="C33" s="27">
        <v>46024.381249999904</v>
      </c>
      <c r="D33" s="28">
        <v>34523421</v>
      </c>
      <c r="F33" s="27">
        <v>303753.10499999957</v>
      </c>
      <c r="G33" s="27">
        <v>138721138</v>
      </c>
      <c r="I33" s="27">
        <v>39950724.625000045</v>
      </c>
      <c r="K33" s="27">
        <v>100</v>
      </c>
    </row>
    <row r="34" spans="1:11" x14ac:dyDescent="0.2">
      <c r="A34" s="25"/>
      <c r="B34" s="26">
        <v>900</v>
      </c>
      <c r="C34" s="27">
        <v>43925.0249999999</v>
      </c>
      <c r="D34" s="28">
        <v>37338237</v>
      </c>
      <c r="F34" s="27">
        <v>347678.12999999948</v>
      </c>
      <c r="G34" s="27">
        <v>176059375</v>
      </c>
      <c r="I34" s="27">
        <v>35450085.000000075</v>
      </c>
      <c r="K34" s="27">
        <v>100</v>
      </c>
    </row>
    <row r="35" spans="1:11" x14ac:dyDescent="0.2">
      <c r="A35" s="25"/>
      <c r="B35" s="26">
        <v>1000</v>
      </c>
      <c r="C35" s="27">
        <v>41107.709999999897</v>
      </c>
      <c r="D35" s="28">
        <v>39056554</v>
      </c>
      <c r="F35" s="27">
        <v>388785.83999999939</v>
      </c>
      <c r="G35" s="27">
        <v>215115929</v>
      </c>
      <c r="I35" s="27">
        <v>31200712.000000086</v>
      </c>
      <c r="K35" s="27">
        <v>100</v>
      </c>
    </row>
    <row r="36" spans="1:11" x14ac:dyDescent="0.2">
      <c r="A36" s="25"/>
      <c r="B36" s="26">
        <v>1100</v>
      </c>
      <c r="C36" s="27">
        <v>37999.794999999998</v>
      </c>
      <c r="D36" s="28">
        <v>39901614</v>
      </c>
      <c r="F36" s="27">
        <v>426785.63499999937</v>
      </c>
      <c r="G36" s="27">
        <v>255017543</v>
      </c>
      <c r="I36" s="27">
        <v>27242936.5</v>
      </c>
      <c r="K36" s="27">
        <v>100</v>
      </c>
    </row>
    <row r="37" spans="1:11" x14ac:dyDescent="0.2">
      <c r="A37" s="25"/>
      <c r="B37" s="26">
        <v>1200</v>
      </c>
      <c r="C37" s="27">
        <v>34746.001250000001</v>
      </c>
      <c r="D37" s="28">
        <v>39946014</v>
      </c>
      <c r="F37" s="27">
        <v>461531.6362499994</v>
      </c>
      <c r="G37" s="27">
        <v>294963557</v>
      </c>
      <c r="I37" s="27">
        <v>23591929.999999996</v>
      </c>
      <c r="K37" s="27">
        <v>100</v>
      </c>
    </row>
    <row r="38" spans="1:11" x14ac:dyDescent="0.2">
      <c r="A38" s="25"/>
      <c r="B38" s="26">
        <v>1300</v>
      </c>
      <c r="C38" s="27">
        <v>31529.94875</v>
      </c>
      <c r="D38" s="28">
        <v>39396854</v>
      </c>
      <c r="F38" s="27">
        <v>493061.58499999938</v>
      </c>
      <c r="G38" s="27">
        <v>334360411</v>
      </c>
      <c r="I38" s="27">
        <v>20274437.999999996</v>
      </c>
      <c r="K38" s="27">
        <v>100</v>
      </c>
    </row>
    <row r="39" spans="1:11" x14ac:dyDescent="0.2">
      <c r="A39" s="25"/>
      <c r="B39" s="26">
        <v>1400</v>
      </c>
      <c r="C39" s="27">
        <v>28153.552500000002</v>
      </c>
      <c r="D39" s="28">
        <v>37986495</v>
      </c>
      <c r="F39" s="27">
        <v>521215.13749999937</v>
      </c>
      <c r="G39" s="27">
        <v>372346906</v>
      </c>
      <c r="I39" s="27">
        <v>17285044</v>
      </c>
      <c r="K39" s="27">
        <v>100</v>
      </c>
    </row>
    <row r="40" spans="1:11" x14ac:dyDescent="0.2">
      <c r="A40" s="25"/>
      <c r="B40" s="26">
        <v>1500</v>
      </c>
      <c r="C40" s="27">
        <v>24406.362499999999</v>
      </c>
      <c r="D40" s="28">
        <v>35378477</v>
      </c>
      <c r="F40" s="27">
        <v>545621.49999999942</v>
      </c>
      <c r="G40" s="27">
        <v>407725383</v>
      </c>
      <c r="I40" s="27">
        <v>14667100.499999994</v>
      </c>
      <c r="K40" s="27">
        <v>100</v>
      </c>
    </row>
    <row r="41" spans="1:11" x14ac:dyDescent="0.2">
      <c r="A41" s="25"/>
      <c r="B41" s="26">
        <v>1600</v>
      </c>
      <c r="C41" s="27">
        <v>21291.576249999998</v>
      </c>
      <c r="D41" s="28">
        <v>32991744</v>
      </c>
      <c r="F41" s="27">
        <v>566913.07624999946</v>
      </c>
      <c r="G41" s="27">
        <v>440717127</v>
      </c>
      <c r="I41" s="27">
        <v>12382752.999999993</v>
      </c>
      <c r="K41" s="27">
        <v>100</v>
      </c>
    </row>
    <row r="42" spans="1:11" x14ac:dyDescent="0.2">
      <c r="A42" s="25"/>
      <c r="B42" s="26">
        <v>1700</v>
      </c>
      <c r="C42" s="27">
        <v>18053.37</v>
      </c>
      <c r="D42" s="28">
        <v>29775291</v>
      </c>
      <c r="F42" s="27">
        <v>584966.44624999946</v>
      </c>
      <c r="G42" s="27">
        <v>470492418</v>
      </c>
      <c r="I42" s="27">
        <v>10412935.374999991</v>
      </c>
      <c r="K42" s="27">
        <v>100</v>
      </c>
    </row>
    <row r="43" spans="1:11" x14ac:dyDescent="0.2">
      <c r="A43" s="25"/>
      <c r="B43" s="26">
        <v>1800</v>
      </c>
      <c r="C43" s="27">
        <v>15324.6875</v>
      </c>
      <c r="D43" s="28">
        <v>26802663</v>
      </c>
      <c r="F43" s="27">
        <v>600291.13374999946</v>
      </c>
      <c r="G43" s="27">
        <v>497295081</v>
      </c>
      <c r="I43" s="27">
        <v>8741261.8749999907</v>
      </c>
      <c r="K43" s="27">
        <v>100</v>
      </c>
    </row>
    <row r="44" spans="1:11" x14ac:dyDescent="0.2">
      <c r="A44" s="25"/>
      <c r="B44" s="26">
        <v>1900</v>
      </c>
      <c r="C44" s="27">
        <v>12616.002499999999</v>
      </c>
      <c r="D44" s="28">
        <v>23322998</v>
      </c>
      <c r="F44" s="27">
        <v>612907.1362499994</v>
      </c>
      <c r="G44" s="27">
        <v>520618079</v>
      </c>
      <c r="I44" s="27">
        <v>7343160.875</v>
      </c>
      <c r="K44" s="27">
        <v>100</v>
      </c>
    </row>
    <row r="45" spans="1:11" x14ac:dyDescent="0.2">
      <c r="A45" s="25"/>
      <c r="B45" s="26">
        <v>2000</v>
      </c>
      <c r="C45" s="27">
        <v>10659.92</v>
      </c>
      <c r="D45" s="28">
        <v>20775618</v>
      </c>
      <c r="F45" s="27">
        <v>623567.05624999944</v>
      </c>
      <c r="G45" s="27">
        <v>541393697</v>
      </c>
      <c r="I45" s="27">
        <v>6184745.3749999916</v>
      </c>
      <c r="K45" s="27">
        <v>100</v>
      </c>
    </row>
    <row r="46" spans="1:11" x14ac:dyDescent="0.2">
      <c r="A46" s="25"/>
      <c r="B46" s="26">
        <v>3000</v>
      </c>
      <c r="C46" s="27">
        <v>44430.224999999897</v>
      </c>
      <c r="D46" s="28">
        <v>104703541</v>
      </c>
      <c r="F46" s="27">
        <v>667997.2812499993</v>
      </c>
      <c r="G46" s="27">
        <v>646097238</v>
      </c>
      <c r="I46" s="27">
        <v>28042619.750000264</v>
      </c>
      <c r="K46" s="27">
        <v>1000</v>
      </c>
    </row>
    <row r="47" spans="1:11" x14ac:dyDescent="0.2">
      <c r="A47" s="25"/>
      <c r="B47" s="26">
        <v>4000</v>
      </c>
      <c r="C47" s="27">
        <v>8265.0250000000106</v>
      </c>
      <c r="D47" s="28">
        <v>27903690</v>
      </c>
      <c r="F47" s="27">
        <v>676262.30624999932</v>
      </c>
      <c r="G47" s="27">
        <v>674000928</v>
      </c>
      <c r="I47" s="27">
        <v>7043118.7500000028</v>
      </c>
      <c r="K47" s="27">
        <v>1000</v>
      </c>
    </row>
    <row r="48" spans="1:11" x14ac:dyDescent="0.2">
      <c r="A48" s="25"/>
      <c r="B48" s="26">
        <v>5000</v>
      </c>
      <c r="C48" s="27">
        <v>2220.9050000000002</v>
      </c>
      <c r="D48" s="28">
        <v>9785254</v>
      </c>
      <c r="F48" s="27">
        <v>678483.21124999935</v>
      </c>
      <c r="G48" s="27">
        <v>683786182</v>
      </c>
      <c r="I48" s="27">
        <v>2615232.7500000047</v>
      </c>
      <c r="K48" s="27">
        <v>1000</v>
      </c>
    </row>
    <row r="49" spans="1:11" x14ac:dyDescent="0.2">
      <c r="A49" s="25"/>
      <c r="B49" s="26" t="s">
        <v>13</v>
      </c>
      <c r="C49" s="27">
        <v>1713.5987500000001</v>
      </c>
      <c r="D49" s="28">
        <v>12322746</v>
      </c>
      <c r="F49" s="30">
        <v>680196.80999999936</v>
      </c>
      <c r="G49" s="30">
        <v>696108928</v>
      </c>
      <c r="I49" s="30">
        <v>3754752.25</v>
      </c>
      <c r="K49" s="30">
        <v>0</v>
      </c>
    </row>
    <row r="50" spans="1:11" x14ac:dyDescent="0.2">
      <c r="A50" s="8">
        <v>201208</v>
      </c>
      <c r="B50" s="22">
        <v>0</v>
      </c>
      <c r="C50" s="31">
        <v>2825.8262500000001</v>
      </c>
      <c r="D50" s="24">
        <v>0</v>
      </c>
      <c r="F50" s="23">
        <v>2825.8262500000001</v>
      </c>
      <c r="G50" s="23">
        <v>0</v>
      </c>
      <c r="I50" s="23">
        <v>0</v>
      </c>
      <c r="K50" s="23">
        <v>0</v>
      </c>
    </row>
    <row r="51" spans="1:11" x14ac:dyDescent="0.2">
      <c r="A51" s="25"/>
      <c r="B51" s="26">
        <v>20</v>
      </c>
      <c r="C51" s="27">
        <v>3988.4562500000102</v>
      </c>
      <c r="D51" s="28">
        <v>36379</v>
      </c>
      <c r="F51" s="27">
        <v>6814.2825000000103</v>
      </c>
      <c r="G51" s="27">
        <v>36379</v>
      </c>
      <c r="I51" s="27">
        <v>13629465.849999975</v>
      </c>
      <c r="K51" s="27">
        <v>20</v>
      </c>
    </row>
    <row r="52" spans="1:11" x14ac:dyDescent="0.2">
      <c r="A52" s="25"/>
      <c r="B52" s="26">
        <v>40</v>
      </c>
      <c r="C52" s="27">
        <v>2654.895</v>
      </c>
      <c r="D52" s="28">
        <v>80646</v>
      </c>
      <c r="F52" s="27">
        <v>9469.1775000000107</v>
      </c>
      <c r="G52" s="27">
        <v>117025</v>
      </c>
      <c r="I52" s="27">
        <v>13567537.049999975</v>
      </c>
      <c r="K52" s="27">
        <v>20</v>
      </c>
    </row>
    <row r="53" spans="1:11" x14ac:dyDescent="0.2">
      <c r="A53" s="25"/>
      <c r="B53" s="26">
        <v>60</v>
      </c>
      <c r="C53" s="27">
        <v>2975.6262500000098</v>
      </c>
      <c r="D53" s="28">
        <v>152477</v>
      </c>
      <c r="F53" s="27">
        <v>12444.803750000021</v>
      </c>
      <c r="G53" s="27">
        <v>269502</v>
      </c>
      <c r="I53" s="27">
        <v>13513928.374999972</v>
      </c>
      <c r="K53" s="27">
        <v>20</v>
      </c>
    </row>
    <row r="54" spans="1:11" x14ac:dyDescent="0.2">
      <c r="A54" s="25"/>
      <c r="B54" s="26">
        <v>80</v>
      </c>
      <c r="C54" s="27">
        <v>3263.7162500000099</v>
      </c>
      <c r="D54" s="28">
        <v>230243</v>
      </c>
      <c r="F54" s="27">
        <v>15708.520000000031</v>
      </c>
      <c r="G54" s="27">
        <v>499745</v>
      </c>
      <c r="I54" s="27">
        <v>13449622.124999972</v>
      </c>
      <c r="K54" s="27">
        <v>20</v>
      </c>
    </row>
    <row r="55" spans="1:11" x14ac:dyDescent="0.2">
      <c r="A55" s="25"/>
      <c r="B55" s="26">
        <v>100</v>
      </c>
      <c r="C55" s="27">
        <v>3620.92875</v>
      </c>
      <c r="D55" s="28">
        <v>327934</v>
      </c>
      <c r="F55" s="27">
        <v>19329.448750000032</v>
      </c>
      <c r="G55" s="27">
        <v>827679</v>
      </c>
      <c r="I55" s="27">
        <v>13381043.224999974</v>
      </c>
      <c r="K55" s="27">
        <v>20</v>
      </c>
    </row>
    <row r="56" spans="1:11" x14ac:dyDescent="0.2">
      <c r="A56" s="25"/>
      <c r="B56" s="26">
        <v>120</v>
      </c>
      <c r="C56" s="27">
        <v>3747.4250000000102</v>
      </c>
      <c r="D56" s="28">
        <v>416006</v>
      </c>
      <c r="F56" s="27">
        <v>23076.873750000042</v>
      </c>
      <c r="G56" s="27">
        <v>1243685</v>
      </c>
      <c r="I56" s="27">
        <v>13309098.524999972</v>
      </c>
      <c r="K56" s="27">
        <v>20</v>
      </c>
    </row>
    <row r="57" spans="1:11" x14ac:dyDescent="0.2">
      <c r="A57" s="25"/>
      <c r="B57" s="26">
        <v>140</v>
      </c>
      <c r="C57" s="27">
        <v>3800.5962500000001</v>
      </c>
      <c r="D57" s="28">
        <v>496638</v>
      </c>
      <c r="F57" s="27">
        <v>26877.470000000041</v>
      </c>
      <c r="G57" s="27">
        <v>1740323</v>
      </c>
      <c r="I57" s="27">
        <v>13232389.549999971</v>
      </c>
      <c r="K57" s="27">
        <v>20</v>
      </c>
    </row>
    <row r="58" spans="1:11" x14ac:dyDescent="0.2">
      <c r="A58" s="25"/>
      <c r="B58" s="26">
        <v>160</v>
      </c>
      <c r="C58" s="27">
        <v>4139.6775000000007</v>
      </c>
      <c r="D58" s="28">
        <v>623802</v>
      </c>
      <c r="F58" s="27">
        <v>31017.147500000043</v>
      </c>
      <c r="G58" s="27">
        <v>2364125</v>
      </c>
      <c r="I58" s="27">
        <v>13153276.699999973</v>
      </c>
      <c r="K58" s="27">
        <v>20</v>
      </c>
    </row>
    <row r="59" spans="1:11" x14ac:dyDescent="0.2">
      <c r="A59" s="25"/>
      <c r="B59" s="26">
        <v>180</v>
      </c>
      <c r="C59" s="27">
        <v>4383.1675000000005</v>
      </c>
      <c r="D59" s="28">
        <v>749671</v>
      </c>
      <c r="F59" s="27">
        <v>35400.315000000046</v>
      </c>
      <c r="G59" s="27">
        <v>3113796</v>
      </c>
      <c r="I59" s="27">
        <v>13069730.399999972</v>
      </c>
      <c r="K59" s="27">
        <v>20</v>
      </c>
    </row>
    <row r="60" spans="1:11" x14ac:dyDescent="0.2">
      <c r="A60" s="25"/>
      <c r="B60" s="26">
        <v>200</v>
      </c>
      <c r="C60" s="27">
        <v>4505.43750000001</v>
      </c>
      <c r="D60" s="28">
        <v>859014</v>
      </c>
      <c r="F60" s="27">
        <v>39905.752500000053</v>
      </c>
      <c r="G60" s="27">
        <v>3972810</v>
      </c>
      <c r="I60" s="27">
        <v>12979292.699999971</v>
      </c>
      <c r="K60" s="27">
        <v>20</v>
      </c>
    </row>
    <row r="61" spans="1:11" x14ac:dyDescent="0.2">
      <c r="A61" s="25"/>
      <c r="B61" s="26">
        <v>220</v>
      </c>
      <c r="C61" s="27">
        <v>4845.7562499999995</v>
      </c>
      <c r="D61" s="28">
        <v>1020517</v>
      </c>
      <c r="F61" s="27">
        <v>44751.508750000052</v>
      </c>
      <c r="G61" s="27">
        <v>4993327</v>
      </c>
      <c r="I61" s="27">
        <v>12885708.074999973</v>
      </c>
      <c r="K61" s="27">
        <v>20</v>
      </c>
    </row>
    <row r="62" spans="1:11" x14ac:dyDescent="0.2">
      <c r="A62" s="25"/>
      <c r="B62" s="26">
        <v>240</v>
      </c>
      <c r="C62" s="27">
        <v>5201.3512500000097</v>
      </c>
      <c r="D62" s="28">
        <v>1200216</v>
      </c>
      <c r="F62" s="27">
        <v>49952.860000000059</v>
      </c>
      <c r="G62" s="27">
        <v>6193543</v>
      </c>
      <c r="I62" s="27">
        <v>12786234.024999971</v>
      </c>
      <c r="K62" s="27">
        <v>20</v>
      </c>
    </row>
    <row r="63" spans="1:11" x14ac:dyDescent="0.2">
      <c r="A63" s="25"/>
      <c r="B63" s="26">
        <v>260</v>
      </c>
      <c r="C63" s="27">
        <v>5428.3825000000097</v>
      </c>
      <c r="D63" s="28">
        <v>1360338</v>
      </c>
      <c r="F63" s="27">
        <v>55381.242500000066</v>
      </c>
      <c r="G63" s="27">
        <v>7553881</v>
      </c>
      <c r="I63" s="27">
        <v>12679273.84999997</v>
      </c>
      <c r="K63" s="27">
        <v>20</v>
      </c>
    </row>
    <row r="64" spans="1:11" x14ac:dyDescent="0.2">
      <c r="A64" s="25"/>
      <c r="B64" s="26">
        <v>280</v>
      </c>
      <c r="C64" s="27">
        <v>5624.0725000000002</v>
      </c>
      <c r="D64" s="28">
        <v>1521267</v>
      </c>
      <c r="F64" s="27">
        <v>61005.315000000068</v>
      </c>
      <c r="G64" s="27">
        <v>9075148</v>
      </c>
      <c r="I64" s="27">
        <v>12568274.349999974</v>
      </c>
      <c r="K64" s="27">
        <v>20</v>
      </c>
    </row>
    <row r="65" spans="1:11" x14ac:dyDescent="0.2">
      <c r="A65" s="25"/>
      <c r="B65" s="26">
        <v>300</v>
      </c>
      <c r="C65" s="27">
        <v>5876.7924999999996</v>
      </c>
      <c r="D65" s="28">
        <v>1709010</v>
      </c>
      <c r="F65" s="27">
        <v>66882.107500000071</v>
      </c>
      <c r="G65" s="27">
        <v>10784158</v>
      </c>
      <c r="I65" s="27">
        <v>12455238.449999973</v>
      </c>
      <c r="K65" s="27">
        <v>20</v>
      </c>
    </row>
    <row r="66" spans="1:11" x14ac:dyDescent="0.2">
      <c r="A66" s="25"/>
      <c r="B66" s="26">
        <v>320</v>
      </c>
      <c r="C66" s="27">
        <v>5999.7849999999999</v>
      </c>
      <c r="D66" s="28">
        <v>1863571</v>
      </c>
      <c r="F66" s="27">
        <v>72881.892500000075</v>
      </c>
      <c r="G66" s="27">
        <v>12647729</v>
      </c>
      <c r="I66" s="27">
        <v>12335370.149999972</v>
      </c>
      <c r="K66" s="27">
        <v>20</v>
      </c>
    </row>
    <row r="67" spans="1:11" x14ac:dyDescent="0.2">
      <c r="A67" s="25"/>
      <c r="B67" s="26">
        <v>340</v>
      </c>
      <c r="C67" s="27">
        <v>6504.0450000000101</v>
      </c>
      <c r="D67" s="28">
        <v>2150758</v>
      </c>
      <c r="F67" s="27">
        <v>79385.937500000087</v>
      </c>
      <c r="G67" s="27">
        <v>14798487</v>
      </c>
      <c r="I67" s="27">
        <v>12211117.349999968</v>
      </c>
      <c r="K67" s="27">
        <v>20</v>
      </c>
    </row>
    <row r="68" spans="1:11" x14ac:dyDescent="0.2">
      <c r="A68" s="25"/>
      <c r="B68" s="26">
        <v>360</v>
      </c>
      <c r="C68" s="27">
        <v>6809.8712499999901</v>
      </c>
      <c r="D68" s="28">
        <v>2388305</v>
      </c>
      <c r="F68" s="27">
        <v>86195.808750000084</v>
      </c>
      <c r="G68" s="27">
        <v>17186792</v>
      </c>
      <c r="I68" s="27">
        <v>12078405.099999975</v>
      </c>
      <c r="K68" s="27">
        <v>20</v>
      </c>
    </row>
    <row r="69" spans="1:11" x14ac:dyDescent="0.2">
      <c r="A69" s="25"/>
      <c r="B69" s="26">
        <v>380</v>
      </c>
      <c r="C69" s="27">
        <v>6875.6925000000101</v>
      </c>
      <c r="D69" s="28">
        <v>2547063</v>
      </c>
      <c r="F69" s="27">
        <v>93071.501250000088</v>
      </c>
      <c r="G69" s="27">
        <v>19733855</v>
      </c>
      <c r="I69" s="27">
        <v>11939756.174999967</v>
      </c>
      <c r="K69" s="27">
        <v>20</v>
      </c>
    </row>
    <row r="70" spans="1:11" x14ac:dyDescent="0.2">
      <c r="A70" s="25"/>
      <c r="B70" s="26">
        <v>400</v>
      </c>
      <c r="C70" s="27">
        <v>7287.07124999999</v>
      </c>
      <c r="D70" s="28">
        <v>2846413</v>
      </c>
      <c r="F70" s="27">
        <v>100358.57250000008</v>
      </c>
      <c r="G70" s="27">
        <v>22580268</v>
      </c>
      <c r="I70" s="27">
        <v>11799526.974999975</v>
      </c>
      <c r="K70" s="27">
        <v>20</v>
      </c>
    </row>
    <row r="71" spans="1:11" x14ac:dyDescent="0.2">
      <c r="A71" s="25"/>
      <c r="B71" s="26">
        <v>500</v>
      </c>
      <c r="C71" s="27">
        <v>38932.049999999799</v>
      </c>
      <c r="D71" s="28">
        <v>17571846</v>
      </c>
      <c r="F71" s="27">
        <v>139290.62249999988</v>
      </c>
      <c r="G71" s="27">
        <v>40152114</v>
      </c>
      <c r="I71" s="27">
        <v>56716826.249999963</v>
      </c>
      <c r="K71" s="27">
        <v>100</v>
      </c>
    </row>
    <row r="72" spans="1:11" x14ac:dyDescent="0.2">
      <c r="A72" s="25"/>
      <c r="B72" s="26">
        <v>600</v>
      </c>
      <c r="C72" s="27">
        <v>41769.1149999997</v>
      </c>
      <c r="D72" s="28">
        <v>23010120</v>
      </c>
      <c r="F72" s="27">
        <v>181059.73749999958</v>
      </c>
      <c r="G72" s="27">
        <v>63162234</v>
      </c>
      <c r="I72" s="27">
        <v>52666451.25000006</v>
      </c>
      <c r="K72" s="27">
        <v>100</v>
      </c>
    </row>
    <row r="73" spans="1:11" x14ac:dyDescent="0.2">
      <c r="A73" s="25"/>
      <c r="B73" s="26">
        <v>700</v>
      </c>
      <c r="C73" s="27">
        <v>42969.108749999803</v>
      </c>
      <c r="D73" s="28">
        <v>27952811</v>
      </c>
      <c r="F73" s="27">
        <v>224028.84624999939</v>
      </c>
      <c r="G73" s="27">
        <v>91115045</v>
      </c>
      <c r="I73" s="27">
        <v>48415323.625000052</v>
      </c>
      <c r="K73" s="27">
        <v>100</v>
      </c>
    </row>
    <row r="74" spans="1:11" x14ac:dyDescent="0.2">
      <c r="A74" s="25"/>
      <c r="B74" s="26">
        <v>800</v>
      </c>
      <c r="C74" s="27">
        <v>42444.451249999896</v>
      </c>
      <c r="D74" s="28">
        <v>31846902</v>
      </c>
      <c r="F74" s="27">
        <v>266473.29749999929</v>
      </c>
      <c r="G74" s="27">
        <v>122961947</v>
      </c>
      <c r="I74" s="27">
        <v>44135318.875000015</v>
      </c>
      <c r="K74" s="27">
        <v>100</v>
      </c>
    </row>
    <row r="75" spans="1:11" x14ac:dyDescent="0.2">
      <c r="A75" s="25"/>
      <c r="B75" s="26">
        <v>900</v>
      </c>
      <c r="C75" s="27">
        <v>41220.598749999903</v>
      </c>
      <c r="D75" s="28">
        <v>35045661</v>
      </c>
      <c r="F75" s="27">
        <v>307693.89624999918</v>
      </c>
      <c r="G75" s="27">
        <v>158007608</v>
      </c>
      <c r="I75" s="27">
        <v>39946654.87500003</v>
      </c>
      <c r="K75" s="27">
        <v>100</v>
      </c>
    </row>
    <row r="76" spans="1:11" x14ac:dyDescent="0.2">
      <c r="A76" s="25"/>
      <c r="B76" s="26">
        <v>1000</v>
      </c>
      <c r="C76" s="27">
        <v>39119.366249999897</v>
      </c>
      <c r="D76" s="28">
        <v>37164582</v>
      </c>
      <c r="F76" s="27">
        <v>346813.26249999908</v>
      </c>
      <c r="G76" s="27">
        <v>195172190</v>
      </c>
      <c r="I76" s="27">
        <v>35922688.625000052</v>
      </c>
      <c r="K76" s="27">
        <v>100</v>
      </c>
    </row>
    <row r="77" spans="1:11" x14ac:dyDescent="0.2">
      <c r="A77" s="25"/>
      <c r="B77" s="26">
        <v>1100</v>
      </c>
      <c r="C77" s="27">
        <v>37219.7049999999</v>
      </c>
      <c r="D77" s="28">
        <v>39072338</v>
      </c>
      <c r="F77" s="27">
        <v>384032.96749999898</v>
      </c>
      <c r="G77" s="27">
        <v>234244528</v>
      </c>
      <c r="I77" s="27">
        <v>32096198.750000071</v>
      </c>
      <c r="K77" s="27">
        <v>100</v>
      </c>
    </row>
    <row r="78" spans="1:11" x14ac:dyDescent="0.2">
      <c r="A78" s="25"/>
      <c r="B78" s="26">
        <v>1200</v>
      </c>
      <c r="C78" s="27">
        <v>35512.576249999998</v>
      </c>
      <c r="D78" s="28">
        <v>40838915</v>
      </c>
      <c r="F78" s="27">
        <v>419545.54374999896</v>
      </c>
      <c r="G78" s="27">
        <v>275083443</v>
      </c>
      <c r="I78" s="27">
        <v>28467389.249999974</v>
      </c>
      <c r="K78" s="27">
        <v>100</v>
      </c>
    </row>
    <row r="79" spans="1:11" x14ac:dyDescent="0.2">
      <c r="A79" s="25"/>
      <c r="B79" s="26">
        <v>1300</v>
      </c>
      <c r="C79" s="27">
        <v>33411.592499999999</v>
      </c>
      <c r="D79" s="28">
        <v>41766037</v>
      </c>
      <c r="F79" s="27">
        <v>452957.13624999893</v>
      </c>
      <c r="G79" s="27">
        <v>316849480</v>
      </c>
      <c r="I79" s="27">
        <v>25023274.874999978</v>
      </c>
      <c r="K79" s="27">
        <v>100</v>
      </c>
    </row>
    <row r="80" spans="1:11" x14ac:dyDescent="0.2">
      <c r="A80" s="25"/>
      <c r="B80" s="26">
        <v>1400</v>
      </c>
      <c r="C80" s="27">
        <v>30831.862499999999</v>
      </c>
      <c r="D80" s="28">
        <v>41617455</v>
      </c>
      <c r="F80" s="27">
        <v>483788.99874999892</v>
      </c>
      <c r="G80" s="27">
        <v>358466935</v>
      </c>
      <c r="I80" s="27">
        <v>21803996.374999981</v>
      </c>
      <c r="K80" s="27">
        <v>100</v>
      </c>
    </row>
    <row r="81" spans="1:11" x14ac:dyDescent="0.2">
      <c r="A81" s="25"/>
      <c r="B81" s="26">
        <v>1500</v>
      </c>
      <c r="C81" s="27">
        <v>28276.177500000002</v>
      </c>
      <c r="D81" s="28">
        <v>40983348</v>
      </c>
      <c r="F81" s="27">
        <v>512065.17624999891</v>
      </c>
      <c r="G81" s="27">
        <v>399450283</v>
      </c>
      <c r="I81" s="27">
        <v>18837044.374999981</v>
      </c>
      <c r="K81" s="27">
        <v>100</v>
      </c>
    </row>
    <row r="82" spans="1:11" x14ac:dyDescent="0.2">
      <c r="A82" s="25"/>
      <c r="B82" s="26">
        <v>1600</v>
      </c>
      <c r="C82" s="27">
        <v>25367.91</v>
      </c>
      <c r="D82" s="28">
        <v>39301743</v>
      </c>
      <c r="F82" s="27">
        <v>537433.08624999889</v>
      </c>
      <c r="G82" s="27">
        <v>438752026</v>
      </c>
      <c r="I82" s="27">
        <v>16153431.874999983</v>
      </c>
      <c r="K82" s="27">
        <v>100</v>
      </c>
    </row>
    <row r="83" spans="1:11" x14ac:dyDescent="0.2">
      <c r="A83" s="25"/>
      <c r="B83" s="26">
        <v>1700</v>
      </c>
      <c r="C83" s="27">
        <v>22431.255000000001</v>
      </c>
      <c r="D83" s="28">
        <v>37000606</v>
      </c>
      <c r="F83" s="27">
        <v>559864.34124999889</v>
      </c>
      <c r="G83" s="27">
        <v>475752632</v>
      </c>
      <c r="I83" s="27">
        <v>13771026.374999983</v>
      </c>
      <c r="K83" s="27">
        <v>100</v>
      </c>
    </row>
    <row r="84" spans="1:11" x14ac:dyDescent="0.2">
      <c r="A84" s="25"/>
      <c r="B84" s="26">
        <v>1800</v>
      </c>
      <c r="C84" s="27">
        <v>19469.2</v>
      </c>
      <c r="D84" s="28">
        <v>34049171</v>
      </c>
      <c r="F84" s="27">
        <v>579333.54124999885</v>
      </c>
      <c r="G84" s="27">
        <v>509801803</v>
      </c>
      <c r="I84" s="27">
        <v>11665039.374999987</v>
      </c>
      <c r="K84" s="27">
        <v>100</v>
      </c>
    </row>
    <row r="85" spans="1:11" x14ac:dyDescent="0.2">
      <c r="A85" s="25"/>
      <c r="B85" s="26">
        <v>1900</v>
      </c>
      <c r="C85" s="27">
        <v>16784.28</v>
      </c>
      <c r="D85" s="28">
        <v>31033768</v>
      </c>
      <c r="F85" s="27">
        <v>596117.82124999887</v>
      </c>
      <c r="G85" s="27">
        <v>540835571</v>
      </c>
      <c r="I85" s="27">
        <v>9857144.3749999888</v>
      </c>
      <c r="K85" s="27">
        <v>100</v>
      </c>
    </row>
    <row r="86" spans="1:11" x14ac:dyDescent="0.2">
      <c r="A86" s="25"/>
      <c r="B86" s="26">
        <v>2000</v>
      </c>
      <c r="C86" s="27">
        <v>14004.098749999999</v>
      </c>
      <c r="D86" s="28">
        <v>27300430</v>
      </c>
      <c r="F86" s="27">
        <v>610121.91999999888</v>
      </c>
      <c r="G86" s="27">
        <v>568136001</v>
      </c>
      <c r="I86" s="27">
        <v>8327312.8749999842</v>
      </c>
      <c r="K86" s="27">
        <v>100</v>
      </c>
    </row>
    <row r="87" spans="1:11" x14ac:dyDescent="0.2">
      <c r="A87" s="25"/>
      <c r="B87" s="26">
        <v>3000</v>
      </c>
      <c r="C87" s="27">
        <v>61165.406249999898</v>
      </c>
      <c r="D87" s="28">
        <v>144150964</v>
      </c>
      <c r="F87" s="27">
        <v>671287.32624999876</v>
      </c>
      <c r="G87" s="27">
        <v>712286965</v>
      </c>
      <c r="I87" s="27">
        <v>37001450.250000164</v>
      </c>
      <c r="K87" s="27">
        <v>1000</v>
      </c>
    </row>
    <row r="88" spans="1:11" x14ac:dyDescent="0.2">
      <c r="A88" s="25"/>
      <c r="B88" s="26">
        <v>4000</v>
      </c>
      <c r="C88" s="27">
        <v>10634.856250000001</v>
      </c>
      <c r="D88" s="28">
        <v>35858787</v>
      </c>
      <c r="F88" s="27">
        <v>681922.18249999871</v>
      </c>
      <c r="G88" s="27">
        <v>748145752</v>
      </c>
      <c r="I88" s="27">
        <v>8500660.75</v>
      </c>
      <c r="K88" s="27">
        <v>1000</v>
      </c>
    </row>
    <row r="89" spans="1:11" x14ac:dyDescent="0.2">
      <c r="A89" s="25"/>
      <c r="B89" s="26">
        <v>5000</v>
      </c>
      <c r="C89" s="27">
        <v>2694.37</v>
      </c>
      <c r="D89" s="28">
        <v>11858447</v>
      </c>
      <c r="F89" s="27">
        <v>684616.55249999871</v>
      </c>
      <c r="G89" s="27">
        <v>760004199</v>
      </c>
      <c r="I89" s="27">
        <v>2933039.5000000093</v>
      </c>
      <c r="K89" s="27">
        <v>1000</v>
      </c>
    </row>
    <row r="90" spans="1:11" x14ac:dyDescent="0.2">
      <c r="A90" s="25"/>
      <c r="B90" s="26" t="s">
        <v>13</v>
      </c>
      <c r="C90" s="27">
        <v>1852.0725</v>
      </c>
      <c r="D90" s="28">
        <v>13286977</v>
      </c>
      <c r="F90" s="30">
        <v>686468.62499999872</v>
      </c>
      <c r="G90" s="30">
        <v>773291176</v>
      </c>
      <c r="I90" s="30">
        <v>4026614.5</v>
      </c>
      <c r="K90" s="30">
        <v>0</v>
      </c>
    </row>
    <row r="91" spans="1:11" x14ac:dyDescent="0.2">
      <c r="A91" s="8">
        <v>201209</v>
      </c>
      <c r="B91" s="22">
        <v>0</v>
      </c>
      <c r="C91" s="31">
        <v>2921.2825000000103</v>
      </c>
      <c r="D91" s="24">
        <v>0</v>
      </c>
      <c r="F91" s="23">
        <v>2921.2825000000103</v>
      </c>
      <c r="G91" s="23">
        <v>0</v>
      </c>
      <c r="I91" s="23">
        <v>0</v>
      </c>
      <c r="K91" s="23">
        <v>0</v>
      </c>
    </row>
    <row r="92" spans="1:11" x14ac:dyDescent="0.2">
      <c r="A92" s="25"/>
      <c r="B92" s="26">
        <v>20</v>
      </c>
      <c r="C92" s="27">
        <v>4015.31000000002</v>
      </c>
      <c r="D92" s="28">
        <v>37327</v>
      </c>
      <c r="F92" s="27">
        <v>6936.5925000000298</v>
      </c>
      <c r="G92" s="27">
        <v>37327</v>
      </c>
      <c r="I92" s="27">
        <v>13712118.399999952</v>
      </c>
      <c r="K92" s="27">
        <v>20</v>
      </c>
    </row>
    <row r="93" spans="1:11" x14ac:dyDescent="0.2">
      <c r="A93" s="25"/>
      <c r="B93" s="26">
        <v>40</v>
      </c>
      <c r="C93" s="27">
        <v>2798.00000000001</v>
      </c>
      <c r="D93" s="28">
        <v>85516</v>
      </c>
      <c r="F93" s="27">
        <v>9734.5925000000389</v>
      </c>
      <c r="G93" s="27">
        <v>122843</v>
      </c>
      <c r="I93" s="27">
        <v>13648387.399999952</v>
      </c>
      <c r="K93" s="27">
        <v>20</v>
      </c>
    </row>
    <row r="94" spans="1:11" x14ac:dyDescent="0.2">
      <c r="A94" s="25"/>
      <c r="B94" s="26">
        <v>60</v>
      </c>
      <c r="C94" s="27">
        <v>3197.33250000001</v>
      </c>
      <c r="D94" s="28">
        <v>163557</v>
      </c>
      <c r="F94" s="27">
        <v>12931.925000000048</v>
      </c>
      <c r="G94" s="27">
        <v>286400</v>
      </c>
      <c r="I94" s="27">
        <v>13590548.449999951</v>
      </c>
      <c r="K94" s="27">
        <v>20</v>
      </c>
    </row>
    <row r="95" spans="1:11" x14ac:dyDescent="0.2">
      <c r="A95" s="25"/>
      <c r="B95" s="26">
        <v>80</v>
      </c>
      <c r="C95" s="27">
        <v>3452.9300000000098</v>
      </c>
      <c r="D95" s="28">
        <v>244794</v>
      </c>
      <c r="F95" s="27">
        <v>16384.855000000058</v>
      </c>
      <c r="G95" s="27">
        <v>531194</v>
      </c>
      <c r="I95" s="27">
        <v>13523444.349999949</v>
      </c>
      <c r="K95" s="27">
        <v>20</v>
      </c>
    </row>
    <row r="96" spans="1:11" x14ac:dyDescent="0.2">
      <c r="A96" s="25"/>
      <c r="B96" s="26">
        <v>100</v>
      </c>
      <c r="C96" s="27">
        <v>4093.5212500000102</v>
      </c>
      <c r="D96" s="28">
        <v>371328</v>
      </c>
      <c r="F96" s="27">
        <v>20478.376250000067</v>
      </c>
      <c r="G96" s="27">
        <v>902522</v>
      </c>
      <c r="I96" s="27">
        <v>13447802.02499995</v>
      </c>
      <c r="K96" s="27">
        <v>20</v>
      </c>
    </row>
    <row r="97" spans="1:11" x14ac:dyDescent="0.2">
      <c r="A97" s="25"/>
      <c r="B97" s="26">
        <v>120</v>
      </c>
      <c r="C97" s="27">
        <v>4437.2800000000007</v>
      </c>
      <c r="D97" s="28">
        <v>492102</v>
      </c>
      <c r="F97" s="27">
        <v>24915.656250000065</v>
      </c>
      <c r="G97" s="27">
        <v>1394624</v>
      </c>
      <c r="I97" s="27">
        <v>13363584.124999952</v>
      </c>
      <c r="K97" s="27">
        <v>20</v>
      </c>
    </row>
    <row r="98" spans="1:11" x14ac:dyDescent="0.2">
      <c r="A98" s="25"/>
      <c r="B98" s="26">
        <v>140</v>
      </c>
      <c r="C98" s="27">
        <v>4610.8150000000105</v>
      </c>
      <c r="D98" s="28">
        <v>601458</v>
      </c>
      <c r="F98" s="27">
        <v>29526.471250000075</v>
      </c>
      <c r="G98" s="27">
        <v>1996082</v>
      </c>
      <c r="I98" s="27">
        <v>13271154.02499995</v>
      </c>
      <c r="K98" s="27">
        <v>20</v>
      </c>
    </row>
    <row r="99" spans="1:11" x14ac:dyDescent="0.2">
      <c r="A99" s="25"/>
      <c r="B99" s="26">
        <v>160</v>
      </c>
      <c r="C99" s="27">
        <v>5054.8674999999994</v>
      </c>
      <c r="D99" s="28">
        <v>761230</v>
      </c>
      <c r="F99" s="27">
        <v>34581.338750000075</v>
      </c>
      <c r="G99" s="27">
        <v>2757312</v>
      </c>
      <c r="I99" s="27">
        <v>13175445.024999952</v>
      </c>
      <c r="K99" s="27">
        <v>20</v>
      </c>
    </row>
    <row r="100" spans="1:11" x14ac:dyDescent="0.2">
      <c r="A100" s="25"/>
      <c r="B100" s="26">
        <v>180</v>
      </c>
      <c r="C100" s="27">
        <v>5529.5012499999993</v>
      </c>
      <c r="D100" s="28">
        <v>945868</v>
      </c>
      <c r="F100" s="27">
        <v>40110.840000000077</v>
      </c>
      <c r="G100" s="27">
        <v>3703180</v>
      </c>
      <c r="I100" s="27">
        <v>13072454.249999952</v>
      </c>
      <c r="K100" s="27">
        <v>20</v>
      </c>
    </row>
    <row r="101" spans="1:11" x14ac:dyDescent="0.2">
      <c r="A101" s="25"/>
      <c r="B101" s="26">
        <v>200</v>
      </c>
      <c r="C101" s="27">
        <v>5756.0862500000103</v>
      </c>
      <c r="D101" s="28">
        <v>1097345</v>
      </c>
      <c r="F101" s="27">
        <v>45866.926250000084</v>
      </c>
      <c r="G101" s="27">
        <v>4800525</v>
      </c>
      <c r="I101" s="27">
        <v>12957434.199999947</v>
      </c>
      <c r="K101" s="27">
        <v>20</v>
      </c>
    </row>
    <row r="102" spans="1:11" x14ac:dyDescent="0.2">
      <c r="A102" s="25"/>
      <c r="B102" s="26">
        <v>220</v>
      </c>
      <c r="C102" s="27">
        <v>6365.9750000000004</v>
      </c>
      <c r="D102" s="28">
        <v>1340409</v>
      </c>
      <c r="F102" s="27">
        <v>52232.901250000083</v>
      </c>
      <c r="G102" s="27">
        <v>6140934</v>
      </c>
      <c r="I102" s="27">
        <v>12836079.224999951</v>
      </c>
      <c r="K102" s="27">
        <v>20</v>
      </c>
    </row>
    <row r="103" spans="1:11" x14ac:dyDescent="0.2">
      <c r="A103" s="25"/>
      <c r="B103" s="26">
        <v>240</v>
      </c>
      <c r="C103" s="27">
        <v>6712.1912499999999</v>
      </c>
      <c r="D103" s="28">
        <v>1548637</v>
      </c>
      <c r="F103" s="27">
        <v>58945.092500000086</v>
      </c>
      <c r="G103" s="27">
        <v>7689571</v>
      </c>
      <c r="I103" s="27">
        <v>12706576.324999951</v>
      </c>
      <c r="K103" s="27">
        <v>20</v>
      </c>
    </row>
    <row r="104" spans="1:11" x14ac:dyDescent="0.2">
      <c r="A104" s="25"/>
      <c r="B104" s="26">
        <v>260</v>
      </c>
      <c r="C104" s="27">
        <v>7119.89</v>
      </c>
      <c r="D104" s="28">
        <v>1784394</v>
      </c>
      <c r="F104" s="27">
        <v>66064.982500000086</v>
      </c>
      <c r="G104" s="27">
        <v>9473965</v>
      </c>
      <c r="I104" s="27">
        <v>12567843.999999953</v>
      </c>
      <c r="K104" s="27">
        <v>20</v>
      </c>
    </row>
    <row r="105" spans="1:11" x14ac:dyDescent="0.2">
      <c r="A105" s="25"/>
      <c r="B105" s="26">
        <v>280</v>
      </c>
      <c r="C105" s="27">
        <v>7481.1887499999993</v>
      </c>
      <c r="D105" s="28">
        <v>2024096</v>
      </c>
      <c r="F105" s="27">
        <v>73546.171250000087</v>
      </c>
      <c r="G105" s="27">
        <v>11498061</v>
      </c>
      <c r="I105" s="27">
        <v>12421586.749999952</v>
      </c>
      <c r="K105" s="27">
        <v>20</v>
      </c>
    </row>
    <row r="106" spans="1:11" x14ac:dyDescent="0.2">
      <c r="A106" s="25"/>
      <c r="B106" s="26">
        <v>300</v>
      </c>
      <c r="C106" s="27">
        <v>7746.3074999999999</v>
      </c>
      <c r="D106" s="28">
        <v>2251693</v>
      </c>
      <c r="F106" s="27">
        <v>81292.478750000082</v>
      </c>
      <c r="G106" s="27">
        <v>13749754</v>
      </c>
      <c r="I106" s="27">
        <v>12270400.574999951</v>
      </c>
      <c r="K106" s="27">
        <v>20</v>
      </c>
    </row>
    <row r="107" spans="1:11" x14ac:dyDescent="0.2">
      <c r="A107" s="25"/>
      <c r="B107" s="26">
        <v>320</v>
      </c>
      <c r="C107" s="27">
        <v>8108.4762500000097</v>
      </c>
      <c r="D107" s="28">
        <v>2518077</v>
      </c>
      <c r="F107" s="27">
        <v>89400.955000000089</v>
      </c>
      <c r="G107" s="27">
        <v>16267831</v>
      </c>
      <c r="I107" s="27">
        <v>12111038.27499995</v>
      </c>
      <c r="K107" s="27">
        <v>20</v>
      </c>
    </row>
    <row r="108" spans="1:11" x14ac:dyDescent="0.2">
      <c r="A108" s="25"/>
      <c r="B108" s="26">
        <v>340</v>
      </c>
      <c r="C108" s="27">
        <v>8791.2237499999901</v>
      </c>
      <c r="D108" s="28">
        <v>2906595</v>
      </c>
      <c r="F108" s="27">
        <v>98192.178750000079</v>
      </c>
      <c r="G108" s="27">
        <v>19174426</v>
      </c>
      <c r="I108" s="27">
        <v>11943083.074999955</v>
      </c>
      <c r="K108" s="27">
        <v>20</v>
      </c>
    </row>
    <row r="109" spans="1:11" x14ac:dyDescent="0.2">
      <c r="A109" s="25"/>
      <c r="B109" s="26">
        <v>360</v>
      </c>
      <c r="C109" s="27">
        <v>9007.9137500000015</v>
      </c>
      <c r="D109" s="28">
        <v>3159222</v>
      </c>
      <c r="F109" s="27">
        <v>107200.09250000009</v>
      </c>
      <c r="G109" s="27">
        <v>22333648</v>
      </c>
      <c r="I109" s="27">
        <v>11766052.724999949</v>
      </c>
      <c r="K109" s="27">
        <v>20</v>
      </c>
    </row>
    <row r="110" spans="1:11" x14ac:dyDescent="0.2">
      <c r="A110" s="25"/>
      <c r="B110" s="26">
        <v>380</v>
      </c>
      <c r="C110" s="27">
        <v>9161.4650000000092</v>
      </c>
      <c r="D110" s="28">
        <v>3395637</v>
      </c>
      <c r="F110" s="27">
        <v>116361.5575000001</v>
      </c>
      <c r="G110" s="27">
        <v>25729285</v>
      </c>
      <c r="I110" s="27">
        <v>11583801.699999947</v>
      </c>
      <c r="K110" s="27">
        <v>20</v>
      </c>
    </row>
    <row r="111" spans="1:11" x14ac:dyDescent="0.2">
      <c r="A111" s="25"/>
      <c r="B111" s="26">
        <v>400</v>
      </c>
      <c r="C111" s="27">
        <v>9741.3312500000102</v>
      </c>
      <c r="D111" s="28">
        <v>3804266</v>
      </c>
      <c r="F111" s="27">
        <v>126102.8887500001</v>
      </c>
      <c r="G111" s="27">
        <v>29533551</v>
      </c>
      <c r="I111" s="27">
        <v>11394025.599999949</v>
      </c>
      <c r="K111" s="27">
        <v>20</v>
      </c>
    </row>
    <row r="112" spans="1:11" x14ac:dyDescent="0.2">
      <c r="A112" s="25"/>
      <c r="B112" s="26">
        <v>500</v>
      </c>
      <c r="C112" s="27">
        <v>50817.521249999598</v>
      </c>
      <c r="D112" s="28">
        <v>22944068</v>
      </c>
      <c r="F112" s="27">
        <v>176920.40999999968</v>
      </c>
      <c r="G112" s="27">
        <v>52477619</v>
      </c>
      <c r="I112" s="27">
        <v>53992634.749999955</v>
      </c>
      <c r="K112" s="27">
        <v>100</v>
      </c>
    </row>
    <row r="113" spans="1:11" x14ac:dyDescent="0.2">
      <c r="A113" s="25"/>
      <c r="B113" s="26">
        <v>600</v>
      </c>
      <c r="C113" s="27">
        <v>53843.1349999995</v>
      </c>
      <c r="D113" s="28">
        <v>29651591</v>
      </c>
      <c r="F113" s="27">
        <v>230763.54499999917</v>
      </c>
      <c r="G113" s="27">
        <v>82129210</v>
      </c>
      <c r="I113" s="27">
        <v>48721285.250000104</v>
      </c>
      <c r="K113" s="27">
        <v>100</v>
      </c>
    </row>
    <row r="114" spans="1:11" x14ac:dyDescent="0.2">
      <c r="A114" s="25"/>
      <c r="B114" s="26">
        <v>700</v>
      </c>
      <c r="C114" s="27">
        <v>53052.206249999697</v>
      </c>
      <c r="D114" s="28">
        <v>34500725</v>
      </c>
      <c r="F114" s="27">
        <v>283815.75124999887</v>
      </c>
      <c r="G114" s="27">
        <v>116629935</v>
      </c>
      <c r="I114" s="27">
        <v>43355442.37500006</v>
      </c>
      <c r="K114" s="27">
        <v>100</v>
      </c>
    </row>
    <row r="115" spans="1:11" x14ac:dyDescent="0.2">
      <c r="A115" s="25"/>
      <c r="B115" s="26">
        <v>800</v>
      </c>
      <c r="C115" s="27">
        <v>50660.2812499996</v>
      </c>
      <c r="D115" s="28">
        <v>37985681</v>
      </c>
      <c r="F115" s="27">
        <v>334476.03249999846</v>
      </c>
      <c r="G115" s="27">
        <v>154615616</v>
      </c>
      <c r="I115" s="27">
        <v>38143497.125000201</v>
      </c>
      <c r="K115" s="27">
        <v>100</v>
      </c>
    </row>
    <row r="116" spans="1:11" x14ac:dyDescent="0.2">
      <c r="A116" s="25"/>
      <c r="B116" s="26">
        <v>900</v>
      </c>
      <c r="C116" s="27">
        <v>47292.811249999701</v>
      </c>
      <c r="D116" s="28">
        <v>40187265</v>
      </c>
      <c r="F116" s="27">
        <v>381768.84374999814</v>
      </c>
      <c r="G116" s="27">
        <v>194802881</v>
      </c>
      <c r="I116" s="27">
        <v>33243747.87500019</v>
      </c>
      <c r="K116" s="27">
        <v>100</v>
      </c>
    </row>
    <row r="117" spans="1:11" x14ac:dyDescent="0.2">
      <c r="A117" s="25"/>
      <c r="B117" s="26">
        <v>1000</v>
      </c>
      <c r="C117" s="27">
        <v>43286.973749999699</v>
      </c>
      <c r="D117" s="28">
        <v>41119177</v>
      </c>
      <c r="F117" s="27">
        <v>425055.81749999785</v>
      </c>
      <c r="G117" s="27">
        <v>235922058</v>
      </c>
      <c r="I117" s="27">
        <v>28722935.12500025</v>
      </c>
      <c r="K117" s="27">
        <v>100</v>
      </c>
    </row>
    <row r="118" spans="1:11" x14ac:dyDescent="0.2">
      <c r="A118" s="25"/>
      <c r="B118" s="26">
        <v>1100</v>
      </c>
      <c r="C118" s="27">
        <v>39256.027499999895</v>
      </c>
      <c r="D118" s="28">
        <v>41205315</v>
      </c>
      <c r="F118" s="27">
        <v>464311.84499999776</v>
      </c>
      <c r="G118" s="27">
        <v>277127373</v>
      </c>
      <c r="I118" s="27">
        <v>24585719.250000093</v>
      </c>
      <c r="K118" s="27">
        <v>100</v>
      </c>
    </row>
    <row r="119" spans="1:11" x14ac:dyDescent="0.2">
      <c r="A119" s="25"/>
      <c r="B119" s="26">
        <v>1200</v>
      </c>
      <c r="C119" s="27">
        <v>35265.239999999903</v>
      </c>
      <c r="D119" s="28">
        <v>40540570</v>
      </c>
      <c r="F119" s="27">
        <v>499577.08499999763</v>
      </c>
      <c r="G119" s="27">
        <v>317667943</v>
      </c>
      <c r="I119" s="27">
        <v>20858713.750000104</v>
      </c>
      <c r="K119" s="27">
        <v>100</v>
      </c>
    </row>
    <row r="120" spans="1:11" x14ac:dyDescent="0.2">
      <c r="A120" s="25"/>
      <c r="B120" s="26">
        <v>1300</v>
      </c>
      <c r="C120" s="27">
        <v>31423.308749999898</v>
      </c>
      <c r="D120" s="28">
        <v>39257181</v>
      </c>
      <c r="F120" s="27">
        <v>531000.39374999749</v>
      </c>
      <c r="G120" s="27">
        <v>356925124</v>
      </c>
      <c r="I120" s="27">
        <v>17516787.375000134</v>
      </c>
      <c r="K120" s="27">
        <v>100</v>
      </c>
    </row>
    <row r="121" spans="1:11" x14ac:dyDescent="0.2">
      <c r="A121" s="25"/>
      <c r="B121" s="26">
        <v>1400</v>
      </c>
      <c r="C121" s="27">
        <v>26700.544999999998</v>
      </c>
      <c r="D121" s="28">
        <v>36024235</v>
      </c>
      <c r="F121" s="27">
        <v>557700.93874999753</v>
      </c>
      <c r="G121" s="27">
        <v>392949359</v>
      </c>
      <c r="I121" s="27">
        <v>14611048.875000011</v>
      </c>
      <c r="K121" s="27">
        <v>100</v>
      </c>
    </row>
    <row r="122" spans="1:11" x14ac:dyDescent="0.2">
      <c r="A122" s="25"/>
      <c r="B122" s="26">
        <v>1500</v>
      </c>
      <c r="C122" s="27">
        <v>23026.296249999999</v>
      </c>
      <c r="D122" s="28">
        <v>33371651</v>
      </c>
      <c r="F122" s="27">
        <v>580727.23499999754</v>
      </c>
      <c r="G122" s="27">
        <v>426321010</v>
      </c>
      <c r="I122" s="27">
        <v>12129729.000000011</v>
      </c>
      <c r="K122" s="27">
        <v>100</v>
      </c>
    </row>
    <row r="123" spans="1:11" x14ac:dyDescent="0.2">
      <c r="A123" s="25"/>
      <c r="B123" s="26">
        <v>1600</v>
      </c>
      <c r="C123" s="27">
        <v>19303.5425</v>
      </c>
      <c r="D123" s="28">
        <v>29903779</v>
      </c>
      <c r="F123" s="27">
        <v>600030.77749999752</v>
      </c>
      <c r="G123" s="27">
        <v>456224789</v>
      </c>
      <c r="I123" s="27">
        <v>10013003.750000013</v>
      </c>
      <c r="K123" s="27">
        <v>100</v>
      </c>
    </row>
    <row r="124" spans="1:11" x14ac:dyDescent="0.2">
      <c r="A124" s="25"/>
      <c r="B124" s="26">
        <v>1700</v>
      </c>
      <c r="C124" s="27">
        <v>16013.852500000001</v>
      </c>
      <c r="D124" s="28">
        <v>26403151</v>
      </c>
      <c r="F124" s="27">
        <v>616044.62999999756</v>
      </c>
      <c r="G124" s="27">
        <v>482627940</v>
      </c>
      <c r="I124" s="27">
        <v>8244140.2500000093</v>
      </c>
      <c r="K124" s="27">
        <v>100</v>
      </c>
    </row>
    <row r="125" spans="1:11" x14ac:dyDescent="0.2">
      <c r="A125" s="25"/>
      <c r="B125" s="26">
        <v>1800</v>
      </c>
      <c r="C125" s="27">
        <v>13294.9575</v>
      </c>
      <c r="D125" s="28">
        <v>23245364</v>
      </c>
      <c r="F125" s="27">
        <v>629339.58749999758</v>
      </c>
      <c r="G125" s="27">
        <v>505873304</v>
      </c>
      <c r="I125" s="27">
        <v>6777593.7500000075</v>
      </c>
      <c r="K125" s="27">
        <v>100</v>
      </c>
    </row>
    <row r="126" spans="1:11" x14ac:dyDescent="0.2">
      <c r="A126" s="25"/>
      <c r="B126" s="26">
        <v>1900</v>
      </c>
      <c r="C126" s="27">
        <v>10761.282499999999</v>
      </c>
      <c r="D126" s="28">
        <v>19900575</v>
      </c>
      <c r="F126" s="27">
        <v>640100.86999999755</v>
      </c>
      <c r="G126" s="27">
        <v>525773879</v>
      </c>
      <c r="I126" s="27">
        <v>5587795.7500000093</v>
      </c>
      <c r="K126" s="27">
        <v>100</v>
      </c>
    </row>
    <row r="127" spans="1:11" x14ac:dyDescent="0.2">
      <c r="A127" s="25"/>
      <c r="B127" s="26">
        <v>2000</v>
      </c>
      <c r="C127" s="27">
        <v>8853.2224999999999</v>
      </c>
      <c r="D127" s="28">
        <v>17252876</v>
      </c>
      <c r="F127" s="27">
        <v>648954.09249999758</v>
      </c>
      <c r="G127" s="27">
        <v>543026755</v>
      </c>
      <c r="I127" s="27">
        <v>4603960.2500000065</v>
      </c>
      <c r="K127" s="27">
        <v>100</v>
      </c>
    </row>
    <row r="128" spans="1:11" x14ac:dyDescent="0.2">
      <c r="A128" s="25"/>
      <c r="B128" s="26">
        <v>3000</v>
      </c>
      <c r="C128" s="27">
        <v>33817.685000000005</v>
      </c>
      <c r="D128" s="28">
        <v>79201719</v>
      </c>
      <c r="F128" s="27">
        <v>682771.77749999764</v>
      </c>
      <c r="G128" s="27">
        <v>622228474</v>
      </c>
      <c r="I128" s="27">
        <v>19470733.999999993</v>
      </c>
      <c r="K128" s="27">
        <v>1000</v>
      </c>
    </row>
    <row r="129" spans="1:11" x14ac:dyDescent="0.2">
      <c r="A129" s="25"/>
      <c r="B129" s="26">
        <v>4000</v>
      </c>
      <c r="C129" s="27">
        <v>5336.5775000000003</v>
      </c>
      <c r="D129" s="28">
        <v>17991313</v>
      </c>
      <c r="F129" s="27">
        <v>688108.35499999765</v>
      </c>
      <c r="G129" s="27">
        <v>640219787</v>
      </c>
      <c r="I129" s="27">
        <v>4549387.9999999935</v>
      </c>
      <c r="K129" s="27">
        <v>1000</v>
      </c>
    </row>
    <row r="130" spans="1:11" x14ac:dyDescent="0.2">
      <c r="A130" s="25"/>
      <c r="B130" s="26">
        <v>5000</v>
      </c>
      <c r="C130" s="27">
        <v>1466.97</v>
      </c>
      <c r="D130" s="28">
        <v>6474416</v>
      </c>
      <c r="F130" s="27">
        <v>689575.32499999763</v>
      </c>
      <c r="G130" s="27">
        <v>646694203</v>
      </c>
      <c r="I130" s="27">
        <v>1707373.5000000233</v>
      </c>
      <c r="K130" s="27">
        <v>1000</v>
      </c>
    </row>
    <row r="131" spans="1:11" x14ac:dyDescent="0.2">
      <c r="A131" s="25"/>
      <c r="B131" s="26" t="s">
        <v>13</v>
      </c>
      <c r="C131" s="27">
        <v>1100.8375000000001</v>
      </c>
      <c r="D131" s="28">
        <v>8265495</v>
      </c>
      <c r="F131" s="30">
        <v>690676.16249999765</v>
      </c>
      <c r="G131" s="30">
        <v>654959698</v>
      </c>
      <c r="I131" s="30">
        <v>2761307.5</v>
      </c>
      <c r="K131" s="30">
        <v>0</v>
      </c>
    </row>
    <row r="132" spans="1:11" x14ac:dyDescent="0.2">
      <c r="A132" s="8">
        <v>201210</v>
      </c>
      <c r="B132" s="22">
        <v>0</v>
      </c>
      <c r="C132" s="31">
        <v>3106.6612500000101</v>
      </c>
      <c r="D132" s="24">
        <v>1</v>
      </c>
      <c r="F132" s="23">
        <v>3106.6612500000101</v>
      </c>
      <c r="G132" s="23">
        <v>1</v>
      </c>
      <c r="I132" s="23">
        <v>1</v>
      </c>
      <c r="K132" s="23">
        <v>0</v>
      </c>
    </row>
    <row r="133" spans="1:11" x14ac:dyDescent="0.2">
      <c r="A133" s="25"/>
      <c r="B133" s="26">
        <v>20</v>
      </c>
      <c r="C133" s="27">
        <v>4077.0922499999997</v>
      </c>
      <c r="D133" s="28">
        <v>38951</v>
      </c>
      <c r="F133" s="27">
        <v>7183.7535000000098</v>
      </c>
      <c r="G133" s="27">
        <v>38952</v>
      </c>
      <c r="I133" s="27">
        <v>13703630.950000845</v>
      </c>
      <c r="K133" s="27">
        <v>20</v>
      </c>
    </row>
    <row r="134" spans="1:11" x14ac:dyDescent="0.2">
      <c r="A134" s="25"/>
      <c r="B134" s="26">
        <v>40</v>
      </c>
      <c r="C134" s="27">
        <v>3747.1837500000001</v>
      </c>
      <c r="D134" s="28">
        <v>114481</v>
      </c>
      <c r="F134" s="27">
        <v>10930.93725000001</v>
      </c>
      <c r="G134" s="27">
        <v>153433</v>
      </c>
      <c r="I134" s="27">
        <v>13629273.600000843</v>
      </c>
      <c r="K134" s="27">
        <v>20</v>
      </c>
    </row>
    <row r="135" spans="1:11" x14ac:dyDescent="0.2">
      <c r="A135" s="25"/>
      <c r="B135" s="26">
        <v>60</v>
      </c>
      <c r="C135" s="27">
        <v>4679.0484999999799</v>
      </c>
      <c r="D135" s="28">
        <v>239662</v>
      </c>
      <c r="F135" s="27">
        <v>15609.985749999989</v>
      </c>
      <c r="G135" s="27">
        <v>393095</v>
      </c>
      <c r="I135" s="27">
        <v>13548655.365000844</v>
      </c>
      <c r="K135" s="27">
        <v>20</v>
      </c>
    </row>
    <row r="136" spans="1:11" x14ac:dyDescent="0.2">
      <c r="A136" s="25"/>
      <c r="B136" s="26">
        <v>80</v>
      </c>
      <c r="C136" s="27">
        <v>5015.3782499999497</v>
      </c>
      <c r="D136" s="28">
        <v>354462</v>
      </c>
      <c r="F136" s="27">
        <v>20625.36399999994</v>
      </c>
      <c r="G136" s="27">
        <v>747557</v>
      </c>
      <c r="I136" s="27">
        <v>13449387.045000847</v>
      </c>
      <c r="K136" s="27">
        <v>20</v>
      </c>
    </row>
    <row r="137" spans="1:11" x14ac:dyDescent="0.2">
      <c r="A137" s="25"/>
      <c r="B137" s="26">
        <v>100</v>
      </c>
      <c r="C137" s="27">
        <v>6060.3507499999096</v>
      </c>
      <c r="D137" s="28">
        <v>549930</v>
      </c>
      <c r="F137" s="27">
        <v>26685.71474999985</v>
      </c>
      <c r="G137" s="27">
        <v>1297487</v>
      </c>
      <c r="I137" s="27">
        <v>13339742.665000854</v>
      </c>
      <c r="K137" s="27">
        <v>20</v>
      </c>
    </row>
    <row r="138" spans="1:11" x14ac:dyDescent="0.2">
      <c r="A138" s="25"/>
      <c r="B138" s="26">
        <v>120</v>
      </c>
      <c r="C138" s="27">
        <v>6511.7134999998898</v>
      </c>
      <c r="D138" s="28">
        <v>723467</v>
      </c>
      <c r="F138" s="27">
        <v>33197.428249999743</v>
      </c>
      <c r="G138" s="27">
        <v>2020954</v>
      </c>
      <c r="I138" s="27">
        <v>13216702.105000859</v>
      </c>
      <c r="K138" s="27">
        <v>20</v>
      </c>
    </row>
    <row r="139" spans="1:11" x14ac:dyDescent="0.2">
      <c r="A139" s="25"/>
      <c r="B139" s="26">
        <v>140</v>
      </c>
      <c r="C139" s="27">
        <v>7647.06274999984</v>
      </c>
      <c r="D139" s="28">
        <v>999100</v>
      </c>
      <c r="F139" s="27">
        <v>40844.49099999958</v>
      </c>
      <c r="G139" s="27">
        <v>3020054</v>
      </c>
      <c r="I139" s="27">
        <v>13072917.670000872</v>
      </c>
      <c r="K139" s="27">
        <v>20</v>
      </c>
    </row>
    <row r="140" spans="1:11" x14ac:dyDescent="0.2">
      <c r="A140" s="25"/>
      <c r="B140" s="26">
        <v>160</v>
      </c>
      <c r="C140" s="27">
        <v>8463.5467499998394</v>
      </c>
      <c r="D140" s="28">
        <v>1275745</v>
      </c>
      <c r="F140" s="27">
        <v>49308.037749999421</v>
      </c>
      <c r="G140" s="27">
        <v>4295799</v>
      </c>
      <c r="I140" s="27">
        <v>12913042.720000878</v>
      </c>
      <c r="K140" s="27">
        <v>20</v>
      </c>
    </row>
    <row r="141" spans="1:11" x14ac:dyDescent="0.2">
      <c r="A141" s="25"/>
      <c r="B141" s="26">
        <v>180</v>
      </c>
      <c r="C141" s="27">
        <v>10074.356249999799</v>
      </c>
      <c r="D141" s="28">
        <v>1720805</v>
      </c>
      <c r="F141" s="27">
        <v>59382.393999999222</v>
      </c>
      <c r="G141" s="27">
        <v>6016604</v>
      </c>
      <c r="I141" s="27">
        <v>12729615.140000889</v>
      </c>
      <c r="K141" s="27">
        <v>20</v>
      </c>
    </row>
    <row r="142" spans="1:11" x14ac:dyDescent="0.2">
      <c r="A142" s="25"/>
      <c r="B142" s="26">
        <v>200</v>
      </c>
      <c r="C142" s="27">
        <v>10580.4824999998</v>
      </c>
      <c r="D142" s="28">
        <v>2018037</v>
      </c>
      <c r="F142" s="27">
        <v>69962.876499999024</v>
      </c>
      <c r="G142" s="27">
        <v>8034641</v>
      </c>
      <c r="I142" s="27">
        <v>12522647.6400009</v>
      </c>
      <c r="K142" s="27">
        <v>20</v>
      </c>
    </row>
    <row r="143" spans="1:11" x14ac:dyDescent="0.2">
      <c r="A143" s="25"/>
      <c r="B143" s="26">
        <v>220</v>
      </c>
      <c r="C143" s="27">
        <v>11746.083999999799</v>
      </c>
      <c r="D143" s="28">
        <v>2473917</v>
      </c>
      <c r="F143" s="27">
        <v>81708.960499998822</v>
      </c>
      <c r="G143" s="27">
        <v>10508558</v>
      </c>
      <c r="I143" s="27">
        <v>12298876.010000909</v>
      </c>
      <c r="K143" s="27">
        <v>20</v>
      </c>
    </row>
    <row r="144" spans="1:11" x14ac:dyDescent="0.2">
      <c r="A144" s="25"/>
      <c r="B144" s="26">
        <v>240</v>
      </c>
      <c r="C144" s="27">
        <v>12375.492249999801</v>
      </c>
      <c r="D144" s="28">
        <v>2857445</v>
      </c>
      <c r="F144" s="27">
        <v>94084.452749998629</v>
      </c>
      <c r="G144" s="27">
        <v>13366003</v>
      </c>
      <c r="I144" s="27">
        <v>12061502.670000914</v>
      </c>
      <c r="K144" s="27">
        <v>20</v>
      </c>
    </row>
    <row r="145" spans="1:11" x14ac:dyDescent="0.2">
      <c r="A145" s="25"/>
      <c r="B145" s="26">
        <v>260</v>
      </c>
      <c r="C145" s="27">
        <v>12990.805499999798</v>
      </c>
      <c r="D145" s="28">
        <v>3254276</v>
      </c>
      <c r="F145" s="27">
        <v>107075.25824999843</v>
      </c>
      <c r="G145" s="27">
        <v>16620279</v>
      </c>
      <c r="I145" s="27">
        <v>11803332.535000924</v>
      </c>
      <c r="K145" s="27">
        <v>20</v>
      </c>
    </row>
    <row r="146" spans="1:11" x14ac:dyDescent="0.2">
      <c r="A146" s="25"/>
      <c r="B146" s="26">
        <v>280</v>
      </c>
      <c r="C146" s="27">
        <v>14142.590749999801</v>
      </c>
      <c r="D146" s="28">
        <v>3825229</v>
      </c>
      <c r="F146" s="27">
        <v>121217.84899999823</v>
      </c>
      <c r="G146" s="27">
        <v>20445508</v>
      </c>
      <c r="I146" s="27">
        <v>11532153.445000932</v>
      </c>
      <c r="K146" s="27">
        <v>20</v>
      </c>
    </row>
    <row r="147" spans="1:11" x14ac:dyDescent="0.2">
      <c r="A147" s="25"/>
      <c r="B147" s="26">
        <v>300</v>
      </c>
      <c r="C147" s="27">
        <v>14658.031499999699</v>
      </c>
      <c r="D147" s="28">
        <v>4262966</v>
      </c>
      <c r="F147" s="27">
        <v>135875.88049999793</v>
      </c>
      <c r="G147" s="27">
        <v>24708474</v>
      </c>
      <c r="I147" s="27">
        <v>11249554.590000968</v>
      </c>
      <c r="K147" s="27">
        <v>20</v>
      </c>
    </row>
    <row r="148" spans="1:11" x14ac:dyDescent="0.2">
      <c r="A148" s="25"/>
      <c r="B148" s="26">
        <v>320</v>
      </c>
      <c r="C148" s="27">
        <v>14928.733249999699</v>
      </c>
      <c r="D148" s="28">
        <v>4636407</v>
      </c>
      <c r="F148" s="27">
        <v>150804.61374999763</v>
      </c>
      <c r="G148" s="27">
        <v>29344881</v>
      </c>
      <c r="I148" s="27">
        <v>10950049.770000981</v>
      </c>
      <c r="K148" s="27">
        <v>20</v>
      </c>
    </row>
    <row r="149" spans="1:11" x14ac:dyDescent="0.2">
      <c r="A149" s="25"/>
      <c r="B149" s="26">
        <v>340</v>
      </c>
      <c r="C149" s="27">
        <v>15692.265499999699</v>
      </c>
      <c r="D149" s="28">
        <v>5186976</v>
      </c>
      <c r="F149" s="27">
        <v>166496.87924999732</v>
      </c>
      <c r="G149" s="27">
        <v>34531857</v>
      </c>
      <c r="I149" s="27">
        <v>10643868.475000992</v>
      </c>
      <c r="K149" s="27">
        <v>20</v>
      </c>
    </row>
    <row r="150" spans="1:11" x14ac:dyDescent="0.2">
      <c r="A150" s="25"/>
      <c r="B150" s="26">
        <v>360</v>
      </c>
      <c r="C150" s="27">
        <v>15883.6354999997</v>
      </c>
      <c r="D150" s="28">
        <v>5569311</v>
      </c>
      <c r="F150" s="27">
        <v>182380.51474999703</v>
      </c>
      <c r="G150" s="27">
        <v>40101168</v>
      </c>
      <c r="I150" s="27">
        <v>10329619.655001005</v>
      </c>
      <c r="K150" s="27">
        <v>20</v>
      </c>
    </row>
    <row r="151" spans="1:11" x14ac:dyDescent="0.2">
      <c r="A151" s="25"/>
      <c r="B151" s="26">
        <v>380</v>
      </c>
      <c r="C151" s="27">
        <v>16571.049999999701</v>
      </c>
      <c r="D151" s="28">
        <v>6139060</v>
      </c>
      <c r="F151" s="27">
        <v>198951.56474999673</v>
      </c>
      <c r="G151" s="27">
        <v>46240228</v>
      </c>
      <c r="I151" s="27">
        <v>10002805.725001017</v>
      </c>
      <c r="K151" s="27">
        <v>20</v>
      </c>
    </row>
    <row r="152" spans="1:11" x14ac:dyDescent="0.2">
      <c r="A152" s="25"/>
      <c r="B152" s="26">
        <v>400</v>
      </c>
      <c r="C152" s="27">
        <v>16674.044999999704</v>
      </c>
      <c r="D152" s="28">
        <v>6513092</v>
      </c>
      <c r="F152" s="27">
        <v>215625.60974999642</v>
      </c>
      <c r="G152" s="27">
        <v>52753320</v>
      </c>
      <c r="I152" s="27">
        <v>9672797.7250010297</v>
      </c>
      <c r="K152" s="27">
        <v>20</v>
      </c>
    </row>
    <row r="153" spans="1:11" x14ac:dyDescent="0.2">
      <c r="A153" s="25"/>
      <c r="B153" s="26">
        <v>500</v>
      </c>
      <c r="C153" s="27">
        <v>83798.572500013004</v>
      </c>
      <c r="D153" s="28">
        <v>37750745</v>
      </c>
      <c r="F153" s="27">
        <v>299424.18225000944</v>
      </c>
      <c r="G153" s="27">
        <v>90504065</v>
      </c>
      <c r="I153" s="27">
        <v>43330672.874998078</v>
      </c>
      <c r="K153" s="27">
        <v>100</v>
      </c>
    </row>
    <row r="154" spans="1:11" x14ac:dyDescent="0.2">
      <c r="A154" s="25"/>
      <c r="B154" s="26">
        <v>600</v>
      </c>
      <c r="C154" s="27">
        <v>78419.521250010497</v>
      </c>
      <c r="D154" s="28">
        <v>43091104</v>
      </c>
      <c r="F154" s="27">
        <v>377843.70350001997</v>
      </c>
      <c r="G154" s="27">
        <v>133595169</v>
      </c>
      <c r="I154" s="27">
        <v>35138748.124996975</v>
      </c>
      <c r="K154" s="27">
        <v>100</v>
      </c>
    </row>
    <row r="155" spans="1:11" x14ac:dyDescent="0.2">
      <c r="A155" s="25"/>
      <c r="B155" s="26">
        <v>700</v>
      </c>
      <c r="C155" s="27">
        <v>68971.682000009096</v>
      </c>
      <c r="D155" s="28">
        <v>44754171</v>
      </c>
      <c r="F155" s="27">
        <v>446815.38550002908</v>
      </c>
      <c r="G155" s="27">
        <v>178349340</v>
      </c>
      <c r="I155" s="27">
        <v>27731398.349995855</v>
      </c>
      <c r="K155" s="27">
        <v>100</v>
      </c>
    </row>
    <row r="156" spans="1:11" x14ac:dyDescent="0.2">
      <c r="A156" s="25"/>
      <c r="B156" s="26">
        <v>800</v>
      </c>
      <c r="C156" s="27">
        <v>57052.214500006899</v>
      </c>
      <c r="D156" s="28">
        <v>42703322</v>
      </c>
      <c r="F156" s="27">
        <v>503867.60000003595</v>
      </c>
      <c r="G156" s="27">
        <v>221052662</v>
      </c>
      <c r="I156" s="27">
        <v>21421786.949995797</v>
      </c>
      <c r="K156" s="27">
        <v>100</v>
      </c>
    </row>
    <row r="157" spans="1:11" x14ac:dyDescent="0.2">
      <c r="A157" s="25"/>
      <c r="B157" s="26">
        <v>900</v>
      </c>
      <c r="C157" s="27">
        <v>45462.957500004399</v>
      </c>
      <c r="D157" s="28">
        <v>38576531</v>
      </c>
      <c r="F157" s="27">
        <v>549330.55750004039</v>
      </c>
      <c r="G157" s="27">
        <v>259629193</v>
      </c>
      <c r="I157" s="27">
        <v>16314884.349996664</v>
      </c>
      <c r="K157" s="27">
        <v>100</v>
      </c>
    </row>
    <row r="158" spans="1:11" x14ac:dyDescent="0.2">
      <c r="A158" s="25"/>
      <c r="B158" s="26">
        <v>1000</v>
      </c>
      <c r="C158" s="27">
        <v>34407.628250002097</v>
      </c>
      <c r="D158" s="28">
        <v>32622173</v>
      </c>
      <c r="F158" s="27">
        <v>583738.18575004244</v>
      </c>
      <c r="G158" s="27">
        <v>292251366</v>
      </c>
      <c r="I158" s="27">
        <v>12323264.09999809</v>
      </c>
      <c r="K158" s="27">
        <v>100</v>
      </c>
    </row>
    <row r="159" spans="1:11" x14ac:dyDescent="0.2">
      <c r="A159" s="25"/>
      <c r="B159" s="26">
        <v>1100</v>
      </c>
      <c r="C159" s="27">
        <v>26227.6622500007</v>
      </c>
      <c r="D159" s="28">
        <v>27486069</v>
      </c>
      <c r="F159" s="27">
        <v>609965.84800004319</v>
      </c>
      <c r="G159" s="27">
        <v>319737435</v>
      </c>
      <c r="I159" s="27">
        <v>9303597.0499991998</v>
      </c>
      <c r="K159" s="27">
        <v>100</v>
      </c>
    </row>
    <row r="160" spans="1:11" x14ac:dyDescent="0.2">
      <c r="A160" s="25"/>
      <c r="B160" s="26">
        <v>1200</v>
      </c>
      <c r="C160" s="27">
        <v>19605.995499999899</v>
      </c>
      <c r="D160" s="28">
        <v>22513985</v>
      </c>
      <c r="F160" s="27">
        <v>629571.84350004303</v>
      </c>
      <c r="G160" s="27">
        <v>342251420</v>
      </c>
      <c r="I160" s="27">
        <v>7031980.7000000272</v>
      </c>
      <c r="K160" s="27">
        <v>100</v>
      </c>
    </row>
    <row r="161" spans="1:11" x14ac:dyDescent="0.2">
      <c r="A161" s="25"/>
      <c r="B161" s="26">
        <v>1300</v>
      </c>
      <c r="C161" s="27">
        <v>14552.619999999701</v>
      </c>
      <c r="D161" s="28">
        <v>18164605</v>
      </c>
      <c r="F161" s="27">
        <v>644124.46350004268</v>
      </c>
      <c r="G161" s="27">
        <v>360416025</v>
      </c>
      <c r="I161" s="27">
        <v>5330789.7500003092</v>
      </c>
      <c r="K161" s="27">
        <v>100</v>
      </c>
    </row>
    <row r="162" spans="1:11" x14ac:dyDescent="0.2">
      <c r="A162" s="25"/>
      <c r="B162" s="26">
        <v>1400</v>
      </c>
      <c r="C162" s="27">
        <v>10767.040499999801</v>
      </c>
      <c r="D162" s="28">
        <v>14516992</v>
      </c>
      <c r="F162" s="27">
        <v>654891.50400004245</v>
      </c>
      <c r="G162" s="27">
        <v>374933017</v>
      </c>
      <c r="I162" s="27">
        <v>4072464.0500002326</v>
      </c>
      <c r="K162" s="27">
        <v>100</v>
      </c>
    </row>
    <row r="163" spans="1:11" x14ac:dyDescent="0.2">
      <c r="A163" s="25"/>
      <c r="B163" s="26">
        <v>1500</v>
      </c>
      <c r="C163" s="27">
        <v>8024.7124999998696</v>
      </c>
      <c r="D163" s="28">
        <v>11620634</v>
      </c>
      <c r="F163" s="27">
        <v>662916.21650004236</v>
      </c>
      <c r="G163" s="27">
        <v>386553651</v>
      </c>
      <c r="I163" s="27">
        <v>3136189.950000166</v>
      </c>
      <c r="K163" s="27">
        <v>100</v>
      </c>
    </row>
    <row r="164" spans="1:11" x14ac:dyDescent="0.2">
      <c r="A164" s="25"/>
      <c r="B164" s="26">
        <v>1600</v>
      </c>
      <c r="C164" s="27">
        <v>5810.2204999999303</v>
      </c>
      <c r="D164" s="28">
        <v>8998020</v>
      </c>
      <c r="F164" s="27">
        <v>668726.43700004229</v>
      </c>
      <c r="G164" s="27">
        <v>395551671</v>
      </c>
      <c r="I164" s="27">
        <v>2451820.650000094</v>
      </c>
      <c r="K164" s="27">
        <v>100</v>
      </c>
    </row>
    <row r="165" spans="1:11" x14ac:dyDescent="0.2">
      <c r="A165" s="25"/>
      <c r="B165" s="26">
        <v>1700</v>
      </c>
      <c r="C165" s="27">
        <v>4511.9119999999693</v>
      </c>
      <c r="D165" s="28">
        <v>7431146</v>
      </c>
      <c r="F165" s="27">
        <v>673238.3490000423</v>
      </c>
      <c r="G165" s="27">
        <v>402982817</v>
      </c>
      <c r="I165" s="27">
        <v>1930027.0000000377</v>
      </c>
      <c r="K165" s="27">
        <v>100</v>
      </c>
    </row>
    <row r="166" spans="1:11" x14ac:dyDescent="0.2">
      <c r="A166" s="25"/>
      <c r="B166" s="26">
        <v>1800</v>
      </c>
      <c r="C166" s="27">
        <v>3370.7467499999898</v>
      </c>
      <c r="D166" s="28">
        <v>5891515</v>
      </c>
      <c r="F166" s="27">
        <v>676609.09575004224</v>
      </c>
      <c r="G166" s="27">
        <v>408874332</v>
      </c>
      <c r="I166" s="27">
        <v>1542111.0500000124</v>
      </c>
      <c r="K166" s="27">
        <v>100</v>
      </c>
    </row>
    <row r="167" spans="1:11" x14ac:dyDescent="0.2">
      <c r="A167" s="25"/>
      <c r="B167" s="26">
        <v>1900</v>
      </c>
      <c r="C167" s="27">
        <v>2584.8359999999902</v>
      </c>
      <c r="D167" s="28">
        <v>4775988</v>
      </c>
      <c r="F167" s="27">
        <v>679193.93175004225</v>
      </c>
      <c r="G167" s="27">
        <v>413650320</v>
      </c>
      <c r="I167" s="27">
        <v>1245665.1250000121</v>
      </c>
      <c r="K167" s="27">
        <v>100</v>
      </c>
    </row>
    <row r="168" spans="1:11" x14ac:dyDescent="0.2">
      <c r="A168" s="25"/>
      <c r="B168" s="26">
        <v>2000</v>
      </c>
      <c r="C168" s="27">
        <v>1875.0709999999999</v>
      </c>
      <c r="D168" s="28">
        <v>3655323</v>
      </c>
      <c r="F168" s="27">
        <v>681069.00275004224</v>
      </c>
      <c r="G168" s="27">
        <v>417305643</v>
      </c>
      <c r="I168" s="27">
        <v>1027562.9249999947</v>
      </c>
      <c r="K168" s="27">
        <v>100</v>
      </c>
    </row>
    <row r="169" spans="1:11" x14ac:dyDescent="0.2">
      <c r="A169" s="25"/>
      <c r="B169" s="26">
        <v>3000</v>
      </c>
      <c r="C169" s="27">
        <v>7021.6747499999101</v>
      </c>
      <c r="D169" s="28">
        <v>16427173</v>
      </c>
      <c r="F169" s="27">
        <v>688090.67750004213</v>
      </c>
      <c r="G169" s="27">
        <v>433732816</v>
      </c>
      <c r="I169" s="27">
        <v>4710897.0000002375</v>
      </c>
      <c r="K169" s="27">
        <v>1000</v>
      </c>
    </row>
    <row r="170" spans="1:11" x14ac:dyDescent="0.2">
      <c r="A170" s="25"/>
      <c r="B170" s="26">
        <v>4000</v>
      </c>
      <c r="C170" s="27">
        <v>1349.8069999999998</v>
      </c>
      <c r="D170" s="28">
        <v>4595533</v>
      </c>
      <c r="F170" s="27">
        <v>689440.48450004216</v>
      </c>
      <c r="G170" s="27">
        <v>438328349</v>
      </c>
      <c r="I170" s="27">
        <v>1523378.5000000275</v>
      </c>
      <c r="K170" s="27">
        <v>1000</v>
      </c>
    </row>
    <row r="171" spans="1:11" x14ac:dyDescent="0.2">
      <c r="A171" s="25"/>
      <c r="B171" s="26">
        <v>5000</v>
      </c>
      <c r="C171" s="27">
        <v>465.56549999999999</v>
      </c>
      <c r="D171" s="28">
        <v>2061002</v>
      </c>
      <c r="F171" s="27">
        <v>689906.05000004219</v>
      </c>
      <c r="G171" s="27">
        <v>440389351</v>
      </c>
      <c r="I171" s="27">
        <v>710441.00000000093</v>
      </c>
      <c r="K171" s="27">
        <v>1000</v>
      </c>
    </row>
    <row r="172" spans="1:11" x14ac:dyDescent="0.2">
      <c r="A172" s="25"/>
      <c r="B172" s="26" t="s">
        <v>13</v>
      </c>
      <c r="C172" s="27">
        <v>511.70100000000002</v>
      </c>
      <c r="D172" s="28">
        <v>4081657</v>
      </c>
      <c r="F172" s="30">
        <v>690417.75100004219</v>
      </c>
      <c r="G172" s="30">
        <v>444471008</v>
      </c>
      <c r="I172" s="30">
        <v>1523152</v>
      </c>
      <c r="K172" s="30">
        <v>0</v>
      </c>
    </row>
    <row r="173" spans="1:11" x14ac:dyDescent="0.2">
      <c r="A173" s="8">
        <v>201211</v>
      </c>
      <c r="B173" s="22">
        <v>0</v>
      </c>
      <c r="C173" s="31">
        <v>3582.4304999999799</v>
      </c>
      <c r="D173" s="24">
        <v>0</v>
      </c>
      <c r="F173" s="23">
        <v>3582.4304999999799</v>
      </c>
      <c r="G173" s="23">
        <v>0</v>
      </c>
      <c r="I173" s="23">
        <v>0</v>
      </c>
      <c r="K173" s="23">
        <v>0</v>
      </c>
    </row>
    <row r="174" spans="1:11" x14ac:dyDescent="0.2">
      <c r="A174" s="25"/>
      <c r="B174" s="26">
        <v>20</v>
      </c>
      <c r="C174" s="27">
        <v>4336.0550000000103</v>
      </c>
      <c r="D174" s="28">
        <v>41119</v>
      </c>
      <c r="F174" s="27">
        <v>7918.4854999999898</v>
      </c>
      <c r="G174" s="27">
        <v>41119</v>
      </c>
      <c r="I174" s="27">
        <v>13735942.685000213</v>
      </c>
      <c r="K174" s="27">
        <v>20</v>
      </c>
    </row>
    <row r="175" spans="1:11" x14ac:dyDescent="0.2">
      <c r="A175" s="25"/>
      <c r="B175" s="26">
        <v>40</v>
      </c>
      <c r="C175" s="27">
        <v>3960.9170000000099</v>
      </c>
      <c r="D175" s="28">
        <v>122785</v>
      </c>
      <c r="F175" s="27">
        <v>11879.4025</v>
      </c>
      <c r="G175" s="27">
        <v>163904</v>
      </c>
      <c r="I175" s="27">
        <v>13659172.005000213</v>
      </c>
      <c r="K175" s="27">
        <v>20</v>
      </c>
    </row>
    <row r="176" spans="1:11" x14ac:dyDescent="0.2">
      <c r="A176" s="25"/>
      <c r="B176" s="26">
        <v>60</v>
      </c>
      <c r="C176" s="27">
        <v>4652.60250000003</v>
      </c>
      <c r="D176" s="28">
        <v>237955</v>
      </c>
      <c r="F176" s="27">
        <v>16532.00500000003</v>
      </c>
      <c r="G176" s="27">
        <v>401859</v>
      </c>
      <c r="I176" s="27">
        <v>13574404.195000211</v>
      </c>
      <c r="K176" s="27">
        <v>20</v>
      </c>
    </row>
    <row r="177" spans="1:11" x14ac:dyDescent="0.2">
      <c r="A177" s="25"/>
      <c r="B177" s="26">
        <v>80</v>
      </c>
      <c r="C177" s="27">
        <v>4754.3462500000205</v>
      </c>
      <c r="D177" s="28">
        <v>335862</v>
      </c>
      <c r="F177" s="27">
        <v>21286.351250000051</v>
      </c>
      <c r="G177" s="27">
        <v>737721</v>
      </c>
      <c r="I177" s="27">
        <v>13478067.595000209</v>
      </c>
      <c r="K177" s="27">
        <v>20</v>
      </c>
    </row>
    <row r="178" spans="1:11" x14ac:dyDescent="0.2">
      <c r="A178" s="25"/>
      <c r="B178" s="26">
        <v>100</v>
      </c>
      <c r="C178" s="27">
        <v>5551.9930000000295</v>
      </c>
      <c r="D178" s="28">
        <v>503238</v>
      </c>
      <c r="F178" s="27">
        <v>26838.344250000082</v>
      </c>
      <c r="G178" s="27">
        <v>1240959</v>
      </c>
      <c r="I178" s="27">
        <v>13375505.070000207</v>
      </c>
      <c r="K178" s="27">
        <v>20</v>
      </c>
    </row>
    <row r="179" spans="1:11" x14ac:dyDescent="0.2">
      <c r="A179" s="25"/>
      <c r="B179" s="26">
        <v>120</v>
      </c>
      <c r="C179" s="27">
        <v>6049.0657500000407</v>
      </c>
      <c r="D179" s="28">
        <v>671534</v>
      </c>
      <c r="F179" s="27">
        <v>32887.41000000012</v>
      </c>
      <c r="G179" s="27">
        <v>1912493</v>
      </c>
      <c r="I179" s="27">
        <v>13262072.620000204</v>
      </c>
      <c r="K179" s="27">
        <v>20</v>
      </c>
    </row>
    <row r="180" spans="1:11" x14ac:dyDescent="0.2">
      <c r="A180" s="25"/>
      <c r="B180" s="26">
        <v>140</v>
      </c>
      <c r="C180" s="27">
        <v>6735.4740000000202</v>
      </c>
      <c r="D180" s="28">
        <v>880816</v>
      </c>
      <c r="F180" s="27">
        <v>39622.884000000136</v>
      </c>
      <c r="G180" s="27">
        <v>2793309</v>
      </c>
      <c r="I180" s="27">
        <v>13133294.835000208</v>
      </c>
      <c r="K180" s="27">
        <v>20</v>
      </c>
    </row>
    <row r="181" spans="1:11" x14ac:dyDescent="0.2">
      <c r="A181" s="25"/>
      <c r="B181" s="26">
        <v>160</v>
      </c>
      <c r="C181" s="27">
        <v>7969.3650000000598</v>
      </c>
      <c r="D181" s="28">
        <v>1201057</v>
      </c>
      <c r="F181" s="27">
        <v>47592.2490000002</v>
      </c>
      <c r="G181" s="27">
        <v>3994366</v>
      </c>
      <c r="I181" s="27">
        <v>12986694.315000199</v>
      </c>
      <c r="K181" s="27">
        <v>20</v>
      </c>
    </row>
    <row r="182" spans="1:11" x14ac:dyDescent="0.2">
      <c r="A182" s="25"/>
      <c r="B182" s="26">
        <v>180</v>
      </c>
      <c r="C182" s="27">
        <v>9124.0477500000598</v>
      </c>
      <c r="D182" s="28">
        <v>1558573</v>
      </c>
      <c r="F182" s="27">
        <v>56716.296750000256</v>
      </c>
      <c r="G182" s="27">
        <v>5552939</v>
      </c>
      <c r="I182" s="27">
        <v>12817592.820000198</v>
      </c>
      <c r="K182" s="27">
        <v>20</v>
      </c>
    </row>
    <row r="183" spans="1:11" x14ac:dyDescent="0.2">
      <c r="A183" s="25"/>
      <c r="B183" s="26">
        <v>200</v>
      </c>
      <c r="C183" s="27">
        <v>10075.048000000101</v>
      </c>
      <c r="D183" s="28">
        <v>1921131</v>
      </c>
      <c r="F183" s="27">
        <v>66791.344750000353</v>
      </c>
      <c r="G183" s="27">
        <v>7474070</v>
      </c>
      <c r="I183" s="27">
        <v>12624988.860000188</v>
      </c>
      <c r="K183" s="27">
        <v>20</v>
      </c>
    </row>
    <row r="184" spans="1:11" x14ac:dyDescent="0.2">
      <c r="A184" s="25"/>
      <c r="B184" s="26">
        <v>220</v>
      </c>
      <c r="C184" s="27">
        <v>11218.5630000001</v>
      </c>
      <c r="D184" s="28">
        <v>2363617</v>
      </c>
      <c r="F184" s="27">
        <v>78009.90775000045</v>
      </c>
      <c r="G184" s="27">
        <v>9837687</v>
      </c>
      <c r="I184" s="27">
        <v>12412899.640000183</v>
      </c>
      <c r="K184" s="27">
        <v>20</v>
      </c>
    </row>
    <row r="185" spans="1:11" x14ac:dyDescent="0.2">
      <c r="A185" s="25"/>
      <c r="B185" s="26">
        <v>240</v>
      </c>
      <c r="C185" s="27">
        <v>12377.879500000101</v>
      </c>
      <c r="D185" s="28">
        <v>2856136</v>
      </c>
      <c r="F185" s="27">
        <v>90387.787250000547</v>
      </c>
      <c r="G185" s="27">
        <v>12693823</v>
      </c>
      <c r="I185" s="27">
        <v>12178440.160000179</v>
      </c>
      <c r="K185" s="27">
        <v>20</v>
      </c>
    </row>
    <row r="186" spans="1:11" x14ac:dyDescent="0.2">
      <c r="A186" s="25"/>
      <c r="B186" s="26">
        <v>260</v>
      </c>
      <c r="C186" s="27">
        <v>13140.553250000099</v>
      </c>
      <c r="D186" s="28">
        <v>3293398</v>
      </c>
      <c r="F186" s="27">
        <v>103528.34050000065</v>
      </c>
      <c r="G186" s="27">
        <v>15987221</v>
      </c>
      <c r="I186" s="27">
        <v>11922291.805000175</v>
      </c>
      <c r="K186" s="27">
        <v>20</v>
      </c>
    </row>
    <row r="187" spans="1:11" x14ac:dyDescent="0.2">
      <c r="A187" s="25"/>
      <c r="B187" s="26">
        <v>280</v>
      </c>
      <c r="C187" s="27">
        <v>13918.828750000101</v>
      </c>
      <c r="D187" s="28">
        <v>3767274</v>
      </c>
      <c r="F187" s="27">
        <v>117447.16925000075</v>
      </c>
      <c r="G187" s="27">
        <v>19754495</v>
      </c>
      <c r="I187" s="27">
        <v>11652628.535000172</v>
      </c>
      <c r="K187" s="27">
        <v>20</v>
      </c>
    </row>
    <row r="188" spans="1:11" x14ac:dyDescent="0.2">
      <c r="A188" s="25"/>
      <c r="B188" s="26">
        <v>300</v>
      </c>
      <c r="C188" s="27">
        <v>14677.419750000101</v>
      </c>
      <c r="D188" s="28">
        <v>4267271</v>
      </c>
      <c r="F188" s="27">
        <v>132124.58900000085</v>
      </c>
      <c r="G188" s="27">
        <v>24021766</v>
      </c>
      <c r="I188" s="27">
        <v>11368295.085000169</v>
      </c>
      <c r="K188" s="27">
        <v>20</v>
      </c>
    </row>
    <row r="189" spans="1:11" x14ac:dyDescent="0.2">
      <c r="A189" s="25"/>
      <c r="B189" s="26">
        <v>320</v>
      </c>
      <c r="C189" s="27">
        <v>15387.6642500002</v>
      </c>
      <c r="D189" s="28">
        <v>4780126</v>
      </c>
      <c r="F189" s="27">
        <v>147512.25325000106</v>
      </c>
      <c r="G189" s="27">
        <v>28801892</v>
      </c>
      <c r="I189" s="27">
        <v>11066775.055000132</v>
      </c>
      <c r="K189" s="27">
        <v>20</v>
      </c>
    </row>
    <row r="190" spans="1:11" x14ac:dyDescent="0.2">
      <c r="A190" s="25"/>
      <c r="B190" s="26">
        <v>340</v>
      </c>
      <c r="C190" s="27">
        <v>16067.987000000201</v>
      </c>
      <c r="D190" s="28">
        <v>5310825</v>
      </c>
      <c r="F190" s="27">
        <v>163580.24025000125</v>
      </c>
      <c r="G190" s="27">
        <v>34112717</v>
      </c>
      <c r="I190" s="27">
        <v>10750657.750000123</v>
      </c>
      <c r="K190" s="27">
        <v>20</v>
      </c>
    </row>
    <row r="191" spans="1:11" x14ac:dyDescent="0.2">
      <c r="A191" s="25"/>
      <c r="B191" s="26">
        <v>360</v>
      </c>
      <c r="C191" s="27">
        <v>16447.863000000201</v>
      </c>
      <c r="D191" s="28">
        <v>5765190</v>
      </c>
      <c r="F191" s="27">
        <v>180028.10325000144</v>
      </c>
      <c r="G191" s="27">
        <v>39877907</v>
      </c>
      <c r="I191" s="27">
        <v>10425547.910000114</v>
      </c>
      <c r="K191" s="27">
        <v>20</v>
      </c>
    </row>
    <row r="192" spans="1:11" x14ac:dyDescent="0.2">
      <c r="A192" s="25"/>
      <c r="B192" s="26">
        <v>380</v>
      </c>
      <c r="C192" s="27">
        <v>16813.690750000202</v>
      </c>
      <c r="D192" s="28">
        <v>6229795</v>
      </c>
      <c r="F192" s="27">
        <v>196841.79400000165</v>
      </c>
      <c r="G192" s="27">
        <v>46107702</v>
      </c>
      <c r="I192" s="27">
        <v>10093223.845000107</v>
      </c>
      <c r="K192" s="27">
        <v>20</v>
      </c>
    </row>
    <row r="193" spans="1:11" x14ac:dyDescent="0.2">
      <c r="A193" s="25"/>
      <c r="B193" s="26">
        <v>400</v>
      </c>
      <c r="C193" s="27">
        <v>17197.518500000198</v>
      </c>
      <c r="D193" s="28">
        <v>6714786</v>
      </c>
      <c r="F193" s="27">
        <v>214039.31250000186</v>
      </c>
      <c r="G193" s="27">
        <v>52822488</v>
      </c>
      <c r="I193" s="27">
        <v>9752136.1150000989</v>
      </c>
      <c r="K193" s="27">
        <v>20</v>
      </c>
    </row>
    <row r="194" spans="1:11" x14ac:dyDescent="0.2">
      <c r="A194" s="25"/>
      <c r="B194" s="26">
        <v>500</v>
      </c>
      <c r="C194" s="27">
        <v>88037.215999996304</v>
      </c>
      <c r="D194" s="28">
        <v>39656157</v>
      </c>
      <c r="F194" s="27">
        <v>302076.52849999815</v>
      </c>
      <c r="G194" s="27">
        <v>92478645</v>
      </c>
      <c r="I194" s="27">
        <v>43499584.725002721</v>
      </c>
      <c r="K194" s="27">
        <v>100</v>
      </c>
    </row>
    <row r="195" spans="1:11" x14ac:dyDescent="0.2">
      <c r="A195" s="25"/>
      <c r="B195" s="26">
        <v>600</v>
      </c>
      <c r="C195" s="27">
        <v>84746.749749998795</v>
      </c>
      <c r="D195" s="28">
        <v>46580792</v>
      </c>
      <c r="F195" s="27">
        <v>386823.27824999695</v>
      </c>
      <c r="G195" s="27">
        <v>139059437</v>
      </c>
      <c r="I195" s="27">
        <v>34791056.275001973</v>
      </c>
      <c r="K195" s="27">
        <v>100</v>
      </c>
    </row>
    <row r="196" spans="1:11" x14ac:dyDescent="0.2">
      <c r="A196" s="25"/>
      <c r="B196" s="26">
        <v>700</v>
      </c>
      <c r="C196" s="27">
        <v>72964.552500003294</v>
      </c>
      <c r="D196" s="28">
        <v>47343637</v>
      </c>
      <c r="F196" s="27">
        <v>459787.83075000026</v>
      </c>
      <c r="G196" s="27">
        <v>186403074</v>
      </c>
      <c r="I196" s="27">
        <v>26852089.39999906</v>
      </c>
      <c r="K196" s="27">
        <v>100</v>
      </c>
    </row>
    <row r="197" spans="1:11" x14ac:dyDescent="0.2">
      <c r="A197" s="25"/>
      <c r="B197" s="26">
        <v>800</v>
      </c>
      <c r="C197" s="27">
        <v>58263.711250004402</v>
      </c>
      <c r="D197" s="28">
        <v>43602159</v>
      </c>
      <c r="F197" s="27">
        <v>518051.54200000467</v>
      </c>
      <c r="G197" s="27">
        <v>230005233</v>
      </c>
      <c r="I197" s="27">
        <v>20278373.899997506</v>
      </c>
      <c r="K197" s="27">
        <v>100</v>
      </c>
    </row>
    <row r="198" spans="1:11" x14ac:dyDescent="0.2">
      <c r="A198" s="25"/>
      <c r="B198" s="26">
        <v>900</v>
      </c>
      <c r="C198" s="27">
        <v>44861.132750002704</v>
      </c>
      <c r="D198" s="28">
        <v>38048054</v>
      </c>
      <c r="F198" s="27">
        <v>562912.67475000734</v>
      </c>
      <c r="G198" s="27">
        <v>268053287</v>
      </c>
      <c r="I198" s="27">
        <v>15133847.299998162</v>
      </c>
      <c r="K198" s="27">
        <v>100</v>
      </c>
    </row>
    <row r="199" spans="1:11" x14ac:dyDescent="0.2">
      <c r="A199" s="25"/>
      <c r="B199" s="26">
        <v>1000</v>
      </c>
      <c r="C199" s="27">
        <v>32800.210750001796</v>
      </c>
      <c r="D199" s="28">
        <v>31092845</v>
      </c>
      <c r="F199" s="27">
        <v>595712.88550000917</v>
      </c>
      <c r="G199" s="27">
        <v>299146132</v>
      </c>
      <c r="I199" s="27">
        <v>11267333.749998525</v>
      </c>
      <c r="K199" s="27">
        <v>100</v>
      </c>
    </row>
    <row r="200" spans="1:11" x14ac:dyDescent="0.2">
      <c r="A200" s="25"/>
      <c r="B200" s="26">
        <v>1100</v>
      </c>
      <c r="C200" s="27">
        <v>23800.005750000797</v>
      </c>
      <c r="D200" s="28">
        <v>24940154</v>
      </c>
      <c r="F200" s="27">
        <v>619512.89125001</v>
      </c>
      <c r="G200" s="27">
        <v>324086286</v>
      </c>
      <c r="I200" s="27">
        <v>8454826.099999262</v>
      </c>
      <c r="K200" s="27">
        <v>100</v>
      </c>
    </row>
    <row r="201" spans="1:11" x14ac:dyDescent="0.2">
      <c r="A201" s="25"/>
      <c r="B201" s="26">
        <v>1200</v>
      </c>
      <c r="C201" s="27">
        <v>17517.289500000301</v>
      </c>
      <c r="D201" s="28">
        <v>20107312</v>
      </c>
      <c r="F201" s="27">
        <v>637030.1807500103</v>
      </c>
      <c r="G201" s="27">
        <v>344193598</v>
      </c>
      <c r="I201" s="27">
        <v>6401242.4499996984</v>
      </c>
      <c r="K201" s="27">
        <v>100</v>
      </c>
    </row>
    <row r="202" spans="1:11" x14ac:dyDescent="0.2">
      <c r="A202" s="25"/>
      <c r="B202" s="26">
        <v>1300</v>
      </c>
      <c r="C202" s="27">
        <v>12925.525000000001</v>
      </c>
      <c r="D202" s="28">
        <v>16129251</v>
      </c>
      <c r="F202" s="27">
        <v>649955.70575001033</v>
      </c>
      <c r="G202" s="27">
        <v>360322849</v>
      </c>
      <c r="I202" s="27">
        <v>4889017.4000000246</v>
      </c>
      <c r="K202" s="27">
        <v>100</v>
      </c>
    </row>
    <row r="203" spans="1:11" x14ac:dyDescent="0.2">
      <c r="A203" s="25"/>
      <c r="B203" s="26">
        <v>1400</v>
      </c>
      <c r="C203" s="27">
        <v>9578.5032500000416</v>
      </c>
      <c r="D203" s="28">
        <v>12912003</v>
      </c>
      <c r="F203" s="27">
        <v>659534.20900001039</v>
      </c>
      <c r="G203" s="27">
        <v>373234852</v>
      </c>
      <c r="I203" s="27">
        <v>3772494.8499999666</v>
      </c>
      <c r="K203" s="27">
        <v>100</v>
      </c>
    </row>
    <row r="204" spans="1:11" x14ac:dyDescent="0.2">
      <c r="A204" s="25"/>
      <c r="B204" s="26">
        <v>1500</v>
      </c>
      <c r="C204" s="27">
        <v>6921.4085000000396</v>
      </c>
      <c r="D204" s="28">
        <v>10021807</v>
      </c>
      <c r="F204" s="27">
        <v>666455.61750001041</v>
      </c>
      <c r="G204" s="27">
        <v>383256659</v>
      </c>
      <c r="I204" s="27">
        <v>2952240.324999962</v>
      </c>
      <c r="K204" s="27">
        <v>100</v>
      </c>
    </row>
    <row r="205" spans="1:11" x14ac:dyDescent="0.2">
      <c r="A205" s="25"/>
      <c r="B205" s="26">
        <v>1600</v>
      </c>
      <c r="C205" s="27">
        <v>5288.6595000000398</v>
      </c>
      <c r="D205" s="28">
        <v>8186658</v>
      </c>
      <c r="F205" s="27">
        <v>671744.27700001048</v>
      </c>
      <c r="G205" s="27">
        <v>391443317</v>
      </c>
      <c r="I205" s="27">
        <v>2345208.0249999519</v>
      </c>
      <c r="K205" s="27">
        <v>100</v>
      </c>
    </row>
    <row r="206" spans="1:11" x14ac:dyDescent="0.2">
      <c r="A206" s="25"/>
      <c r="B206" s="26">
        <v>1700</v>
      </c>
      <c r="C206" s="27">
        <v>3946.68050000003</v>
      </c>
      <c r="D206" s="28">
        <v>6504672</v>
      </c>
      <c r="F206" s="27">
        <v>675690.9575000105</v>
      </c>
      <c r="G206" s="27">
        <v>397947989</v>
      </c>
      <c r="I206" s="27">
        <v>1886854.4249999616</v>
      </c>
      <c r="K206" s="27">
        <v>100</v>
      </c>
    </row>
    <row r="207" spans="1:11" x14ac:dyDescent="0.2">
      <c r="A207" s="25"/>
      <c r="B207" s="26">
        <v>1800</v>
      </c>
      <c r="C207" s="27">
        <v>3102.7407500000099</v>
      </c>
      <c r="D207" s="28">
        <v>5428264</v>
      </c>
      <c r="F207" s="27">
        <v>678793.69825001049</v>
      </c>
      <c r="G207" s="27">
        <v>403376253</v>
      </c>
      <c r="I207" s="27">
        <v>1540201.874999993</v>
      </c>
      <c r="K207" s="27">
        <v>100</v>
      </c>
    </row>
    <row r="208" spans="1:11" x14ac:dyDescent="0.2">
      <c r="A208" s="25"/>
      <c r="B208" s="26">
        <v>1900</v>
      </c>
      <c r="C208" s="27">
        <v>2425.7285000000002</v>
      </c>
      <c r="D208" s="28">
        <v>4480934</v>
      </c>
      <c r="F208" s="27">
        <v>681219.42675001046</v>
      </c>
      <c r="G208" s="27">
        <v>407857187</v>
      </c>
      <c r="I208" s="27">
        <v>1258647.0000000126</v>
      </c>
      <c r="K208" s="27">
        <v>100</v>
      </c>
    </row>
    <row r="209" spans="1:11" x14ac:dyDescent="0.2">
      <c r="A209" s="25"/>
      <c r="B209" s="26">
        <v>2000</v>
      </c>
      <c r="C209" s="27">
        <v>1878.71975</v>
      </c>
      <c r="D209" s="28">
        <v>3661075</v>
      </c>
      <c r="F209" s="27">
        <v>683098.14650001051</v>
      </c>
      <c r="G209" s="27">
        <v>411518262</v>
      </c>
      <c r="I209" s="27">
        <v>1047659.8000000087</v>
      </c>
      <c r="K209" s="27">
        <v>100</v>
      </c>
    </row>
    <row r="210" spans="1:11" x14ac:dyDescent="0.2">
      <c r="A210" s="25"/>
      <c r="B210" s="26">
        <v>3000</v>
      </c>
      <c r="C210" s="27">
        <v>6974.5787500000697</v>
      </c>
      <c r="D210" s="28">
        <v>16401813</v>
      </c>
      <c r="F210" s="27">
        <v>690072.72525001061</v>
      </c>
      <c r="G210" s="27">
        <v>427920075</v>
      </c>
      <c r="I210" s="27">
        <v>5039599.9999998435</v>
      </c>
      <c r="K210" s="27">
        <v>1000</v>
      </c>
    </row>
    <row r="211" spans="1:11" x14ac:dyDescent="0.2">
      <c r="A211" s="25"/>
      <c r="B211" s="26">
        <v>4000</v>
      </c>
      <c r="C211" s="27">
        <v>1483.3577499999999</v>
      </c>
      <c r="D211" s="28">
        <v>5045191</v>
      </c>
      <c r="F211" s="27">
        <v>691556.08300001058</v>
      </c>
      <c r="G211" s="27">
        <v>432965266</v>
      </c>
      <c r="I211" s="27">
        <v>1698704.5000000168</v>
      </c>
      <c r="K211" s="27">
        <v>1000</v>
      </c>
    </row>
    <row r="212" spans="1:11" x14ac:dyDescent="0.2">
      <c r="A212" s="25"/>
      <c r="B212" s="26">
        <v>5000</v>
      </c>
      <c r="C212" s="27">
        <v>494.13549999999998</v>
      </c>
      <c r="D212" s="28">
        <v>2184196</v>
      </c>
      <c r="F212" s="27">
        <v>692050.21850001055</v>
      </c>
      <c r="G212" s="27">
        <v>435149462</v>
      </c>
      <c r="I212" s="27">
        <v>817105.25000004191</v>
      </c>
      <c r="K212" s="27">
        <v>1000</v>
      </c>
    </row>
    <row r="213" spans="1:11" x14ac:dyDescent="0.2">
      <c r="A213" s="25"/>
      <c r="B213" s="26" t="s">
        <v>13</v>
      </c>
      <c r="C213" s="27">
        <v>609.45124999999905</v>
      </c>
      <c r="D213" s="28">
        <v>4920982</v>
      </c>
      <c r="F213" s="30">
        <v>692659.66975001059</v>
      </c>
      <c r="G213" s="30">
        <v>440070444</v>
      </c>
      <c r="I213" s="30">
        <v>1873725.7500000047</v>
      </c>
      <c r="K213" s="30">
        <v>0</v>
      </c>
    </row>
    <row r="214" spans="1:11" x14ac:dyDescent="0.2">
      <c r="A214" s="8">
        <v>201212</v>
      </c>
      <c r="B214" s="22">
        <v>0</v>
      </c>
      <c r="C214" s="31">
        <v>4297.0805</v>
      </c>
      <c r="D214" s="24">
        <v>0</v>
      </c>
      <c r="F214" s="23">
        <v>4297.0805</v>
      </c>
      <c r="G214" s="23">
        <v>0</v>
      </c>
      <c r="I214" s="23">
        <v>0</v>
      </c>
      <c r="K214" s="23">
        <v>0</v>
      </c>
    </row>
    <row r="215" spans="1:11" x14ac:dyDescent="0.2">
      <c r="A215" s="25"/>
      <c r="B215" s="26">
        <v>20</v>
      </c>
      <c r="C215" s="27">
        <v>3696.46</v>
      </c>
      <c r="D215" s="28">
        <v>34336</v>
      </c>
      <c r="F215" s="27">
        <v>7993.5405000000001</v>
      </c>
      <c r="G215" s="27">
        <v>34336</v>
      </c>
      <c r="I215" s="27">
        <v>13782560.429999946</v>
      </c>
      <c r="K215" s="27">
        <v>20</v>
      </c>
    </row>
    <row r="216" spans="1:11" x14ac:dyDescent="0.2">
      <c r="A216" s="25"/>
      <c r="B216" s="26">
        <v>40</v>
      </c>
      <c r="C216" s="27">
        <v>3369.7565</v>
      </c>
      <c r="D216" s="28">
        <v>103634</v>
      </c>
      <c r="F216" s="27">
        <v>11363.297</v>
      </c>
      <c r="G216" s="27">
        <v>137970</v>
      </c>
      <c r="I216" s="27">
        <v>13717068.169999944</v>
      </c>
      <c r="K216" s="27">
        <v>20</v>
      </c>
    </row>
    <row r="217" spans="1:11" x14ac:dyDescent="0.2">
      <c r="A217" s="25"/>
      <c r="B217" s="26">
        <v>60</v>
      </c>
      <c r="C217" s="27">
        <v>3780.895</v>
      </c>
      <c r="D217" s="28">
        <v>193802</v>
      </c>
      <c r="F217" s="27">
        <v>15144.192000000001</v>
      </c>
      <c r="G217" s="27">
        <v>331772</v>
      </c>
      <c r="I217" s="27">
        <v>13647777.599999946</v>
      </c>
      <c r="K217" s="27">
        <v>20</v>
      </c>
    </row>
    <row r="218" spans="1:11" x14ac:dyDescent="0.2">
      <c r="A218" s="25"/>
      <c r="B218" s="26">
        <v>80</v>
      </c>
      <c r="C218" s="27">
        <v>3864.3934999999901</v>
      </c>
      <c r="D218" s="28">
        <v>272821</v>
      </c>
      <c r="F218" s="27">
        <v>19008.58549999999</v>
      </c>
      <c r="G218" s="27">
        <v>604593</v>
      </c>
      <c r="I218" s="27">
        <v>13568880.919999946</v>
      </c>
      <c r="K218" s="27">
        <v>20</v>
      </c>
    </row>
    <row r="219" spans="1:11" x14ac:dyDescent="0.2">
      <c r="A219" s="25"/>
      <c r="B219" s="26">
        <v>100</v>
      </c>
      <c r="C219" s="27">
        <v>4333.1899999999896</v>
      </c>
      <c r="D219" s="28">
        <v>392579</v>
      </c>
      <c r="F219" s="27">
        <v>23341.775499999982</v>
      </c>
      <c r="G219" s="27">
        <v>997172</v>
      </c>
      <c r="I219" s="27">
        <v>13487183.529999947</v>
      </c>
      <c r="K219" s="27">
        <v>20</v>
      </c>
    </row>
    <row r="220" spans="1:11" x14ac:dyDescent="0.2">
      <c r="A220" s="25"/>
      <c r="B220" s="26">
        <v>120</v>
      </c>
      <c r="C220" s="27">
        <v>4849.8215</v>
      </c>
      <c r="D220" s="28">
        <v>538781</v>
      </c>
      <c r="F220" s="27">
        <v>28191.59699999998</v>
      </c>
      <c r="G220" s="27">
        <v>1535953</v>
      </c>
      <c r="I220" s="27">
        <v>13398062.149999946</v>
      </c>
      <c r="K220" s="27">
        <v>20</v>
      </c>
    </row>
    <row r="221" spans="1:11" x14ac:dyDescent="0.2">
      <c r="A221" s="25"/>
      <c r="B221" s="26">
        <v>140</v>
      </c>
      <c r="C221" s="27">
        <v>5065.6359999999895</v>
      </c>
      <c r="D221" s="28">
        <v>660972</v>
      </c>
      <c r="F221" s="27">
        <v>33257.232999999971</v>
      </c>
      <c r="G221" s="27">
        <v>2196925</v>
      </c>
      <c r="I221" s="27">
        <v>13296046.259999948</v>
      </c>
      <c r="K221" s="27">
        <v>20</v>
      </c>
    </row>
    <row r="222" spans="1:11" x14ac:dyDescent="0.2">
      <c r="A222" s="25"/>
      <c r="B222" s="26">
        <v>160</v>
      </c>
      <c r="C222" s="27">
        <v>6000.6370000000097</v>
      </c>
      <c r="D222" s="28">
        <v>904347</v>
      </c>
      <c r="F222" s="27">
        <v>39257.869999999981</v>
      </c>
      <c r="G222" s="27">
        <v>3101272</v>
      </c>
      <c r="I222" s="27">
        <v>13187195.659999944</v>
      </c>
      <c r="K222" s="27">
        <v>20</v>
      </c>
    </row>
    <row r="223" spans="1:11" x14ac:dyDescent="0.2">
      <c r="A223" s="25"/>
      <c r="B223" s="26">
        <v>180</v>
      </c>
      <c r="C223" s="27">
        <v>6425.2179999999998</v>
      </c>
      <c r="D223" s="28">
        <v>1098838</v>
      </c>
      <c r="F223" s="27">
        <v>45683.087999999982</v>
      </c>
      <c r="G223" s="27">
        <v>4200110</v>
      </c>
      <c r="I223" s="27">
        <v>13065236.599999946</v>
      </c>
      <c r="K223" s="27">
        <v>20</v>
      </c>
    </row>
    <row r="224" spans="1:11" x14ac:dyDescent="0.2">
      <c r="A224" s="25"/>
      <c r="B224" s="26">
        <v>200</v>
      </c>
      <c r="C224" s="27">
        <v>7019.32</v>
      </c>
      <c r="D224" s="28">
        <v>1337706</v>
      </c>
      <c r="F224" s="27">
        <v>52702.407999999981</v>
      </c>
      <c r="G224" s="27">
        <v>5537816</v>
      </c>
      <c r="I224" s="27">
        <v>12928275.479999948</v>
      </c>
      <c r="K224" s="27">
        <v>20</v>
      </c>
    </row>
    <row r="225" spans="1:11" x14ac:dyDescent="0.2">
      <c r="A225" s="25"/>
      <c r="B225" s="26">
        <v>220</v>
      </c>
      <c r="C225" s="27">
        <v>7914.7269999999899</v>
      </c>
      <c r="D225" s="28">
        <v>1667425</v>
      </c>
      <c r="F225" s="27">
        <v>60617.134999999973</v>
      </c>
      <c r="G225" s="27">
        <v>7205241</v>
      </c>
      <c r="I225" s="27">
        <v>12780232.139999948</v>
      </c>
      <c r="K225" s="27">
        <v>20</v>
      </c>
    </row>
    <row r="226" spans="1:11" x14ac:dyDescent="0.2">
      <c r="A226" s="25"/>
      <c r="B226" s="26">
        <v>240</v>
      </c>
      <c r="C226" s="27">
        <v>8725.0380000000005</v>
      </c>
      <c r="D226" s="28">
        <v>2013642</v>
      </c>
      <c r="F226" s="27">
        <v>69342.172999999981</v>
      </c>
      <c r="G226" s="27">
        <v>9218883</v>
      </c>
      <c r="I226" s="27">
        <v>12615385.419999948</v>
      </c>
      <c r="K226" s="27">
        <v>20</v>
      </c>
    </row>
    <row r="227" spans="1:11" x14ac:dyDescent="0.2">
      <c r="A227" s="25"/>
      <c r="B227" s="26">
        <v>260</v>
      </c>
      <c r="C227" s="27">
        <v>9109.8230000000112</v>
      </c>
      <c r="D227" s="28">
        <v>2281915</v>
      </c>
      <c r="F227" s="27">
        <v>78451.995999999985</v>
      </c>
      <c r="G227" s="27">
        <v>11500798</v>
      </c>
      <c r="I227" s="27">
        <v>12434612.799999941</v>
      </c>
      <c r="K227" s="27">
        <v>20</v>
      </c>
    </row>
    <row r="228" spans="1:11" x14ac:dyDescent="0.2">
      <c r="A228" s="25"/>
      <c r="B228" s="26">
        <v>280</v>
      </c>
      <c r="C228" s="27">
        <v>9910.0995000000112</v>
      </c>
      <c r="D228" s="28">
        <v>2681900</v>
      </c>
      <c r="F228" s="27">
        <v>88362.095499999996</v>
      </c>
      <c r="G228" s="27">
        <v>14182698</v>
      </c>
      <c r="I228" s="27">
        <v>12246127.459999943</v>
      </c>
      <c r="K228" s="27">
        <v>20</v>
      </c>
    </row>
    <row r="229" spans="1:11" x14ac:dyDescent="0.2">
      <c r="A229" s="25"/>
      <c r="B229" s="26">
        <v>300</v>
      </c>
      <c r="C229" s="27">
        <v>10710.731</v>
      </c>
      <c r="D229" s="28">
        <v>3114047</v>
      </c>
      <c r="F229" s="27">
        <v>99072.826499999996</v>
      </c>
      <c r="G229" s="27">
        <v>17296745</v>
      </c>
      <c r="I229" s="27">
        <v>12041681.029999947</v>
      </c>
      <c r="K229" s="27">
        <v>20</v>
      </c>
    </row>
    <row r="230" spans="1:11" x14ac:dyDescent="0.2">
      <c r="A230" s="25"/>
      <c r="B230" s="26">
        <v>320</v>
      </c>
      <c r="C230" s="27">
        <v>11054.513999999999</v>
      </c>
      <c r="D230" s="28">
        <v>3432701</v>
      </c>
      <c r="F230" s="27">
        <v>110127.34049999999</v>
      </c>
      <c r="G230" s="27">
        <v>20729446</v>
      </c>
      <c r="I230" s="27">
        <v>11821895.229999948</v>
      </c>
      <c r="K230" s="27">
        <v>20</v>
      </c>
    </row>
    <row r="231" spans="1:11" x14ac:dyDescent="0.2">
      <c r="A231" s="25"/>
      <c r="B231" s="26">
        <v>340</v>
      </c>
      <c r="C231" s="27">
        <v>11618.384</v>
      </c>
      <c r="D231" s="28">
        <v>3839150</v>
      </c>
      <c r="F231" s="27">
        <v>121745.7245</v>
      </c>
      <c r="G231" s="27">
        <v>24568596</v>
      </c>
      <c r="I231" s="27">
        <v>11594447.869999945</v>
      </c>
      <c r="K231" s="27">
        <v>20</v>
      </c>
    </row>
    <row r="232" spans="1:11" x14ac:dyDescent="0.2">
      <c r="A232" s="25"/>
      <c r="B232" s="26">
        <v>360</v>
      </c>
      <c r="C232" s="27">
        <v>12279.777</v>
      </c>
      <c r="D232" s="28">
        <v>4305382</v>
      </c>
      <c r="F232" s="27">
        <v>134025.50149999998</v>
      </c>
      <c r="G232" s="27">
        <v>28873978</v>
      </c>
      <c r="I232" s="27">
        <v>11357843.029999945</v>
      </c>
      <c r="K232" s="27">
        <v>20</v>
      </c>
    </row>
    <row r="233" spans="1:11" x14ac:dyDescent="0.2">
      <c r="A233" s="25"/>
      <c r="B233" s="26">
        <v>380</v>
      </c>
      <c r="C233" s="27">
        <v>12738.664000000001</v>
      </c>
      <c r="D233" s="28">
        <v>4719727</v>
      </c>
      <c r="F233" s="27">
        <v>146764.16549999997</v>
      </c>
      <c r="G233" s="27">
        <v>33593705</v>
      </c>
      <c r="I233" s="27">
        <v>11106619.889999945</v>
      </c>
      <c r="K233" s="27">
        <v>20</v>
      </c>
    </row>
    <row r="234" spans="1:11" x14ac:dyDescent="0.2">
      <c r="A234" s="25"/>
      <c r="B234" s="26">
        <v>400</v>
      </c>
      <c r="C234" s="27">
        <v>12831.704</v>
      </c>
      <c r="D234" s="28">
        <v>5012738</v>
      </c>
      <c r="F234" s="27">
        <v>159595.86949999997</v>
      </c>
      <c r="G234" s="27">
        <v>38606443</v>
      </c>
      <c r="I234" s="27">
        <v>10852868.329999946</v>
      </c>
      <c r="K234" s="27">
        <v>20</v>
      </c>
    </row>
    <row r="235" spans="1:11" x14ac:dyDescent="0.2">
      <c r="A235" s="25"/>
      <c r="B235" s="26">
        <v>500</v>
      </c>
      <c r="C235" s="27">
        <v>68162.6819999992</v>
      </c>
      <c r="D235" s="28">
        <v>30740342</v>
      </c>
      <c r="F235" s="27">
        <v>227758.55149999919</v>
      </c>
      <c r="G235" s="27">
        <v>69346785</v>
      </c>
      <c r="I235" s="27">
        <v>50239890.250000134</v>
      </c>
      <c r="K235" s="27">
        <v>100</v>
      </c>
    </row>
    <row r="236" spans="1:11" x14ac:dyDescent="0.2">
      <c r="A236" s="25"/>
      <c r="B236" s="26">
        <v>600</v>
      </c>
      <c r="C236" s="27">
        <v>70786.795999999609</v>
      </c>
      <c r="D236" s="28">
        <v>38975899</v>
      </c>
      <c r="F236" s="27">
        <v>298545.34749999881</v>
      </c>
      <c r="G236" s="27">
        <v>108322684</v>
      </c>
      <c r="I236" s="27">
        <v>43268442.45000004</v>
      </c>
      <c r="K236" s="27">
        <v>100</v>
      </c>
    </row>
    <row r="237" spans="1:11" x14ac:dyDescent="0.2">
      <c r="A237" s="25"/>
      <c r="B237" s="26">
        <v>700</v>
      </c>
      <c r="C237" s="27">
        <v>68532.018999999607</v>
      </c>
      <c r="D237" s="28">
        <v>44531672</v>
      </c>
      <c r="F237" s="27">
        <v>367077.36649999843</v>
      </c>
      <c r="G237" s="27">
        <v>152854356</v>
      </c>
      <c r="I237" s="27">
        <v>36245200.150000125</v>
      </c>
      <c r="K237" s="27">
        <v>100</v>
      </c>
    </row>
    <row r="238" spans="1:11" x14ac:dyDescent="0.2">
      <c r="A238" s="25"/>
      <c r="B238" s="26">
        <v>800</v>
      </c>
      <c r="C238" s="27">
        <v>61843.453999999299</v>
      </c>
      <c r="D238" s="28">
        <v>46344961</v>
      </c>
      <c r="F238" s="27">
        <v>428920.8204999977</v>
      </c>
      <c r="G238" s="27">
        <v>199199317</v>
      </c>
      <c r="I238" s="27">
        <v>29702937.350000449</v>
      </c>
      <c r="K238" s="27">
        <v>100</v>
      </c>
    </row>
    <row r="239" spans="1:11" x14ac:dyDescent="0.2">
      <c r="A239" s="25"/>
      <c r="B239" s="26">
        <v>900</v>
      </c>
      <c r="C239" s="27">
        <v>52719.578999999598</v>
      </c>
      <c r="D239" s="28">
        <v>44768556</v>
      </c>
      <c r="F239" s="27">
        <v>481640.39949999732</v>
      </c>
      <c r="G239" s="27">
        <v>243967873</v>
      </c>
      <c r="I239" s="27">
        <v>23969329.050000325</v>
      </c>
      <c r="K239" s="27">
        <v>100</v>
      </c>
    </row>
    <row r="240" spans="1:11" x14ac:dyDescent="0.2">
      <c r="A240" s="25"/>
      <c r="B240" s="26">
        <v>1000</v>
      </c>
      <c r="C240" s="27">
        <v>43378.107999999804</v>
      </c>
      <c r="D240" s="28">
        <v>41144179</v>
      </c>
      <c r="F240" s="27">
        <v>525018.50749999715</v>
      </c>
      <c r="G240" s="27">
        <v>285112052</v>
      </c>
      <c r="I240" s="27">
        <v>19142507.25000019</v>
      </c>
      <c r="K240" s="27">
        <v>100</v>
      </c>
    </row>
    <row r="241" spans="1:11" x14ac:dyDescent="0.2">
      <c r="A241" s="25"/>
      <c r="B241" s="26">
        <v>1100</v>
      </c>
      <c r="C241" s="27">
        <v>34534.926999999901</v>
      </c>
      <c r="D241" s="28">
        <v>36205062</v>
      </c>
      <c r="F241" s="27">
        <v>559553.43449999706</v>
      </c>
      <c r="G241" s="27">
        <v>321317114</v>
      </c>
      <c r="I241" s="27">
        <v>15255267.750000121</v>
      </c>
      <c r="K241" s="27">
        <v>100</v>
      </c>
    </row>
    <row r="242" spans="1:11" x14ac:dyDescent="0.2">
      <c r="A242" s="25"/>
      <c r="B242" s="26">
        <v>1200</v>
      </c>
      <c r="C242" s="27">
        <v>27436.215</v>
      </c>
      <c r="D242" s="28">
        <v>31514986</v>
      </c>
      <c r="F242" s="27">
        <v>586989.64949999703</v>
      </c>
      <c r="G242" s="27">
        <v>352832100</v>
      </c>
      <c r="I242" s="27">
        <v>12176660.750000028</v>
      </c>
      <c r="K242" s="27">
        <v>100</v>
      </c>
    </row>
    <row r="243" spans="1:11" x14ac:dyDescent="0.2">
      <c r="A243" s="25"/>
      <c r="B243" s="26">
        <v>1300</v>
      </c>
      <c r="C243" s="27">
        <v>21301.736000000001</v>
      </c>
      <c r="D243" s="28">
        <v>26598846</v>
      </c>
      <c r="F243" s="27">
        <v>608291.38549999706</v>
      </c>
      <c r="G243" s="27">
        <v>379430946</v>
      </c>
      <c r="I243" s="27">
        <v>9748100.4500000253</v>
      </c>
      <c r="K243" s="27">
        <v>100</v>
      </c>
    </row>
    <row r="244" spans="1:11" x14ac:dyDescent="0.2">
      <c r="A244" s="25"/>
      <c r="B244" s="26">
        <v>1400</v>
      </c>
      <c r="C244" s="27">
        <v>16553.537</v>
      </c>
      <c r="D244" s="28">
        <v>22324900</v>
      </c>
      <c r="F244" s="27">
        <v>624844.92249999708</v>
      </c>
      <c r="G244" s="27">
        <v>401755846</v>
      </c>
      <c r="I244" s="27">
        <v>7861285.850000022</v>
      </c>
      <c r="K244" s="27">
        <v>100</v>
      </c>
    </row>
    <row r="245" spans="1:11" x14ac:dyDescent="0.2">
      <c r="A245" s="25"/>
      <c r="B245" s="26">
        <v>1500</v>
      </c>
      <c r="C245" s="27">
        <v>13047.183999999999</v>
      </c>
      <c r="D245" s="28">
        <v>18901178</v>
      </c>
      <c r="F245" s="27">
        <v>637892.10649999708</v>
      </c>
      <c r="G245" s="27">
        <v>420657024</v>
      </c>
      <c r="I245" s="27">
        <v>6386385.9500000253</v>
      </c>
      <c r="K245" s="27">
        <v>100</v>
      </c>
    </row>
    <row r="246" spans="1:11" x14ac:dyDescent="0.2">
      <c r="A246" s="25"/>
      <c r="B246" s="26">
        <v>1600</v>
      </c>
      <c r="C246" s="27">
        <v>10316.522999999999</v>
      </c>
      <c r="D246" s="28">
        <v>15974542</v>
      </c>
      <c r="F246" s="27">
        <v>648208.62949999713</v>
      </c>
      <c r="G246" s="27">
        <v>436631566</v>
      </c>
      <c r="I246" s="27">
        <v>5219370.7500000205</v>
      </c>
      <c r="K246" s="27">
        <v>100</v>
      </c>
    </row>
    <row r="247" spans="1:11" x14ac:dyDescent="0.2">
      <c r="A247" s="25"/>
      <c r="B247" s="26">
        <v>1700</v>
      </c>
      <c r="C247" s="27">
        <v>8168.2340000000004</v>
      </c>
      <c r="D247" s="28">
        <v>13463948</v>
      </c>
      <c r="F247" s="27">
        <v>656376.86349999718</v>
      </c>
      <c r="G247" s="27">
        <v>450095514</v>
      </c>
      <c r="I247" s="27">
        <v>4297563.4500000123</v>
      </c>
      <c r="K247" s="27">
        <v>100</v>
      </c>
    </row>
    <row r="248" spans="1:11" x14ac:dyDescent="0.2">
      <c r="A248" s="25"/>
      <c r="B248" s="26">
        <v>1800</v>
      </c>
      <c r="C248" s="27">
        <v>6585.8980000000001</v>
      </c>
      <c r="D248" s="28">
        <v>11516447</v>
      </c>
      <c r="F248" s="27">
        <v>662962.76149999723</v>
      </c>
      <c r="G248" s="27">
        <v>461611961</v>
      </c>
      <c r="I248" s="27">
        <v>3564620.4500000086</v>
      </c>
      <c r="K248" s="27">
        <v>100</v>
      </c>
    </row>
    <row r="249" spans="1:11" x14ac:dyDescent="0.2">
      <c r="A249" s="25"/>
      <c r="B249" s="26">
        <v>1900</v>
      </c>
      <c r="C249" s="27">
        <v>5223.9639999999999</v>
      </c>
      <c r="D249" s="28">
        <v>9657727</v>
      </c>
      <c r="F249" s="27">
        <v>668186.72549999726</v>
      </c>
      <c r="G249" s="27">
        <v>471269688</v>
      </c>
      <c r="I249" s="27">
        <v>2976395.4500000053</v>
      </c>
      <c r="K249" s="27">
        <v>100</v>
      </c>
    </row>
    <row r="250" spans="1:11" x14ac:dyDescent="0.2">
      <c r="A250" s="25"/>
      <c r="B250" s="26">
        <v>2000</v>
      </c>
      <c r="C250" s="27">
        <v>4176.1559999999999</v>
      </c>
      <c r="D250" s="28">
        <v>8135127</v>
      </c>
      <c r="F250" s="27">
        <v>672362.88149999722</v>
      </c>
      <c r="G250" s="27">
        <v>479404815</v>
      </c>
      <c r="I250" s="27">
        <v>2504618.6500000092</v>
      </c>
      <c r="K250" s="27">
        <v>100</v>
      </c>
    </row>
    <row r="251" spans="1:11" x14ac:dyDescent="0.2">
      <c r="A251" s="25"/>
      <c r="B251" s="26">
        <v>3000</v>
      </c>
      <c r="C251" s="27">
        <v>17010.019499999999</v>
      </c>
      <c r="D251" s="28">
        <v>40074319</v>
      </c>
      <c r="F251" s="27">
        <v>689372.90099999728</v>
      </c>
      <c r="G251" s="27">
        <v>519479134</v>
      </c>
      <c r="I251" s="27">
        <v>12086141.000000034</v>
      </c>
      <c r="K251" s="27">
        <v>1000</v>
      </c>
    </row>
    <row r="252" spans="1:11" x14ac:dyDescent="0.2">
      <c r="A252" s="25"/>
      <c r="B252" s="26">
        <v>4000</v>
      </c>
      <c r="C252" s="27">
        <v>3530.7689999999998</v>
      </c>
      <c r="D252" s="28">
        <v>12028932</v>
      </c>
      <c r="F252" s="27">
        <v>692903.66999999725</v>
      </c>
      <c r="G252" s="27">
        <v>531508066</v>
      </c>
      <c r="I252" s="27">
        <v>3937717.0000000624</v>
      </c>
      <c r="K252" s="27">
        <v>1000</v>
      </c>
    </row>
    <row r="253" spans="1:11" x14ac:dyDescent="0.2">
      <c r="A253" s="25"/>
      <c r="B253" s="26">
        <v>5000</v>
      </c>
      <c r="C253" s="27">
        <v>1156.9659999999999</v>
      </c>
      <c r="D253" s="28">
        <v>5128882</v>
      </c>
      <c r="F253" s="27">
        <v>694060.63599999726</v>
      </c>
      <c r="G253" s="27">
        <v>536636948</v>
      </c>
      <c r="I253" s="27">
        <v>1845144.0000000475</v>
      </c>
      <c r="K253" s="27">
        <v>1000</v>
      </c>
    </row>
    <row r="254" spans="1:11" x14ac:dyDescent="0.2">
      <c r="A254" s="25"/>
      <c r="B254" s="26" t="s">
        <v>13</v>
      </c>
      <c r="C254" s="27">
        <v>1344.126</v>
      </c>
      <c r="D254" s="28">
        <v>11216299</v>
      </c>
      <c r="F254" s="30">
        <v>695404.76199999731</v>
      </c>
      <c r="G254" s="30">
        <v>547853247</v>
      </c>
      <c r="I254" s="30">
        <v>4495669</v>
      </c>
      <c r="K254" s="30">
        <v>0</v>
      </c>
    </row>
    <row r="255" spans="1:11" x14ac:dyDescent="0.2">
      <c r="A255" s="8">
        <v>201301</v>
      </c>
      <c r="B255" s="22">
        <v>0</v>
      </c>
      <c r="C255" s="31">
        <v>4486.6499999999896</v>
      </c>
      <c r="D255" s="24">
        <v>0</v>
      </c>
      <c r="F255" s="23">
        <v>4486.6499999999896</v>
      </c>
      <c r="G255" s="23">
        <v>0</v>
      </c>
      <c r="I255" s="23">
        <v>0</v>
      </c>
      <c r="K255" s="23">
        <v>0</v>
      </c>
    </row>
    <row r="256" spans="1:11" x14ac:dyDescent="0.2">
      <c r="A256" s="25"/>
      <c r="B256" s="26">
        <v>20</v>
      </c>
      <c r="C256" s="27">
        <v>3343.3220000000001</v>
      </c>
      <c r="D256" s="28">
        <v>29726</v>
      </c>
      <c r="F256" s="27">
        <v>7829.9719999999897</v>
      </c>
      <c r="G256" s="27">
        <v>29726</v>
      </c>
      <c r="I256" s="27">
        <v>13774595.539999954</v>
      </c>
      <c r="K256" s="27">
        <v>20</v>
      </c>
    </row>
    <row r="257" spans="1:11" x14ac:dyDescent="0.2">
      <c r="A257" s="25"/>
      <c r="B257" s="26">
        <v>40</v>
      </c>
      <c r="C257" s="27">
        <v>2528.9079999999999</v>
      </c>
      <c r="D257" s="28">
        <v>76686</v>
      </c>
      <c r="F257" s="27">
        <v>10358.87999999999</v>
      </c>
      <c r="G257" s="27">
        <v>106412</v>
      </c>
      <c r="I257" s="27">
        <v>13720399.219999954</v>
      </c>
      <c r="K257" s="27">
        <v>20</v>
      </c>
    </row>
    <row r="258" spans="1:11" x14ac:dyDescent="0.2">
      <c r="A258" s="25"/>
      <c r="B258" s="26">
        <v>60</v>
      </c>
      <c r="C258" s="27">
        <v>2661.67</v>
      </c>
      <c r="D258" s="28">
        <v>136835</v>
      </c>
      <c r="F258" s="27">
        <v>13020.54999999999</v>
      </c>
      <c r="G258" s="27">
        <v>243247</v>
      </c>
      <c r="I258" s="27">
        <v>13671426.179999951</v>
      </c>
      <c r="K258" s="27">
        <v>20</v>
      </c>
    </row>
    <row r="259" spans="1:11" x14ac:dyDescent="0.2">
      <c r="A259" s="25"/>
      <c r="B259" s="26">
        <v>80</v>
      </c>
      <c r="C259" s="27">
        <v>2834.6660000000002</v>
      </c>
      <c r="D259" s="28">
        <v>200301</v>
      </c>
      <c r="F259" s="27">
        <v>15855.215999999989</v>
      </c>
      <c r="G259" s="27">
        <v>443548</v>
      </c>
      <c r="I259" s="27">
        <v>13614585.699999953</v>
      </c>
      <c r="K259" s="27">
        <v>20</v>
      </c>
    </row>
    <row r="260" spans="1:11" x14ac:dyDescent="0.2">
      <c r="A260" s="25"/>
      <c r="B260" s="26">
        <v>100</v>
      </c>
      <c r="C260" s="27">
        <v>3373.1119999999901</v>
      </c>
      <c r="D260" s="28">
        <v>305720</v>
      </c>
      <c r="F260" s="27">
        <v>19228.32799999998</v>
      </c>
      <c r="G260" s="27">
        <v>749268</v>
      </c>
      <c r="I260" s="27">
        <v>13552773.459999954</v>
      </c>
      <c r="K260" s="27">
        <v>20</v>
      </c>
    </row>
    <row r="261" spans="1:11" x14ac:dyDescent="0.2">
      <c r="A261" s="25"/>
      <c r="B261" s="26">
        <v>120</v>
      </c>
      <c r="C261" s="27">
        <v>3881.9079999999999</v>
      </c>
      <c r="D261" s="28">
        <v>431574</v>
      </c>
      <c r="F261" s="27">
        <v>23110.235999999979</v>
      </c>
      <c r="G261" s="27">
        <v>1180842</v>
      </c>
      <c r="I261" s="27">
        <v>13482647.459999952</v>
      </c>
      <c r="K261" s="27">
        <v>20</v>
      </c>
    </row>
    <row r="262" spans="1:11" x14ac:dyDescent="0.2">
      <c r="A262" s="25"/>
      <c r="B262" s="26">
        <v>140</v>
      </c>
      <c r="C262" s="27">
        <v>4005.5859999999998</v>
      </c>
      <c r="D262" s="28">
        <v>523890</v>
      </c>
      <c r="F262" s="27">
        <v>27115.821999999978</v>
      </c>
      <c r="G262" s="27">
        <v>1704732</v>
      </c>
      <c r="I262" s="27">
        <v>13402372.219999954</v>
      </c>
      <c r="K262" s="27">
        <v>20</v>
      </c>
    </row>
    <row r="263" spans="1:11" x14ac:dyDescent="0.2">
      <c r="A263" s="25"/>
      <c r="B263" s="26">
        <v>160</v>
      </c>
      <c r="C263" s="27">
        <v>4605.3379999999997</v>
      </c>
      <c r="D263" s="28">
        <v>694288</v>
      </c>
      <c r="F263" s="27">
        <v>31721.159999999978</v>
      </c>
      <c r="G263" s="27">
        <v>2399020</v>
      </c>
      <c r="I263" s="27">
        <v>13316586.459999952</v>
      </c>
      <c r="K263" s="27">
        <v>20</v>
      </c>
    </row>
    <row r="264" spans="1:11" x14ac:dyDescent="0.2">
      <c r="A264" s="25"/>
      <c r="B264" s="26">
        <v>180</v>
      </c>
      <c r="C264" s="27">
        <v>5293.7650000000003</v>
      </c>
      <c r="D264" s="28">
        <v>905157</v>
      </c>
      <c r="F264" s="27">
        <v>37014.924999999981</v>
      </c>
      <c r="G264" s="27">
        <v>3304177</v>
      </c>
      <c r="I264" s="27">
        <v>13219325.079999955</v>
      </c>
      <c r="K264" s="27">
        <v>20</v>
      </c>
    </row>
    <row r="265" spans="1:11" x14ac:dyDescent="0.2">
      <c r="A265" s="25"/>
      <c r="B265" s="26">
        <v>200</v>
      </c>
      <c r="C265" s="27">
        <v>5609.21</v>
      </c>
      <c r="D265" s="28">
        <v>1070023</v>
      </c>
      <c r="F265" s="27">
        <v>42624.13499999998</v>
      </c>
      <c r="G265" s="27">
        <v>4374200</v>
      </c>
      <c r="I265" s="27">
        <v>13109351.479999952</v>
      </c>
      <c r="K265" s="27">
        <v>20</v>
      </c>
    </row>
    <row r="266" spans="1:11" x14ac:dyDescent="0.2">
      <c r="A266" s="25"/>
      <c r="B266" s="26">
        <v>220</v>
      </c>
      <c r="C266" s="27">
        <v>6348.5630000000101</v>
      </c>
      <c r="D266" s="28">
        <v>1336820</v>
      </c>
      <c r="F266" s="27">
        <v>48972.697999999989</v>
      </c>
      <c r="G266" s="27">
        <v>5711020</v>
      </c>
      <c r="I266" s="27">
        <v>12989122.419999953</v>
      </c>
      <c r="K266" s="27">
        <v>20</v>
      </c>
    </row>
    <row r="267" spans="1:11" x14ac:dyDescent="0.2">
      <c r="A267" s="25"/>
      <c r="B267" s="26">
        <v>240</v>
      </c>
      <c r="C267" s="27">
        <v>7012.4830000000102</v>
      </c>
      <c r="D267" s="28">
        <v>1618282</v>
      </c>
      <c r="F267" s="27">
        <v>55985.180999999997</v>
      </c>
      <c r="G267" s="27">
        <v>7329302</v>
      </c>
      <c r="I267" s="27">
        <v>12857301.099999953</v>
      </c>
      <c r="K267" s="27">
        <v>20</v>
      </c>
    </row>
    <row r="268" spans="1:11" x14ac:dyDescent="0.2">
      <c r="A268" s="25"/>
      <c r="B268" s="26">
        <v>260</v>
      </c>
      <c r="C268" s="27">
        <v>7267.6100000000006</v>
      </c>
      <c r="D268" s="28">
        <v>1822133</v>
      </c>
      <c r="F268" s="27">
        <v>63252.790999999997</v>
      </c>
      <c r="G268" s="27">
        <v>9151435</v>
      </c>
      <c r="I268" s="27">
        <v>12714319.759999955</v>
      </c>
      <c r="K268" s="27">
        <v>20</v>
      </c>
    </row>
    <row r="269" spans="1:11" x14ac:dyDescent="0.2">
      <c r="A269" s="25"/>
      <c r="B269" s="26">
        <v>280</v>
      </c>
      <c r="C269" s="27">
        <v>8040.4880000000094</v>
      </c>
      <c r="D269" s="28">
        <v>2176182</v>
      </c>
      <c r="F269" s="27">
        <v>71293.27900000001</v>
      </c>
      <c r="G269" s="27">
        <v>11327617</v>
      </c>
      <c r="I269" s="27">
        <v>12561258.519999951</v>
      </c>
      <c r="K269" s="27">
        <v>20</v>
      </c>
    </row>
    <row r="270" spans="1:11" x14ac:dyDescent="0.2">
      <c r="A270" s="25"/>
      <c r="B270" s="26">
        <v>300</v>
      </c>
      <c r="C270" s="27">
        <v>8299.7409999999909</v>
      </c>
      <c r="D270" s="28">
        <v>2412654</v>
      </c>
      <c r="F270" s="27">
        <v>79593.02</v>
      </c>
      <c r="G270" s="27">
        <v>13740271</v>
      </c>
      <c r="I270" s="27">
        <v>12398335.099999957</v>
      </c>
      <c r="K270" s="27">
        <v>20</v>
      </c>
    </row>
    <row r="271" spans="1:11" x14ac:dyDescent="0.2">
      <c r="A271" s="25"/>
      <c r="B271" s="26">
        <v>320</v>
      </c>
      <c r="C271" s="27">
        <v>8998.3020000000197</v>
      </c>
      <c r="D271" s="28">
        <v>2794503</v>
      </c>
      <c r="F271" s="27">
        <v>88591.322000000029</v>
      </c>
      <c r="G271" s="27">
        <v>16534774</v>
      </c>
      <c r="I271" s="27">
        <v>12224654.939999947</v>
      </c>
      <c r="K271" s="27">
        <v>20</v>
      </c>
    </row>
    <row r="272" spans="1:11" x14ac:dyDescent="0.2">
      <c r="A272" s="25"/>
      <c r="B272" s="26">
        <v>340</v>
      </c>
      <c r="C272" s="27">
        <v>9695.0180000000291</v>
      </c>
      <c r="D272" s="28">
        <v>3206159</v>
      </c>
      <c r="F272" s="27">
        <v>98286.340000000055</v>
      </c>
      <c r="G272" s="27">
        <v>19740933</v>
      </c>
      <c r="I272" s="27">
        <v>12039495.419999942</v>
      </c>
      <c r="K272" s="27">
        <v>20</v>
      </c>
    </row>
    <row r="273" spans="1:11" x14ac:dyDescent="0.2">
      <c r="A273" s="25"/>
      <c r="B273" s="26">
        <v>360</v>
      </c>
      <c r="C273" s="27">
        <v>10036.909</v>
      </c>
      <c r="D273" s="28">
        <v>3519858</v>
      </c>
      <c r="F273" s="27">
        <v>108323.24900000005</v>
      </c>
      <c r="G273" s="27">
        <v>23260791</v>
      </c>
      <c r="I273" s="27">
        <v>11842312.939999951</v>
      </c>
      <c r="K273" s="27">
        <v>20</v>
      </c>
    </row>
    <row r="274" spans="1:11" x14ac:dyDescent="0.2">
      <c r="A274" s="25"/>
      <c r="B274" s="26">
        <v>380</v>
      </c>
      <c r="C274" s="27">
        <v>10291.569</v>
      </c>
      <c r="D274" s="28">
        <v>3814012</v>
      </c>
      <c r="F274" s="27">
        <v>118614.81800000006</v>
      </c>
      <c r="G274" s="27">
        <v>27074803</v>
      </c>
      <c r="I274" s="27">
        <v>11638219.779999953</v>
      </c>
      <c r="K274" s="27">
        <v>20</v>
      </c>
    </row>
    <row r="275" spans="1:11" x14ac:dyDescent="0.2">
      <c r="A275" s="25"/>
      <c r="B275" s="26">
        <v>400</v>
      </c>
      <c r="C275" s="27">
        <v>10801.725</v>
      </c>
      <c r="D275" s="28">
        <v>4218621</v>
      </c>
      <c r="F275" s="27">
        <v>129416.54300000006</v>
      </c>
      <c r="G275" s="27">
        <v>31293424</v>
      </c>
      <c r="I275" s="27">
        <v>11427103.619999953</v>
      </c>
      <c r="K275" s="27">
        <v>20</v>
      </c>
    </row>
    <row r="276" spans="1:11" x14ac:dyDescent="0.2">
      <c r="A276" s="25"/>
      <c r="B276" s="26">
        <v>500</v>
      </c>
      <c r="C276" s="27">
        <v>58646.843999999401</v>
      </c>
      <c r="D276" s="28">
        <v>26465731</v>
      </c>
      <c r="F276" s="27">
        <v>188063.38699999946</v>
      </c>
      <c r="G276" s="27">
        <v>57759155</v>
      </c>
      <c r="I276" s="27">
        <v>53707999.600000069</v>
      </c>
      <c r="K276" s="27">
        <v>100</v>
      </c>
    </row>
    <row r="277" spans="1:11" x14ac:dyDescent="0.2">
      <c r="A277" s="25"/>
      <c r="B277" s="26">
        <v>600</v>
      </c>
      <c r="C277" s="27">
        <v>62114.398999999699</v>
      </c>
      <c r="D277" s="28">
        <v>34217470</v>
      </c>
      <c r="F277" s="27">
        <v>250177.78599999915</v>
      </c>
      <c r="G277" s="27">
        <v>91976625</v>
      </c>
      <c r="I277" s="27">
        <v>47649836.800000004</v>
      </c>
      <c r="K277" s="27">
        <v>100</v>
      </c>
    </row>
    <row r="278" spans="1:11" x14ac:dyDescent="0.2">
      <c r="A278" s="25"/>
      <c r="B278" s="26">
        <v>700</v>
      </c>
      <c r="C278" s="27">
        <v>62216.435999999601</v>
      </c>
      <c r="D278" s="28">
        <v>40465427</v>
      </c>
      <c r="F278" s="27">
        <v>312394.22199999873</v>
      </c>
      <c r="G278" s="27">
        <v>132442052</v>
      </c>
      <c r="I278" s="27">
        <v>41403488.100000136</v>
      </c>
      <c r="K278" s="27">
        <v>100</v>
      </c>
    </row>
    <row r="279" spans="1:11" x14ac:dyDescent="0.2">
      <c r="A279" s="25"/>
      <c r="B279" s="26">
        <v>800</v>
      </c>
      <c r="C279" s="27">
        <v>58140.6169999997</v>
      </c>
      <c r="D279" s="28">
        <v>43586667</v>
      </c>
      <c r="F279" s="27">
        <v>370534.83899999841</v>
      </c>
      <c r="G279" s="27">
        <v>176028719</v>
      </c>
      <c r="I279" s="27">
        <v>35342096.100000143</v>
      </c>
      <c r="K279" s="27">
        <v>100</v>
      </c>
    </row>
    <row r="280" spans="1:11" x14ac:dyDescent="0.2">
      <c r="A280" s="25"/>
      <c r="B280" s="26">
        <v>900</v>
      </c>
      <c r="C280" s="27">
        <v>52593.471999999798</v>
      </c>
      <c r="D280" s="28">
        <v>44675025</v>
      </c>
      <c r="F280" s="27">
        <v>423128.31099999818</v>
      </c>
      <c r="G280" s="27">
        <v>220703744</v>
      </c>
      <c r="I280" s="27">
        <v>29794761.200000115</v>
      </c>
      <c r="K280" s="27">
        <v>100</v>
      </c>
    </row>
    <row r="281" spans="1:11" x14ac:dyDescent="0.2">
      <c r="A281" s="25"/>
      <c r="B281" s="26">
        <v>1000</v>
      </c>
      <c r="C281" s="27">
        <v>44678.4269999998</v>
      </c>
      <c r="D281" s="28">
        <v>42408483</v>
      </c>
      <c r="F281" s="27">
        <v>467806.73799999797</v>
      </c>
      <c r="G281" s="27">
        <v>263112227</v>
      </c>
      <c r="I281" s="27">
        <v>24924569.800000153</v>
      </c>
      <c r="K281" s="27">
        <v>100</v>
      </c>
    </row>
    <row r="282" spans="1:11" x14ac:dyDescent="0.2">
      <c r="A282" s="25"/>
      <c r="B282" s="26">
        <v>1100</v>
      </c>
      <c r="C282" s="27">
        <v>37617.887999999904</v>
      </c>
      <c r="D282" s="28">
        <v>39470555</v>
      </c>
      <c r="F282" s="27">
        <v>505424.62599999789</v>
      </c>
      <c r="G282" s="27">
        <v>302582782</v>
      </c>
      <c r="I282" s="27">
        <v>20817549.300000075</v>
      </c>
      <c r="K282" s="27">
        <v>100</v>
      </c>
    </row>
    <row r="283" spans="1:11" x14ac:dyDescent="0.2">
      <c r="A283" s="25"/>
      <c r="B283" s="26">
        <v>1200</v>
      </c>
      <c r="C283" s="27">
        <v>31438.327999999899</v>
      </c>
      <c r="D283" s="28">
        <v>36132811</v>
      </c>
      <c r="F283" s="27">
        <v>536862.95399999782</v>
      </c>
      <c r="G283" s="27">
        <v>338715593</v>
      </c>
      <c r="I283" s="27">
        <v>17371699.700000096</v>
      </c>
      <c r="K283" s="27">
        <v>100</v>
      </c>
    </row>
    <row r="284" spans="1:11" x14ac:dyDescent="0.2">
      <c r="A284" s="25"/>
      <c r="B284" s="26">
        <v>1300</v>
      </c>
      <c r="C284" s="27">
        <v>25550.387999999901</v>
      </c>
      <c r="D284" s="28">
        <v>31907813</v>
      </c>
      <c r="F284" s="27">
        <v>562413.34199999773</v>
      </c>
      <c r="G284" s="27">
        <v>370623406</v>
      </c>
      <c r="I284" s="27">
        <v>14513358.100000113</v>
      </c>
      <c r="K284" s="27">
        <v>100</v>
      </c>
    </row>
    <row r="285" spans="1:11" x14ac:dyDescent="0.2">
      <c r="A285" s="25"/>
      <c r="B285" s="26">
        <v>1400</v>
      </c>
      <c r="C285" s="27">
        <v>21159.845999999998</v>
      </c>
      <c r="D285" s="28">
        <v>28544030</v>
      </c>
      <c r="F285" s="27">
        <v>583573.18799999775</v>
      </c>
      <c r="G285" s="27">
        <v>399167436</v>
      </c>
      <c r="I285" s="27">
        <v>12186256.299999997</v>
      </c>
      <c r="K285" s="27">
        <v>100</v>
      </c>
    </row>
    <row r="286" spans="1:11" x14ac:dyDescent="0.2">
      <c r="A286" s="25"/>
      <c r="B286" s="26">
        <v>1500</v>
      </c>
      <c r="C286" s="27">
        <v>17121.795999999998</v>
      </c>
      <c r="D286" s="28">
        <v>24810235</v>
      </c>
      <c r="F286" s="27">
        <v>600694.98399999773</v>
      </c>
      <c r="G286" s="27">
        <v>423977671</v>
      </c>
      <c r="I286" s="27">
        <v>10277567.099999998</v>
      </c>
      <c r="K286" s="27">
        <v>100</v>
      </c>
    </row>
    <row r="287" spans="1:11" x14ac:dyDescent="0.2">
      <c r="A287" s="25"/>
      <c r="B287" s="26">
        <v>1600</v>
      </c>
      <c r="C287" s="27">
        <v>14292.968000000001</v>
      </c>
      <c r="D287" s="28">
        <v>22137350</v>
      </c>
      <c r="F287" s="27">
        <v>614987.95199999772</v>
      </c>
      <c r="G287" s="27">
        <v>446115021</v>
      </c>
      <c r="I287" s="27">
        <v>8706447.6999999974</v>
      </c>
      <c r="K287" s="27">
        <v>100</v>
      </c>
    </row>
    <row r="288" spans="1:11" x14ac:dyDescent="0.2">
      <c r="A288" s="25"/>
      <c r="B288" s="26">
        <v>1700</v>
      </c>
      <c r="C288" s="27">
        <v>11698.120999999999</v>
      </c>
      <c r="D288" s="28">
        <v>19290216</v>
      </c>
      <c r="F288" s="27">
        <v>626686.07299999776</v>
      </c>
      <c r="G288" s="27">
        <v>465405237</v>
      </c>
      <c r="I288" s="27">
        <v>7411959.9999999953</v>
      </c>
      <c r="K288" s="27">
        <v>100</v>
      </c>
    </row>
    <row r="289" spans="1:11" x14ac:dyDescent="0.2">
      <c r="A289" s="25"/>
      <c r="B289" s="26">
        <v>1800</v>
      </c>
      <c r="C289" s="27">
        <v>9644.7200000000012</v>
      </c>
      <c r="D289" s="28">
        <v>16863548</v>
      </c>
      <c r="F289" s="27">
        <v>636330.79299999774</v>
      </c>
      <c r="G289" s="27">
        <v>482268785</v>
      </c>
      <c r="I289" s="27">
        <v>6341789.599999994</v>
      </c>
      <c r="K289" s="27">
        <v>100</v>
      </c>
    </row>
    <row r="290" spans="1:11" x14ac:dyDescent="0.2">
      <c r="A290" s="25"/>
      <c r="B290" s="26">
        <v>1900</v>
      </c>
      <c r="C290" s="27">
        <v>8208.4750000000004</v>
      </c>
      <c r="D290" s="28">
        <v>15180248</v>
      </c>
      <c r="F290" s="27">
        <v>644539.26799999771</v>
      </c>
      <c r="G290" s="27">
        <v>497449033</v>
      </c>
      <c r="I290" s="27">
        <v>5458411.0999999978</v>
      </c>
      <c r="K290" s="27">
        <v>100</v>
      </c>
    </row>
    <row r="291" spans="1:11" x14ac:dyDescent="0.2">
      <c r="A291" s="25"/>
      <c r="B291" s="26">
        <v>2000</v>
      </c>
      <c r="C291" s="27">
        <v>6637.3119999999999</v>
      </c>
      <c r="D291" s="28">
        <v>12933410</v>
      </c>
      <c r="F291" s="27">
        <v>651176.57999999775</v>
      </c>
      <c r="G291" s="27">
        <v>510382443</v>
      </c>
      <c r="I291" s="27">
        <v>4712204.0999999959</v>
      </c>
      <c r="K291" s="27">
        <v>100</v>
      </c>
    </row>
    <row r="292" spans="1:11" x14ac:dyDescent="0.2">
      <c r="A292" s="25"/>
      <c r="B292" s="26">
        <v>3000</v>
      </c>
      <c r="C292" s="27">
        <v>30433.5269999999</v>
      </c>
      <c r="D292" s="28">
        <v>72304555</v>
      </c>
      <c r="F292" s="27">
        <v>681610.10699999763</v>
      </c>
      <c r="G292" s="27">
        <v>582686998</v>
      </c>
      <c r="I292" s="27">
        <v>24900843.000000264</v>
      </c>
      <c r="K292" s="27">
        <v>1000</v>
      </c>
    </row>
    <row r="293" spans="1:11" x14ac:dyDescent="0.2">
      <c r="A293" s="25"/>
      <c r="B293" s="26">
        <v>4000</v>
      </c>
      <c r="C293" s="27">
        <v>7733.9030000000002</v>
      </c>
      <c r="D293" s="28">
        <v>26361136</v>
      </c>
      <c r="F293" s="27">
        <v>689344.00999999768</v>
      </c>
      <c r="G293" s="27">
        <v>609048134</v>
      </c>
      <c r="I293" s="27">
        <v>8888866.000000013</v>
      </c>
      <c r="K293" s="27">
        <v>1000</v>
      </c>
    </row>
    <row r="294" spans="1:11" x14ac:dyDescent="0.2">
      <c r="A294" s="25"/>
      <c r="B294" s="26">
        <v>5000</v>
      </c>
      <c r="C294" s="27">
        <v>2800.8049999999998</v>
      </c>
      <c r="D294" s="28">
        <v>12388545</v>
      </c>
      <c r="F294" s="27">
        <v>692144.81499999773</v>
      </c>
      <c r="G294" s="27">
        <v>621436679</v>
      </c>
      <c r="I294" s="27">
        <v>4113958.9999999618</v>
      </c>
      <c r="K294" s="27">
        <v>1000</v>
      </c>
    </row>
    <row r="295" spans="1:11" x14ac:dyDescent="0.2">
      <c r="A295" s="25"/>
      <c r="B295" s="26" t="s">
        <v>13</v>
      </c>
      <c r="C295" s="27">
        <v>2928.634</v>
      </c>
      <c r="D295" s="28">
        <v>23211889</v>
      </c>
      <c r="F295" s="30">
        <v>695073.44899999769</v>
      </c>
      <c r="G295" s="30">
        <v>644648568</v>
      </c>
      <c r="I295" s="30">
        <v>8568719</v>
      </c>
      <c r="K295" s="30">
        <v>0</v>
      </c>
    </row>
    <row r="296" spans="1:11" x14ac:dyDescent="0.2">
      <c r="A296" s="8">
        <v>201302</v>
      </c>
      <c r="B296" s="22">
        <v>0</v>
      </c>
      <c r="C296" s="31">
        <v>4458.924</v>
      </c>
      <c r="D296" s="24">
        <v>0</v>
      </c>
      <c r="F296" s="23">
        <v>4458.924</v>
      </c>
      <c r="G296" s="23">
        <v>0</v>
      </c>
      <c r="I296" s="23">
        <v>0</v>
      </c>
      <c r="K296" s="23">
        <v>0</v>
      </c>
    </row>
    <row r="297" spans="1:11" x14ac:dyDescent="0.2">
      <c r="A297" s="25"/>
      <c r="B297" s="26">
        <v>20</v>
      </c>
      <c r="C297" s="27">
        <v>3373.3924999999899</v>
      </c>
      <c r="D297" s="28">
        <v>30061</v>
      </c>
      <c r="F297" s="27">
        <v>7832.3164999999899</v>
      </c>
      <c r="G297" s="27">
        <v>30061</v>
      </c>
      <c r="I297" s="27">
        <v>13731418.460000012</v>
      </c>
      <c r="K297" s="27">
        <v>20</v>
      </c>
    </row>
    <row r="298" spans="1:11" x14ac:dyDescent="0.2">
      <c r="A298" s="25"/>
      <c r="B298" s="26">
        <v>40</v>
      </c>
      <c r="C298" s="27">
        <v>2563.7349999999897</v>
      </c>
      <c r="D298" s="28">
        <v>77919</v>
      </c>
      <c r="F298" s="27">
        <v>10396.05149999998</v>
      </c>
      <c r="G298" s="27">
        <v>107980</v>
      </c>
      <c r="I298" s="27">
        <v>13676727.060000014</v>
      </c>
      <c r="K298" s="27">
        <v>20</v>
      </c>
    </row>
    <row r="299" spans="1:11" x14ac:dyDescent="0.2">
      <c r="A299" s="25"/>
      <c r="B299" s="26">
        <v>60</v>
      </c>
      <c r="C299" s="27">
        <v>2772.7199999999898</v>
      </c>
      <c r="D299" s="28">
        <v>142323</v>
      </c>
      <c r="F299" s="27">
        <v>13168.77149999997</v>
      </c>
      <c r="G299" s="27">
        <v>250303</v>
      </c>
      <c r="I299" s="27">
        <v>13626042.560000014</v>
      </c>
      <c r="K299" s="27">
        <v>20</v>
      </c>
    </row>
    <row r="300" spans="1:11" x14ac:dyDescent="0.2">
      <c r="A300" s="25"/>
      <c r="B300" s="26">
        <v>80</v>
      </c>
      <c r="C300" s="27">
        <v>3083.21199999999</v>
      </c>
      <c r="D300" s="28">
        <v>218171</v>
      </c>
      <c r="F300" s="27">
        <v>16251.98349999996</v>
      </c>
      <c r="G300" s="27">
        <v>468474</v>
      </c>
      <c r="I300" s="27">
        <v>13566142.400000013</v>
      </c>
      <c r="K300" s="27">
        <v>20</v>
      </c>
    </row>
    <row r="301" spans="1:11" x14ac:dyDescent="0.2">
      <c r="A301" s="25"/>
      <c r="B301" s="26">
        <v>100</v>
      </c>
      <c r="C301" s="27">
        <v>3904.7429999999799</v>
      </c>
      <c r="D301" s="28">
        <v>353662</v>
      </c>
      <c r="F301" s="27">
        <v>20156.726499999939</v>
      </c>
      <c r="G301" s="27">
        <v>822136</v>
      </c>
      <c r="I301" s="27">
        <v>13496151.820000013</v>
      </c>
      <c r="K301" s="27">
        <v>20</v>
      </c>
    </row>
    <row r="302" spans="1:11" x14ac:dyDescent="0.2">
      <c r="A302" s="25"/>
      <c r="B302" s="26">
        <v>120</v>
      </c>
      <c r="C302" s="27">
        <v>4267.7029999999904</v>
      </c>
      <c r="D302" s="28">
        <v>473743</v>
      </c>
      <c r="F302" s="27">
        <v>24424.429499999929</v>
      </c>
      <c r="G302" s="27">
        <v>1295879</v>
      </c>
      <c r="I302" s="27">
        <v>13416487.900000013</v>
      </c>
      <c r="K302" s="27">
        <v>20</v>
      </c>
    </row>
    <row r="303" spans="1:11" x14ac:dyDescent="0.2">
      <c r="A303" s="25"/>
      <c r="B303" s="26">
        <v>140</v>
      </c>
      <c r="C303" s="27">
        <v>4783.5819999999903</v>
      </c>
      <c r="D303" s="28">
        <v>625646</v>
      </c>
      <c r="F303" s="27">
        <v>29208.01149999992</v>
      </c>
      <c r="G303" s="27">
        <v>1921525</v>
      </c>
      <c r="I303" s="27">
        <v>13325459.720000016</v>
      </c>
      <c r="K303" s="27">
        <v>20</v>
      </c>
    </row>
    <row r="304" spans="1:11" x14ac:dyDescent="0.2">
      <c r="A304" s="25"/>
      <c r="B304" s="26">
        <v>160</v>
      </c>
      <c r="C304" s="27">
        <v>5687.21000000001</v>
      </c>
      <c r="D304" s="28">
        <v>856688</v>
      </c>
      <c r="F304" s="27">
        <v>34895.221499999927</v>
      </c>
      <c r="G304" s="27">
        <v>2778213</v>
      </c>
      <c r="I304" s="27">
        <v>13220577.960000008</v>
      </c>
      <c r="K304" s="27">
        <v>20</v>
      </c>
    </row>
    <row r="305" spans="1:11" x14ac:dyDescent="0.2">
      <c r="A305" s="25"/>
      <c r="B305" s="26">
        <v>180</v>
      </c>
      <c r="C305" s="27">
        <v>6510.9750000000104</v>
      </c>
      <c r="D305" s="28">
        <v>1113726</v>
      </c>
      <c r="F305" s="27">
        <v>41406.19649999994</v>
      </c>
      <c r="G305" s="27">
        <v>3891939</v>
      </c>
      <c r="I305" s="27">
        <v>13101849.860000011</v>
      </c>
      <c r="K305" s="27">
        <v>20</v>
      </c>
    </row>
    <row r="306" spans="1:11" x14ac:dyDescent="0.2">
      <c r="A306" s="25"/>
      <c r="B306" s="26">
        <v>200</v>
      </c>
      <c r="C306" s="27">
        <v>6967.8870000000197</v>
      </c>
      <c r="D306" s="28">
        <v>1329837</v>
      </c>
      <c r="F306" s="27">
        <v>48374.083499999957</v>
      </c>
      <c r="G306" s="27">
        <v>5221776</v>
      </c>
      <c r="I306" s="27">
        <v>12966139.460000008</v>
      </c>
      <c r="K306" s="27">
        <v>20</v>
      </c>
    </row>
    <row r="307" spans="1:11" x14ac:dyDescent="0.2">
      <c r="A307" s="25"/>
      <c r="B307" s="26">
        <v>220</v>
      </c>
      <c r="C307" s="27">
        <v>7955.55800000002</v>
      </c>
      <c r="D307" s="28">
        <v>1675070</v>
      </c>
      <c r="F307" s="27">
        <v>56329.641499999976</v>
      </c>
      <c r="G307" s="27">
        <v>6896846</v>
      </c>
      <c r="I307" s="27">
        <v>12815369.360000007</v>
      </c>
      <c r="K307" s="27">
        <v>20</v>
      </c>
    </row>
    <row r="308" spans="1:11" x14ac:dyDescent="0.2">
      <c r="A308" s="25"/>
      <c r="B308" s="26">
        <v>240</v>
      </c>
      <c r="C308" s="27">
        <v>8550.9320000000189</v>
      </c>
      <c r="D308" s="28">
        <v>1973181</v>
      </c>
      <c r="F308" s="27">
        <v>64880.573499999999</v>
      </c>
      <c r="G308" s="27">
        <v>8870027</v>
      </c>
      <c r="I308" s="27">
        <v>12652368.280000007</v>
      </c>
      <c r="K308" s="27">
        <v>20</v>
      </c>
    </row>
    <row r="309" spans="1:11" x14ac:dyDescent="0.2">
      <c r="A309" s="25"/>
      <c r="B309" s="26">
        <v>260</v>
      </c>
      <c r="C309" s="27">
        <v>9367.0730000000003</v>
      </c>
      <c r="D309" s="28">
        <v>2348652</v>
      </c>
      <c r="F309" s="27">
        <v>74247.646500000003</v>
      </c>
      <c r="G309" s="27">
        <v>11218679</v>
      </c>
      <c r="I309" s="27">
        <v>12473605.340000011</v>
      </c>
      <c r="K309" s="27">
        <v>20</v>
      </c>
    </row>
    <row r="310" spans="1:11" x14ac:dyDescent="0.2">
      <c r="A310" s="25"/>
      <c r="B310" s="26">
        <v>280</v>
      </c>
      <c r="C310" s="27">
        <v>10381.064</v>
      </c>
      <c r="D310" s="28">
        <v>2809148</v>
      </c>
      <c r="F310" s="27">
        <v>84628.710500000001</v>
      </c>
      <c r="G310" s="27">
        <v>14027827</v>
      </c>
      <c r="I310" s="27">
        <v>12275500.940000009</v>
      </c>
      <c r="K310" s="27">
        <v>20</v>
      </c>
    </row>
    <row r="311" spans="1:11" x14ac:dyDescent="0.2">
      <c r="A311" s="25"/>
      <c r="B311" s="26">
        <v>300</v>
      </c>
      <c r="C311" s="27">
        <v>11081.451000000001</v>
      </c>
      <c r="D311" s="28">
        <v>3220900</v>
      </c>
      <c r="F311" s="27">
        <v>95710.161500000002</v>
      </c>
      <c r="G311" s="27">
        <v>17248727</v>
      </c>
      <c r="I311" s="27">
        <v>12061894.280000009</v>
      </c>
      <c r="K311" s="27">
        <v>20</v>
      </c>
    </row>
    <row r="312" spans="1:11" x14ac:dyDescent="0.2">
      <c r="A312" s="25"/>
      <c r="B312" s="26">
        <v>320</v>
      </c>
      <c r="C312" s="27">
        <v>11609.454</v>
      </c>
      <c r="D312" s="28">
        <v>3605618</v>
      </c>
      <c r="F312" s="27">
        <v>107319.6155</v>
      </c>
      <c r="G312" s="27">
        <v>20854345</v>
      </c>
      <c r="I312" s="27">
        <v>11834393.280000012</v>
      </c>
      <c r="K312" s="27">
        <v>20</v>
      </c>
    </row>
    <row r="313" spans="1:11" x14ac:dyDescent="0.2">
      <c r="A313" s="25"/>
      <c r="B313" s="26">
        <v>340</v>
      </c>
      <c r="C313" s="27">
        <v>12537.324000000001</v>
      </c>
      <c r="D313" s="28">
        <v>4143837</v>
      </c>
      <c r="F313" s="27">
        <v>119856.93950000001</v>
      </c>
      <c r="G313" s="27">
        <v>24998182</v>
      </c>
      <c r="I313" s="27">
        <v>11592758.320000011</v>
      </c>
      <c r="K313" s="27">
        <v>20</v>
      </c>
    </row>
    <row r="314" spans="1:11" x14ac:dyDescent="0.2">
      <c r="A314" s="25"/>
      <c r="B314" s="26">
        <v>360</v>
      </c>
      <c r="C314" s="27">
        <v>13106.598</v>
      </c>
      <c r="D314" s="28">
        <v>4594972</v>
      </c>
      <c r="F314" s="27">
        <v>132963.53750000001</v>
      </c>
      <c r="G314" s="27">
        <v>29593154</v>
      </c>
      <c r="I314" s="27">
        <v>11337461.720000012</v>
      </c>
      <c r="K314" s="27">
        <v>20</v>
      </c>
    </row>
    <row r="315" spans="1:11" x14ac:dyDescent="0.2">
      <c r="A315" s="25"/>
      <c r="B315" s="26">
        <v>380</v>
      </c>
      <c r="C315" s="27">
        <v>13498.162</v>
      </c>
      <c r="D315" s="28">
        <v>5001239</v>
      </c>
      <c r="F315" s="27">
        <v>146461.69950000002</v>
      </c>
      <c r="G315" s="27">
        <v>34594393</v>
      </c>
      <c r="I315" s="27">
        <v>11070670.480000012</v>
      </c>
      <c r="K315" s="27">
        <v>20</v>
      </c>
    </row>
    <row r="316" spans="1:11" x14ac:dyDescent="0.2">
      <c r="A316" s="25"/>
      <c r="B316" s="26">
        <v>400</v>
      </c>
      <c r="C316" s="27">
        <v>14083.406000000001</v>
      </c>
      <c r="D316" s="28">
        <v>5501056</v>
      </c>
      <c r="F316" s="27">
        <v>160545.10550000001</v>
      </c>
      <c r="G316" s="27">
        <v>40095449</v>
      </c>
      <c r="I316" s="27">
        <v>10796463.40000001</v>
      </c>
      <c r="K316" s="27">
        <v>20</v>
      </c>
    </row>
    <row r="317" spans="1:11" x14ac:dyDescent="0.2">
      <c r="A317" s="25"/>
      <c r="B317" s="26">
        <v>500</v>
      </c>
      <c r="C317" s="27">
        <v>74387.708000000101</v>
      </c>
      <c r="D317" s="28">
        <v>33548916</v>
      </c>
      <c r="F317" s="27">
        <v>234932.81350000011</v>
      </c>
      <c r="G317" s="27">
        <v>73644365</v>
      </c>
      <c r="I317" s="27">
        <v>49590570.400000006</v>
      </c>
      <c r="K317" s="27">
        <v>100</v>
      </c>
    </row>
    <row r="318" spans="1:11" x14ac:dyDescent="0.2">
      <c r="A318" s="25"/>
      <c r="B318" s="26">
        <v>600</v>
      </c>
      <c r="C318" s="27">
        <v>75745.8290000001</v>
      </c>
      <c r="D318" s="28">
        <v>41675229</v>
      </c>
      <c r="F318" s="27">
        <v>310678.64250000019</v>
      </c>
      <c r="G318" s="27">
        <v>115319594</v>
      </c>
      <c r="I318" s="27">
        <v>42024469.199999988</v>
      </c>
      <c r="K318" s="27">
        <v>100</v>
      </c>
    </row>
    <row r="319" spans="1:11" x14ac:dyDescent="0.2">
      <c r="A319" s="25"/>
      <c r="B319" s="26">
        <v>700</v>
      </c>
      <c r="C319" s="27">
        <v>69683.979000000094</v>
      </c>
      <c r="D319" s="28">
        <v>45268332</v>
      </c>
      <c r="F319" s="27">
        <v>380362.6215000003</v>
      </c>
      <c r="G319" s="27">
        <v>160587926</v>
      </c>
      <c r="I319" s="27">
        <v>34711701.399999969</v>
      </c>
      <c r="K319" s="27">
        <v>100</v>
      </c>
    </row>
    <row r="320" spans="1:11" x14ac:dyDescent="0.2">
      <c r="A320" s="25"/>
      <c r="B320" s="26">
        <v>800</v>
      </c>
      <c r="C320" s="27">
        <v>59449.218000000103</v>
      </c>
      <c r="D320" s="28">
        <v>44538470</v>
      </c>
      <c r="F320" s="27">
        <v>439811.83950000041</v>
      </c>
      <c r="G320" s="27">
        <v>205126396</v>
      </c>
      <c r="I320" s="27">
        <v>28232852.399999946</v>
      </c>
      <c r="K320" s="27">
        <v>100</v>
      </c>
    </row>
    <row r="321" spans="1:11" x14ac:dyDescent="0.2">
      <c r="A321" s="25"/>
      <c r="B321" s="26">
        <v>900</v>
      </c>
      <c r="C321" s="27">
        <v>48683.9730000001</v>
      </c>
      <c r="D321" s="28">
        <v>41314658</v>
      </c>
      <c r="F321" s="27">
        <v>488495.81250000052</v>
      </c>
      <c r="G321" s="27">
        <v>246441054</v>
      </c>
      <c r="I321" s="27">
        <v>22807917.299999923</v>
      </c>
      <c r="K321" s="27">
        <v>100</v>
      </c>
    </row>
    <row r="322" spans="1:11" x14ac:dyDescent="0.2">
      <c r="A322" s="25"/>
      <c r="B322" s="26">
        <v>1000</v>
      </c>
      <c r="C322" s="27">
        <v>38384.258000000103</v>
      </c>
      <c r="D322" s="28">
        <v>36406477</v>
      </c>
      <c r="F322" s="27">
        <v>526880.07050000061</v>
      </c>
      <c r="G322" s="27">
        <v>282847531</v>
      </c>
      <c r="I322" s="27">
        <v>18462656.699999902</v>
      </c>
      <c r="K322" s="27">
        <v>100</v>
      </c>
    </row>
    <row r="323" spans="1:11" x14ac:dyDescent="0.2">
      <c r="A323" s="25"/>
      <c r="B323" s="26">
        <v>1100</v>
      </c>
      <c r="C323" s="27">
        <v>30421.25</v>
      </c>
      <c r="D323" s="28">
        <v>31900576</v>
      </c>
      <c r="F323" s="27">
        <v>557301.32050000061</v>
      </c>
      <c r="G323" s="27">
        <v>314748107</v>
      </c>
      <c r="I323" s="27">
        <v>15039212.899999995</v>
      </c>
      <c r="K323" s="27">
        <v>100</v>
      </c>
    </row>
    <row r="324" spans="1:11" x14ac:dyDescent="0.2">
      <c r="A324" s="25"/>
      <c r="B324" s="26">
        <v>1200</v>
      </c>
      <c r="C324" s="27">
        <v>24067.912</v>
      </c>
      <c r="D324" s="28">
        <v>27641068</v>
      </c>
      <c r="F324" s="27">
        <v>581369.23250000062</v>
      </c>
      <c r="G324" s="27">
        <v>342389175</v>
      </c>
      <c r="I324" s="27">
        <v>12319460.499999994</v>
      </c>
      <c r="K324" s="27">
        <v>100</v>
      </c>
    </row>
    <row r="325" spans="1:11" x14ac:dyDescent="0.2">
      <c r="A325" s="25"/>
      <c r="B325" s="26">
        <v>1300</v>
      </c>
      <c r="C325" s="27">
        <v>19348.446</v>
      </c>
      <c r="D325" s="28">
        <v>24158225</v>
      </c>
      <c r="F325" s="27">
        <v>600717.67850000062</v>
      </c>
      <c r="G325" s="27">
        <v>366547400</v>
      </c>
      <c r="I325" s="27">
        <v>10158340.899999995</v>
      </c>
      <c r="K325" s="27">
        <v>100</v>
      </c>
    </row>
    <row r="326" spans="1:11" x14ac:dyDescent="0.2">
      <c r="A326" s="25"/>
      <c r="B326" s="26">
        <v>1400</v>
      </c>
      <c r="C326" s="27">
        <v>15522.781000000001</v>
      </c>
      <c r="D326" s="28">
        <v>20930049</v>
      </c>
      <c r="F326" s="27">
        <v>616240.45950000058</v>
      </c>
      <c r="G326" s="27">
        <v>387477449</v>
      </c>
      <c r="I326" s="27">
        <v>8416406.6999999974</v>
      </c>
      <c r="K326" s="27">
        <v>100</v>
      </c>
    </row>
    <row r="327" spans="1:11" x14ac:dyDescent="0.2">
      <c r="A327" s="25"/>
      <c r="B327" s="26">
        <v>1500</v>
      </c>
      <c r="C327" s="27">
        <v>12510.572</v>
      </c>
      <c r="D327" s="28">
        <v>18130284</v>
      </c>
      <c r="F327" s="27">
        <v>628751.03150000062</v>
      </c>
      <c r="G327" s="27">
        <v>405607733</v>
      </c>
      <c r="I327" s="27">
        <v>7030398.9999999925</v>
      </c>
      <c r="K327" s="27">
        <v>100</v>
      </c>
    </row>
    <row r="328" spans="1:11" x14ac:dyDescent="0.2">
      <c r="A328" s="25"/>
      <c r="B328" s="26">
        <v>1600</v>
      </c>
      <c r="C328" s="27">
        <v>10011.4</v>
      </c>
      <c r="D328" s="28">
        <v>15507655</v>
      </c>
      <c r="F328" s="27">
        <v>638762.43150000065</v>
      </c>
      <c r="G328" s="27">
        <v>421115388</v>
      </c>
      <c r="I328" s="27">
        <v>5904330.7999999914</v>
      </c>
      <c r="K328" s="27">
        <v>100</v>
      </c>
    </row>
    <row r="329" spans="1:11" x14ac:dyDescent="0.2">
      <c r="A329" s="25"/>
      <c r="B329" s="26">
        <v>1700</v>
      </c>
      <c r="C329" s="27">
        <v>8141.8770000000004</v>
      </c>
      <c r="D329" s="28">
        <v>13426158</v>
      </c>
      <c r="F329" s="27">
        <v>646904.30850000062</v>
      </c>
      <c r="G329" s="27">
        <v>434541546</v>
      </c>
      <c r="I329" s="27">
        <v>4998742.8999999929</v>
      </c>
      <c r="K329" s="27">
        <v>100</v>
      </c>
    </row>
    <row r="330" spans="1:11" x14ac:dyDescent="0.2">
      <c r="A330" s="25"/>
      <c r="B330" s="26">
        <v>1800</v>
      </c>
      <c r="C330" s="27">
        <v>6797.5240000000003</v>
      </c>
      <c r="D330" s="28">
        <v>11889492</v>
      </c>
      <c r="F330" s="27">
        <v>653701.8325000006</v>
      </c>
      <c r="G330" s="27">
        <v>446431038</v>
      </c>
      <c r="I330" s="27">
        <v>4253536.8999999948</v>
      </c>
      <c r="K330" s="27">
        <v>100</v>
      </c>
    </row>
    <row r="331" spans="1:11" x14ac:dyDescent="0.2">
      <c r="A331" s="25"/>
      <c r="B331" s="26">
        <v>1900</v>
      </c>
      <c r="C331" s="27">
        <v>5474.8829999999998</v>
      </c>
      <c r="D331" s="28">
        <v>10120013</v>
      </c>
      <c r="F331" s="27">
        <v>659176.71550000063</v>
      </c>
      <c r="G331" s="27">
        <v>456551051</v>
      </c>
      <c r="I331" s="27">
        <v>3637570.9999999925</v>
      </c>
      <c r="K331" s="27">
        <v>100</v>
      </c>
    </row>
    <row r="332" spans="1:11" x14ac:dyDescent="0.2">
      <c r="A332" s="25"/>
      <c r="B332" s="26">
        <v>2000</v>
      </c>
      <c r="C332" s="27">
        <v>4553.5330000000004</v>
      </c>
      <c r="D332" s="28">
        <v>8877549</v>
      </c>
      <c r="F332" s="27">
        <v>663730.24850000069</v>
      </c>
      <c r="G332" s="27">
        <v>465428600</v>
      </c>
      <c r="I332" s="27">
        <v>3142830.3999999864</v>
      </c>
      <c r="K332" s="27">
        <v>100</v>
      </c>
    </row>
    <row r="333" spans="1:11" x14ac:dyDescent="0.2">
      <c r="A333" s="25"/>
      <c r="B333" s="26">
        <v>3000</v>
      </c>
      <c r="C333" s="27">
        <v>20229.183000000001</v>
      </c>
      <c r="D333" s="28">
        <v>48005132</v>
      </c>
      <c r="F333" s="27">
        <v>683959.43150000065</v>
      </c>
      <c r="G333" s="27">
        <v>513433732</v>
      </c>
      <c r="I333" s="27">
        <v>16487523.999999914</v>
      </c>
      <c r="K333" s="27">
        <v>1000</v>
      </c>
    </row>
    <row r="334" spans="1:11" x14ac:dyDescent="0.2">
      <c r="A334" s="25"/>
      <c r="B334" s="26">
        <v>4000</v>
      </c>
      <c r="C334" s="27">
        <v>5240.4309999999996</v>
      </c>
      <c r="D334" s="28">
        <v>17852753</v>
      </c>
      <c r="F334" s="27">
        <v>689199.86250000063</v>
      </c>
      <c r="G334" s="27">
        <v>531286485</v>
      </c>
      <c r="I334" s="27">
        <v>5831786.9999999339</v>
      </c>
      <c r="K334" s="27">
        <v>1000</v>
      </c>
    </row>
    <row r="335" spans="1:11" x14ac:dyDescent="0.2">
      <c r="A335" s="25"/>
      <c r="B335" s="26">
        <v>5000</v>
      </c>
      <c r="C335" s="27">
        <v>1827.3330000000001</v>
      </c>
      <c r="D335" s="28">
        <v>8094323</v>
      </c>
      <c r="F335" s="27">
        <v>691027.19550000061</v>
      </c>
      <c r="G335" s="27">
        <v>539380808</v>
      </c>
      <c r="I335" s="27">
        <v>2657984.9999999478</v>
      </c>
      <c r="K335" s="27">
        <v>1000</v>
      </c>
    </row>
    <row r="336" spans="1:11" x14ac:dyDescent="0.2">
      <c r="A336" s="25"/>
      <c r="B336" s="26" t="s">
        <v>13</v>
      </c>
      <c r="C336" s="27">
        <v>1872.9939999999999</v>
      </c>
      <c r="D336" s="28">
        <v>15153001</v>
      </c>
      <c r="F336" s="30">
        <v>692900.18950000056</v>
      </c>
      <c r="G336" s="30">
        <v>554533809</v>
      </c>
      <c r="I336" s="30">
        <v>5788031</v>
      </c>
      <c r="K336" s="30">
        <v>0</v>
      </c>
    </row>
    <row r="337" spans="1:11" x14ac:dyDescent="0.2">
      <c r="A337" s="8">
        <v>201303</v>
      </c>
      <c r="B337" s="22">
        <v>0</v>
      </c>
      <c r="C337" s="31">
        <v>4506.2060000000001</v>
      </c>
      <c r="D337" s="24">
        <v>0</v>
      </c>
      <c r="F337" s="23">
        <v>4506.2060000000001</v>
      </c>
      <c r="G337" s="23">
        <v>0</v>
      </c>
      <c r="I337" s="23">
        <v>0</v>
      </c>
      <c r="K337" s="23">
        <v>0</v>
      </c>
    </row>
    <row r="338" spans="1:11" x14ac:dyDescent="0.2">
      <c r="A338" s="25"/>
      <c r="B338" s="26">
        <v>20</v>
      </c>
      <c r="C338" s="27">
        <v>3590.61599999999</v>
      </c>
      <c r="D338" s="28">
        <v>32478</v>
      </c>
      <c r="F338" s="27">
        <v>8096.8219999999901</v>
      </c>
      <c r="G338" s="27">
        <v>32478</v>
      </c>
      <c r="I338" s="27">
        <v>13701924.280000007</v>
      </c>
      <c r="K338" s="27">
        <v>20</v>
      </c>
    </row>
    <row r="339" spans="1:11" x14ac:dyDescent="0.2">
      <c r="A339" s="25"/>
      <c r="B339" s="26">
        <v>40</v>
      </c>
      <c r="C339" s="27">
        <v>3100.68099999999</v>
      </c>
      <c r="D339" s="28">
        <v>95758</v>
      </c>
      <c r="F339" s="27">
        <v>11197.502999999981</v>
      </c>
      <c r="G339" s="27">
        <v>128236</v>
      </c>
      <c r="I339" s="27">
        <v>13641177.040000008</v>
      </c>
      <c r="K339" s="27">
        <v>20</v>
      </c>
    </row>
    <row r="340" spans="1:11" x14ac:dyDescent="0.2">
      <c r="A340" s="25"/>
      <c r="B340" s="26">
        <v>60</v>
      </c>
      <c r="C340" s="27">
        <v>3716.4439999999699</v>
      </c>
      <c r="D340" s="28">
        <v>190285</v>
      </c>
      <c r="F340" s="27">
        <v>14913.946999999951</v>
      </c>
      <c r="G340" s="27">
        <v>318521</v>
      </c>
      <c r="I340" s="27">
        <v>13574731.020000011</v>
      </c>
      <c r="K340" s="27">
        <v>20</v>
      </c>
    </row>
    <row r="341" spans="1:11" x14ac:dyDescent="0.2">
      <c r="A341" s="25"/>
      <c r="B341" s="26">
        <v>80</v>
      </c>
      <c r="C341" s="27">
        <v>4006.8049999999798</v>
      </c>
      <c r="D341" s="28">
        <v>283358</v>
      </c>
      <c r="F341" s="27">
        <v>18920.751999999931</v>
      </c>
      <c r="G341" s="27">
        <v>601879</v>
      </c>
      <c r="I341" s="27">
        <v>13495917.38000001</v>
      </c>
      <c r="K341" s="27">
        <v>20</v>
      </c>
    </row>
    <row r="342" spans="1:11" x14ac:dyDescent="0.2">
      <c r="A342" s="25"/>
      <c r="B342" s="26">
        <v>100</v>
      </c>
      <c r="C342" s="27">
        <v>4529.6789999999801</v>
      </c>
      <c r="D342" s="28">
        <v>410592</v>
      </c>
      <c r="F342" s="27">
        <v>23450.43099999991</v>
      </c>
      <c r="G342" s="27">
        <v>1012471</v>
      </c>
      <c r="I342" s="27">
        <v>13410591.780000012</v>
      </c>
      <c r="K342" s="27">
        <v>20</v>
      </c>
    </row>
    <row r="343" spans="1:11" x14ac:dyDescent="0.2">
      <c r="A343" s="25"/>
      <c r="B343" s="26">
        <v>120</v>
      </c>
      <c r="C343" s="27">
        <v>5317.0159999999896</v>
      </c>
      <c r="D343" s="28">
        <v>590447</v>
      </c>
      <c r="F343" s="27">
        <v>28767.446999999898</v>
      </c>
      <c r="G343" s="27">
        <v>1602918</v>
      </c>
      <c r="I343" s="27">
        <v>13314779.180000009</v>
      </c>
      <c r="K343" s="27">
        <v>20</v>
      </c>
    </row>
    <row r="344" spans="1:11" x14ac:dyDescent="0.2">
      <c r="A344" s="25"/>
      <c r="B344" s="26">
        <v>140</v>
      </c>
      <c r="C344" s="27">
        <v>5984.366</v>
      </c>
      <c r="D344" s="28">
        <v>781992</v>
      </c>
      <c r="F344" s="27">
        <v>34751.8129999999</v>
      </c>
      <c r="G344" s="27">
        <v>2384910</v>
      </c>
      <c r="I344" s="27">
        <v>13200214.540000012</v>
      </c>
      <c r="K344" s="27">
        <v>20</v>
      </c>
    </row>
    <row r="345" spans="1:11" x14ac:dyDescent="0.2">
      <c r="A345" s="25"/>
      <c r="B345" s="26">
        <v>160</v>
      </c>
      <c r="C345" s="27">
        <v>6927.9189999999999</v>
      </c>
      <c r="D345" s="28">
        <v>1043268</v>
      </c>
      <c r="F345" s="27">
        <v>41679.731999999902</v>
      </c>
      <c r="G345" s="27">
        <v>3428178</v>
      </c>
      <c r="I345" s="27">
        <v>13071147.420000011</v>
      </c>
      <c r="K345" s="27">
        <v>20</v>
      </c>
    </row>
    <row r="346" spans="1:11" x14ac:dyDescent="0.2">
      <c r="A346" s="25"/>
      <c r="B346" s="26">
        <v>180</v>
      </c>
      <c r="C346" s="27">
        <v>7918.4120000000203</v>
      </c>
      <c r="D346" s="28">
        <v>1353255</v>
      </c>
      <c r="F346" s="27">
        <v>49598.14399999992</v>
      </c>
      <c r="G346" s="27">
        <v>4781433</v>
      </c>
      <c r="I346" s="27">
        <v>12925728.920000006</v>
      </c>
      <c r="K346" s="27">
        <v>20</v>
      </c>
    </row>
    <row r="347" spans="1:11" x14ac:dyDescent="0.2">
      <c r="A347" s="25"/>
      <c r="B347" s="26">
        <v>200</v>
      </c>
      <c r="C347" s="27">
        <v>8622.7920000000195</v>
      </c>
      <c r="D347" s="28">
        <v>1644245</v>
      </c>
      <c r="F347" s="27">
        <v>58220.935999999943</v>
      </c>
      <c r="G347" s="27">
        <v>6425678</v>
      </c>
      <c r="I347" s="27">
        <v>12759106.440000003</v>
      </c>
      <c r="K347" s="27">
        <v>20</v>
      </c>
    </row>
    <row r="348" spans="1:11" x14ac:dyDescent="0.2">
      <c r="A348" s="25"/>
      <c r="B348" s="26">
        <v>220</v>
      </c>
      <c r="C348" s="27">
        <v>9941.4700000000303</v>
      </c>
      <c r="D348" s="28">
        <v>2094321</v>
      </c>
      <c r="F348" s="27">
        <v>68162.405999999974</v>
      </c>
      <c r="G348" s="27">
        <v>8519999</v>
      </c>
      <c r="I348" s="27">
        <v>12574161.600000003</v>
      </c>
      <c r="K348" s="27">
        <v>20</v>
      </c>
    </row>
    <row r="349" spans="1:11" x14ac:dyDescent="0.2">
      <c r="A349" s="25"/>
      <c r="B349" s="26">
        <v>240</v>
      </c>
      <c r="C349" s="27">
        <v>10973.296999999999</v>
      </c>
      <c r="D349" s="28">
        <v>2533087</v>
      </c>
      <c r="F349" s="27">
        <v>79135.70299999998</v>
      </c>
      <c r="G349" s="27">
        <v>11053086</v>
      </c>
      <c r="I349" s="27">
        <v>12367630.320000008</v>
      </c>
      <c r="K349" s="27">
        <v>20</v>
      </c>
    </row>
    <row r="350" spans="1:11" x14ac:dyDescent="0.2">
      <c r="A350" s="25"/>
      <c r="B350" s="26">
        <v>260</v>
      </c>
      <c r="C350" s="27">
        <v>11624.682000000001</v>
      </c>
      <c r="D350" s="28">
        <v>2912727</v>
      </c>
      <c r="F350" s="27">
        <v>90760.38499999998</v>
      </c>
      <c r="G350" s="27">
        <v>13965813</v>
      </c>
      <c r="I350" s="27">
        <v>12138978.340000007</v>
      </c>
      <c r="K350" s="27">
        <v>20</v>
      </c>
    </row>
    <row r="351" spans="1:11" x14ac:dyDescent="0.2">
      <c r="A351" s="25"/>
      <c r="B351" s="26">
        <v>280</v>
      </c>
      <c r="C351" s="27">
        <v>12649.4</v>
      </c>
      <c r="D351" s="28">
        <v>3423903</v>
      </c>
      <c r="F351" s="27">
        <v>103409.78499999997</v>
      </c>
      <c r="G351" s="27">
        <v>17389716</v>
      </c>
      <c r="I351" s="27">
        <v>11898246.020000011</v>
      </c>
      <c r="K351" s="27">
        <v>20</v>
      </c>
    </row>
    <row r="352" spans="1:11" x14ac:dyDescent="0.2">
      <c r="A352" s="25"/>
      <c r="B352" s="26">
        <v>300</v>
      </c>
      <c r="C352" s="27">
        <v>13420.385999999999</v>
      </c>
      <c r="D352" s="28">
        <v>3899957</v>
      </c>
      <c r="F352" s="27">
        <v>116830.17099999997</v>
      </c>
      <c r="G352" s="27">
        <v>21289673</v>
      </c>
      <c r="I352" s="27">
        <v>11637028.220000008</v>
      </c>
      <c r="K352" s="27">
        <v>20</v>
      </c>
    </row>
    <row r="353" spans="1:11" x14ac:dyDescent="0.2">
      <c r="A353" s="25"/>
      <c r="B353" s="26">
        <v>320</v>
      </c>
      <c r="C353" s="27">
        <v>14115.08</v>
      </c>
      <c r="D353" s="28">
        <v>4384148</v>
      </c>
      <c r="F353" s="27">
        <v>130945.25099999997</v>
      </c>
      <c r="G353" s="27">
        <v>25673821</v>
      </c>
      <c r="I353" s="27">
        <v>11362101.70000001</v>
      </c>
      <c r="K353" s="27">
        <v>20</v>
      </c>
    </row>
    <row r="354" spans="1:11" x14ac:dyDescent="0.2">
      <c r="A354" s="25"/>
      <c r="B354" s="26">
        <v>340</v>
      </c>
      <c r="C354" s="27">
        <v>15019.831</v>
      </c>
      <c r="D354" s="28">
        <v>4964647</v>
      </c>
      <c r="F354" s="27">
        <v>145965.08199999997</v>
      </c>
      <c r="G354" s="27">
        <v>30638468</v>
      </c>
      <c r="I354" s="27">
        <v>11070382.160000009</v>
      </c>
      <c r="K354" s="27">
        <v>20</v>
      </c>
    </row>
    <row r="355" spans="1:11" x14ac:dyDescent="0.2">
      <c r="A355" s="25"/>
      <c r="B355" s="26">
        <v>360</v>
      </c>
      <c r="C355" s="27">
        <v>15546.784</v>
      </c>
      <c r="D355" s="28">
        <v>5451178</v>
      </c>
      <c r="F355" s="27">
        <v>161511.86599999998</v>
      </c>
      <c r="G355" s="27">
        <v>36089646</v>
      </c>
      <c r="I355" s="27">
        <v>10766416.840000011</v>
      </c>
      <c r="K355" s="27">
        <v>20</v>
      </c>
    </row>
    <row r="356" spans="1:11" x14ac:dyDescent="0.2">
      <c r="A356" s="25"/>
      <c r="B356" s="26">
        <v>380</v>
      </c>
      <c r="C356" s="27">
        <v>15688.178</v>
      </c>
      <c r="D356" s="28">
        <v>5813175</v>
      </c>
      <c r="F356" s="27">
        <v>177200.04399999999</v>
      </c>
      <c r="G356" s="27">
        <v>41902821</v>
      </c>
      <c r="I356" s="27">
        <v>10452812.760000007</v>
      </c>
      <c r="K356" s="27">
        <v>20</v>
      </c>
    </row>
    <row r="357" spans="1:11" x14ac:dyDescent="0.2">
      <c r="A357" s="25"/>
      <c r="B357" s="26">
        <v>400</v>
      </c>
      <c r="C357" s="27">
        <v>16232.093999999999</v>
      </c>
      <c r="D357" s="28">
        <v>6339357</v>
      </c>
      <c r="F357" s="27">
        <v>193432.13800000001</v>
      </c>
      <c r="G357" s="27">
        <v>48242178</v>
      </c>
      <c r="I357" s="27">
        <v>10133901.24000001</v>
      </c>
      <c r="K357" s="27">
        <v>20</v>
      </c>
    </row>
    <row r="358" spans="1:11" x14ac:dyDescent="0.2">
      <c r="A358" s="25"/>
      <c r="B358" s="26">
        <v>500</v>
      </c>
      <c r="C358" s="27">
        <v>84548.109000000288</v>
      </c>
      <c r="D358" s="28">
        <v>38112687</v>
      </c>
      <c r="F358" s="27">
        <v>277980.24700000032</v>
      </c>
      <c r="G358" s="27">
        <v>86354865</v>
      </c>
      <c r="I358" s="27">
        <v>45652332.299999893</v>
      </c>
      <c r="K358" s="27">
        <v>100</v>
      </c>
    </row>
    <row r="359" spans="1:11" x14ac:dyDescent="0.2">
      <c r="A359" s="25"/>
      <c r="B359" s="26">
        <v>600</v>
      </c>
      <c r="C359" s="27">
        <v>82120.805000000008</v>
      </c>
      <c r="D359" s="28">
        <v>45159539</v>
      </c>
      <c r="F359" s="27">
        <v>360101.05200000032</v>
      </c>
      <c r="G359" s="27">
        <v>131514404</v>
      </c>
      <c r="I359" s="27">
        <v>37245944.900000006</v>
      </c>
      <c r="K359" s="27">
        <v>100</v>
      </c>
    </row>
    <row r="360" spans="1:11" x14ac:dyDescent="0.2">
      <c r="A360" s="25"/>
      <c r="B360" s="26">
        <v>700</v>
      </c>
      <c r="C360" s="27">
        <v>71480.951000000103</v>
      </c>
      <c r="D360" s="28">
        <v>46388494</v>
      </c>
      <c r="F360" s="27">
        <v>431582.00300000043</v>
      </c>
      <c r="G360" s="27">
        <v>177902898</v>
      </c>
      <c r="I360" s="27">
        <v>29498636.699999936</v>
      </c>
      <c r="K360" s="27">
        <v>100</v>
      </c>
    </row>
    <row r="361" spans="1:11" x14ac:dyDescent="0.2">
      <c r="A361" s="25"/>
      <c r="B361" s="26">
        <v>800</v>
      </c>
      <c r="C361" s="27">
        <v>58178.630000000099</v>
      </c>
      <c r="D361" s="28">
        <v>43552693</v>
      </c>
      <c r="F361" s="27">
        <v>489760.63300000055</v>
      </c>
      <c r="G361" s="27">
        <v>221455591</v>
      </c>
      <c r="I361" s="27">
        <v>23008502.299999919</v>
      </c>
      <c r="K361" s="27">
        <v>100</v>
      </c>
    </row>
    <row r="362" spans="1:11" x14ac:dyDescent="0.2">
      <c r="A362" s="25"/>
      <c r="B362" s="26">
        <v>900</v>
      </c>
      <c r="C362" s="27">
        <v>44513.585999999996</v>
      </c>
      <c r="D362" s="28">
        <v>37764708</v>
      </c>
      <c r="F362" s="27">
        <v>534274.21900000051</v>
      </c>
      <c r="G362" s="27">
        <v>259220299</v>
      </c>
      <c r="I362" s="27">
        <v>17883330.899999991</v>
      </c>
      <c r="K362" s="27">
        <v>100</v>
      </c>
    </row>
    <row r="363" spans="1:11" x14ac:dyDescent="0.2">
      <c r="A363" s="25"/>
      <c r="B363" s="26">
        <v>1000</v>
      </c>
      <c r="C363" s="27">
        <v>34142.129000000001</v>
      </c>
      <c r="D363" s="28">
        <v>32384719</v>
      </c>
      <c r="F363" s="27">
        <v>568416.34800000046</v>
      </c>
      <c r="G363" s="27">
        <v>291605018</v>
      </c>
      <c r="I363" s="27">
        <v>13972081.699999992</v>
      </c>
      <c r="K363" s="27">
        <v>100</v>
      </c>
    </row>
    <row r="364" spans="1:11" x14ac:dyDescent="0.2">
      <c r="A364" s="25"/>
      <c r="B364" s="26">
        <v>1100</v>
      </c>
      <c r="C364" s="27">
        <v>25819.920999999998</v>
      </c>
      <c r="D364" s="28">
        <v>27064334</v>
      </c>
      <c r="F364" s="27">
        <v>594236.26900000044</v>
      </c>
      <c r="G364" s="27">
        <v>318669352</v>
      </c>
      <c r="I364" s="27">
        <v>10977699.699999997</v>
      </c>
      <c r="K364" s="27">
        <v>100</v>
      </c>
    </row>
    <row r="365" spans="1:11" x14ac:dyDescent="0.2">
      <c r="A365" s="25"/>
      <c r="B365" s="26">
        <v>1200</v>
      </c>
      <c r="C365" s="27">
        <v>19758.262999999999</v>
      </c>
      <c r="D365" s="28">
        <v>22690444</v>
      </c>
      <c r="F365" s="27">
        <v>613994.53200000047</v>
      </c>
      <c r="G365" s="27">
        <v>341359796</v>
      </c>
      <c r="I365" s="27">
        <v>8713815.0999999922</v>
      </c>
      <c r="K365" s="27">
        <v>100</v>
      </c>
    </row>
    <row r="366" spans="1:11" x14ac:dyDescent="0.2">
      <c r="A366" s="25"/>
      <c r="B366" s="26">
        <v>1300</v>
      </c>
      <c r="C366" s="27">
        <v>15163.816000000001</v>
      </c>
      <c r="D366" s="28">
        <v>18931513</v>
      </c>
      <c r="F366" s="27">
        <v>629158.34800000046</v>
      </c>
      <c r="G366" s="27">
        <v>360291309</v>
      </c>
      <c r="I366" s="27">
        <v>6976012.599999995</v>
      </c>
      <c r="K366" s="27">
        <v>100</v>
      </c>
    </row>
    <row r="367" spans="1:11" x14ac:dyDescent="0.2">
      <c r="A367" s="25"/>
      <c r="B367" s="26">
        <v>1400</v>
      </c>
      <c r="C367" s="27">
        <v>11721.802000000001</v>
      </c>
      <c r="D367" s="28">
        <v>15806582</v>
      </c>
      <c r="F367" s="27">
        <v>640880.15000000049</v>
      </c>
      <c r="G367" s="27">
        <v>376097891</v>
      </c>
      <c r="I367" s="27">
        <v>5637137.9999999907</v>
      </c>
      <c r="K367" s="27">
        <v>100</v>
      </c>
    </row>
    <row r="368" spans="1:11" x14ac:dyDescent="0.2">
      <c r="A368" s="25"/>
      <c r="B368" s="26">
        <v>1500</v>
      </c>
      <c r="C368" s="27">
        <v>9203.0880000000107</v>
      </c>
      <c r="D368" s="28">
        <v>13332250</v>
      </c>
      <c r="F368" s="27">
        <v>650083.23800000048</v>
      </c>
      <c r="G368" s="27">
        <v>389430141</v>
      </c>
      <c r="I368" s="27">
        <v>4596516.5999999791</v>
      </c>
      <c r="K368" s="27">
        <v>100</v>
      </c>
    </row>
    <row r="369" spans="1:11" x14ac:dyDescent="0.2">
      <c r="A369" s="25"/>
      <c r="B369" s="26">
        <v>1600</v>
      </c>
      <c r="C369" s="27">
        <v>7075.0550000000103</v>
      </c>
      <c r="D369" s="28">
        <v>10957203</v>
      </c>
      <c r="F369" s="27">
        <v>657158.29300000053</v>
      </c>
      <c r="G369" s="27">
        <v>400387344</v>
      </c>
      <c r="I369" s="27">
        <v>3785704.7999999728</v>
      </c>
      <c r="K369" s="27">
        <v>100</v>
      </c>
    </row>
    <row r="370" spans="1:11" x14ac:dyDescent="0.2">
      <c r="A370" s="25"/>
      <c r="B370" s="26">
        <v>1700</v>
      </c>
      <c r="C370" s="27">
        <v>5661.826</v>
      </c>
      <c r="D370" s="28">
        <v>9336203</v>
      </c>
      <c r="F370" s="27">
        <v>662820.11900000053</v>
      </c>
      <c r="G370" s="27">
        <v>409723547</v>
      </c>
      <c r="I370" s="27">
        <v>3152183.099999988</v>
      </c>
      <c r="K370" s="27">
        <v>100</v>
      </c>
    </row>
    <row r="371" spans="1:11" x14ac:dyDescent="0.2">
      <c r="A371" s="25"/>
      <c r="B371" s="26">
        <v>1800</v>
      </c>
      <c r="C371" s="27">
        <v>4572.085</v>
      </c>
      <c r="D371" s="28">
        <v>7994846</v>
      </c>
      <c r="F371" s="27">
        <v>667392.20400000049</v>
      </c>
      <c r="G371" s="27">
        <v>417718393</v>
      </c>
      <c r="I371" s="27">
        <v>2639994.6999999913</v>
      </c>
      <c r="K371" s="27">
        <v>100</v>
      </c>
    </row>
    <row r="372" spans="1:11" x14ac:dyDescent="0.2">
      <c r="A372" s="25"/>
      <c r="B372" s="26">
        <v>1900</v>
      </c>
      <c r="C372" s="27">
        <v>3677.924</v>
      </c>
      <c r="D372" s="28">
        <v>6799283</v>
      </c>
      <c r="F372" s="27">
        <v>671070.12800000049</v>
      </c>
      <c r="G372" s="27">
        <v>424517676</v>
      </c>
      <c r="I372" s="27">
        <v>2228920.5999999912</v>
      </c>
      <c r="K372" s="27">
        <v>100</v>
      </c>
    </row>
    <row r="373" spans="1:11" x14ac:dyDescent="0.2">
      <c r="A373" s="25"/>
      <c r="B373" s="26">
        <v>2000</v>
      </c>
      <c r="C373" s="27">
        <v>2900.5219999999999</v>
      </c>
      <c r="D373" s="28">
        <v>5651588</v>
      </c>
      <c r="F373" s="27">
        <v>673970.65000000049</v>
      </c>
      <c r="G373" s="27">
        <v>430169264</v>
      </c>
      <c r="I373" s="27">
        <v>1900444.7999999919</v>
      </c>
      <c r="K373" s="27">
        <v>100</v>
      </c>
    </row>
    <row r="374" spans="1:11" x14ac:dyDescent="0.2">
      <c r="A374" s="25"/>
      <c r="B374" s="26">
        <v>3000</v>
      </c>
      <c r="C374" s="27">
        <v>12344.84</v>
      </c>
      <c r="D374" s="28">
        <v>29198505</v>
      </c>
      <c r="F374" s="27">
        <v>686315.49000000046</v>
      </c>
      <c r="G374" s="27">
        <v>459367769</v>
      </c>
      <c r="I374" s="27">
        <v>9762470.9999999497</v>
      </c>
      <c r="K374" s="27">
        <v>1000</v>
      </c>
    </row>
    <row r="375" spans="1:11" x14ac:dyDescent="0.2">
      <c r="A375" s="25"/>
      <c r="B375" s="26">
        <v>4000</v>
      </c>
      <c r="C375" s="27">
        <v>2998.8890000000001</v>
      </c>
      <c r="D375" s="28">
        <v>10178828</v>
      </c>
      <c r="F375" s="27">
        <v>689314.37900000042</v>
      </c>
      <c r="G375" s="27">
        <v>469546597</v>
      </c>
      <c r="I375" s="27">
        <v>3436917.9999999832</v>
      </c>
      <c r="K375" s="27">
        <v>1000</v>
      </c>
    </row>
    <row r="376" spans="1:11" x14ac:dyDescent="0.2">
      <c r="A376" s="25"/>
      <c r="B376" s="26">
        <v>5000</v>
      </c>
      <c r="C376" s="27">
        <v>1010.396</v>
      </c>
      <c r="D376" s="28">
        <v>4453726</v>
      </c>
      <c r="F376" s="27">
        <v>690324.77500000037</v>
      </c>
      <c r="G376" s="27">
        <v>474000323</v>
      </c>
      <c r="I376" s="27">
        <v>1656503.0000000335</v>
      </c>
      <c r="K376" s="27">
        <v>1000</v>
      </c>
    </row>
    <row r="377" spans="1:11" x14ac:dyDescent="0.2">
      <c r="A377" s="25"/>
      <c r="B377" s="26" t="s">
        <v>13</v>
      </c>
      <c r="C377" s="27">
        <v>1244.3610000000001</v>
      </c>
      <c r="D377" s="28">
        <v>10639270</v>
      </c>
      <c r="F377" s="30">
        <v>691569.13600000041</v>
      </c>
      <c r="G377" s="30">
        <v>484639593</v>
      </c>
      <c r="I377" s="30">
        <v>4417464.9999999991</v>
      </c>
      <c r="K377" s="30">
        <v>0</v>
      </c>
    </row>
    <row r="378" spans="1:11" x14ac:dyDescent="0.2">
      <c r="A378" s="8">
        <v>201304</v>
      </c>
      <c r="B378" s="22">
        <v>0</v>
      </c>
      <c r="C378" s="31">
        <v>4412.6299999999801</v>
      </c>
      <c r="D378" s="24">
        <v>0</v>
      </c>
      <c r="F378" s="23">
        <v>4412.6299999999801</v>
      </c>
      <c r="G378" s="23">
        <v>0</v>
      </c>
      <c r="I378" s="23">
        <v>0</v>
      </c>
      <c r="K378" s="23">
        <v>0</v>
      </c>
    </row>
    <row r="379" spans="1:11" x14ac:dyDescent="0.2">
      <c r="A379" s="25"/>
      <c r="B379" s="26">
        <v>20</v>
      </c>
      <c r="C379" s="27">
        <v>3958.73899999998</v>
      </c>
      <c r="D379" s="28">
        <v>37096</v>
      </c>
      <c r="F379" s="27">
        <v>8371.3689999999606</v>
      </c>
      <c r="G379" s="27">
        <v>37096</v>
      </c>
      <c r="I379" s="27">
        <v>13676869.940000009</v>
      </c>
      <c r="K379" s="27">
        <v>20</v>
      </c>
    </row>
    <row r="380" spans="1:11" x14ac:dyDescent="0.2">
      <c r="A380" s="25"/>
      <c r="B380" s="26">
        <v>40</v>
      </c>
      <c r="C380" s="27">
        <v>3882.39499999997</v>
      </c>
      <c r="D380" s="28">
        <v>120507</v>
      </c>
      <c r="F380" s="27">
        <v>12253.76399999993</v>
      </c>
      <c r="G380" s="27">
        <v>157603</v>
      </c>
      <c r="I380" s="27">
        <v>13604985.140000008</v>
      </c>
      <c r="K380" s="27">
        <v>20</v>
      </c>
    </row>
    <row r="381" spans="1:11" x14ac:dyDescent="0.2">
      <c r="A381" s="25"/>
      <c r="B381" s="26">
        <v>60</v>
      </c>
      <c r="C381" s="27">
        <v>4633.8</v>
      </c>
      <c r="D381" s="28">
        <v>236801</v>
      </c>
      <c r="F381" s="27">
        <v>16887.563999999929</v>
      </c>
      <c r="G381" s="27">
        <v>394404</v>
      </c>
      <c r="I381" s="27">
        <v>13520899.040000008</v>
      </c>
      <c r="K381" s="27">
        <v>20</v>
      </c>
    </row>
    <row r="382" spans="1:11" x14ac:dyDescent="0.2">
      <c r="A382" s="25"/>
      <c r="B382" s="26">
        <v>80</v>
      </c>
      <c r="C382" s="27">
        <v>4971.1199999999899</v>
      </c>
      <c r="D382" s="28">
        <v>351716</v>
      </c>
      <c r="F382" s="27">
        <v>21858.683999999921</v>
      </c>
      <c r="G382" s="27">
        <v>746120</v>
      </c>
      <c r="I382" s="27">
        <v>13423476.440000009</v>
      </c>
      <c r="K382" s="27">
        <v>20</v>
      </c>
    </row>
    <row r="383" spans="1:11" x14ac:dyDescent="0.2">
      <c r="A383" s="25"/>
      <c r="B383" s="26">
        <v>100</v>
      </c>
      <c r="C383" s="27">
        <v>5594.7980000000098</v>
      </c>
      <c r="D383" s="28">
        <v>507987</v>
      </c>
      <c r="F383" s="27">
        <v>27453.481999999931</v>
      </c>
      <c r="G383" s="27">
        <v>1254107</v>
      </c>
      <c r="I383" s="27">
        <v>13318534.840000007</v>
      </c>
      <c r="K383" s="27">
        <v>20</v>
      </c>
    </row>
    <row r="384" spans="1:11" x14ac:dyDescent="0.2">
      <c r="A384" s="25"/>
      <c r="B384" s="26">
        <v>120</v>
      </c>
      <c r="C384" s="27">
        <v>6603.7839999999997</v>
      </c>
      <c r="D384" s="28">
        <v>732507</v>
      </c>
      <c r="F384" s="27">
        <v>34057.265999999931</v>
      </c>
      <c r="G384" s="27">
        <v>1986614</v>
      </c>
      <c r="I384" s="27">
        <v>13198184.600000007</v>
      </c>
      <c r="K384" s="27">
        <v>20</v>
      </c>
    </row>
    <row r="385" spans="1:11" x14ac:dyDescent="0.2">
      <c r="A385" s="25"/>
      <c r="B385" s="26">
        <v>140</v>
      </c>
      <c r="C385" s="27">
        <v>7417.9290000000201</v>
      </c>
      <c r="D385" s="28">
        <v>970019</v>
      </c>
      <c r="F385" s="27">
        <v>41475.194999999949</v>
      </c>
      <c r="G385" s="27">
        <v>2956633</v>
      </c>
      <c r="I385" s="27">
        <v>13057564.940000005</v>
      </c>
      <c r="K385" s="27">
        <v>20</v>
      </c>
    </row>
    <row r="386" spans="1:11" x14ac:dyDescent="0.2">
      <c r="A386" s="25"/>
      <c r="B386" s="26">
        <v>160</v>
      </c>
      <c r="C386" s="27">
        <v>8780.87500000004</v>
      </c>
      <c r="D386" s="28">
        <v>1323649</v>
      </c>
      <c r="F386" s="27">
        <v>50256.069999999992</v>
      </c>
      <c r="G386" s="27">
        <v>4280282</v>
      </c>
      <c r="I386" s="27">
        <v>12896406.420000002</v>
      </c>
      <c r="K386" s="27">
        <v>20</v>
      </c>
    </row>
    <row r="387" spans="1:11" x14ac:dyDescent="0.2">
      <c r="A387" s="25"/>
      <c r="B387" s="26">
        <v>180</v>
      </c>
      <c r="C387" s="27">
        <v>10086.628999999999</v>
      </c>
      <c r="D387" s="28">
        <v>1724000</v>
      </c>
      <c r="F387" s="27">
        <v>60342.698999999993</v>
      </c>
      <c r="G387" s="27">
        <v>6004282</v>
      </c>
      <c r="I387" s="27">
        <v>12710486.700000007</v>
      </c>
      <c r="K387" s="27">
        <v>20</v>
      </c>
    </row>
    <row r="388" spans="1:11" x14ac:dyDescent="0.2">
      <c r="A388" s="25"/>
      <c r="B388" s="26">
        <v>200</v>
      </c>
      <c r="C388" s="27">
        <v>11081.588</v>
      </c>
      <c r="D388" s="28">
        <v>2112918</v>
      </c>
      <c r="F388" s="27">
        <v>71424.286999999997</v>
      </c>
      <c r="G388" s="27">
        <v>8117200</v>
      </c>
      <c r="I388" s="27">
        <v>12496947.740000006</v>
      </c>
      <c r="K388" s="27">
        <v>20</v>
      </c>
    </row>
    <row r="389" spans="1:11" x14ac:dyDescent="0.2">
      <c r="A389" s="25"/>
      <c r="B389" s="26">
        <v>220</v>
      </c>
      <c r="C389" s="27">
        <v>12368.683999999999</v>
      </c>
      <c r="D389" s="28">
        <v>2605631</v>
      </c>
      <c r="F389" s="27">
        <v>83792.97099999999</v>
      </c>
      <c r="G389" s="27">
        <v>10722831</v>
      </c>
      <c r="I389" s="27">
        <v>12263236.100000005</v>
      </c>
      <c r="K389" s="27">
        <v>20</v>
      </c>
    </row>
    <row r="390" spans="1:11" x14ac:dyDescent="0.2">
      <c r="A390" s="25"/>
      <c r="B390" s="26">
        <v>240</v>
      </c>
      <c r="C390" s="27">
        <v>13326.543</v>
      </c>
      <c r="D390" s="28">
        <v>3075329</v>
      </c>
      <c r="F390" s="27">
        <v>97119.513999999996</v>
      </c>
      <c r="G390" s="27">
        <v>13798160</v>
      </c>
      <c r="I390" s="27">
        <v>12008300.580000006</v>
      </c>
      <c r="K390" s="27">
        <v>20</v>
      </c>
    </row>
    <row r="391" spans="1:11" x14ac:dyDescent="0.2">
      <c r="A391" s="25"/>
      <c r="B391" s="26">
        <v>260</v>
      </c>
      <c r="C391" s="27">
        <v>14282.888999999999</v>
      </c>
      <c r="D391" s="28">
        <v>3577906</v>
      </c>
      <c r="F391" s="27">
        <v>111402.40299999999</v>
      </c>
      <c r="G391" s="27">
        <v>17376066</v>
      </c>
      <c r="I391" s="27">
        <v>11729165.90000001</v>
      </c>
      <c r="K391" s="27">
        <v>20</v>
      </c>
    </row>
    <row r="392" spans="1:11" x14ac:dyDescent="0.2">
      <c r="A392" s="25"/>
      <c r="B392" s="26">
        <v>280</v>
      </c>
      <c r="C392" s="27">
        <v>15523.712</v>
      </c>
      <c r="D392" s="28">
        <v>4201407</v>
      </c>
      <c r="F392" s="27">
        <v>126926.11499999999</v>
      </c>
      <c r="G392" s="27">
        <v>21577473</v>
      </c>
      <c r="I392" s="27">
        <v>11433920.900000006</v>
      </c>
      <c r="K392" s="27">
        <v>20</v>
      </c>
    </row>
    <row r="393" spans="1:11" x14ac:dyDescent="0.2">
      <c r="A393" s="25"/>
      <c r="B393" s="26">
        <v>300</v>
      </c>
      <c r="C393" s="27">
        <v>16190.945</v>
      </c>
      <c r="D393" s="28">
        <v>4705958</v>
      </c>
      <c r="F393" s="27">
        <v>143117.06</v>
      </c>
      <c r="G393" s="27">
        <v>26283431</v>
      </c>
      <c r="I393" s="27">
        <v>11117353.520000005</v>
      </c>
      <c r="K393" s="27">
        <v>20</v>
      </c>
    </row>
    <row r="394" spans="1:11" x14ac:dyDescent="0.2">
      <c r="A394" s="25"/>
      <c r="B394" s="26">
        <v>320</v>
      </c>
      <c r="C394" s="27">
        <v>16881.269</v>
      </c>
      <c r="D394" s="28">
        <v>5243292</v>
      </c>
      <c r="F394" s="27">
        <v>159998.329</v>
      </c>
      <c r="G394" s="27">
        <v>31526723</v>
      </c>
      <c r="I394" s="27">
        <v>10786146.040000007</v>
      </c>
      <c r="K394" s="27">
        <v>20</v>
      </c>
    </row>
    <row r="395" spans="1:11" x14ac:dyDescent="0.2">
      <c r="A395" s="25"/>
      <c r="B395" s="26">
        <v>340</v>
      </c>
      <c r="C395" s="27">
        <v>17590.3670000001</v>
      </c>
      <c r="D395" s="28">
        <v>5813733</v>
      </c>
      <c r="F395" s="27">
        <v>177588.69600000011</v>
      </c>
      <c r="G395" s="27">
        <v>37340456</v>
      </c>
      <c r="I395" s="27">
        <v>10440242.959999971</v>
      </c>
      <c r="K395" s="27">
        <v>20</v>
      </c>
    </row>
    <row r="396" spans="1:11" x14ac:dyDescent="0.2">
      <c r="A396" s="25"/>
      <c r="B396" s="26">
        <v>360</v>
      </c>
      <c r="C396" s="27">
        <v>17859.842000000001</v>
      </c>
      <c r="D396" s="28">
        <v>6260652</v>
      </c>
      <c r="F396" s="27">
        <v>195448.53800000012</v>
      </c>
      <c r="G396" s="27">
        <v>43601108</v>
      </c>
      <c r="I396" s="27">
        <v>10086536.280000005</v>
      </c>
      <c r="K396" s="27">
        <v>20</v>
      </c>
    </row>
    <row r="397" spans="1:11" x14ac:dyDescent="0.2">
      <c r="A397" s="25"/>
      <c r="B397" s="26">
        <v>380</v>
      </c>
      <c r="C397" s="27">
        <v>18365.36</v>
      </c>
      <c r="D397" s="28">
        <v>6804857</v>
      </c>
      <c r="F397" s="27">
        <v>213813.8980000001</v>
      </c>
      <c r="G397" s="27">
        <v>50405965</v>
      </c>
      <c r="I397" s="27">
        <v>9724250.7600000054</v>
      </c>
      <c r="K397" s="27">
        <v>20</v>
      </c>
    </row>
    <row r="398" spans="1:11" x14ac:dyDescent="0.2">
      <c r="A398" s="25"/>
      <c r="B398" s="26">
        <v>400</v>
      </c>
      <c r="C398" s="27">
        <v>18845.967000000001</v>
      </c>
      <c r="D398" s="28">
        <v>7358860</v>
      </c>
      <c r="F398" s="27">
        <v>232659.86500000011</v>
      </c>
      <c r="G398" s="27">
        <v>57764825</v>
      </c>
      <c r="I398" s="27">
        <v>9351396.5600000061</v>
      </c>
      <c r="K398" s="27">
        <v>20</v>
      </c>
    </row>
    <row r="399" spans="1:11" x14ac:dyDescent="0.2">
      <c r="A399" s="25"/>
      <c r="B399" s="26">
        <v>500</v>
      </c>
      <c r="C399" s="27">
        <v>94311.443000000203</v>
      </c>
      <c r="D399" s="28">
        <v>42481120</v>
      </c>
      <c r="F399" s="27">
        <v>326971.30800000031</v>
      </c>
      <c r="G399" s="27">
        <v>100245945</v>
      </c>
      <c r="I399" s="27">
        <v>41095418.599999927</v>
      </c>
      <c r="K399" s="27">
        <v>100</v>
      </c>
    </row>
    <row r="400" spans="1:11" x14ac:dyDescent="0.2">
      <c r="A400" s="25"/>
      <c r="B400" s="26">
        <v>600</v>
      </c>
      <c r="C400" s="27">
        <v>86733.05000000009</v>
      </c>
      <c r="D400" s="28">
        <v>47639781</v>
      </c>
      <c r="F400" s="27">
        <v>413704.35800000041</v>
      </c>
      <c r="G400" s="27">
        <v>147885726</v>
      </c>
      <c r="I400" s="27">
        <v>31938826.799999949</v>
      </c>
      <c r="K400" s="27">
        <v>100</v>
      </c>
    </row>
    <row r="401" spans="1:11" x14ac:dyDescent="0.2">
      <c r="A401" s="25"/>
      <c r="B401" s="26">
        <v>700</v>
      </c>
      <c r="C401" s="27">
        <v>71075.082000000009</v>
      </c>
      <c r="D401" s="28">
        <v>46095346</v>
      </c>
      <c r="F401" s="27">
        <v>484779.44000000041</v>
      </c>
      <c r="G401" s="27">
        <v>193981072</v>
      </c>
      <c r="I401" s="27">
        <v>24008359.399999991</v>
      </c>
      <c r="K401" s="27">
        <v>100</v>
      </c>
    </row>
    <row r="402" spans="1:11" x14ac:dyDescent="0.2">
      <c r="A402" s="25"/>
      <c r="B402" s="26">
        <v>800</v>
      </c>
      <c r="C402" s="27">
        <v>54577.792000000001</v>
      </c>
      <c r="D402" s="28">
        <v>40825873</v>
      </c>
      <c r="F402" s="27">
        <v>539357.23200000043</v>
      </c>
      <c r="G402" s="27">
        <v>234806945</v>
      </c>
      <c r="I402" s="27">
        <v>17721701.999999993</v>
      </c>
      <c r="K402" s="27">
        <v>100</v>
      </c>
    </row>
    <row r="403" spans="1:11" x14ac:dyDescent="0.2">
      <c r="A403" s="25"/>
      <c r="B403" s="26">
        <v>900</v>
      </c>
      <c r="C403" s="27">
        <v>39716.347000000002</v>
      </c>
      <c r="D403" s="28">
        <v>33672414</v>
      </c>
      <c r="F403" s="27">
        <v>579073.57900000038</v>
      </c>
      <c r="G403" s="27">
        <v>268479359</v>
      </c>
      <c r="I403" s="27">
        <v>13027985.099999994</v>
      </c>
      <c r="K403" s="27">
        <v>100</v>
      </c>
    </row>
    <row r="404" spans="1:11" x14ac:dyDescent="0.2">
      <c r="A404" s="25"/>
      <c r="B404" s="26">
        <v>1000</v>
      </c>
      <c r="C404" s="27">
        <v>28582.518</v>
      </c>
      <c r="D404" s="28">
        <v>27093555</v>
      </c>
      <c r="F404" s="27">
        <v>607656.09700000042</v>
      </c>
      <c r="G404" s="27">
        <v>295572914</v>
      </c>
      <c r="I404" s="27">
        <v>9639685.6999999937</v>
      </c>
      <c r="K404" s="27">
        <v>100</v>
      </c>
    </row>
    <row r="405" spans="1:11" x14ac:dyDescent="0.2">
      <c r="A405" s="25"/>
      <c r="B405" s="26">
        <v>1100</v>
      </c>
      <c r="C405" s="27">
        <v>20356.732</v>
      </c>
      <c r="D405" s="28">
        <v>21331756</v>
      </c>
      <c r="E405" s="4"/>
      <c r="F405" s="27">
        <v>628012.82900000038</v>
      </c>
      <c r="G405" s="27">
        <v>316904670</v>
      </c>
      <c r="I405" s="27">
        <v>7209747.6999999965</v>
      </c>
      <c r="K405" s="27">
        <v>100</v>
      </c>
    </row>
    <row r="406" spans="1:11" x14ac:dyDescent="0.2">
      <c r="A406" s="25"/>
      <c r="B406" s="26">
        <v>1200</v>
      </c>
      <c r="C406" s="27">
        <v>14792.243</v>
      </c>
      <c r="D406" s="28">
        <v>16975189</v>
      </c>
      <c r="F406" s="27">
        <v>642805.07200000039</v>
      </c>
      <c r="G406" s="27">
        <v>333879859</v>
      </c>
      <c r="I406" s="27">
        <v>5459221.099999994</v>
      </c>
      <c r="K406" s="27">
        <v>100</v>
      </c>
    </row>
    <row r="407" spans="1:11" x14ac:dyDescent="0.2">
      <c r="A407" s="25"/>
      <c r="B407" s="26">
        <v>1300</v>
      </c>
      <c r="C407" s="27">
        <v>10947.352000000001</v>
      </c>
      <c r="D407" s="28">
        <v>13660186</v>
      </c>
      <c r="F407" s="27">
        <v>653752.42400000035</v>
      </c>
      <c r="G407" s="27">
        <v>347540045</v>
      </c>
      <c r="I407" s="27">
        <v>4184127.7999999989</v>
      </c>
      <c r="K407" s="27">
        <v>100</v>
      </c>
    </row>
    <row r="408" spans="1:11" x14ac:dyDescent="0.2">
      <c r="A408" s="25"/>
      <c r="B408" s="26">
        <v>1400</v>
      </c>
      <c r="C408" s="27">
        <v>7885.1660000000002</v>
      </c>
      <c r="D408" s="28">
        <v>10634073</v>
      </c>
      <c r="F408" s="27">
        <v>661637.59000000032</v>
      </c>
      <c r="G408" s="27">
        <v>358174118</v>
      </c>
      <c r="I408" s="27">
        <v>3255604.8000000017</v>
      </c>
      <c r="K408" s="27">
        <v>100</v>
      </c>
    </row>
    <row r="409" spans="1:11" x14ac:dyDescent="0.2">
      <c r="A409" s="25"/>
      <c r="B409" s="26">
        <v>1500</v>
      </c>
      <c r="C409" s="27">
        <v>5953.5609999999997</v>
      </c>
      <c r="D409" s="28">
        <v>8624463</v>
      </c>
      <c r="F409" s="27">
        <v>667591.1510000003</v>
      </c>
      <c r="G409" s="27">
        <v>366798581</v>
      </c>
      <c r="I409" s="27">
        <v>2566369.1000000043</v>
      </c>
      <c r="K409" s="27">
        <v>100</v>
      </c>
    </row>
    <row r="410" spans="1:11" x14ac:dyDescent="0.2">
      <c r="A410" s="25"/>
      <c r="B410" s="26">
        <v>1600</v>
      </c>
      <c r="C410" s="27">
        <v>4305.692</v>
      </c>
      <c r="D410" s="28">
        <v>6667527</v>
      </c>
      <c r="F410" s="27">
        <v>671896.84300000034</v>
      </c>
      <c r="G410" s="27">
        <v>373466108</v>
      </c>
      <c r="I410" s="27">
        <v>2055311.2999999998</v>
      </c>
      <c r="K410" s="27">
        <v>100</v>
      </c>
    </row>
    <row r="411" spans="1:11" x14ac:dyDescent="0.2">
      <c r="A411" s="25"/>
      <c r="B411" s="26">
        <v>1700</v>
      </c>
      <c r="C411" s="27">
        <v>3272.9209999999998</v>
      </c>
      <c r="D411" s="28">
        <v>5395870</v>
      </c>
      <c r="F411" s="27">
        <v>675169.76400000032</v>
      </c>
      <c r="G411" s="27">
        <v>378861978</v>
      </c>
      <c r="I411" s="27">
        <v>1678226.6000000029</v>
      </c>
      <c r="K411" s="27">
        <v>100</v>
      </c>
    </row>
    <row r="412" spans="1:11" x14ac:dyDescent="0.2">
      <c r="A412" s="25"/>
      <c r="B412" s="26">
        <v>1800</v>
      </c>
      <c r="C412" s="27">
        <v>2639.694</v>
      </c>
      <c r="D412" s="28">
        <v>4614982</v>
      </c>
      <c r="F412" s="27">
        <v>677809.45800000033</v>
      </c>
      <c r="G412" s="27">
        <v>383476960</v>
      </c>
      <c r="I412" s="27">
        <v>1382563.0000000009</v>
      </c>
      <c r="K412" s="27">
        <v>100</v>
      </c>
    </row>
    <row r="413" spans="1:11" x14ac:dyDescent="0.2">
      <c r="A413" s="25"/>
      <c r="B413" s="26">
        <v>1900</v>
      </c>
      <c r="C413" s="27">
        <v>1992.39</v>
      </c>
      <c r="D413" s="28">
        <v>3683319</v>
      </c>
      <c r="F413" s="27">
        <v>679801.84800000035</v>
      </c>
      <c r="G413" s="27">
        <v>387160279</v>
      </c>
      <c r="I413" s="27">
        <v>1152838.7999999993</v>
      </c>
      <c r="K413" s="27">
        <v>100</v>
      </c>
    </row>
    <row r="414" spans="1:11" x14ac:dyDescent="0.2">
      <c r="A414" s="25"/>
      <c r="B414" s="26">
        <v>2000</v>
      </c>
      <c r="C414" s="27">
        <v>1542.6679999999999</v>
      </c>
      <c r="D414" s="28">
        <v>3006731</v>
      </c>
      <c r="F414" s="27">
        <v>681344.51600000029</v>
      </c>
      <c r="G414" s="27">
        <v>390167010</v>
      </c>
      <c r="I414" s="27">
        <v>977216.80000000494</v>
      </c>
      <c r="K414" s="27">
        <v>100</v>
      </c>
    </row>
    <row r="415" spans="1:11" x14ac:dyDescent="0.2">
      <c r="A415" s="25"/>
      <c r="B415" s="26">
        <v>3000</v>
      </c>
      <c r="C415" s="27">
        <v>6278.2169999999996</v>
      </c>
      <c r="D415" s="28">
        <v>14822355</v>
      </c>
      <c r="F415" s="27">
        <v>687622.73300000024</v>
      </c>
      <c r="G415" s="27">
        <v>404989365</v>
      </c>
      <c r="I415" s="27">
        <v>5003254.0000001006</v>
      </c>
      <c r="K415" s="27">
        <v>1000</v>
      </c>
    </row>
    <row r="416" spans="1:11" x14ac:dyDescent="0.2">
      <c r="A416" s="25"/>
      <c r="B416" s="26">
        <v>4000</v>
      </c>
      <c r="C416" s="27">
        <v>1446.664</v>
      </c>
      <c r="D416" s="28">
        <v>4912581</v>
      </c>
      <c r="F416" s="27">
        <v>689069.39700000023</v>
      </c>
      <c r="G416" s="27">
        <v>409901946</v>
      </c>
      <c r="I416" s="27">
        <v>1863258.0000001108</v>
      </c>
      <c r="K416" s="27">
        <v>1000</v>
      </c>
    </row>
    <row r="417" spans="1:11" x14ac:dyDescent="0.2">
      <c r="A417" s="25"/>
      <c r="B417" s="26">
        <v>5000</v>
      </c>
      <c r="C417" s="27">
        <v>501.73399999999998</v>
      </c>
      <c r="D417" s="28">
        <v>2224689</v>
      </c>
      <c r="F417" s="27">
        <v>689571.13100000028</v>
      </c>
      <c r="G417" s="27">
        <v>412126635</v>
      </c>
      <c r="I417" s="27">
        <v>1006688.0000000559</v>
      </c>
      <c r="K417" s="27">
        <v>1000</v>
      </c>
    </row>
    <row r="418" spans="1:11" x14ac:dyDescent="0.2">
      <c r="A418" s="25"/>
      <c r="B418" s="26" t="s">
        <v>13</v>
      </c>
      <c r="C418" s="27">
        <v>788.93499999999995</v>
      </c>
      <c r="D418" s="28">
        <v>6841894</v>
      </c>
      <c r="F418" s="30">
        <v>690360.06600000034</v>
      </c>
      <c r="G418" s="30">
        <v>418968529</v>
      </c>
      <c r="I418" s="30">
        <v>2897219.0000000005</v>
      </c>
      <c r="K418" s="30">
        <v>0</v>
      </c>
    </row>
    <row r="419" spans="1:11" x14ac:dyDescent="0.2">
      <c r="A419" s="8">
        <v>201305</v>
      </c>
      <c r="B419" s="22">
        <v>0</v>
      </c>
      <c r="C419" s="31">
        <v>4046.8359999999802</v>
      </c>
      <c r="D419" s="24">
        <v>0</v>
      </c>
      <c r="F419" s="23">
        <v>4046.8359999999802</v>
      </c>
      <c r="G419" s="23">
        <v>0</v>
      </c>
      <c r="I419" s="23">
        <v>0</v>
      </c>
      <c r="K419" s="23">
        <v>0</v>
      </c>
    </row>
    <row r="420" spans="1:11" x14ac:dyDescent="0.2">
      <c r="A420" s="25"/>
      <c r="B420" s="26">
        <v>20</v>
      </c>
      <c r="C420" s="27">
        <v>4462.8819999999796</v>
      </c>
      <c r="D420" s="28">
        <v>42589</v>
      </c>
      <c r="F420" s="27">
        <v>8509.7179999999607</v>
      </c>
      <c r="G420" s="27">
        <v>42589</v>
      </c>
      <c r="I420" s="27">
        <v>13683125.299999999</v>
      </c>
      <c r="K420" s="27">
        <v>20</v>
      </c>
    </row>
    <row r="421" spans="1:11" x14ac:dyDescent="0.2">
      <c r="A421" s="25"/>
      <c r="B421" s="26">
        <v>40</v>
      </c>
      <c r="C421" s="27">
        <v>4255.61599999999</v>
      </c>
      <c r="D421" s="28">
        <v>131389</v>
      </c>
      <c r="F421" s="27">
        <v>12765.333999999952</v>
      </c>
      <c r="G421" s="27">
        <v>173978</v>
      </c>
      <c r="I421" s="27">
        <v>13601700.66</v>
      </c>
      <c r="K421" s="27">
        <v>20</v>
      </c>
    </row>
    <row r="422" spans="1:11" x14ac:dyDescent="0.2">
      <c r="A422" s="25"/>
      <c r="B422" s="26">
        <v>60</v>
      </c>
      <c r="C422" s="27">
        <v>5229.6420000000098</v>
      </c>
      <c r="D422" s="28">
        <v>268540</v>
      </c>
      <c r="F422" s="27">
        <v>17994.975999999962</v>
      </c>
      <c r="G422" s="27">
        <v>442518</v>
      </c>
      <c r="I422" s="27">
        <v>13510185.460000001</v>
      </c>
      <c r="K422" s="27">
        <v>20</v>
      </c>
    </row>
    <row r="423" spans="1:11" x14ac:dyDescent="0.2">
      <c r="A423" s="25"/>
      <c r="B423" s="26">
        <v>80</v>
      </c>
      <c r="C423" s="27">
        <v>5413.39300000001</v>
      </c>
      <c r="D423" s="28">
        <v>381858</v>
      </c>
      <c r="F423" s="27">
        <v>23408.368999999973</v>
      </c>
      <c r="G423" s="27">
        <v>824376</v>
      </c>
      <c r="I423" s="27">
        <v>13399617.699999999</v>
      </c>
      <c r="K423" s="27">
        <v>20</v>
      </c>
    </row>
    <row r="424" spans="1:11" x14ac:dyDescent="0.2">
      <c r="A424" s="25"/>
      <c r="B424" s="26">
        <v>100</v>
      </c>
      <c r="C424" s="27">
        <v>6568.7800000000298</v>
      </c>
      <c r="D424" s="28">
        <v>596547</v>
      </c>
      <c r="F424" s="27">
        <v>29977.149000000005</v>
      </c>
      <c r="G424" s="27">
        <v>1420923</v>
      </c>
      <c r="I424" s="27">
        <v>13282232.279999997</v>
      </c>
      <c r="K424" s="27">
        <v>20</v>
      </c>
    </row>
    <row r="425" spans="1:11" x14ac:dyDescent="0.2">
      <c r="A425" s="25"/>
      <c r="B425" s="26">
        <v>120</v>
      </c>
      <c r="C425" s="27">
        <v>7380.6080000000093</v>
      </c>
      <c r="D425" s="28">
        <v>820204</v>
      </c>
      <c r="F425" s="27">
        <v>37357.757000000012</v>
      </c>
      <c r="G425" s="27">
        <v>2241127</v>
      </c>
      <c r="I425" s="27">
        <v>13145718.719999999</v>
      </c>
      <c r="K425" s="27">
        <v>20</v>
      </c>
    </row>
    <row r="426" spans="1:11" x14ac:dyDescent="0.2">
      <c r="A426" s="25"/>
      <c r="B426" s="26">
        <v>140</v>
      </c>
      <c r="C426" s="27">
        <v>7980.0960000000196</v>
      </c>
      <c r="D426" s="28">
        <v>1043925</v>
      </c>
      <c r="F426" s="27">
        <v>45337.853000000032</v>
      </c>
      <c r="G426" s="27">
        <v>3285052</v>
      </c>
      <c r="I426" s="27">
        <v>12990287.079999994</v>
      </c>
      <c r="K426" s="27">
        <v>20</v>
      </c>
    </row>
    <row r="427" spans="1:11" x14ac:dyDescent="0.2">
      <c r="A427" s="25"/>
      <c r="B427" s="26">
        <v>160</v>
      </c>
      <c r="C427" s="27">
        <v>9523.3750000000109</v>
      </c>
      <c r="D427" s="28">
        <v>1435676</v>
      </c>
      <c r="F427" s="27">
        <v>54861.228000000046</v>
      </c>
      <c r="G427" s="27">
        <v>4720728</v>
      </c>
      <c r="I427" s="27">
        <v>12815909.599999996</v>
      </c>
      <c r="K427" s="27">
        <v>20</v>
      </c>
    </row>
    <row r="428" spans="1:11" x14ac:dyDescent="0.2">
      <c r="A428" s="25"/>
      <c r="B428" s="26">
        <v>180</v>
      </c>
      <c r="C428" s="27">
        <v>10652.567999999999</v>
      </c>
      <c r="D428" s="28">
        <v>1820317</v>
      </c>
      <c r="F428" s="27">
        <v>65513.796000000046</v>
      </c>
      <c r="G428" s="27">
        <v>6541045</v>
      </c>
      <c r="I428" s="27">
        <v>12616360.859999996</v>
      </c>
      <c r="K428" s="27">
        <v>20</v>
      </c>
    </row>
    <row r="429" spans="1:11" x14ac:dyDescent="0.2">
      <c r="A429" s="25"/>
      <c r="B429" s="26">
        <v>200</v>
      </c>
      <c r="C429" s="27">
        <v>11867.771000000001</v>
      </c>
      <c r="D429" s="28">
        <v>2263518</v>
      </c>
      <c r="F429" s="27">
        <v>77381.567000000039</v>
      </c>
      <c r="G429" s="27">
        <v>8804563</v>
      </c>
      <c r="I429" s="27">
        <v>12390418.539999999</v>
      </c>
      <c r="K429" s="27">
        <v>20</v>
      </c>
    </row>
    <row r="430" spans="1:11" x14ac:dyDescent="0.2">
      <c r="A430" s="25"/>
      <c r="B430" s="26">
        <v>220</v>
      </c>
      <c r="C430" s="27">
        <v>13169.140000000001</v>
      </c>
      <c r="D430" s="28">
        <v>2773290</v>
      </c>
      <c r="F430" s="27">
        <v>90550.707000000039</v>
      </c>
      <c r="G430" s="27">
        <v>11577853</v>
      </c>
      <c r="I430" s="27">
        <v>12139178.519999998</v>
      </c>
      <c r="K430" s="27">
        <v>20</v>
      </c>
    </row>
    <row r="431" spans="1:11" x14ac:dyDescent="0.2">
      <c r="A431" s="25"/>
      <c r="B431" s="26">
        <v>240</v>
      </c>
      <c r="C431" s="27">
        <v>14369.567999999999</v>
      </c>
      <c r="D431" s="28">
        <v>3315404</v>
      </c>
      <c r="F431" s="27">
        <v>104920.27500000004</v>
      </c>
      <c r="G431" s="27">
        <v>14893257</v>
      </c>
      <c r="I431" s="27">
        <v>11866424.199999999</v>
      </c>
      <c r="K431" s="27">
        <v>20</v>
      </c>
    </row>
    <row r="432" spans="1:11" x14ac:dyDescent="0.2">
      <c r="A432" s="25"/>
      <c r="B432" s="26">
        <v>260</v>
      </c>
      <c r="C432" s="27">
        <v>15209.133</v>
      </c>
      <c r="D432" s="28">
        <v>3812119</v>
      </c>
      <c r="F432" s="27">
        <v>120129.40800000004</v>
      </c>
      <c r="G432" s="27">
        <v>18705376</v>
      </c>
      <c r="I432" s="27">
        <v>11570069.579999998</v>
      </c>
      <c r="K432" s="27">
        <v>20</v>
      </c>
    </row>
    <row r="433" spans="1:11" x14ac:dyDescent="0.2">
      <c r="A433" s="25"/>
      <c r="B433" s="26">
        <v>280</v>
      </c>
      <c r="C433" s="27">
        <v>16450.487000000001</v>
      </c>
      <c r="D433" s="28">
        <v>4449946</v>
      </c>
      <c r="F433" s="27">
        <v>136579.89500000005</v>
      </c>
      <c r="G433" s="27">
        <v>23155322</v>
      </c>
      <c r="I433" s="27">
        <v>11251952.139999997</v>
      </c>
      <c r="K433" s="27">
        <v>20</v>
      </c>
    </row>
    <row r="434" spans="1:11" x14ac:dyDescent="0.2">
      <c r="A434" s="25"/>
      <c r="B434" s="26">
        <v>300</v>
      </c>
      <c r="C434" s="27">
        <v>16666.403999999999</v>
      </c>
      <c r="D434" s="28">
        <v>4843085</v>
      </c>
      <c r="F434" s="27">
        <v>153246.29900000006</v>
      </c>
      <c r="G434" s="27">
        <v>27998407</v>
      </c>
      <c r="I434" s="27">
        <v>10922296.560000001</v>
      </c>
      <c r="K434" s="27">
        <v>20</v>
      </c>
    </row>
    <row r="435" spans="1:11" x14ac:dyDescent="0.2">
      <c r="A435" s="25"/>
      <c r="B435" s="26">
        <v>320</v>
      </c>
      <c r="C435" s="27">
        <v>17392.580000000002</v>
      </c>
      <c r="D435" s="28">
        <v>5401562</v>
      </c>
      <c r="F435" s="27">
        <v>170638.87900000007</v>
      </c>
      <c r="G435" s="27">
        <v>33399969</v>
      </c>
      <c r="I435" s="27">
        <v>10581741.079999998</v>
      </c>
      <c r="K435" s="27">
        <v>20</v>
      </c>
    </row>
    <row r="436" spans="1:11" x14ac:dyDescent="0.2">
      <c r="A436" s="25"/>
      <c r="B436" s="26">
        <v>340</v>
      </c>
      <c r="C436" s="27">
        <v>18243.030999999999</v>
      </c>
      <c r="D436" s="28">
        <v>6030878</v>
      </c>
      <c r="F436" s="27">
        <v>188881.91000000006</v>
      </c>
      <c r="G436" s="27">
        <v>39430847</v>
      </c>
      <c r="I436" s="27">
        <v>10226200.539999997</v>
      </c>
      <c r="K436" s="27">
        <v>20</v>
      </c>
    </row>
    <row r="437" spans="1:11" x14ac:dyDescent="0.2">
      <c r="A437" s="25"/>
      <c r="B437" s="26">
        <v>360</v>
      </c>
      <c r="C437" s="27">
        <v>18674.775000000001</v>
      </c>
      <c r="D437" s="28">
        <v>6545605</v>
      </c>
      <c r="F437" s="27">
        <v>207556.68500000006</v>
      </c>
      <c r="G437" s="27">
        <v>45976452</v>
      </c>
      <c r="I437" s="27">
        <v>9855778.4599999972</v>
      </c>
      <c r="K437" s="27">
        <v>20</v>
      </c>
    </row>
    <row r="438" spans="1:11" x14ac:dyDescent="0.2">
      <c r="A438" s="25"/>
      <c r="B438" s="26">
        <v>380</v>
      </c>
      <c r="C438" s="27">
        <v>18839.076000000001</v>
      </c>
      <c r="D438" s="28">
        <v>6981778</v>
      </c>
      <c r="F438" s="27">
        <v>226395.76100000006</v>
      </c>
      <c r="G438" s="27">
        <v>52958230</v>
      </c>
      <c r="I438" s="27">
        <v>9482526.0799999982</v>
      </c>
      <c r="K438" s="27">
        <v>20</v>
      </c>
    </row>
    <row r="439" spans="1:11" x14ac:dyDescent="0.2">
      <c r="A439" s="25"/>
      <c r="B439" s="26">
        <v>400</v>
      </c>
      <c r="C439" s="27">
        <v>19308.86</v>
      </c>
      <c r="D439" s="28">
        <v>7541203</v>
      </c>
      <c r="F439" s="27">
        <v>245704.62100000004</v>
      </c>
      <c r="G439" s="27">
        <v>60499433</v>
      </c>
      <c r="I439" s="27">
        <v>9100474.4399999976</v>
      </c>
      <c r="K439" s="27">
        <v>20</v>
      </c>
    </row>
    <row r="440" spans="1:11" x14ac:dyDescent="0.2">
      <c r="A440" s="25"/>
      <c r="B440" s="26">
        <v>500</v>
      </c>
      <c r="C440" s="27">
        <v>95414.778999999995</v>
      </c>
      <c r="D440" s="28">
        <v>42949966</v>
      </c>
      <c r="F440" s="27">
        <v>341119.4</v>
      </c>
      <c r="G440" s="27">
        <v>103449399</v>
      </c>
      <c r="I440" s="27">
        <v>39725767.699999988</v>
      </c>
      <c r="K440" s="27">
        <v>100</v>
      </c>
    </row>
    <row r="441" spans="1:11" x14ac:dyDescent="0.2">
      <c r="A441" s="25"/>
      <c r="B441" s="26">
        <v>600</v>
      </c>
      <c r="C441" s="27">
        <v>86265.632999999696</v>
      </c>
      <c r="D441" s="28">
        <v>47358704</v>
      </c>
      <c r="F441" s="27">
        <v>427385.0329999997</v>
      </c>
      <c r="G441" s="27">
        <v>150808103</v>
      </c>
      <c r="I441" s="27">
        <v>30541037.500000171</v>
      </c>
      <c r="K441" s="27">
        <v>100</v>
      </c>
    </row>
    <row r="442" spans="1:11" x14ac:dyDescent="0.2">
      <c r="A442" s="25"/>
      <c r="B442" s="26">
        <v>700</v>
      </c>
      <c r="C442" s="27">
        <v>70471.663</v>
      </c>
      <c r="D442" s="28">
        <v>45702303</v>
      </c>
      <c r="F442" s="27">
        <v>497856.69599999971</v>
      </c>
      <c r="G442" s="27">
        <v>196510406</v>
      </c>
      <c r="I442" s="27">
        <v>22687288.900000025</v>
      </c>
      <c r="K442" s="27">
        <v>100</v>
      </c>
    </row>
    <row r="443" spans="1:11" x14ac:dyDescent="0.2">
      <c r="A443" s="25"/>
      <c r="B443" s="26">
        <v>800</v>
      </c>
      <c r="C443" s="27">
        <v>53247.411000000102</v>
      </c>
      <c r="D443" s="28">
        <v>39821218</v>
      </c>
      <c r="F443" s="27">
        <v>551104.10699999984</v>
      </c>
      <c r="G443" s="27">
        <v>236331624</v>
      </c>
      <c r="I443" s="27">
        <v>16491272.899999939</v>
      </c>
      <c r="K443" s="27">
        <v>100</v>
      </c>
    </row>
    <row r="444" spans="1:11" x14ac:dyDescent="0.2">
      <c r="A444" s="25"/>
      <c r="B444" s="26">
        <v>900</v>
      </c>
      <c r="C444" s="27">
        <v>38260.67</v>
      </c>
      <c r="D444" s="28">
        <v>32428845</v>
      </c>
      <c r="F444" s="27">
        <v>589364.77699999989</v>
      </c>
      <c r="G444" s="27">
        <v>268760469</v>
      </c>
      <c r="I444" s="27">
        <v>11937484.600000005</v>
      </c>
      <c r="K444" s="27">
        <v>100</v>
      </c>
    </row>
    <row r="445" spans="1:11" x14ac:dyDescent="0.2">
      <c r="A445" s="25"/>
      <c r="B445" s="26">
        <v>1000</v>
      </c>
      <c r="C445" s="27">
        <v>27139.612000000001</v>
      </c>
      <c r="D445" s="28">
        <v>25720024</v>
      </c>
      <c r="F445" s="27">
        <v>616504.38899999985</v>
      </c>
      <c r="G445" s="27">
        <v>294480493</v>
      </c>
      <c r="I445" s="27">
        <v>8697587.6000000089</v>
      </c>
      <c r="K445" s="27">
        <v>100</v>
      </c>
    </row>
    <row r="446" spans="1:11" x14ac:dyDescent="0.2">
      <c r="A446" s="25"/>
      <c r="B446" s="26">
        <v>1100</v>
      </c>
      <c r="C446" s="27">
        <v>19325.535</v>
      </c>
      <c r="D446" s="28">
        <v>20242805</v>
      </c>
      <c r="F446" s="27">
        <v>635829.92399999988</v>
      </c>
      <c r="G446" s="27">
        <v>314723298</v>
      </c>
      <c r="I446" s="27">
        <v>6387930.900000006</v>
      </c>
      <c r="K446" s="27">
        <v>100</v>
      </c>
    </row>
    <row r="447" spans="1:11" x14ac:dyDescent="0.2">
      <c r="A447" s="25"/>
      <c r="B447" s="26">
        <v>1200</v>
      </c>
      <c r="C447" s="27">
        <v>13658.625</v>
      </c>
      <c r="D447" s="28">
        <v>15672404</v>
      </c>
      <c r="F447" s="27">
        <v>649488.54899999988</v>
      </c>
      <c r="G447" s="27">
        <v>330395702</v>
      </c>
      <c r="I447" s="27">
        <v>4752714.900000006</v>
      </c>
      <c r="K447" s="27">
        <v>100</v>
      </c>
    </row>
    <row r="448" spans="1:11" x14ac:dyDescent="0.2">
      <c r="A448" s="25"/>
      <c r="B448" s="26">
        <v>1300</v>
      </c>
      <c r="C448" s="27">
        <v>9808.5560000000005</v>
      </c>
      <c r="D448" s="28">
        <v>12240159</v>
      </c>
      <c r="F448" s="27">
        <v>659297.10499999986</v>
      </c>
      <c r="G448" s="27">
        <v>342635861</v>
      </c>
      <c r="I448" s="27">
        <v>3593834.6000000061</v>
      </c>
      <c r="K448" s="27">
        <v>100</v>
      </c>
    </row>
    <row r="449" spans="1:11" x14ac:dyDescent="0.2">
      <c r="A449" s="25"/>
      <c r="B449" s="26">
        <v>1400</v>
      </c>
      <c r="C449" s="27">
        <v>6965.52</v>
      </c>
      <c r="D449" s="28">
        <v>9388640</v>
      </c>
      <c r="F449" s="27">
        <v>666262.62499999988</v>
      </c>
      <c r="G449" s="27">
        <v>352024501</v>
      </c>
      <c r="I449" s="27">
        <v>2760854.8000000054</v>
      </c>
      <c r="K449" s="27">
        <v>100</v>
      </c>
    </row>
    <row r="450" spans="1:11" x14ac:dyDescent="0.2">
      <c r="A450" s="25"/>
      <c r="B450" s="26">
        <v>1500</v>
      </c>
      <c r="C450" s="27">
        <v>5106.2259999999997</v>
      </c>
      <c r="D450" s="28">
        <v>7390586</v>
      </c>
      <c r="F450" s="27">
        <v>671368.85099999991</v>
      </c>
      <c r="G450" s="27">
        <v>359415087</v>
      </c>
      <c r="I450" s="27">
        <v>2158637.8000000035</v>
      </c>
      <c r="K450" s="27">
        <v>100</v>
      </c>
    </row>
    <row r="451" spans="1:11" x14ac:dyDescent="0.2">
      <c r="A451" s="25"/>
      <c r="B451" s="26">
        <v>1600</v>
      </c>
      <c r="C451" s="27">
        <v>3732.15</v>
      </c>
      <c r="D451" s="28">
        <v>5776656</v>
      </c>
      <c r="F451" s="27">
        <v>675101.00099999993</v>
      </c>
      <c r="G451" s="27">
        <v>365191743</v>
      </c>
      <c r="I451" s="27">
        <v>1721984.2000000007</v>
      </c>
      <c r="K451" s="27">
        <v>100</v>
      </c>
    </row>
    <row r="452" spans="1:11" x14ac:dyDescent="0.2">
      <c r="A452" s="25"/>
      <c r="B452" s="26">
        <v>1700</v>
      </c>
      <c r="C452" s="27">
        <v>2900.7539999999999</v>
      </c>
      <c r="D452" s="28">
        <v>4778878</v>
      </c>
      <c r="F452" s="27">
        <v>678001.75499999989</v>
      </c>
      <c r="G452" s="27">
        <v>369970621</v>
      </c>
      <c r="I452" s="27">
        <v>1391149.4000000055</v>
      </c>
      <c r="K452" s="27">
        <v>100</v>
      </c>
    </row>
    <row r="453" spans="1:11" x14ac:dyDescent="0.2">
      <c r="A453" s="25"/>
      <c r="B453" s="26">
        <v>1800</v>
      </c>
      <c r="C453" s="27">
        <v>2195.5300000000002</v>
      </c>
      <c r="D453" s="28">
        <v>3838848</v>
      </c>
      <c r="F453" s="27">
        <v>680197.28499999992</v>
      </c>
      <c r="G453" s="27">
        <v>373809469</v>
      </c>
      <c r="I453" s="27">
        <v>1140371.8000000017</v>
      </c>
      <c r="K453" s="27">
        <v>100</v>
      </c>
    </row>
    <row r="454" spans="1:11" x14ac:dyDescent="0.2">
      <c r="A454" s="25"/>
      <c r="B454" s="26">
        <v>1900</v>
      </c>
      <c r="C454" s="27">
        <v>1716.1279999999999</v>
      </c>
      <c r="D454" s="28">
        <v>3171900</v>
      </c>
      <c r="F454" s="27">
        <v>681913.41299999994</v>
      </c>
      <c r="G454" s="27">
        <v>376981369</v>
      </c>
      <c r="I454" s="27">
        <v>945181.59999999963</v>
      </c>
      <c r="K454" s="27">
        <v>100</v>
      </c>
    </row>
    <row r="455" spans="1:11" x14ac:dyDescent="0.2">
      <c r="A455" s="25"/>
      <c r="B455" s="26">
        <v>2000</v>
      </c>
      <c r="C455" s="27">
        <v>1281.432</v>
      </c>
      <c r="D455" s="28">
        <v>2497399</v>
      </c>
      <c r="F455" s="27">
        <v>683194.84499999997</v>
      </c>
      <c r="G455" s="27">
        <v>379478768</v>
      </c>
      <c r="I455" s="27">
        <v>796846.99999999674</v>
      </c>
      <c r="K455" s="27">
        <v>100</v>
      </c>
    </row>
    <row r="456" spans="1:11" x14ac:dyDescent="0.2">
      <c r="A456" s="25"/>
      <c r="B456" s="26">
        <v>3000</v>
      </c>
      <c r="C456" s="27">
        <v>5194.5190000000002</v>
      </c>
      <c r="D456" s="28">
        <v>12253849</v>
      </c>
      <c r="F456" s="27">
        <v>688389.36399999994</v>
      </c>
      <c r="G456" s="27">
        <v>391732617</v>
      </c>
      <c r="I456" s="27">
        <v>4011979.9999999944</v>
      </c>
      <c r="K456" s="27">
        <v>1000</v>
      </c>
    </row>
    <row r="457" spans="1:11" x14ac:dyDescent="0.2">
      <c r="A457" s="25"/>
      <c r="B457" s="26">
        <v>4000</v>
      </c>
      <c r="C457" s="27">
        <v>1134.9670000000001</v>
      </c>
      <c r="D457" s="28">
        <v>3873547</v>
      </c>
      <c r="F457" s="27">
        <v>689524.33099999989</v>
      </c>
      <c r="G457" s="27">
        <v>395606164</v>
      </c>
      <c r="I457" s="27">
        <v>1480848.000000048</v>
      </c>
      <c r="K457" s="27">
        <v>1000</v>
      </c>
    </row>
    <row r="458" spans="1:11" x14ac:dyDescent="0.2">
      <c r="A458" s="25"/>
      <c r="B458" s="26">
        <v>5000</v>
      </c>
      <c r="C458" s="27">
        <v>443.26799999999997</v>
      </c>
      <c r="D458" s="28">
        <v>1960553</v>
      </c>
      <c r="F458" s="27">
        <v>689967.59899999993</v>
      </c>
      <c r="G458" s="27">
        <v>397566717</v>
      </c>
      <c r="I458" s="27">
        <v>756415.00000000838</v>
      </c>
      <c r="K458" s="27">
        <v>1000</v>
      </c>
    </row>
    <row r="459" spans="1:11" x14ac:dyDescent="0.2">
      <c r="A459" s="25"/>
      <c r="B459" s="26" t="s">
        <v>13</v>
      </c>
      <c r="C459" s="27">
        <v>568.93399999999997</v>
      </c>
      <c r="D459" s="28">
        <v>4787763</v>
      </c>
      <c r="F459" s="30">
        <v>690536.53299999994</v>
      </c>
      <c r="G459" s="30">
        <v>402354480</v>
      </c>
      <c r="I459" s="30">
        <v>1943093</v>
      </c>
      <c r="K459" s="30">
        <v>0</v>
      </c>
    </row>
    <row r="460" spans="1:11" x14ac:dyDescent="0.2">
      <c r="A460" s="8">
        <v>201306</v>
      </c>
      <c r="B460" s="22">
        <v>0</v>
      </c>
      <c r="C460" s="31">
        <v>3374.6239999999898</v>
      </c>
      <c r="D460" s="24">
        <v>0</v>
      </c>
      <c r="F460" s="23">
        <v>3374.6239999999898</v>
      </c>
      <c r="G460" s="23">
        <v>0</v>
      </c>
      <c r="I460" s="23">
        <v>0</v>
      </c>
      <c r="K460" s="23">
        <v>0</v>
      </c>
    </row>
    <row r="461" spans="1:11" x14ac:dyDescent="0.2">
      <c r="A461" s="25"/>
      <c r="B461" s="26">
        <v>20</v>
      </c>
      <c r="C461" s="27">
        <v>4481.0289999999804</v>
      </c>
      <c r="D461" s="28">
        <v>42233</v>
      </c>
      <c r="F461" s="27">
        <v>7855.6529999999702</v>
      </c>
      <c r="G461" s="27">
        <v>42233</v>
      </c>
      <c r="I461" s="27">
        <v>13736214.600000005</v>
      </c>
      <c r="K461" s="27">
        <v>20</v>
      </c>
    </row>
    <row r="462" spans="1:11" x14ac:dyDescent="0.2">
      <c r="A462" s="25"/>
      <c r="B462" s="26">
        <v>40</v>
      </c>
      <c r="C462" s="27">
        <v>3852.38599999998</v>
      </c>
      <c r="D462" s="28">
        <v>119470</v>
      </c>
      <c r="F462" s="27">
        <v>11708.03899999995</v>
      </c>
      <c r="G462" s="27">
        <v>161703</v>
      </c>
      <c r="I462" s="27">
        <v>13659356.160000006</v>
      </c>
      <c r="K462" s="27">
        <v>20</v>
      </c>
    </row>
    <row r="463" spans="1:11" x14ac:dyDescent="0.2">
      <c r="A463" s="25"/>
      <c r="B463" s="26">
        <v>60</v>
      </c>
      <c r="C463" s="27">
        <v>4682.4139999999707</v>
      </c>
      <c r="D463" s="28">
        <v>240077</v>
      </c>
      <c r="F463" s="27">
        <v>16390.452999999921</v>
      </c>
      <c r="G463" s="27">
        <v>401780</v>
      </c>
      <c r="I463" s="27">
        <v>13576066.040000007</v>
      </c>
      <c r="K463" s="27">
        <v>20</v>
      </c>
    </row>
    <row r="464" spans="1:11" x14ac:dyDescent="0.2">
      <c r="A464" s="25"/>
      <c r="B464" s="26">
        <v>80</v>
      </c>
      <c r="C464" s="27">
        <v>5139.9409999999698</v>
      </c>
      <c r="D464" s="28">
        <v>363293</v>
      </c>
      <c r="F464" s="27">
        <v>21530.393999999891</v>
      </c>
      <c r="G464" s="27">
        <v>765073</v>
      </c>
      <c r="I464" s="27">
        <v>13475383.32000001</v>
      </c>
      <c r="K464" s="27">
        <v>20</v>
      </c>
    </row>
    <row r="465" spans="1:11" x14ac:dyDescent="0.2">
      <c r="A465" s="25"/>
      <c r="B465" s="26">
        <v>100</v>
      </c>
      <c r="C465" s="27">
        <v>5951.33499999998</v>
      </c>
      <c r="D465" s="28">
        <v>539075</v>
      </c>
      <c r="F465" s="27">
        <v>27481.728999999872</v>
      </c>
      <c r="G465" s="27">
        <v>1304148</v>
      </c>
      <c r="I465" s="27">
        <v>13364428.280000011</v>
      </c>
      <c r="K465" s="27">
        <v>20</v>
      </c>
    </row>
    <row r="466" spans="1:11" x14ac:dyDescent="0.2">
      <c r="A466" s="25"/>
      <c r="B466" s="26">
        <v>120</v>
      </c>
      <c r="C466" s="27">
        <v>6577.2219999999897</v>
      </c>
      <c r="D466" s="28">
        <v>730875</v>
      </c>
      <c r="F466" s="27">
        <v>34058.950999999863</v>
      </c>
      <c r="G466" s="27">
        <v>2035023</v>
      </c>
      <c r="I466" s="27">
        <v>13243068.440000009</v>
      </c>
      <c r="K466" s="27">
        <v>20</v>
      </c>
    </row>
    <row r="467" spans="1:11" x14ac:dyDescent="0.2">
      <c r="A467" s="25"/>
      <c r="B467" s="26">
        <v>140</v>
      </c>
      <c r="C467" s="27">
        <v>6963.3179999999902</v>
      </c>
      <c r="D467" s="28">
        <v>909719</v>
      </c>
      <c r="F467" s="27">
        <v>41022.268999999855</v>
      </c>
      <c r="G467" s="27">
        <v>2944742</v>
      </c>
      <c r="I467" s="27">
        <v>13104770.12000001</v>
      </c>
      <c r="K467" s="27">
        <v>20</v>
      </c>
    </row>
    <row r="468" spans="1:11" x14ac:dyDescent="0.2">
      <c r="A468" s="25"/>
      <c r="B468" s="26">
        <v>160</v>
      </c>
      <c r="C468" s="27">
        <v>8254.7340000000004</v>
      </c>
      <c r="D468" s="28">
        <v>1244235</v>
      </c>
      <c r="F468" s="27">
        <v>49277.002999999851</v>
      </c>
      <c r="G468" s="27">
        <v>4188977</v>
      </c>
      <c r="I468" s="27">
        <v>12954126.840000009</v>
      </c>
      <c r="K468" s="27">
        <v>20</v>
      </c>
    </row>
    <row r="469" spans="1:11" x14ac:dyDescent="0.2">
      <c r="A469" s="25"/>
      <c r="B469" s="26">
        <v>180</v>
      </c>
      <c r="C469" s="27">
        <v>8936.3920000000107</v>
      </c>
      <c r="D469" s="28">
        <v>1528167</v>
      </c>
      <c r="F469" s="27">
        <v>58213.394999999859</v>
      </c>
      <c r="G469" s="27">
        <v>5717144</v>
      </c>
      <c r="I469" s="27">
        <v>12785171.040000007</v>
      </c>
      <c r="K469" s="27">
        <v>20</v>
      </c>
    </row>
    <row r="470" spans="1:11" x14ac:dyDescent="0.2">
      <c r="A470" s="25"/>
      <c r="B470" s="26">
        <v>200</v>
      </c>
      <c r="C470" s="27">
        <v>9685.402</v>
      </c>
      <c r="D470" s="28">
        <v>1845870</v>
      </c>
      <c r="F470" s="27">
        <v>67898.79699999986</v>
      </c>
      <c r="G470" s="27">
        <v>7563014</v>
      </c>
      <c r="I470" s="27">
        <v>12595616.360000007</v>
      </c>
      <c r="K470" s="27">
        <v>20</v>
      </c>
    </row>
    <row r="471" spans="1:11" x14ac:dyDescent="0.2">
      <c r="A471" s="25"/>
      <c r="B471" s="26">
        <v>220</v>
      </c>
      <c r="C471" s="27">
        <v>10594.635</v>
      </c>
      <c r="D471" s="28">
        <v>2231424</v>
      </c>
      <c r="F471" s="27">
        <v>78493.431999999855</v>
      </c>
      <c r="G471" s="27">
        <v>9794438</v>
      </c>
      <c r="I471" s="27">
        <v>12393723.020000009</v>
      </c>
      <c r="K471" s="27">
        <v>20</v>
      </c>
    </row>
    <row r="472" spans="1:11" x14ac:dyDescent="0.2">
      <c r="A472" s="25"/>
      <c r="B472" s="26">
        <v>240</v>
      </c>
      <c r="C472" s="27">
        <v>11367.346</v>
      </c>
      <c r="D472" s="28">
        <v>2621787</v>
      </c>
      <c r="F472" s="27">
        <v>89860.77799999986</v>
      </c>
      <c r="G472" s="27">
        <v>12416225</v>
      </c>
      <c r="I472" s="27">
        <v>12174849.980000008</v>
      </c>
      <c r="K472" s="27">
        <v>20</v>
      </c>
    </row>
    <row r="473" spans="1:11" x14ac:dyDescent="0.2">
      <c r="A473" s="25"/>
      <c r="B473" s="26">
        <v>260</v>
      </c>
      <c r="C473" s="27">
        <v>11965.492</v>
      </c>
      <c r="D473" s="28">
        <v>2998561</v>
      </c>
      <c r="F473" s="27">
        <v>101826.26999999986</v>
      </c>
      <c r="G473" s="27">
        <v>15414786</v>
      </c>
      <c r="I473" s="27">
        <v>11941412.180000007</v>
      </c>
      <c r="K473" s="27">
        <v>20</v>
      </c>
    </row>
    <row r="474" spans="1:11" x14ac:dyDescent="0.2">
      <c r="A474" s="25"/>
      <c r="B474" s="26">
        <v>280</v>
      </c>
      <c r="C474" s="27">
        <v>12820.523999999999</v>
      </c>
      <c r="D474" s="28">
        <v>3469164</v>
      </c>
      <c r="F474" s="27">
        <v>114646.79399999986</v>
      </c>
      <c r="G474" s="27">
        <v>18883950</v>
      </c>
      <c r="I474" s="27">
        <v>11693986.540000007</v>
      </c>
      <c r="K474" s="27">
        <v>20</v>
      </c>
    </row>
    <row r="475" spans="1:11" x14ac:dyDescent="0.2">
      <c r="A475" s="25"/>
      <c r="B475" s="26">
        <v>300</v>
      </c>
      <c r="C475" s="27">
        <v>13195.638000000101</v>
      </c>
      <c r="D475" s="28">
        <v>3836797</v>
      </c>
      <c r="F475" s="27">
        <v>127842.43199999997</v>
      </c>
      <c r="G475" s="27">
        <v>22720747</v>
      </c>
      <c r="I475" s="27">
        <v>11436264.379999975</v>
      </c>
      <c r="K475" s="27">
        <v>20</v>
      </c>
    </row>
    <row r="476" spans="1:11" x14ac:dyDescent="0.2">
      <c r="A476" s="25"/>
      <c r="B476" s="26">
        <v>320</v>
      </c>
      <c r="C476" s="27">
        <v>13745.446</v>
      </c>
      <c r="D476" s="28">
        <v>4270445</v>
      </c>
      <c r="F476" s="27">
        <v>141587.87799999997</v>
      </c>
      <c r="G476" s="27">
        <v>26991192</v>
      </c>
      <c r="I476" s="27">
        <v>11166148.300000004</v>
      </c>
      <c r="K476" s="27">
        <v>20</v>
      </c>
    </row>
    <row r="477" spans="1:11" x14ac:dyDescent="0.2">
      <c r="A477" s="25"/>
      <c r="B477" s="26">
        <v>340</v>
      </c>
      <c r="C477" s="27">
        <v>14041.156999999999</v>
      </c>
      <c r="D477" s="28">
        <v>4641243</v>
      </c>
      <c r="F477" s="27">
        <v>155629.03499999997</v>
      </c>
      <c r="G477" s="27">
        <v>31632435</v>
      </c>
      <c r="I477" s="27">
        <v>10886586.720000006</v>
      </c>
      <c r="K477" s="27">
        <v>20</v>
      </c>
    </row>
    <row r="478" spans="1:11" x14ac:dyDescent="0.2">
      <c r="A478" s="25"/>
      <c r="B478" s="26">
        <v>360</v>
      </c>
      <c r="C478" s="27">
        <v>14427.373</v>
      </c>
      <c r="D478" s="28">
        <v>5058062</v>
      </c>
      <c r="F478" s="27">
        <v>170056.40799999997</v>
      </c>
      <c r="G478" s="27">
        <v>36690497</v>
      </c>
      <c r="I478" s="27">
        <v>10602721.680000005</v>
      </c>
      <c r="K478" s="27">
        <v>20</v>
      </c>
    </row>
    <row r="479" spans="1:11" x14ac:dyDescent="0.2">
      <c r="A479" s="25"/>
      <c r="B479" s="26">
        <v>380</v>
      </c>
      <c r="C479" s="27">
        <v>14760.518</v>
      </c>
      <c r="D479" s="28">
        <v>5468628</v>
      </c>
      <c r="F479" s="27">
        <v>184816.92599999998</v>
      </c>
      <c r="G479" s="27">
        <v>42159125</v>
      </c>
      <c r="I479" s="27">
        <v>10309597.660000004</v>
      </c>
      <c r="K479" s="27">
        <v>20</v>
      </c>
    </row>
    <row r="480" spans="1:11" x14ac:dyDescent="0.2">
      <c r="A480" s="25"/>
      <c r="B480" s="26">
        <v>400</v>
      </c>
      <c r="C480" s="27">
        <v>15052.643</v>
      </c>
      <c r="D480" s="28">
        <v>5878398</v>
      </c>
      <c r="F480" s="27">
        <v>199869.56899999999</v>
      </c>
      <c r="G480" s="27">
        <v>48037523</v>
      </c>
      <c r="I480" s="27">
        <v>10012096.940000005</v>
      </c>
      <c r="K480" s="27">
        <v>20</v>
      </c>
    </row>
    <row r="481" spans="1:11" x14ac:dyDescent="0.2">
      <c r="A481" s="25"/>
      <c r="B481" s="26">
        <v>500</v>
      </c>
      <c r="C481" s="27">
        <v>76913.69400000009</v>
      </c>
      <c r="D481" s="28">
        <v>34661918</v>
      </c>
      <c r="F481" s="27">
        <v>276783.26300000009</v>
      </c>
      <c r="G481" s="27">
        <v>82699441</v>
      </c>
      <c r="I481" s="27">
        <v>45473587.399999976</v>
      </c>
      <c r="K481" s="27">
        <v>100</v>
      </c>
    </row>
    <row r="482" spans="1:11" x14ac:dyDescent="0.2">
      <c r="A482" s="25"/>
      <c r="B482" s="26">
        <v>600</v>
      </c>
      <c r="C482" s="27">
        <v>74212.727000000101</v>
      </c>
      <c r="D482" s="28">
        <v>40817798</v>
      </c>
      <c r="F482" s="27">
        <v>350995.99000000022</v>
      </c>
      <c r="G482" s="27">
        <v>123517239</v>
      </c>
      <c r="I482" s="27">
        <v>37867308.799999952</v>
      </c>
      <c r="K482" s="27">
        <v>100</v>
      </c>
    </row>
    <row r="483" spans="1:11" x14ac:dyDescent="0.2">
      <c r="A483" s="25"/>
      <c r="B483" s="26">
        <v>700</v>
      </c>
      <c r="C483" s="27">
        <v>67055.839000000007</v>
      </c>
      <c r="D483" s="28">
        <v>43556362</v>
      </c>
      <c r="F483" s="27">
        <v>418051.82900000026</v>
      </c>
      <c r="G483" s="27">
        <v>167073601</v>
      </c>
      <c r="I483" s="27">
        <v>30773148.999999993</v>
      </c>
      <c r="K483" s="27">
        <v>100</v>
      </c>
    </row>
    <row r="484" spans="1:11" x14ac:dyDescent="0.2">
      <c r="A484" s="25"/>
      <c r="B484" s="26">
        <v>800</v>
      </c>
      <c r="C484" s="27">
        <v>57675.188999999998</v>
      </c>
      <c r="D484" s="28">
        <v>43219591</v>
      </c>
      <c r="F484" s="27">
        <v>475727.01800000027</v>
      </c>
      <c r="G484" s="27">
        <v>210293192</v>
      </c>
      <c r="I484" s="27">
        <v>24529730.199999999</v>
      </c>
      <c r="K484" s="27">
        <v>100</v>
      </c>
    </row>
    <row r="485" spans="1:11" x14ac:dyDescent="0.2">
      <c r="A485" s="25"/>
      <c r="B485" s="26">
        <v>900</v>
      </c>
      <c r="C485" s="27">
        <v>47909.468999999997</v>
      </c>
      <c r="D485" s="28">
        <v>40660069</v>
      </c>
      <c r="F485" s="27">
        <v>523636.48700000026</v>
      </c>
      <c r="G485" s="27">
        <v>250953261</v>
      </c>
      <c r="I485" s="27">
        <v>19224318.400000002</v>
      </c>
      <c r="K485" s="27">
        <v>100</v>
      </c>
    </row>
    <row r="486" spans="1:11" x14ac:dyDescent="0.2">
      <c r="A486" s="25"/>
      <c r="B486" s="26">
        <v>1000</v>
      </c>
      <c r="C486" s="27">
        <v>37977.127</v>
      </c>
      <c r="D486" s="28">
        <v>36008484</v>
      </c>
      <c r="F486" s="27">
        <v>561613.61400000029</v>
      </c>
      <c r="G486" s="27">
        <v>286961745</v>
      </c>
      <c r="I486" s="27">
        <v>14923181.599999998</v>
      </c>
      <c r="K486" s="27">
        <v>100</v>
      </c>
    </row>
    <row r="487" spans="1:11" x14ac:dyDescent="0.2">
      <c r="A487" s="25"/>
      <c r="B487" s="26">
        <v>1100</v>
      </c>
      <c r="C487" s="27">
        <v>29586.041000000001</v>
      </c>
      <c r="D487" s="28">
        <v>31021912</v>
      </c>
      <c r="F487" s="27">
        <v>591199.65500000026</v>
      </c>
      <c r="G487" s="27">
        <v>317983657</v>
      </c>
      <c r="I487" s="27">
        <v>11571378.799999997</v>
      </c>
      <c r="K487" s="27">
        <v>100</v>
      </c>
    </row>
    <row r="488" spans="1:11" x14ac:dyDescent="0.2">
      <c r="A488" s="25"/>
      <c r="B488" s="26">
        <v>1200</v>
      </c>
      <c r="C488" s="27">
        <v>22899.508999999998</v>
      </c>
      <c r="D488" s="28">
        <v>26300181</v>
      </c>
      <c r="F488" s="27">
        <v>614099.16400000022</v>
      </c>
      <c r="G488" s="27">
        <v>344283838</v>
      </c>
      <c r="I488" s="27">
        <v>8956278.0000000037</v>
      </c>
      <c r="K488" s="27">
        <v>100</v>
      </c>
    </row>
    <row r="489" spans="1:11" x14ac:dyDescent="0.2">
      <c r="A489" s="25"/>
      <c r="B489" s="26">
        <v>1300</v>
      </c>
      <c r="C489" s="27">
        <v>17368.678</v>
      </c>
      <c r="D489" s="28">
        <v>21680259</v>
      </c>
      <c r="F489" s="27">
        <v>631467.84200000018</v>
      </c>
      <c r="G489" s="27">
        <v>365964097</v>
      </c>
      <c r="I489" s="27">
        <v>6946534.5000000047</v>
      </c>
      <c r="K489" s="27">
        <v>100</v>
      </c>
    </row>
    <row r="490" spans="1:11" x14ac:dyDescent="0.2">
      <c r="A490" s="25"/>
      <c r="B490" s="26">
        <v>1400</v>
      </c>
      <c r="C490" s="27">
        <v>12983.044</v>
      </c>
      <c r="D490" s="28">
        <v>17506527</v>
      </c>
      <c r="F490" s="27">
        <v>644450.88600000017</v>
      </c>
      <c r="G490" s="27">
        <v>383470624</v>
      </c>
      <c r="I490" s="27">
        <v>5438954.5000000075</v>
      </c>
      <c r="K490" s="27">
        <v>100</v>
      </c>
    </row>
    <row r="491" spans="1:11" x14ac:dyDescent="0.2">
      <c r="A491" s="25"/>
      <c r="B491" s="26">
        <v>1500</v>
      </c>
      <c r="C491" s="27">
        <v>10201.636</v>
      </c>
      <c r="D491" s="28">
        <v>14775184</v>
      </c>
      <c r="F491" s="27">
        <v>654652.52200000023</v>
      </c>
      <c r="G491" s="27">
        <v>398245808</v>
      </c>
      <c r="I491" s="27">
        <v>4283114.7000000011</v>
      </c>
      <c r="K491" s="27">
        <v>100</v>
      </c>
    </row>
    <row r="492" spans="1:11" x14ac:dyDescent="0.2">
      <c r="A492" s="25"/>
      <c r="B492" s="26">
        <v>1600</v>
      </c>
      <c r="C492" s="27">
        <v>7643.826</v>
      </c>
      <c r="D492" s="28">
        <v>11838087</v>
      </c>
      <c r="F492" s="27">
        <v>662296.34800000023</v>
      </c>
      <c r="G492" s="27">
        <v>410083895</v>
      </c>
      <c r="I492" s="27">
        <v>3398186.5000000009</v>
      </c>
      <c r="K492" s="27">
        <v>100</v>
      </c>
    </row>
    <row r="493" spans="1:11" x14ac:dyDescent="0.2">
      <c r="A493" s="25"/>
      <c r="B493" s="26">
        <v>1700</v>
      </c>
      <c r="C493" s="27">
        <v>5760.8559999999998</v>
      </c>
      <c r="D493" s="28">
        <v>9496538</v>
      </c>
      <c r="F493" s="27">
        <v>668057.20400000026</v>
      </c>
      <c r="G493" s="27">
        <v>419580433</v>
      </c>
      <c r="I493" s="27">
        <v>2728921.2999999984</v>
      </c>
      <c r="K493" s="27">
        <v>100</v>
      </c>
    </row>
    <row r="494" spans="1:11" x14ac:dyDescent="0.2">
      <c r="A494" s="25"/>
      <c r="B494" s="26">
        <v>1800</v>
      </c>
      <c r="C494" s="27">
        <v>4458.2979999999998</v>
      </c>
      <c r="D494" s="28">
        <v>7797552</v>
      </c>
      <c r="F494" s="27">
        <v>672515.50200000021</v>
      </c>
      <c r="G494" s="27">
        <v>427377985</v>
      </c>
      <c r="I494" s="27">
        <v>2222368.5000000033</v>
      </c>
      <c r="K494" s="27">
        <v>100</v>
      </c>
    </row>
    <row r="495" spans="1:11" x14ac:dyDescent="0.2">
      <c r="A495" s="25"/>
      <c r="B495" s="26">
        <v>1900</v>
      </c>
      <c r="C495" s="27">
        <v>3604.0920000000001</v>
      </c>
      <c r="D495" s="28">
        <v>6661189</v>
      </c>
      <c r="F495" s="27">
        <v>676119.59400000016</v>
      </c>
      <c r="G495" s="27">
        <v>434039174</v>
      </c>
      <c r="I495" s="27">
        <v>1817337.3000000077</v>
      </c>
      <c r="K495" s="27">
        <v>100</v>
      </c>
    </row>
    <row r="496" spans="1:11" x14ac:dyDescent="0.2">
      <c r="A496" s="25"/>
      <c r="B496" s="26">
        <v>2000</v>
      </c>
      <c r="C496" s="27">
        <v>2716.598</v>
      </c>
      <c r="D496" s="28">
        <v>5289027</v>
      </c>
      <c r="F496" s="27">
        <v>678836.19200000016</v>
      </c>
      <c r="G496" s="27">
        <v>439328201</v>
      </c>
      <c r="I496" s="27">
        <v>1499344.9000000083</v>
      </c>
      <c r="K496" s="27">
        <v>100</v>
      </c>
    </row>
    <row r="497" spans="1:11" x14ac:dyDescent="0.2">
      <c r="A497" s="25"/>
      <c r="B497" s="26">
        <v>3000</v>
      </c>
      <c r="C497" s="27">
        <v>10263.148999999999</v>
      </c>
      <c r="D497" s="28">
        <v>24100524</v>
      </c>
      <c r="F497" s="27">
        <v>689099.34100000013</v>
      </c>
      <c r="G497" s="27">
        <v>463428725</v>
      </c>
      <c r="I497" s="27">
        <v>7029618.000000109</v>
      </c>
      <c r="K497" s="27">
        <v>1000</v>
      </c>
    </row>
    <row r="498" spans="1:11" x14ac:dyDescent="0.2">
      <c r="A498" s="25"/>
      <c r="B498" s="26">
        <v>4000</v>
      </c>
      <c r="C498" s="27">
        <v>2066.462</v>
      </c>
      <c r="D498" s="28">
        <v>7038058</v>
      </c>
      <c r="F498" s="27">
        <v>691165.80300000019</v>
      </c>
      <c r="G498" s="27">
        <v>470466783</v>
      </c>
      <c r="I498" s="27">
        <v>2227602.0000000512</v>
      </c>
      <c r="K498" s="27">
        <v>1000</v>
      </c>
    </row>
    <row r="499" spans="1:11" x14ac:dyDescent="0.2">
      <c r="A499" s="25"/>
      <c r="B499" s="26">
        <v>5000</v>
      </c>
      <c r="C499" s="27">
        <v>703.09799999999996</v>
      </c>
      <c r="D499" s="28">
        <v>3103772</v>
      </c>
      <c r="F499" s="27">
        <v>691868.90100000019</v>
      </c>
      <c r="G499" s="27">
        <v>473570555</v>
      </c>
      <c r="I499" s="27">
        <v>977212.00000005309</v>
      </c>
      <c r="K499" s="27">
        <v>1000</v>
      </c>
    </row>
    <row r="500" spans="1:11" x14ac:dyDescent="0.2">
      <c r="A500" s="32"/>
      <c r="B500" s="33" t="s">
        <v>13</v>
      </c>
      <c r="C500" s="30">
        <v>685.83199999999999</v>
      </c>
      <c r="D500" s="34">
        <v>5307106</v>
      </c>
      <c r="F500" s="30">
        <v>692554.73300000024</v>
      </c>
      <c r="G500" s="30">
        <v>478877661</v>
      </c>
      <c r="I500" s="30">
        <v>1877946</v>
      </c>
      <c r="K500" s="30">
        <v>0</v>
      </c>
    </row>
  </sheetData>
  <printOptions horizontalCentered="1"/>
  <pageMargins left="0.5" right="0.5" top="0.75" bottom="0.5" header="0.5" footer="0.25"/>
  <pageSetup scale="11" orientation="portrait" r:id="rId1"/>
  <headerFooter alignWithMargins="0">
    <oddHeader>&amp;LUT 13-035-184
OCS 5.6&amp;R&amp;"Arial,Bold"Attachment OCS 5.6</oddHeader>
    <oddFooter>&amp;L&amp;F&amp;CPage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I39" sqref="I39"/>
    </sheetView>
  </sheetViews>
  <sheetFormatPr defaultRowHeight="12.75" x14ac:dyDescent="0.2"/>
  <sheetData>
    <row r="1" spans="1:7" x14ac:dyDescent="0.2">
      <c r="A1" s="116"/>
      <c r="B1" s="115" t="s">
        <v>3</v>
      </c>
      <c r="C1" s="115"/>
      <c r="D1" s="115"/>
      <c r="E1" s="20"/>
      <c r="F1" s="20"/>
    </row>
    <row r="2" spans="1:7" x14ac:dyDescent="0.2">
      <c r="A2" s="115" t="s">
        <v>7</v>
      </c>
      <c r="B2" s="124" t="s">
        <v>49</v>
      </c>
      <c r="C2" s="124" t="s">
        <v>47</v>
      </c>
      <c r="D2" s="124" t="s">
        <v>50</v>
      </c>
      <c r="E2" s="154" t="s">
        <v>46</v>
      </c>
      <c r="F2" s="154" t="s">
        <v>48</v>
      </c>
      <c r="G2" s="124" t="s">
        <v>50</v>
      </c>
    </row>
    <row r="3" spans="1:7" x14ac:dyDescent="0.2">
      <c r="A3" s="116">
        <v>0</v>
      </c>
      <c r="B3" s="115">
        <v>298.42649999999998</v>
      </c>
      <c r="C3" s="153">
        <f>B3/$B$24</f>
        <v>2.8292124651872271E-3</v>
      </c>
      <c r="D3" s="153"/>
      <c r="E3" s="39">
        <v>44968.478499999954</v>
      </c>
      <c r="F3" s="152">
        <f>E3/$E$24</f>
        <v>2.1465568332302006E-2</v>
      </c>
    </row>
    <row r="4" spans="1:7" x14ac:dyDescent="0.2">
      <c r="A4" s="116">
        <v>20</v>
      </c>
      <c r="B4" s="115">
        <v>373.03249999999997</v>
      </c>
      <c r="C4" s="153">
        <f t="shared" ref="C4:C23" si="0">B4/$B$24</f>
        <v>3.5365096562133534E-3</v>
      </c>
      <c r="D4" s="153">
        <f>C4-C3</f>
        <v>7.072971910261263E-4</v>
      </c>
      <c r="E4" s="39">
        <v>47668.770249999972</v>
      </c>
      <c r="F4" s="152">
        <f t="shared" ref="F4:F23" si="1">E4/$E$24</f>
        <v>2.2754544499836264E-2</v>
      </c>
      <c r="G4" s="42">
        <f>F4-F3</f>
        <v>1.288976167534258E-3</v>
      </c>
    </row>
    <row r="5" spans="1:7" x14ac:dyDescent="0.2">
      <c r="A5" s="116">
        <v>40</v>
      </c>
      <c r="B5" s="115">
        <v>439.54549999999995</v>
      </c>
      <c r="C5" s="153">
        <f t="shared" si="0"/>
        <v>4.1670817022514831E-3</v>
      </c>
      <c r="D5" s="153">
        <f t="shared" ref="D5:D23" si="2">C5-C4</f>
        <v>6.3057204603812972E-4</v>
      </c>
      <c r="E5" s="39">
        <v>39649.939499999935</v>
      </c>
      <c r="F5" s="152">
        <f t="shared" si="1"/>
        <v>1.8926779693221995E-2</v>
      </c>
      <c r="G5" s="42">
        <f t="shared" ref="G5:G23" si="3">F5-F4</f>
        <v>-3.8277648066142693E-3</v>
      </c>
    </row>
    <row r="6" spans="1:7" x14ac:dyDescent="0.2">
      <c r="A6" s="116">
        <v>60</v>
      </c>
      <c r="B6" s="115">
        <v>671.38449999999989</v>
      </c>
      <c r="C6" s="153">
        <f t="shared" si="0"/>
        <v>6.3650158291354607E-3</v>
      </c>
      <c r="D6" s="153">
        <f t="shared" si="2"/>
        <v>2.1979341268839776E-3</v>
      </c>
      <c r="E6" s="39">
        <v>46489.33224999997</v>
      </c>
      <c r="F6" s="152">
        <f t="shared" si="1"/>
        <v>2.2191543308174563E-2</v>
      </c>
      <c r="G6" s="42">
        <f t="shared" si="3"/>
        <v>3.2647636149525684E-3</v>
      </c>
    </row>
    <row r="7" spans="1:7" x14ac:dyDescent="0.2">
      <c r="A7" s="116">
        <v>80</v>
      </c>
      <c r="B7" s="115">
        <v>959.4749999999998</v>
      </c>
      <c r="C7" s="153">
        <f t="shared" si="0"/>
        <v>9.0962385379164193E-3</v>
      </c>
      <c r="D7" s="153">
        <f t="shared" si="2"/>
        <v>2.7312227087809586E-3</v>
      </c>
      <c r="E7" s="39">
        <v>49517.582499999917</v>
      </c>
      <c r="F7" s="152">
        <f t="shared" si="1"/>
        <v>2.3637069481996176E-2</v>
      </c>
      <c r="G7" s="42">
        <f t="shared" si="3"/>
        <v>1.4455261738216124E-3</v>
      </c>
    </row>
    <row r="8" spans="1:7" x14ac:dyDescent="0.2">
      <c r="A8" s="116">
        <v>100</v>
      </c>
      <c r="B8" s="115">
        <v>1567.2149999999999</v>
      </c>
      <c r="C8" s="153">
        <f t="shared" si="0"/>
        <v>1.4857876943329094E-2</v>
      </c>
      <c r="D8" s="153">
        <f t="shared" si="2"/>
        <v>5.7616384054126751E-3</v>
      </c>
      <c r="E8" s="39">
        <v>57656.993249999898</v>
      </c>
      <c r="F8" s="152">
        <f t="shared" si="1"/>
        <v>2.7522392789939502E-2</v>
      </c>
      <c r="G8" s="42">
        <f t="shared" si="3"/>
        <v>3.8853233079433266E-3</v>
      </c>
    </row>
    <row r="9" spans="1:7" x14ac:dyDescent="0.2">
      <c r="A9" s="116">
        <v>120</v>
      </c>
      <c r="B9" s="115">
        <v>2101.9790000000003</v>
      </c>
      <c r="C9" s="153">
        <f t="shared" si="0"/>
        <v>1.9927671263650457E-2</v>
      </c>
      <c r="D9" s="153">
        <f t="shared" si="2"/>
        <v>5.0697943203213622E-3</v>
      </c>
      <c r="E9" s="39">
        <v>63908.606749999912</v>
      </c>
      <c r="F9" s="152">
        <f t="shared" si="1"/>
        <v>3.0506581742905572E-2</v>
      </c>
      <c r="G9" s="42">
        <f t="shared" si="3"/>
        <v>2.9841889529660694E-3</v>
      </c>
    </row>
    <row r="10" spans="1:7" x14ac:dyDescent="0.2">
      <c r="A10" s="116">
        <v>140</v>
      </c>
      <c r="B10" s="115">
        <v>2854.7704999999996</v>
      </c>
      <c r="C10" s="153">
        <f t="shared" si="0"/>
        <v>2.7064460709249252E-2</v>
      </c>
      <c r="D10" s="153">
        <f t="shared" si="2"/>
        <v>7.136789445598795E-3</v>
      </c>
      <c r="E10" s="39">
        <v>69434.000999999873</v>
      </c>
      <c r="F10" s="152">
        <f t="shared" si="1"/>
        <v>3.3144112115125808E-2</v>
      </c>
      <c r="G10" s="42">
        <f t="shared" si="3"/>
        <v>2.6375303722202363E-3</v>
      </c>
    </row>
    <row r="11" spans="1:7" x14ac:dyDescent="0.2">
      <c r="A11" s="116">
        <v>160</v>
      </c>
      <c r="B11" s="115">
        <v>3835.5772499999998</v>
      </c>
      <c r="C11" s="153">
        <f t="shared" si="0"/>
        <v>3.6362933475708577E-2</v>
      </c>
      <c r="D11" s="153">
        <f t="shared" si="2"/>
        <v>9.2984727664593252E-3</v>
      </c>
      <c r="E11" s="39">
        <v>80186.749749999974</v>
      </c>
      <c r="F11" s="152">
        <f t="shared" si="1"/>
        <v>3.8276904478852382E-2</v>
      </c>
      <c r="G11" s="42">
        <f t="shared" si="3"/>
        <v>5.1327923637265738E-3</v>
      </c>
    </row>
    <row r="12" spans="1:7" x14ac:dyDescent="0.2">
      <c r="A12" s="116">
        <v>180</v>
      </c>
      <c r="B12" s="115">
        <v>4659.5152500000022</v>
      </c>
      <c r="C12" s="153">
        <f t="shared" si="0"/>
        <v>4.4174222554062677E-2</v>
      </c>
      <c r="D12" s="153">
        <f t="shared" si="2"/>
        <v>7.8112890783541E-3</v>
      </c>
      <c r="E12" s="39">
        <v>90042.072999999888</v>
      </c>
      <c r="F12" s="152">
        <f t="shared" si="1"/>
        <v>4.2981313471916222E-2</v>
      </c>
      <c r="G12" s="42">
        <f t="shared" si="3"/>
        <v>4.7044089930638397E-3</v>
      </c>
    </row>
    <row r="13" spans="1:7" x14ac:dyDescent="0.2">
      <c r="A13" s="116">
        <v>200</v>
      </c>
      <c r="B13" s="115">
        <v>5510.7615000000023</v>
      </c>
      <c r="C13" s="153">
        <f t="shared" si="0"/>
        <v>5.2244405669315118E-2</v>
      </c>
      <c r="D13" s="153">
        <f t="shared" si="2"/>
        <v>8.0701831152524411E-3</v>
      </c>
      <c r="E13" s="39">
        <v>96942.154249999963</v>
      </c>
      <c r="F13" s="152">
        <f t="shared" si="1"/>
        <v>4.6275046560313074E-2</v>
      </c>
      <c r="G13" s="42">
        <f t="shared" si="3"/>
        <v>3.2937330883968524E-3</v>
      </c>
    </row>
    <row r="14" spans="1:7" x14ac:dyDescent="0.2">
      <c r="A14" s="116">
        <v>220</v>
      </c>
      <c r="B14" s="115">
        <v>6310.8692500000006</v>
      </c>
      <c r="C14" s="153">
        <f t="shared" si="0"/>
        <v>5.982977365705381E-2</v>
      </c>
      <c r="D14" s="153">
        <f t="shared" si="2"/>
        <v>7.585367987738692E-3</v>
      </c>
      <c r="E14" s="39">
        <v>108300.71149999993</v>
      </c>
      <c r="F14" s="152">
        <f t="shared" si="1"/>
        <v>5.1697019794436153E-2</v>
      </c>
      <c r="G14" s="42">
        <f t="shared" si="3"/>
        <v>5.4219732341230786E-3</v>
      </c>
    </row>
    <row r="15" spans="1:7" x14ac:dyDescent="0.2">
      <c r="A15" s="116">
        <v>240</v>
      </c>
      <c r="B15" s="115">
        <v>6937.1490000000022</v>
      </c>
      <c r="C15" s="153">
        <f t="shared" si="0"/>
        <v>6.5767176921825349E-2</v>
      </c>
      <c r="D15" s="153">
        <f t="shared" si="2"/>
        <v>5.9374032647715388E-3</v>
      </c>
      <c r="E15" s="39">
        <v>117198.92249999994</v>
      </c>
      <c r="F15" s="152">
        <f t="shared" si="1"/>
        <v>5.5944554125750959E-2</v>
      </c>
      <c r="G15" s="42">
        <f t="shared" si="3"/>
        <v>4.2475343313148062E-3</v>
      </c>
    </row>
    <row r="16" spans="1:7" x14ac:dyDescent="0.2">
      <c r="A16" s="116">
        <v>260</v>
      </c>
      <c r="B16" s="115">
        <v>7532.8297499999999</v>
      </c>
      <c r="C16" s="153">
        <f t="shared" si="0"/>
        <v>7.1414488414511396E-2</v>
      </c>
      <c r="D16" s="153">
        <f t="shared" si="2"/>
        <v>5.6473114926860468E-3</v>
      </c>
      <c r="E16" s="39">
        <v>123969.43324999991</v>
      </c>
      <c r="F16" s="152">
        <f t="shared" si="1"/>
        <v>5.9176437124610036E-2</v>
      </c>
      <c r="G16" s="42">
        <f t="shared" si="3"/>
        <v>3.2318829988590772E-3</v>
      </c>
    </row>
    <row r="17" spans="1:7" x14ac:dyDescent="0.2">
      <c r="A17" s="116">
        <v>280</v>
      </c>
      <c r="B17" s="115">
        <v>8045.9544999999989</v>
      </c>
      <c r="C17" s="153">
        <f t="shared" si="0"/>
        <v>7.627913327311503E-2</v>
      </c>
      <c r="D17" s="153">
        <f t="shared" si="2"/>
        <v>4.8646448586036339E-3</v>
      </c>
      <c r="E17" s="39">
        <v>133789.82149999993</v>
      </c>
      <c r="F17" s="152">
        <f t="shared" si="1"/>
        <v>6.3864170000208914E-2</v>
      </c>
      <c r="G17" s="42">
        <f t="shared" si="3"/>
        <v>4.6877328755988781E-3</v>
      </c>
    </row>
    <row r="18" spans="1:7" x14ac:dyDescent="0.2">
      <c r="A18" s="116">
        <v>300</v>
      </c>
      <c r="B18" s="115">
        <v>8429.2472500000022</v>
      </c>
      <c r="C18" s="153">
        <f t="shared" si="0"/>
        <v>7.9912914542928204E-2</v>
      </c>
      <c r="D18" s="153">
        <f t="shared" si="2"/>
        <v>3.6337812698131744E-3</v>
      </c>
      <c r="E18" s="39">
        <v>139586.08224999989</v>
      </c>
      <c r="F18" s="152">
        <f t="shared" si="1"/>
        <v>6.6630997683759824E-2</v>
      </c>
      <c r="G18" s="42">
        <f t="shared" si="3"/>
        <v>2.7668276835509098E-3</v>
      </c>
    </row>
    <row r="19" spans="1:7" x14ac:dyDescent="0.2">
      <c r="A19" s="116">
        <v>320</v>
      </c>
      <c r="B19" s="115">
        <v>8629.5075000000015</v>
      </c>
      <c r="C19" s="153">
        <f t="shared" si="0"/>
        <v>8.1811468443407906E-2</v>
      </c>
      <c r="D19" s="153">
        <f t="shared" si="2"/>
        <v>1.898553900479702E-3</v>
      </c>
      <c r="E19" s="39">
        <v>145536.76374999993</v>
      </c>
      <c r="F19" s="152">
        <f t="shared" si="1"/>
        <v>6.9471537649149498E-2</v>
      </c>
      <c r="G19" s="42">
        <f t="shared" si="3"/>
        <v>2.840539965389674E-3</v>
      </c>
    </row>
    <row r="20" spans="1:7" x14ac:dyDescent="0.2">
      <c r="A20" s="116">
        <v>340</v>
      </c>
      <c r="B20" s="115">
        <v>8959.6847500000022</v>
      </c>
      <c r="C20" s="153">
        <f t="shared" si="0"/>
        <v>8.4941691769490679E-2</v>
      </c>
      <c r="D20" s="153">
        <f t="shared" si="2"/>
        <v>3.1302233260827733E-3</v>
      </c>
      <c r="E20" s="39">
        <v>153561.51325000005</v>
      </c>
      <c r="F20" s="152">
        <f t="shared" si="1"/>
        <v>7.3302127753323454E-2</v>
      </c>
      <c r="G20" s="42">
        <f t="shared" si="3"/>
        <v>3.830590104173956E-3</v>
      </c>
    </row>
    <row r="21" spans="1:7" x14ac:dyDescent="0.2">
      <c r="A21" s="116">
        <v>360</v>
      </c>
      <c r="B21" s="115">
        <v>9017.9019999999982</v>
      </c>
      <c r="C21" s="153">
        <f t="shared" si="0"/>
        <v>8.5493616512732018E-2</v>
      </c>
      <c r="D21" s="153">
        <f t="shared" si="2"/>
        <v>5.5192474324133878E-4</v>
      </c>
      <c r="E21" s="39">
        <v>158125.94649999987</v>
      </c>
      <c r="F21" s="152">
        <f t="shared" si="1"/>
        <v>7.548094627452609E-2</v>
      </c>
      <c r="G21" s="42">
        <f t="shared" si="3"/>
        <v>2.1788185212026356E-3</v>
      </c>
    </row>
    <row r="22" spans="1:7" x14ac:dyDescent="0.2">
      <c r="A22" s="116">
        <v>380</v>
      </c>
      <c r="B22" s="115">
        <v>9008.9507500000018</v>
      </c>
      <c r="C22" s="153">
        <f t="shared" si="0"/>
        <v>8.5408754786045551E-2</v>
      </c>
      <c r="D22" s="153">
        <f t="shared" si="2"/>
        <v>-8.4861726686466521E-5</v>
      </c>
      <c r="E22" s="39">
        <v>161822.39774999995</v>
      </c>
      <c r="F22" s="152">
        <f t="shared" si="1"/>
        <v>7.7245436191477584E-2</v>
      </c>
      <c r="G22" s="42">
        <f t="shared" si="3"/>
        <v>1.7644899169514949E-3</v>
      </c>
    </row>
    <row r="23" spans="1:7" x14ac:dyDescent="0.2">
      <c r="A23" s="116">
        <v>400</v>
      </c>
      <c r="B23" s="115">
        <v>9336.6360000000022</v>
      </c>
      <c r="C23" s="153">
        <f t="shared" si="0"/>
        <v>8.8515352872870934E-2</v>
      </c>
      <c r="D23" s="153">
        <f t="shared" si="2"/>
        <v>3.1065980868253823E-3</v>
      </c>
      <c r="E23" s="39">
        <v>166555.81124999994</v>
      </c>
      <c r="F23" s="152">
        <f t="shared" si="1"/>
        <v>7.9504916928173866E-2</v>
      </c>
      <c r="G23" s="42">
        <f t="shared" si="3"/>
        <v>2.2594807366962816E-3</v>
      </c>
    </row>
    <row r="24" spans="1:7" x14ac:dyDescent="0.2">
      <c r="A24" s="20"/>
      <c r="B24" s="39">
        <f>SUM(B3:B23)</f>
        <v>105480.41325000001</v>
      </c>
      <c r="C24" s="39"/>
      <c r="D24" s="39"/>
      <c r="E24" s="39">
        <f>SUM(E3:E23)</f>
        <v>2094912.0844999987</v>
      </c>
      <c r="F24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BreakPreview" topLeftCell="A4" zoomScaleNormal="75" zoomScaleSheetLayoutView="100" workbookViewId="0">
      <pane xSplit="1" topLeftCell="B1" activePane="topRight" state="frozen"/>
      <selection pane="topRight" activeCell="Z7" sqref="Z7"/>
    </sheetView>
  </sheetViews>
  <sheetFormatPr defaultRowHeight="12.75" x14ac:dyDescent="0.2"/>
  <cols>
    <col min="1" max="1" width="8.7109375" customWidth="1"/>
    <col min="2" max="2" width="8.7109375" style="4" customWidth="1"/>
    <col min="3" max="3" width="11.140625" style="4" bestFit="1" customWidth="1"/>
    <col min="4" max="4" width="17.5703125" style="4" hidden="1" customWidth="1"/>
    <col min="5" max="5" width="14.85546875" hidden="1" customWidth="1"/>
    <col min="6" max="6" width="2" hidden="1" customWidth="1"/>
    <col min="7" max="7" width="13.42578125" style="4" hidden="1" customWidth="1"/>
    <col min="8" max="8" width="2.85546875" hidden="1" customWidth="1"/>
    <col min="9" max="9" width="13.42578125" style="4" hidden="1" customWidth="1"/>
    <col min="10" max="10" width="10.7109375" hidden="1" customWidth="1"/>
    <col min="11" max="12" width="0" hidden="1" customWidth="1"/>
    <col min="13" max="14" width="14" hidden="1" customWidth="1"/>
    <col min="15" max="15" width="8.42578125" bestFit="1" customWidth="1"/>
    <col min="16" max="16" width="7.28515625" bestFit="1" customWidth="1"/>
    <col min="17" max="17" width="7.85546875" bestFit="1" customWidth="1"/>
    <col min="18" max="18" width="12" bestFit="1" customWidth="1"/>
    <col min="19" max="19" width="9.140625" bestFit="1" customWidth="1"/>
    <col min="20" max="20" width="7.5703125" bestFit="1" customWidth="1"/>
    <col min="21" max="22" width="9.140625" bestFit="1" customWidth="1"/>
    <col min="23" max="23" width="8.28515625" bestFit="1" customWidth="1"/>
    <col min="24" max="24" width="9.5703125" bestFit="1" customWidth="1"/>
  </cols>
  <sheetData>
    <row r="1" spans="1:25" x14ac:dyDescent="0.2">
      <c r="A1" s="2" t="s">
        <v>0</v>
      </c>
      <c r="B1" s="2"/>
      <c r="C1" s="2"/>
      <c r="D1" s="2"/>
      <c r="E1" s="2"/>
      <c r="F1" s="2"/>
      <c r="G1" s="3"/>
      <c r="H1" s="2"/>
      <c r="I1" s="3"/>
    </row>
    <row r="2" spans="1:25" x14ac:dyDescent="0.2">
      <c r="A2" s="2" t="s">
        <v>1</v>
      </c>
      <c r="B2" s="2"/>
      <c r="C2" s="2"/>
      <c r="D2" s="2"/>
      <c r="E2" s="2"/>
      <c r="F2" s="2"/>
      <c r="G2" s="3"/>
      <c r="H2" s="2"/>
      <c r="I2" s="3"/>
    </row>
    <row r="3" spans="1:25" x14ac:dyDescent="0.2">
      <c r="A3" s="2"/>
      <c r="B3" s="2"/>
      <c r="C3" s="2"/>
      <c r="D3" s="2"/>
      <c r="E3" s="2"/>
      <c r="F3" s="2"/>
      <c r="G3" s="3"/>
      <c r="H3" s="2"/>
      <c r="I3" s="3"/>
    </row>
    <row r="4" spans="1:25" x14ac:dyDescent="0.2">
      <c r="A4" s="35"/>
      <c r="B4" s="36"/>
      <c r="C4" s="36"/>
      <c r="D4" s="37"/>
      <c r="E4" s="36"/>
      <c r="F4" s="36"/>
      <c r="G4" s="16"/>
      <c r="H4" s="36"/>
      <c r="I4" s="16"/>
    </row>
    <row r="5" spans="1:25" x14ac:dyDescent="0.2">
      <c r="A5" s="38" t="s">
        <v>2</v>
      </c>
      <c r="B5" s="7">
        <v>1</v>
      </c>
      <c r="D5" s="39"/>
    </row>
    <row r="6" spans="1:25" x14ac:dyDescent="0.2">
      <c r="A6" s="38" t="s">
        <v>6</v>
      </c>
      <c r="B6" s="38" t="s">
        <v>14</v>
      </c>
      <c r="D6" s="20"/>
      <c r="X6" t="s">
        <v>39</v>
      </c>
    </row>
    <row r="7" spans="1:25" x14ac:dyDescent="0.2">
      <c r="A7" s="67"/>
      <c r="B7" s="68"/>
      <c r="C7" s="68"/>
      <c r="D7" s="68"/>
      <c r="E7" s="67"/>
      <c r="F7" s="67"/>
      <c r="G7" s="68"/>
      <c r="H7" s="67"/>
      <c r="I7" s="68"/>
      <c r="J7" s="67"/>
      <c r="K7" s="67"/>
      <c r="L7" s="67"/>
      <c r="M7" s="67"/>
      <c r="N7" s="67"/>
      <c r="O7" s="67"/>
      <c r="P7" s="67"/>
      <c r="Q7" s="67"/>
      <c r="R7" s="67" t="s">
        <v>39</v>
      </c>
      <c r="S7" s="67"/>
      <c r="T7" s="67"/>
      <c r="U7" s="67"/>
      <c r="V7" s="67"/>
      <c r="W7" s="67"/>
      <c r="X7" s="67" t="s">
        <v>18</v>
      </c>
    </row>
    <row r="8" spans="1:25" ht="11.25" customHeight="1" x14ac:dyDescent="0.2">
      <c r="A8" s="22"/>
      <c r="B8" s="10" t="s">
        <v>3</v>
      </c>
      <c r="C8" s="11"/>
      <c r="D8" s="93" t="s">
        <v>4</v>
      </c>
      <c r="E8" s="69"/>
      <c r="F8" s="70"/>
      <c r="G8" s="71" t="s">
        <v>5</v>
      </c>
      <c r="H8" s="72"/>
      <c r="I8" s="71" t="s">
        <v>5</v>
      </c>
      <c r="J8" s="73"/>
      <c r="K8" s="73"/>
      <c r="L8" s="73"/>
      <c r="M8" s="73" t="s">
        <v>16</v>
      </c>
      <c r="N8" s="74" t="s">
        <v>16</v>
      </c>
      <c r="O8" s="76" t="s">
        <v>42</v>
      </c>
      <c r="P8" s="75" t="s">
        <v>29</v>
      </c>
      <c r="Q8" s="75" t="s">
        <v>29</v>
      </c>
      <c r="R8" s="75" t="s">
        <v>33</v>
      </c>
      <c r="S8" s="75" t="s">
        <v>36</v>
      </c>
      <c r="T8" s="75" t="s">
        <v>34</v>
      </c>
      <c r="U8" s="75" t="s">
        <v>38</v>
      </c>
      <c r="V8" s="76"/>
      <c r="W8" s="76"/>
      <c r="X8" s="76" t="s">
        <v>45</v>
      </c>
    </row>
    <row r="9" spans="1:25" ht="9.75" customHeight="1" x14ac:dyDescent="0.2">
      <c r="A9" s="10" t="s">
        <v>7</v>
      </c>
      <c r="B9" s="17" t="s">
        <v>8</v>
      </c>
      <c r="C9" s="18" t="s">
        <v>9</v>
      </c>
      <c r="D9" s="94" t="s">
        <v>8</v>
      </c>
      <c r="E9" s="74" t="s">
        <v>10</v>
      </c>
      <c r="F9" s="89"/>
      <c r="G9" s="77" t="s">
        <v>11</v>
      </c>
      <c r="H9" s="90"/>
      <c r="I9" s="77" t="s">
        <v>12</v>
      </c>
      <c r="J9" s="78" t="s">
        <v>7</v>
      </c>
      <c r="K9" s="73" t="s">
        <v>15</v>
      </c>
      <c r="L9" s="73" t="s">
        <v>17</v>
      </c>
      <c r="M9" s="79" t="s">
        <v>8</v>
      </c>
      <c r="N9" s="91" t="s">
        <v>9</v>
      </c>
      <c r="O9" s="89" t="s">
        <v>41</v>
      </c>
      <c r="P9" s="92" t="s">
        <v>30</v>
      </c>
      <c r="Q9" s="92" t="s">
        <v>31</v>
      </c>
      <c r="R9" s="92" t="s">
        <v>32</v>
      </c>
      <c r="S9" s="92" t="s">
        <v>37</v>
      </c>
      <c r="T9" s="89" t="s">
        <v>35</v>
      </c>
      <c r="U9" s="89" t="s">
        <v>37</v>
      </c>
      <c r="V9" s="89" t="s">
        <v>43</v>
      </c>
      <c r="W9" s="89" t="s">
        <v>44</v>
      </c>
      <c r="X9" s="89" t="s">
        <v>37</v>
      </c>
      <c r="Y9" s="43"/>
    </row>
    <row r="10" spans="1:25" x14ac:dyDescent="0.2">
      <c r="A10" s="22">
        <v>0</v>
      </c>
      <c r="B10" s="23">
        <f>'July 2012'!C9+'Aug 2012'!C9+'Sept 2012'!C9+'Oct 2012'!C9+'Nov 2012'!C9+'Dec 2012'!C9+'Jan 2013'!C9+'Feb 2013'!C9+'Mar 2013'!C9+'Apr 2013'!C9+'May 2013'!C9+'June 2013'!C9</f>
        <v>44968.478499999954</v>
      </c>
      <c r="C10" s="23">
        <f>'July 2012'!D9+'Aug 2012'!D9+'Sept 2012'!D9+'Oct 2012'!D9+'Nov 2012'!D9+'Dec 2012'!D9+'Jan 2013'!D9+'Feb 2013'!D9+'Mar 2013'!D9+'Apr 2013'!D9+'May 2013'!D9+'June 2013'!D9</f>
        <v>1</v>
      </c>
      <c r="D10" s="83">
        <f>B10</f>
        <v>44968.478499999954</v>
      </c>
      <c r="E10" s="82">
        <f>C10</f>
        <v>1</v>
      </c>
      <c r="F10" s="67"/>
      <c r="G10" s="82">
        <v>1</v>
      </c>
      <c r="H10" s="67"/>
      <c r="I10" s="82">
        <v>0</v>
      </c>
      <c r="J10" s="80">
        <v>0</v>
      </c>
      <c r="K10" s="81">
        <f>B10/$D$43</f>
        <v>5.904846670019572E-3</v>
      </c>
      <c r="L10" s="81">
        <f>C10/$E$43</f>
        <v>1.9473542291142314E-10</v>
      </c>
      <c r="M10" s="81">
        <f>D10/$D$43</f>
        <v>5.904846670019572E-3</v>
      </c>
      <c r="N10" s="81">
        <f>E10/$E$43</f>
        <v>1.9473542291142314E-10</v>
      </c>
      <c r="O10" s="98">
        <f>B10/12</f>
        <v>3747.3732083333293</v>
      </c>
      <c r="P10" s="98">
        <f t="shared" ref="P10:P20" si="0">C10/O10</f>
        <v>2.6685359167755726E-4</v>
      </c>
      <c r="Q10" s="99">
        <f>P10/12</f>
        <v>2.2237799306463107E-5</v>
      </c>
      <c r="R10" s="43">
        <f>'[1]OCS Schedule 1 Proposal'!$F$23/100</f>
        <v>8.8854000000000002E-2</v>
      </c>
      <c r="S10" s="100">
        <f>Q10*R10</f>
        <v>1.975917419576473E-6</v>
      </c>
      <c r="T10" s="100">
        <v>6</v>
      </c>
      <c r="U10" s="100">
        <f>S10+T10</f>
        <v>6.0000019759174199</v>
      </c>
      <c r="V10" s="100">
        <f>(Summer!S9+Winter!S10)/2</f>
        <v>6.0000015398995981</v>
      </c>
      <c r="W10" s="100">
        <f t="shared" ref="W10:W20" si="1">U10-V10</f>
        <v>4.3601782184765625E-7</v>
      </c>
      <c r="X10" s="100">
        <f>AVERAGE(V10)</f>
        <v>6.0000015398995981</v>
      </c>
    </row>
    <row r="11" spans="1:25" x14ac:dyDescent="0.2">
      <c r="A11" s="26">
        <v>20</v>
      </c>
      <c r="B11" s="23">
        <f>'July 2012'!C10+'Aug 2012'!C10+'Sept 2012'!C10+'Oct 2012'!C10+'Nov 2012'!C10+'Dec 2012'!C10+'Jan 2013'!C10+'Feb 2013'!C10+'Mar 2013'!C10+'Apr 2013'!C10+'May 2013'!C10+'June 2013'!C10</f>
        <v>47668.770249999972</v>
      </c>
      <c r="C11" s="23">
        <f>'July 2012'!D10+'Aug 2012'!D10+'Sept 2012'!D10+'Oct 2012'!D10+'Nov 2012'!D10+'Dec 2012'!D10+'Jan 2013'!D10+'Feb 2013'!D10+'Mar 2013'!D10+'Apr 2013'!D10+'May 2013'!D10+'June 2013'!D10</f>
        <v>442540</v>
      </c>
      <c r="D11" s="83">
        <f t="shared" ref="D11:D43" si="2">D10+B11</f>
        <v>92637.248749999926</v>
      </c>
      <c r="E11" s="83">
        <f t="shared" ref="E11:E43" si="3">E10+C11</f>
        <v>442541</v>
      </c>
      <c r="F11" s="67"/>
      <c r="G11" s="82">
        <v>164366152.76000124</v>
      </c>
      <c r="H11" s="67"/>
      <c r="I11" s="82">
        <v>20</v>
      </c>
      <c r="J11" s="80">
        <v>20</v>
      </c>
      <c r="K11" s="81">
        <f t="shared" ref="K11:K43" si="4">B11/$D$43</f>
        <v>6.2594241269390656E-3</v>
      </c>
      <c r="L11" s="81">
        <f t="shared" ref="L11:L43" si="5">C11/$E$43</f>
        <v>8.6178214055221194E-5</v>
      </c>
      <c r="M11" s="81">
        <f t="shared" ref="M11:M43" si="6">D11/$D$43</f>
        <v>1.2164270796958638E-2</v>
      </c>
      <c r="N11" s="81">
        <f t="shared" ref="N11:N43" si="7">E11/$E$43</f>
        <v>8.6178408790644104E-5</v>
      </c>
      <c r="O11" s="98">
        <f t="shared" ref="O11:O20" si="8">B11/12</f>
        <v>3972.3975208333309</v>
      </c>
      <c r="P11" s="98">
        <f t="shared" si="0"/>
        <v>111.40375495631761</v>
      </c>
      <c r="Q11" s="99">
        <f t="shared" ref="Q11:Q20" si="9">P11/12</f>
        <v>9.2836462463598011</v>
      </c>
      <c r="R11" s="43">
        <f>'[1]OCS Schedule 1 Proposal'!$F$23/100</f>
        <v>8.8854000000000002E-2</v>
      </c>
      <c r="S11" s="100">
        <f t="shared" ref="S11:S20" si="10">Q11*R11</f>
        <v>0.82488910357405376</v>
      </c>
      <c r="T11" s="100">
        <v>6</v>
      </c>
      <c r="U11" s="100">
        <f t="shared" ref="U11:U20" si="11">S11+T11</f>
        <v>6.824889103574054</v>
      </c>
      <c r="V11" s="100">
        <f>(Summer!S10+Winter!S11)/2</f>
        <v>6.8253295394111149</v>
      </c>
      <c r="W11" s="100">
        <f t="shared" si="1"/>
        <v>-4.4043583706088185E-4</v>
      </c>
      <c r="X11" s="100">
        <f>AVERAGE(V10:V11)</f>
        <v>6.4126655396553565</v>
      </c>
    </row>
    <row r="12" spans="1:25" x14ac:dyDescent="0.2">
      <c r="A12" s="26">
        <v>40</v>
      </c>
      <c r="B12" s="23">
        <f>'July 2012'!C11+'Aug 2012'!C11+'Sept 2012'!C11+'Oct 2012'!C11+'Nov 2012'!C11+'Dec 2012'!C11+'Jan 2013'!C11+'Feb 2013'!C11+'Mar 2013'!C11+'Apr 2013'!C11+'May 2013'!C11+'June 2013'!C11</f>
        <v>39649.939499999935</v>
      </c>
      <c r="C12" s="23">
        <f>'July 2012'!D11+'Aug 2012'!D11+'Sept 2012'!D11+'Oct 2012'!D11+'Nov 2012'!D11+'Dec 2012'!D11+'Jan 2013'!D11+'Feb 2013'!D11+'Mar 2013'!D11+'Apr 2013'!D11+'May 2013'!D11+'June 2013'!D11</f>
        <v>1218013</v>
      </c>
      <c r="D12" s="83">
        <f t="shared" si="2"/>
        <v>132287.18824999986</v>
      </c>
      <c r="E12" s="83">
        <f t="shared" si="3"/>
        <v>1660554</v>
      </c>
      <c r="F12" s="67"/>
      <c r="G12" s="82">
        <v>163555628.18000129</v>
      </c>
      <c r="H12" s="67"/>
      <c r="I12" s="82">
        <v>20</v>
      </c>
      <c r="J12" s="80">
        <v>40</v>
      </c>
      <c r="K12" s="81">
        <f t="shared" si="4"/>
        <v>5.2064650847160046E-3</v>
      </c>
      <c r="L12" s="81">
        <f t="shared" si="5"/>
        <v>2.3719027666661122E-4</v>
      </c>
      <c r="M12" s="81">
        <f t="shared" si="6"/>
        <v>1.7370735881674641E-2</v>
      </c>
      <c r="N12" s="81">
        <f t="shared" si="7"/>
        <v>3.2336868545725534E-4</v>
      </c>
      <c r="O12" s="98">
        <f t="shared" si="8"/>
        <v>3304.1616249999947</v>
      </c>
      <c r="P12" s="98">
        <f t="shared" si="0"/>
        <v>368.62996978847906</v>
      </c>
      <c r="Q12" s="99">
        <f t="shared" si="9"/>
        <v>30.719164149039923</v>
      </c>
      <c r="R12" s="43">
        <f>'[1]OCS Schedule 1 Proposal'!$F$23/100</f>
        <v>8.8854000000000002E-2</v>
      </c>
      <c r="S12" s="100">
        <f t="shared" si="10"/>
        <v>2.7295206112987933</v>
      </c>
      <c r="T12" s="100">
        <v>6</v>
      </c>
      <c r="U12" s="100">
        <f t="shared" si="11"/>
        <v>8.7295206112987938</v>
      </c>
      <c r="V12" s="100">
        <f>(Summer!S11+Winter!S12)/2</f>
        <v>8.7291245423885098</v>
      </c>
      <c r="W12" s="100">
        <f t="shared" si="1"/>
        <v>3.960689102839865E-4</v>
      </c>
      <c r="X12" s="100">
        <f>AVERAGE(V10:V12)</f>
        <v>7.1848185405664076</v>
      </c>
    </row>
    <row r="13" spans="1:25" x14ac:dyDescent="0.2">
      <c r="A13" s="26">
        <v>60</v>
      </c>
      <c r="B13" s="23">
        <f>'July 2012'!C12+'Aug 2012'!C12+'Sept 2012'!C12+'Oct 2012'!C12+'Nov 2012'!C12+'Dec 2012'!C12+'Jan 2013'!C12+'Feb 2013'!C12+'Mar 2013'!C12+'Apr 2013'!C12+'May 2013'!C12+'June 2013'!C12</f>
        <v>46489.33224999997</v>
      </c>
      <c r="C13" s="23">
        <f>'July 2012'!D12+'Aug 2012'!D12+'Sept 2012'!D12+'Oct 2012'!D12+'Nov 2012'!D12+'Dec 2012'!D12+'Jan 2013'!D12+'Feb 2013'!D12+'Mar 2013'!D12+'Apr 2013'!D12+'May 2013'!D12+'June 2013'!D12</f>
        <v>2382122</v>
      </c>
      <c r="D13" s="83">
        <f t="shared" si="2"/>
        <v>178776.52049999984</v>
      </c>
      <c r="E13" s="83">
        <f t="shared" si="3"/>
        <v>4042676</v>
      </c>
      <c r="F13" s="67"/>
      <c r="G13" s="82">
        <v>162723376.03500128</v>
      </c>
      <c r="H13" s="67"/>
      <c r="I13" s="82">
        <v>20</v>
      </c>
      <c r="J13" s="80">
        <v>60</v>
      </c>
      <c r="K13" s="81">
        <f t="shared" si="4"/>
        <v>6.1045511852896263E-3</v>
      </c>
      <c r="L13" s="81">
        <f t="shared" si="5"/>
        <v>4.638835350966051E-4</v>
      </c>
      <c r="M13" s="81">
        <f t="shared" si="6"/>
        <v>2.3475287066964268E-2</v>
      </c>
      <c r="N13" s="81">
        <f t="shared" si="7"/>
        <v>7.8725222055386044E-4</v>
      </c>
      <c r="O13" s="98">
        <f t="shared" si="8"/>
        <v>3874.1110208333307</v>
      </c>
      <c r="P13" s="98">
        <f t="shared" si="0"/>
        <v>614.88222386760606</v>
      </c>
      <c r="Q13" s="99">
        <f t="shared" si="9"/>
        <v>51.240185322300505</v>
      </c>
      <c r="R13" s="43">
        <f>'[1]OCS Schedule 1 Proposal'!$F$23/100</f>
        <v>8.8854000000000002E-2</v>
      </c>
      <c r="S13" s="100">
        <f t="shared" si="10"/>
        <v>4.5528954266276891</v>
      </c>
      <c r="T13" s="100">
        <v>6</v>
      </c>
      <c r="U13" s="100">
        <f t="shared" si="11"/>
        <v>10.552895426627689</v>
      </c>
      <c r="V13" s="100">
        <f>(Summer!S12+Winter!S13)/2</f>
        <v>10.553236296055191</v>
      </c>
      <c r="W13" s="100">
        <f t="shared" si="1"/>
        <v>-3.4086942750199967E-4</v>
      </c>
      <c r="X13" s="100">
        <f>AVERAGE(V10:V13)</f>
        <v>8.0269229794386039</v>
      </c>
    </row>
    <row r="14" spans="1:25" x14ac:dyDescent="0.2">
      <c r="A14" s="26">
        <v>80</v>
      </c>
      <c r="B14" s="23">
        <f>'July 2012'!C13+'Aug 2012'!C13+'Sept 2012'!C13+'Oct 2012'!C13+'Nov 2012'!C13+'Dec 2012'!C13+'Jan 2013'!C13+'Feb 2013'!C13+'Mar 2013'!C13+'Apr 2013'!C13+'May 2013'!C13+'June 2013'!C13</f>
        <v>49517.582499999917</v>
      </c>
      <c r="C14" s="23">
        <f>'July 2012'!D13+'Aug 2012'!D13+'Sept 2012'!D13+'Oct 2012'!D13+'Nov 2012'!D13+'Dec 2012'!D13+'Jan 2013'!D13+'Feb 2013'!D13+'Mar 2013'!D13+'Apr 2013'!D13+'May 2013'!D13+'June 2013'!D13</f>
        <v>3499393</v>
      </c>
      <c r="D14" s="87">
        <f t="shared" si="2"/>
        <v>228294.10299999977</v>
      </c>
      <c r="E14" s="87">
        <f t="shared" si="3"/>
        <v>7542069</v>
      </c>
      <c r="F14" s="85"/>
      <c r="G14" s="86">
        <v>161738813.72500128</v>
      </c>
      <c r="H14" s="85"/>
      <c r="I14" s="86">
        <v>20</v>
      </c>
      <c r="J14" s="84">
        <v>80</v>
      </c>
      <c r="K14" s="88">
        <f t="shared" si="4"/>
        <v>6.502193133631244E-3</v>
      </c>
      <c r="L14" s="88">
        <f t="shared" si="5"/>
        <v>6.8145577578827376E-4</v>
      </c>
      <c r="M14" s="88">
        <f t="shared" si="6"/>
        <v>2.9977480200595517E-2</v>
      </c>
      <c r="N14" s="88">
        <f t="shared" si="7"/>
        <v>1.4687079963421343E-3</v>
      </c>
      <c r="O14" s="101">
        <f t="shared" si="8"/>
        <v>4126.4652083333267</v>
      </c>
      <c r="P14" s="101">
        <f t="shared" si="0"/>
        <v>848.03647270138981</v>
      </c>
      <c r="Q14" s="102">
        <f t="shared" si="9"/>
        <v>70.669706058449151</v>
      </c>
      <c r="R14" s="103">
        <f>'[1]OCS Schedule 1 Proposal'!$F$23/100</f>
        <v>8.8854000000000002E-2</v>
      </c>
      <c r="S14" s="104">
        <f t="shared" si="10"/>
        <v>6.2792860621174409</v>
      </c>
      <c r="T14" s="100">
        <v>6</v>
      </c>
      <c r="U14" s="104">
        <f t="shared" si="11"/>
        <v>12.279286062117441</v>
      </c>
      <c r="V14" s="104">
        <f>(Summer!S13+Winter!S14)/2</f>
        <v>12.279011927520912</v>
      </c>
      <c r="W14" s="104">
        <f t="shared" si="1"/>
        <v>2.7413459652869676E-4</v>
      </c>
      <c r="X14" s="100">
        <f>AVERAGE(V10:V14)</f>
        <v>8.8773407690550652</v>
      </c>
    </row>
    <row r="15" spans="1:25" x14ac:dyDescent="0.2">
      <c r="A15" s="26">
        <v>100</v>
      </c>
      <c r="B15" s="23">
        <f>'July 2012'!C14+'Aug 2012'!C14+'Sept 2012'!C14+'Oct 2012'!C14+'Nov 2012'!C14+'Dec 2012'!C14+'Jan 2013'!C14+'Feb 2013'!C14+'Mar 2013'!C14+'Apr 2013'!C14+'May 2013'!C14+'June 2013'!C14</f>
        <v>57656.993249999898</v>
      </c>
      <c r="C15" s="23">
        <f>'July 2012'!D14+'Aug 2012'!D14+'Sept 2012'!D14+'Oct 2012'!D14+'Nov 2012'!D14+'Dec 2012'!D14+'Jan 2013'!D14+'Feb 2013'!D14+'Mar 2013'!D14+'Apr 2013'!D14+'May 2013'!D14+'June 2013'!D14</f>
        <v>5227598</v>
      </c>
      <c r="D15" s="83">
        <f t="shared" si="2"/>
        <v>285951.09624999965</v>
      </c>
      <c r="E15" s="83">
        <f t="shared" si="3"/>
        <v>12769667</v>
      </c>
      <c r="F15" s="67"/>
      <c r="G15" s="82">
        <v>160672374.35000128</v>
      </c>
      <c r="H15" s="67"/>
      <c r="I15" s="82">
        <v>20</v>
      </c>
      <c r="J15" s="80">
        <v>100</v>
      </c>
      <c r="K15" s="81">
        <f t="shared" si="4"/>
        <v>7.5709856315375043E-3</v>
      </c>
      <c r="L15" s="81">
        <f t="shared" si="5"/>
        <v>1.0179985073409097E-3</v>
      </c>
      <c r="M15" s="81">
        <f t="shared" si="6"/>
        <v>3.7548465832133018E-2</v>
      </c>
      <c r="N15" s="81">
        <f t="shared" si="7"/>
        <v>2.486706503683044E-3</v>
      </c>
      <c r="O15" s="98">
        <f t="shared" si="8"/>
        <v>4804.7494374999915</v>
      </c>
      <c r="P15" s="98">
        <f t="shared" si="0"/>
        <v>1088.0063711959192</v>
      </c>
      <c r="Q15" s="99">
        <f t="shared" si="9"/>
        <v>90.667197599659929</v>
      </c>
      <c r="R15" s="43">
        <f>'[1]OCS Schedule 1 Proposal'!$F$23/100</f>
        <v>8.8854000000000002E-2</v>
      </c>
      <c r="S15" s="100">
        <f t="shared" si="10"/>
        <v>8.0561431755201838</v>
      </c>
      <c r="T15" s="100">
        <v>6</v>
      </c>
      <c r="U15" s="100">
        <f t="shared" si="11"/>
        <v>14.056143175520184</v>
      </c>
      <c r="V15" s="100">
        <f>(Summer!S14+Winter!S15)/2</f>
        <v>14.056068641035653</v>
      </c>
      <c r="W15" s="100">
        <f t="shared" si="1"/>
        <v>7.4534484530985878E-5</v>
      </c>
      <c r="X15" s="100">
        <f>AVERAGE(V10:V15)</f>
        <v>9.7404620810518292</v>
      </c>
    </row>
    <row r="16" spans="1:25" x14ac:dyDescent="0.2">
      <c r="A16" s="26">
        <v>120</v>
      </c>
      <c r="B16" s="23">
        <f>'July 2012'!C15+'Aug 2012'!C15+'Sept 2012'!C15+'Oct 2012'!C15+'Nov 2012'!C15+'Dec 2012'!C15+'Jan 2013'!C15+'Feb 2013'!C15+'Mar 2013'!C15+'Apr 2013'!C15+'May 2013'!C15+'June 2013'!C15</f>
        <v>63908.606749999912</v>
      </c>
      <c r="C16" s="23">
        <f>'July 2012'!D15+'Aug 2012'!D15+'Sept 2012'!D15+'Oct 2012'!D15+'Nov 2012'!D15+'Dec 2012'!D15+'Jan 2013'!D15+'Feb 2013'!D15+'Mar 2013'!D15+'Apr 2013'!D15+'May 2013'!D15+'June 2013'!D15</f>
        <v>7096838</v>
      </c>
      <c r="D16" s="83">
        <f t="shared" si="2"/>
        <v>349859.70299999957</v>
      </c>
      <c r="E16" s="83">
        <f t="shared" si="3"/>
        <v>19866505</v>
      </c>
      <c r="F16" s="67"/>
      <c r="G16" s="82">
        <v>159485141.00000119</v>
      </c>
      <c r="H16" s="67"/>
      <c r="I16" s="82">
        <v>20</v>
      </c>
      <c r="J16" s="80">
        <v>101</v>
      </c>
      <c r="K16" s="81">
        <f t="shared" si="4"/>
        <v>8.39188997140136E-3</v>
      </c>
      <c r="L16" s="81">
        <f t="shared" si="5"/>
        <v>1.3820057492638584E-3</v>
      </c>
      <c r="M16" s="81">
        <f t="shared" si="6"/>
        <v>4.594035580353438E-2</v>
      </c>
      <c r="N16" s="81">
        <f t="shared" si="7"/>
        <v>3.8687122529469024E-3</v>
      </c>
      <c r="O16" s="98">
        <f t="shared" si="8"/>
        <v>5325.7172291666593</v>
      </c>
      <c r="P16" s="98">
        <f t="shared" si="0"/>
        <v>1332.5600467733575</v>
      </c>
      <c r="Q16" s="99">
        <f t="shared" si="9"/>
        <v>111.04667056444646</v>
      </c>
      <c r="R16" s="43">
        <f>'[1]OCS Schedule 1 Proposal'!$F$23/100</f>
        <v>8.8854000000000002E-2</v>
      </c>
      <c r="S16" s="100">
        <f t="shared" si="10"/>
        <v>9.8669408663333265</v>
      </c>
      <c r="T16" s="100">
        <v>6</v>
      </c>
      <c r="U16" s="100">
        <f t="shared" si="11"/>
        <v>15.866940866333326</v>
      </c>
      <c r="V16" s="100">
        <f>(Summer!S15+Winter!S16)/2</f>
        <v>15.866984773246726</v>
      </c>
      <c r="W16" s="100">
        <f t="shared" si="1"/>
        <v>-4.3906913399283098E-5</v>
      </c>
      <c r="X16" s="100">
        <f>AVERAGE(V10:V16)</f>
        <v>10.615679608508243</v>
      </c>
    </row>
    <row r="17" spans="1:24" x14ac:dyDescent="0.2">
      <c r="A17" s="26">
        <v>140</v>
      </c>
      <c r="B17" s="23">
        <f>'July 2012'!C16+'Aug 2012'!C16+'Sept 2012'!C16+'Oct 2012'!C16+'Nov 2012'!C16+'Dec 2012'!C16+'Jan 2013'!C16+'Feb 2013'!C16+'Mar 2013'!C16+'Apr 2013'!C16+'May 2013'!C16+'June 2013'!C16</f>
        <v>69434.000999999873</v>
      </c>
      <c r="C17" s="23">
        <f>'July 2012'!D16+'Aug 2012'!D16+'Sept 2012'!D16+'Oct 2012'!D16+'Nov 2012'!D16+'Dec 2012'!D16+'Jan 2013'!D16+'Feb 2013'!D16+'Mar 2013'!D16+'Apr 2013'!D16+'May 2013'!D16+'June 2013'!D16</f>
        <v>9074362</v>
      </c>
      <c r="D17" s="83">
        <f t="shared" si="2"/>
        <v>419293.70399999944</v>
      </c>
      <c r="E17" s="83">
        <f t="shared" si="3"/>
        <v>28940867</v>
      </c>
      <c r="F17" s="67"/>
      <c r="G17" s="82">
        <v>158132765.53500122</v>
      </c>
      <c r="H17" s="67"/>
      <c r="I17" s="82">
        <v>20</v>
      </c>
      <c r="J17" s="80">
        <v>102</v>
      </c>
      <c r="K17" s="81">
        <f t="shared" si="4"/>
        <v>9.1174338840702661E-3</v>
      </c>
      <c r="L17" s="81">
        <f t="shared" si="5"/>
        <v>1.7670997217213475E-3</v>
      </c>
      <c r="M17" s="81">
        <f t="shared" si="6"/>
        <v>5.5057789687604643E-2</v>
      </c>
      <c r="N17" s="81">
        <f t="shared" si="7"/>
        <v>5.6358119746682499E-3</v>
      </c>
      <c r="O17" s="98">
        <f t="shared" si="8"/>
        <v>5786.1667499999894</v>
      </c>
      <c r="P17" s="98">
        <f t="shared" si="0"/>
        <v>1568.2856011711062</v>
      </c>
      <c r="Q17" s="99">
        <f t="shared" si="9"/>
        <v>130.69046676425884</v>
      </c>
      <c r="R17" s="43">
        <f>'[1]OCS Schedule 1 Proposal'!$F$23/100</f>
        <v>8.8854000000000002E-2</v>
      </c>
      <c r="S17" s="100">
        <f t="shared" si="10"/>
        <v>11.612370733871456</v>
      </c>
      <c r="T17" s="100">
        <v>6</v>
      </c>
      <c r="U17" s="100">
        <f t="shared" si="11"/>
        <v>17.612370733871458</v>
      </c>
      <c r="V17" s="100">
        <f>(Summer!S16+Winter!S17)/2</f>
        <v>17.612088217558544</v>
      </c>
      <c r="W17" s="100">
        <f t="shared" si="1"/>
        <v>2.8251631291453805E-4</v>
      </c>
      <c r="X17" s="100">
        <f>AVERAGE(V10:V17)</f>
        <v>11.490230684639531</v>
      </c>
    </row>
    <row r="18" spans="1:24" x14ac:dyDescent="0.2">
      <c r="A18" s="26">
        <v>160</v>
      </c>
      <c r="B18" s="23">
        <f>'July 2012'!C17+'Aug 2012'!C17+'Sept 2012'!C17+'Oct 2012'!C17+'Nov 2012'!C17+'Dec 2012'!C17+'Jan 2013'!C17+'Feb 2013'!C17+'Mar 2013'!C17+'Apr 2013'!C17+'May 2013'!C17+'June 2013'!C17</f>
        <v>80186.749749999974</v>
      </c>
      <c r="C18" s="23">
        <f>'July 2012'!D17+'Aug 2012'!D17+'Sept 2012'!D17+'Oct 2012'!D17+'Nov 2012'!D17+'Dec 2012'!D17+'Jan 2013'!D17+'Feb 2013'!D17+'Mar 2013'!D17+'Apr 2013'!D17+'May 2013'!D17+'June 2013'!D17</f>
        <v>12083946</v>
      </c>
      <c r="D18" s="83">
        <f t="shared" si="2"/>
        <v>499480.4537499994</v>
      </c>
      <c r="E18" s="83">
        <f t="shared" si="3"/>
        <v>41024813</v>
      </c>
      <c r="F18" s="67"/>
      <c r="G18" s="82">
        <v>156644549.69500118</v>
      </c>
      <c r="H18" s="67"/>
      <c r="I18" s="82">
        <v>20</v>
      </c>
      <c r="J18" s="80">
        <v>103</v>
      </c>
      <c r="K18" s="81">
        <f t="shared" si="4"/>
        <v>1.0529385872839362E-2</v>
      </c>
      <c r="L18" s="81">
        <f t="shared" si="5"/>
        <v>2.3531723347488E-3</v>
      </c>
      <c r="M18" s="81">
        <f t="shared" si="6"/>
        <v>6.5587175560444008E-2</v>
      </c>
      <c r="N18" s="81">
        <f t="shared" si="7"/>
        <v>7.9889843094170503E-3</v>
      </c>
      <c r="O18" s="98">
        <f t="shared" si="8"/>
        <v>6682.2291458333311</v>
      </c>
      <c r="P18" s="98">
        <f t="shared" si="0"/>
        <v>1808.3704907867282</v>
      </c>
      <c r="Q18" s="99">
        <f t="shared" si="9"/>
        <v>150.697540898894</v>
      </c>
      <c r="R18" s="43">
        <f>'[1]OCS Schedule 1 Proposal'!$F$23/100</f>
        <v>8.8854000000000002E-2</v>
      </c>
      <c r="S18" s="100">
        <f t="shared" si="10"/>
        <v>13.390079299030328</v>
      </c>
      <c r="T18" s="100">
        <v>6</v>
      </c>
      <c r="U18" s="100">
        <f t="shared" si="11"/>
        <v>19.390079299030326</v>
      </c>
      <c r="V18" s="100">
        <f>(Summer!S17+Winter!S18)/2</f>
        <v>19.390068180506535</v>
      </c>
      <c r="W18" s="100">
        <f t="shared" si="1"/>
        <v>1.1118523790543122E-5</v>
      </c>
      <c r="X18" s="100">
        <f>AVERAGE(V10:V18)</f>
        <v>12.367990406402532</v>
      </c>
    </row>
    <row r="19" spans="1:24" x14ac:dyDescent="0.2">
      <c r="A19" s="26">
        <v>180</v>
      </c>
      <c r="B19" s="23">
        <f>'July 2012'!C18+'Aug 2012'!C18+'Sept 2012'!C18+'Oct 2012'!C18+'Nov 2012'!C18+'Dec 2012'!C18+'Jan 2013'!C18+'Feb 2013'!C18+'Mar 2013'!C18+'Apr 2013'!C18+'May 2013'!C18+'June 2013'!C18</f>
        <v>90042.072999999888</v>
      </c>
      <c r="C19" s="23">
        <f>'July 2012'!D18+'Aug 2012'!D18+'Sept 2012'!D18+'Oct 2012'!D18+'Nov 2012'!D18+'Dec 2012'!D18+'Jan 2013'!D18+'Feb 2013'!D18+'Mar 2013'!D18+'Apr 2013'!D18+'May 2013'!D18+'June 2013'!D18</f>
        <v>15390727</v>
      </c>
      <c r="D19" s="83">
        <f t="shared" si="2"/>
        <v>589522.52674999926</v>
      </c>
      <c r="E19" s="83">
        <f t="shared" si="3"/>
        <v>56415540</v>
      </c>
      <c r="F19" s="67"/>
      <c r="G19" s="82">
        <v>154969902.5200012</v>
      </c>
      <c r="H19" s="67"/>
      <c r="I19" s="82">
        <v>20</v>
      </c>
      <c r="J19" s="80">
        <v>104</v>
      </c>
      <c r="K19" s="81">
        <f t="shared" si="4"/>
        <v>1.1823496205585631E-2</v>
      </c>
      <c r="L19" s="81">
        <f t="shared" si="5"/>
        <v>2.9971197312592588E-3</v>
      </c>
      <c r="M19" s="81">
        <f t="shared" si="6"/>
        <v>7.7410671766029629E-2</v>
      </c>
      <c r="N19" s="81">
        <f t="shared" si="7"/>
        <v>1.0986104040676308E-2</v>
      </c>
      <c r="O19" s="98">
        <f t="shared" si="8"/>
        <v>7503.5060833333237</v>
      </c>
      <c r="P19" s="98">
        <f t="shared" si="0"/>
        <v>2051.1380718655851</v>
      </c>
      <c r="Q19" s="99">
        <f t="shared" si="9"/>
        <v>170.92817265546543</v>
      </c>
      <c r="R19" s="43">
        <f>'[1]OCS Schedule 1 Proposal'!$F$23/100</f>
        <v>8.8854000000000002E-2</v>
      </c>
      <c r="S19" s="100">
        <f t="shared" si="10"/>
        <v>15.187651853128726</v>
      </c>
      <c r="T19" s="100">
        <v>6</v>
      </c>
      <c r="U19" s="100">
        <f t="shared" si="11"/>
        <v>21.187651853128727</v>
      </c>
      <c r="V19" s="100">
        <f>(Summer!S18+Winter!S19)/2</f>
        <v>21.188026211665608</v>
      </c>
      <c r="W19" s="100">
        <f t="shared" si="1"/>
        <v>-3.7435853688094767E-4</v>
      </c>
      <c r="X19" s="100">
        <f>AVERAGE(V10:V19)</f>
        <v>13.249993986928839</v>
      </c>
    </row>
    <row r="20" spans="1:24" x14ac:dyDescent="0.2">
      <c r="A20" s="26">
        <v>200</v>
      </c>
      <c r="B20" s="23">
        <f>'July 2012'!C19+'Aug 2012'!C19+'Sept 2012'!C19+'Oct 2012'!C19+'Nov 2012'!C19+'Dec 2012'!C19+'Jan 2013'!C19+'Feb 2013'!C19+'Mar 2013'!C19+'Apr 2013'!C19+'May 2013'!C19+'June 2013'!C19</f>
        <v>96942.154249999963</v>
      </c>
      <c r="C20" s="23">
        <f>'July 2012'!D19+'Aug 2012'!D19+'Sept 2012'!D19+'Oct 2012'!D19+'Nov 2012'!D19+'Dec 2012'!D19+'Jan 2013'!D19+'Feb 2013'!D19+'Mar 2013'!D19+'Apr 2013'!D19+'May 2013'!D19+'June 2013'!D19</f>
        <v>18485385</v>
      </c>
      <c r="D20" s="64">
        <f t="shared" si="2"/>
        <v>686464.68099999917</v>
      </c>
      <c r="E20" s="65">
        <f t="shared" si="3"/>
        <v>74900925</v>
      </c>
      <c r="F20" s="63"/>
      <c r="G20" s="64">
        <v>782315220.10000539</v>
      </c>
      <c r="H20" s="63"/>
      <c r="I20" s="64">
        <v>100</v>
      </c>
      <c r="J20" s="62">
        <v>200</v>
      </c>
      <c r="K20" s="66">
        <f t="shared" si="4"/>
        <v>1.2729551361352743E-2</v>
      </c>
      <c r="L20" s="66">
        <f t="shared" si="5"/>
        <v>3.5997592656554778E-3</v>
      </c>
      <c r="M20" s="66">
        <f t="shared" si="6"/>
        <v>9.0140223127382374E-2</v>
      </c>
      <c r="N20" s="66">
        <f t="shared" si="7"/>
        <v>1.4585863306331786E-2</v>
      </c>
      <c r="O20" s="4">
        <f t="shared" si="8"/>
        <v>8078.5128541666636</v>
      </c>
      <c r="P20" s="4">
        <f t="shared" si="0"/>
        <v>2288.2163256651593</v>
      </c>
      <c r="Q20" s="60">
        <f t="shared" si="9"/>
        <v>190.68469380542993</v>
      </c>
      <c r="R20">
        <f>'[1]OCS Schedule 1 Proposal'!$F$23/100</f>
        <v>8.8854000000000002E-2</v>
      </c>
      <c r="S20" s="61">
        <f t="shared" si="10"/>
        <v>16.943097783387671</v>
      </c>
      <c r="T20" s="100">
        <v>6</v>
      </c>
      <c r="U20" s="61">
        <f t="shared" si="11"/>
        <v>22.943097783387671</v>
      </c>
      <c r="V20" s="61">
        <f>(Summer!S19+Winter!S20)/2</f>
        <v>22.942571751670293</v>
      </c>
      <c r="W20" s="61">
        <f t="shared" si="1"/>
        <v>5.260317173778617E-4</v>
      </c>
    </row>
    <row r="21" spans="1:24" x14ac:dyDescent="0.2">
      <c r="A21" s="26">
        <v>220</v>
      </c>
      <c r="B21" s="23">
        <f>'July 2012'!C20+'Aug 2012'!C20+'Sept 2012'!C20+'Oct 2012'!C20+'Nov 2012'!C20+'Dec 2012'!C20+'Jan 2013'!C20+'Feb 2013'!C20+'Mar 2013'!C20+'Apr 2013'!C20+'May 2013'!C20+'June 2013'!C20</f>
        <v>108300.71149999993</v>
      </c>
      <c r="C21" s="23">
        <f>'July 2012'!D20+'Aug 2012'!D20+'Sept 2012'!D20+'Oct 2012'!D20+'Nov 2012'!D20+'Dec 2012'!D20+'Jan 2013'!D20+'Feb 2013'!D20+'Mar 2013'!D20+'Apr 2013'!D20+'May 2013'!D20+'June 2013'!D20</f>
        <v>22810113</v>
      </c>
      <c r="D21" s="64"/>
      <c r="E21" s="65"/>
      <c r="F21" s="63"/>
      <c r="G21" s="64"/>
      <c r="H21" s="63"/>
      <c r="I21" s="64"/>
      <c r="J21" s="62"/>
      <c r="K21" s="66"/>
      <c r="L21" s="66"/>
      <c r="M21" s="66"/>
      <c r="N21" s="66"/>
      <c r="O21" s="4">
        <f t="shared" ref="O21:O50" si="12">B21/12</f>
        <v>9025.059291666661</v>
      </c>
      <c r="P21" s="4">
        <f t="shared" ref="P21:P50" si="13">C21/O21</f>
        <v>2527.4197390660743</v>
      </c>
      <c r="Q21" s="60">
        <f t="shared" ref="Q21:Q50" si="14">P21/12</f>
        <v>210.61831158883953</v>
      </c>
      <c r="R21">
        <f>'[1]OCS Schedule 1 Proposal'!$F$23/100</f>
        <v>8.8854000000000002E-2</v>
      </c>
      <c r="S21" s="61">
        <f t="shared" ref="S21:S50" si="15">Q21*R21</f>
        <v>18.714279457914749</v>
      </c>
      <c r="T21" s="100">
        <v>6</v>
      </c>
      <c r="U21" s="61">
        <f t="shared" ref="U21:U50" si="16">S21+T21</f>
        <v>24.714279457914749</v>
      </c>
      <c r="V21" s="61">
        <f>(Summer!S20+Winter!S21)/2</f>
        <v>25.713675680245025</v>
      </c>
      <c r="W21" s="61">
        <f t="shared" ref="W21:W50" si="17">U21-V21</f>
        <v>-0.99939622233027592</v>
      </c>
    </row>
    <row r="22" spans="1:24" x14ac:dyDescent="0.2">
      <c r="A22" s="26">
        <v>240</v>
      </c>
      <c r="B22" s="23">
        <f>'July 2012'!C21+'Aug 2012'!C21+'Sept 2012'!C21+'Oct 2012'!C21+'Nov 2012'!C21+'Dec 2012'!C21+'Jan 2013'!C21+'Feb 2013'!C21+'Mar 2013'!C21+'Apr 2013'!C21+'May 2013'!C21+'June 2013'!C21</f>
        <v>117198.92249999994</v>
      </c>
      <c r="C22" s="23">
        <f>'July 2012'!D21+'Aug 2012'!D21+'Sept 2012'!D21+'Oct 2012'!D21+'Nov 2012'!D21+'Dec 2012'!D21+'Jan 2013'!D21+'Feb 2013'!D21+'Mar 2013'!D21+'Apr 2013'!D21+'May 2013'!D21+'June 2013'!D21</f>
        <v>27045008</v>
      </c>
      <c r="D22" s="27">
        <f>D20+B22</f>
        <v>803663.60349999915</v>
      </c>
      <c r="E22" s="29">
        <f>E20+C22</f>
        <v>101945933</v>
      </c>
      <c r="G22" s="27">
        <v>731082785.27500188</v>
      </c>
      <c r="I22" s="27">
        <v>100</v>
      </c>
      <c r="J22" s="26">
        <v>300</v>
      </c>
      <c r="K22" s="42">
        <f t="shared" si="4"/>
        <v>1.5389483708104716E-2</v>
      </c>
      <c r="L22" s="42">
        <f t="shared" si="5"/>
        <v>5.2666210705228219E-3</v>
      </c>
      <c r="M22" s="42">
        <f t="shared" si="6"/>
        <v>0.1055297068354871</v>
      </c>
      <c r="N22" s="42">
        <f t="shared" si="7"/>
        <v>1.985248437685461E-2</v>
      </c>
      <c r="O22" s="4">
        <f t="shared" si="12"/>
        <v>9766.5768749999952</v>
      </c>
      <c r="P22" s="4">
        <f t="shared" si="13"/>
        <v>2769.1389056925855</v>
      </c>
      <c r="Q22" s="60">
        <f t="shared" si="14"/>
        <v>230.76157547438211</v>
      </c>
      <c r="R22">
        <f>'[1]OCS Schedule 1 Proposal'!$F$23/100</f>
        <v>8.8854000000000002E-2</v>
      </c>
      <c r="S22" s="61">
        <f t="shared" si="15"/>
        <v>20.504089027200749</v>
      </c>
      <c r="T22" s="100">
        <v>6</v>
      </c>
      <c r="U22" s="61">
        <f t="shared" si="16"/>
        <v>26.504089027200749</v>
      </c>
      <c r="V22" s="61">
        <f>(Summer!S21+Winter!S22)/2</f>
        <v>28.503004191048735</v>
      </c>
      <c r="W22" s="61">
        <f t="shared" si="17"/>
        <v>-1.9989151638479861</v>
      </c>
    </row>
    <row r="23" spans="1:24" x14ac:dyDescent="0.2">
      <c r="A23" s="26">
        <v>260</v>
      </c>
      <c r="B23" s="23">
        <f>'July 2012'!C22+'Aug 2012'!C22+'Sept 2012'!C22+'Oct 2012'!C22+'Nov 2012'!C22+'Dec 2012'!C22+'Jan 2013'!C22+'Feb 2013'!C22+'Mar 2013'!C22+'Apr 2013'!C22+'May 2013'!C22+'June 2013'!C22</f>
        <v>123969.43324999991</v>
      </c>
      <c r="C23" s="23">
        <f>'July 2012'!D22+'Aug 2012'!D22+'Sept 2012'!D22+'Oct 2012'!D22+'Nov 2012'!D22+'Dec 2012'!D22+'Jan 2013'!D22+'Feb 2013'!D22+'Mar 2013'!D22+'Apr 2013'!D22+'May 2013'!D22+'June 2013'!D22</f>
        <v>31065649</v>
      </c>
      <c r="D23" s="27">
        <f t="shared" si="2"/>
        <v>927633.03674999904</v>
      </c>
      <c r="E23" s="29">
        <f t="shared" si="3"/>
        <v>133011582</v>
      </c>
      <c r="G23" s="27">
        <v>660119548.47500455</v>
      </c>
      <c r="I23" s="27">
        <v>100</v>
      </c>
      <c r="J23" s="26">
        <v>400</v>
      </c>
      <c r="K23" s="42">
        <f t="shared" si="4"/>
        <v>1.6278524858484512E-2</v>
      </c>
      <c r="L23" s="42">
        <f t="shared" si="5"/>
        <v>6.0495822960328297E-3</v>
      </c>
      <c r="M23" s="42">
        <f t="shared" si="6"/>
        <v>0.12180823169397161</v>
      </c>
      <c r="N23" s="42">
        <f t="shared" si="7"/>
        <v>2.5902066672887438E-2</v>
      </c>
      <c r="O23" s="4">
        <f t="shared" si="12"/>
        <v>10330.78610416666</v>
      </c>
      <c r="P23" s="4">
        <f t="shared" si="13"/>
        <v>3007.0943959889423</v>
      </c>
      <c r="Q23" s="60">
        <f t="shared" si="14"/>
        <v>250.59119966574519</v>
      </c>
      <c r="R23">
        <f>'[1]OCS Schedule 1 Proposal'!$F$23/100</f>
        <v>8.8854000000000002E-2</v>
      </c>
      <c r="S23" s="61">
        <f t="shared" si="15"/>
        <v>22.266030455100125</v>
      </c>
      <c r="T23" s="100">
        <v>6</v>
      </c>
      <c r="U23" s="61">
        <f t="shared" si="16"/>
        <v>28.266030455100125</v>
      </c>
      <c r="V23" s="61">
        <f>(Summer!S22+Winter!S23)/2</f>
        <v>31.266357701735544</v>
      </c>
      <c r="W23" s="61">
        <f t="shared" si="17"/>
        <v>-3.0003272466354183</v>
      </c>
    </row>
    <row r="24" spans="1:24" x14ac:dyDescent="0.2">
      <c r="A24" s="26">
        <v>280</v>
      </c>
      <c r="B24" s="23">
        <f>'July 2012'!C23+'Aug 2012'!C23+'Sept 2012'!C23+'Oct 2012'!C23+'Nov 2012'!C23+'Dec 2012'!C23+'Jan 2013'!C23+'Feb 2013'!C23+'Mar 2013'!C23+'Apr 2013'!C23+'May 2013'!C23+'June 2013'!C23</f>
        <v>133789.82149999993</v>
      </c>
      <c r="C24" s="23">
        <f>'July 2012'!D23+'Aug 2012'!D23+'Sept 2012'!D23+'Oct 2012'!D23+'Nov 2012'!D23+'Dec 2012'!D23+'Jan 2013'!D23+'Feb 2013'!D23+'Mar 2013'!D23+'Apr 2013'!D23+'May 2013'!D23+'June 2013'!D23</f>
        <v>36202365</v>
      </c>
      <c r="D24" s="27">
        <f t="shared" si="2"/>
        <v>1061422.8582499989</v>
      </c>
      <c r="E24" s="29">
        <f t="shared" si="3"/>
        <v>169213947</v>
      </c>
      <c r="G24" s="27">
        <v>577078533.10000062</v>
      </c>
      <c r="I24" s="27">
        <v>100</v>
      </c>
      <c r="J24" s="26">
        <v>500</v>
      </c>
      <c r="K24" s="42">
        <f t="shared" si="4"/>
        <v>1.7568047848601068E-2</v>
      </c>
      <c r="L24" s="42">
        <f t="shared" si="5"/>
        <v>7.0498828586687034E-3</v>
      </c>
      <c r="M24" s="42">
        <f t="shared" si="6"/>
        <v>0.13937627954257265</v>
      </c>
      <c r="N24" s="42">
        <f t="shared" si="7"/>
        <v>3.2951949531556141E-2</v>
      </c>
      <c r="O24" s="4">
        <f t="shared" si="12"/>
        <v>11149.151791666662</v>
      </c>
      <c r="P24" s="4">
        <f t="shared" si="13"/>
        <v>3247.0958936140009</v>
      </c>
      <c r="Q24" s="60">
        <f t="shared" si="14"/>
        <v>270.59132446783343</v>
      </c>
      <c r="R24">
        <f>'[1]OCS Schedule 1 Proposal'!$F$23/100</f>
        <v>8.8854000000000002E-2</v>
      </c>
      <c r="S24" s="61">
        <f t="shared" si="15"/>
        <v>24.043121544264871</v>
      </c>
      <c r="T24" s="100">
        <v>6</v>
      </c>
      <c r="U24" s="61">
        <f t="shared" si="16"/>
        <v>30.043121544264871</v>
      </c>
      <c r="V24" s="61">
        <f>(Summer!S23+Winter!S24)/2</f>
        <v>34.042303944330634</v>
      </c>
      <c r="W24" s="61">
        <f t="shared" si="17"/>
        <v>-3.999182400065763</v>
      </c>
    </row>
    <row r="25" spans="1:24" x14ac:dyDescent="0.2">
      <c r="A25" s="26">
        <v>300</v>
      </c>
      <c r="B25" s="23">
        <f>'July 2012'!C24+'Aug 2012'!C24+'Sept 2012'!C24+'Oct 2012'!C24+'Nov 2012'!C24+'Dec 2012'!C24+'Jan 2013'!C24+'Feb 2013'!C24+'Mar 2013'!C24+'Apr 2013'!C24+'May 2013'!C24+'June 2013'!C24</f>
        <v>139586.08224999989</v>
      </c>
      <c r="C25" s="23">
        <f>'July 2012'!D24+'Aug 2012'!D24+'Sept 2012'!D24+'Oct 2012'!D24+'Nov 2012'!D24+'Dec 2012'!D24+'Jan 2013'!D24+'Feb 2013'!D24+'Mar 2013'!D24+'Apr 2013'!D24+'May 2013'!D24+'June 2013'!D24</f>
        <v>40577821</v>
      </c>
      <c r="D25" s="27">
        <f t="shared" si="2"/>
        <v>1201008.9404999989</v>
      </c>
      <c r="E25" s="29">
        <f t="shared" si="3"/>
        <v>209791768</v>
      </c>
      <c r="G25" s="27">
        <v>491253969.34999913</v>
      </c>
      <c r="I25" s="27">
        <v>100</v>
      </c>
      <c r="J25" s="26">
        <v>600</v>
      </c>
      <c r="K25" s="42">
        <f t="shared" si="4"/>
        <v>1.8329159456773499E-2</v>
      </c>
      <c r="L25" s="42">
        <f t="shared" si="5"/>
        <v>7.9019391332590273E-3</v>
      </c>
      <c r="M25" s="42">
        <f t="shared" si="6"/>
        <v>0.15770543899934616</v>
      </c>
      <c r="N25" s="42">
        <f t="shared" si="7"/>
        <v>4.0853888664815166E-2</v>
      </c>
      <c r="O25" s="4">
        <f t="shared" si="12"/>
        <v>11632.173520833325</v>
      </c>
      <c r="P25" s="4">
        <f t="shared" si="13"/>
        <v>3488.4126279000884</v>
      </c>
      <c r="Q25" s="60">
        <f t="shared" si="14"/>
        <v>290.70105232500737</v>
      </c>
      <c r="R25">
        <f>'[1]OCS Schedule 1 Proposal'!$F$23/100</f>
        <v>8.8854000000000002E-2</v>
      </c>
      <c r="S25" s="61">
        <f t="shared" si="15"/>
        <v>25.829951303286204</v>
      </c>
      <c r="T25" s="100">
        <v>6</v>
      </c>
      <c r="U25" s="61">
        <f t="shared" si="16"/>
        <v>31.829951303286204</v>
      </c>
      <c r="V25" s="61">
        <f>(Summer!S24+Winter!S25)/2</f>
        <v>36.829910387363263</v>
      </c>
      <c r="W25" s="61">
        <f t="shared" si="17"/>
        <v>-4.9999590840770587</v>
      </c>
    </row>
    <row r="26" spans="1:24" x14ac:dyDescent="0.2">
      <c r="A26" s="26">
        <v>320</v>
      </c>
      <c r="B26" s="23">
        <f>'July 2012'!C25+'Aug 2012'!C25+'Sept 2012'!C25+'Oct 2012'!C25+'Nov 2012'!C25+'Dec 2012'!C25+'Jan 2013'!C25+'Feb 2013'!C25+'Mar 2013'!C25+'Apr 2013'!C25+'May 2013'!C25+'June 2013'!C25</f>
        <v>145536.76374999993</v>
      </c>
      <c r="C26" s="23">
        <f>'July 2012'!D25+'Aug 2012'!D25+'Sept 2012'!D25+'Oct 2012'!D25+'Nov 2012'!D25+'Dec 2012'!D25+'Jan 2013'!D25+'Feb 2013'!D25+'Mar 2013'!D25+'Apr 2013'!D25+'May 2013'!D25+'June 2013'!D25</f>
        <v>45202009</v>
      </c>
      <c r="D26" s="27">
        <f t="shared" si="2"/>
        <v>1346545.7042499988</v>
      </c>
      <c r="E26" s="29">
        <f t="shared" si="3"/>
        <v>254993777</v>
      </c>
      <c r="G26" s="27">
        <v>410317039.52499527</v>
      </c>
      <c r="I26" s="27">
        <v>100</v>
      </c>
      <c r="J26" s="26">
        <v>700</v>
      </c>
      <c r="K26" s="42">
        <f t="shared" si="4"/>
        <v>1.9110548176421247E-2</v>
      </c>
      <c r="L26" s="42">
        <f t="shared" si="5"/>
        <v>8.8024323390609553E-3</v>
      </c>
      <c r="M26" s="42">
        <f t="shared" si="6"/>
        <v>0.17681598717576741</v>
      </c>
      <c r="N26" s="42">
        <f t="shared" si="7"/>
        <v>4.9656321003876125E-2</v>
      </c>
      <c r="O26" s="4">
        <f t="shared" si="12"/>
        <v>12128.063645833327</v>
      </c>
      <c r="P26" s="4">
        <f t="shared" si="13"/>
        <v>3727.0590194774777</v>
      </c>
      <c r="Q26" s="60">
        <f t="shared" si="14"/>
        <v>310.58825162312314</v>
      </c>
      <c r="R26">
        <f>'[1]OCS Schedule 1 Proposal'!$F$23/100</f>
        <v>8.8854000000000002E-2</v>
      </c>
      <c r="S26" s="61">
        <f t="shared" si="15"/>
        <v>27.597008509720986</v>
      </c>
      <c r="T26" s="100">
        <v>6</v>
      </c>
      <c r="U26" s="61">
        <f t="shared" si="16"/>
        <v>33.597008509720986</v>
      </c>
      <c r="V26" s="61">
        <f>(Summer!S25+Winter!S26)/2</f>
        <v>39.597064655008232</v>
      </c>
      <c r="W26" s="61">
        <f t="shared" si="17"/>
        <v>-6.0000561452872461</v>
      </c>
    </row>
    <row r="27" spans="1:24" x14ac:dyDescent="0.2">
      <c r="A27" s="26">
        <v>340</v>
      </c>
      <c r="B27" s="23">
        <f>'July 2012'!C26+'Aug 2012'!C26+'Sept 2012'!C26+'Oct 2012'!C26+'Nov 2012'!C26+'Dec 2012'!C26+'Jan 2013'!C26+'Feb 2013'!C26+'Mar 2013'!C26+'Apr 2013'!C26+'May 2013'!C26+'June 2013'!C26</f>
        <v>153561.51325000005</v>
      </c>
      <c r="C27" s="23">
        <f>'July 2012'!D26+'Aug 2012'!D26+'Sept 2012'!D26+'Oct 2012'!D26+'Nov 2012'!D26+'Dec 2012'!D26+'Jan 2013'!D26+'Feb 2013'!D26+'Mar 2013'!D26+'Apr 2013'!D26+'May 2013'!D26+'June 2013'!D26</f>
        <v>50759554</v>
      </c>
      <c r="D27" s="27">
        <f t="shared" si="2"/>
        <v>1500107.2174999989</v>
      </c>
      <c r="E27" s="29">
        <f t="shared" si="3"/>
        <v>305753331</v>
      </c>
      <c r="G27" s="27">
        <v>338958794.72499388</v>
      </c>
      <c r="I27" s="27">
        <v>100</v>
      </c>
      <c r="J27" s="26">
        <v>800</v>
      </c>
      <c r="K27" s="42">
        <f t="shared" si="4"/>
        <v>2.016428441441331E-2</v>
      </c>
      <c r="L27" s="42">
        <f t="shared" si="5"/>
        <v>9.8846832149852206E-3</v>
      </c>
      <c r="M27" s="42">
        <f t="shared" si="6"/>
        <v>0.19698027159018072</v>
      </c>
      <c r="N27" s="42">
        <f t="shared" si="7"/>
        <v>5.954100421886134E-2</v>
      </c>
      <c r="O27" s="4">
        <f t="shared" si="12"/>
        <v>12796.792770833337</v>
      </c>
      <c r="P27" s="4">
        <f t="shared" si="13"/>
        <v>3966.5840425025885</v>
      </c>
      <c r="Q27" s="60">
        <f t="shared" si="14"/>
        <v>330.54867020854903</v>
      </c>
      <c r="R27">
        <f>'[1]OCS Schedule 1 Proposal'!$F$23/100</f>
        <v>8.8854000000000002E-2</v>
      </c>
      <c r="S27" s="61">
        <f t="shared" si="15"/>
        <v>29.370571542710415</v>
      </c>
      <c r="T27" s="100">
        <v>6</v>
      </c>
      <c r="U27" s="61">
        <f t="shared" si="16"/>
        <v>35.370571542710415</v>
      </c>
      <c r="V27" s="61">
        <f>(Summer!S26+Winter!S27)/2</f>
        <v>42.371115585367306</v>
      </c>
      <c r="W27" s="61">
        <f t="shared" si="17"/>
        <v>-7.000544042656891</v>
      </c>
    </row>
    <row r="28" spans="1:24" x14ac:dyDescent="0.2">
      <c r="A28" s="26">
        <v>360</v>
      </c>
      <c r="B28" s="23">
        <f>'July 2012'!C27+'Aug 2012'!C27+'Sept 2012'!C27+'Oct 2012'!C27+'Nov 2012'!C27+'Dec 2012'!C27+'Jan 2013'!C27+'Feb 2013'!C27+'Mar 2013'!C27+'Apr 2013'!C27+'May 2013'!C27+'June 2013'!C27</f>
        <v>158125.94649999987</v>
      </c>
      <c r="C28" s="23">
        <f>'July 2012'!D27+'Aug 2012'!D27+'Sept 2012'!D27+'Oct 2012'!D27+'Nov 2012'!D27+'Dec 2012'!D27+'Jan 2013'!D27+'Feb 2013'!D27+'Mar 2013'!D27+'Apr 2013'!D27+'May 2013'!D27+'June 2013'!D27</f>
        <v>55439249</v>
      </c>
      <c r="D28" s="27">
        <f t="shared" si="2"/>
        <v>1658233.1639999987</v>
      </c>
      <c r="E28" s="29">
        <f t="shared" si="3"/>
        <v>361192580</v>
      </c>
      <c r="G28" s="27">
        <v>278734345.9499954</v>
      </c>
      <c r="I28" s="27">
        <v>100</v>
      </c>
      <c r="J28" s="26">
        <v>900</v>
      </c>
      <c r="K28" s="42">
        <f t="shared" si="4"/>
        <v>2.0763643774032028E-2</v>
      </c>
      <c r="L28" s="42">
        <f t="shared" si="5"/>
        <v>1.0795985599906693E-2</v>
      </c>
      <c r="M28" s="42">
        <f t="shared" si="6"/>
        <v>0.21774391536421275</v>
      </c>
      <c r="N28" s="42">
        <f t="shared" si="7"/>
        <v>7.0336989818768042E-2</v>
      </c>
      <c r="O28" s="4">
        <f t="shared" si="12"/>
        <v>13177.162208333322</v>
      </c>
      <c r="P28" s="4">
        <f t="shared" si="13"/>
        <v>4207.2221714732977</v>
      </c>
      <c r="Q28" s="60">
        <f t="shared" si="14"/>
        <v>350.60184762277481</v>
      </c>
      <c r="R28">
        <f>'[1]OCS Schedule 1 Proposal'!$F$23/100</f>
        <v>8.8854000000000002E-2</v>
      </c>
      <c r="S28" s="61">
        <f t="shared" si="15"/>
        <v>31.152376568674033</v>
      </c>
      <c r="T28" s="100">
        <v>6</v>
      </c>
      <c r="U28" s="61">
        <f t="shared" si="16"/>
        <v>37.152376568674029</v>
      </c>
      <c r="V28" s="61">
        <f>(Summer!S27+Winter!S28)/2</f>
        <v>45.152660650573125</v>
      </c>
      <c r="W28" s="61">
        <f t="shared" si="17"/>
        <v>-8.0002840818990961</v>
      </c>
    </row>
    <row r="29" spans="1:24" x14ac:dyDescent="0.2">
      <c r="A29" s="26">
        <v>380</v>
      </c>
      <c r="B29" s="23">
        <f>'July 2012'!C28+'Aug 2012'!C28+'Sept 2012'!C28+'Oct 2012'!C28+'Nov 2012'!C28+'Dec 2012'!C28+'Jan 2013'!C28+'Feb 2013'!C28+'Mar 2013'!C28+'Apr 2013'!C28+'May 2013'!C28+'June 2013'!C28</f>
        <v>161822.39774999995</v>
      </c>
      <c r="C29" s="23">
        <f>'July 2012'!D28+'Aug 2012'!D28+'Sept 2012'!D28+'Oct 2012'!D28+'Nov 2012'!D28+'Dec 2012'!D28+'Jan 2013'!D28+'Feb 2013'!D28+'Mar 2013'!D28+'Apr 2013'!D28+'May 2013'!D28+'June 2013'!D28</f>
        <v>59960430</v>
      </c>
      <c r="D29" s="27">
        <f t="shared" si="2"/>
        <v>1820055.5617499987</v>
      </c>
      <c r="E29" s="29">
        <f t="shared" si="3"/>
        <v>421153010</v>
      </c>
      <c r="G29" s="27">
        <v>229199203.94999713</v>
      </c>
      <c r="I29" s="27">
        <v>100</v>
      </c>
      <c r="J29" s="26">
        <v>1000</v>
      </c>
      <c r="K29" s="42">
        <f t="shared" si="4"/>
        <v>2.124902772702596E-2</v>
      </c>
      <c r="L29" s="42">
        <f t="shared" si="5"/>
        <v>1.1676419694000783E-2</v>
      </c>
      <c r="M29" s="42">
        <f t="shared" si="6"/>
        <v>0.23899294309123872</v>
      </c>
      <c r="N29" s="42">
        <f t="shared" si="7"/>
        <v>8.2013409512768823E-2</v>
      </c>
      <c r="O29" s="4">
        <f t="shared" si="12"/>
        <v>13485.199812499995</v>
      </c>
      <c r="P29" s="4">
        <f t="shared" si="13"/>
        <v>4446.3879537342982</v>
      </c>
      <c r="Q29" s="60">
        <f t="shared" si="14"/>
        <v>370.53232947785818</v>
      </c>
      <c r="R29">
        <f>'[1]OCS Schedule 1 Proposal'!$F$23/100</f>
        <v>8.8854000000000002E-2</v>
      </c>
      <c r="S29" s="61">
        <f t="shared" si="15"/>
        <v>32.923279603425613</v>
      </c>
      <c r="T29" s="100">
        <v>6</v>
      </c>
      <c r="U29" s="61">
        <f t="shared" si="16"/>
        <v>38.923279603425613</v>
      </c>
      <c r="V29" s="61">
        <f>(Summer!S28+Winter!S29)/2</f>
        <v>47.923670858319568</v>
      </c>
      <c r="W29" s="61">
        <f t="shared" si="17"/>
        <v>-9.0003912548939553</v>
      </c>
    </row>
    <row r="30" spans="1:24" x14ac:dyDescent="0.2">
      <c r="A30" s="26">
        <v>400</v>
      </c>
      <c r="B30" s="23">
        <f>'July 2012'!C29+'Aug 2012'!C29+'Sept 2012'!C29+'Oct 2012'!C29+'Nov 2012'!C29+'Dec 2012'!C29+'Jan 2013'!C29+'Feb 2013'!C29+'Mar 2013'!C29+'Apr 2013'!C29+'May 2013'!C29+'June 2013'!C29</f>
        <v>166555.81124999994</v>
      </c>
      <c r="C30" s="23">
        <f>'July 2012'!D29+'Aug 2012'!D29+'Sept 2012'!D29+'Oct 2012'!D29+'Nov 2012'!D29+'Dec 2012'!D29+'Jan 2013'!D29+'Feb 2013'!D29+'Mar 2013'!D29+'Apr 2013'!D29+'May 2013'!D29+'June 2013'!D29</f>
        <v>65048456</v>
      </c>
      <c r="D30" s="27">
        <f t="shared" si="2"/>
        <v>1986611.3729999987</v>
      </c>
      <c r="E30" s="29">
        <f t="shared" si="3"/>
        <v>486201466</v>
      </c>
      <c r="G30" s="27">
        <v>188942064.69999874</v>
      </c>
      <c r="I30" s="27">
        <v>100</v>
      </c>
      <c r="J30" s="26">
        <v>1100</v>
      </c>
      <c r="K30" s="42">
        <f t="shared" si="4"/>
        <v>2.187057601764248E-2</v>
      </c>
      <c r="L30" s="42">
        <f t="shared" si="5"/>
        <v>1.26672385888951E-2</v>
      </c>
      <c r="M30" s="42">
        <f t="shared" si="6"/>
        <v>0.26086351910888123</v>
      </c>
      <c r="N30" s="42">
        <f t="shared" si="7"/>
        <v>9.468064810166392E-2</v>
      </c>
      <c r="O30" s="4">
        <f t="shared" si="12"/>
        <v>13879.650937499995</v>
      </c>
      <c r="P30" s="4">
        <f t="shared" si="13"/>
        <v>4686.6060459958899</v>
      </c>
      <c r="Q30" s="60">
        <f t="shared" si="14"/>
        <v>390.55050383299084</v>
      </c>
      <c r="R30">
        <f>'[1]OCS Schedule 1 Proposal'!$F$24/100</f>
        <v>0.115785</v>
      </c>
      <c r="S30" s="61">
        <f t="shared" si="15"/>
        <v>45.219890086302847</v>
      </c>
      <c r="T30" s="100">
        <v>6</v>
      </c>
      <c r="U30" s="61">
        <f t="shared" si="16"/>
        <v>51.219890086302847</v>
      </c>
      <c r="V30" s="61">
        <f>(Summer!S29+Winter!S30)/2</f>
        <v>47.994788948216339</v>
      </c>
      <c r="W30" s="61">
        <f t="shared" si="17"/>
        <v>3.225101138086508</v>
      </c>
    </row>
    <row r="31" spans="1:24" x14ac:dyDescent="0.2">
      <c r="A31" s="26">
        <v>500</v>
      </c>
      <c r="B31" s="23">
        <f>'July 2012'!C30+'Aug 2012'!C30+'Sept 2012'!C30+'Oct 2012'!C30+'Nov 2012'!C30+'Dec 2012'!C30+'Jan 2013'!C30+'Feb 2013'!C30+'Mar 2013'!C30+'Apr 2013'!C30+'May 2013'!C30+'June 2013'!C30</f>
        <v>859288.66625000793</v>
      </c>
      <c r="C31" s="23">
        <f>'July 2012'!D30+'Aug 2012'!D30+'Sept 2012'!D30+'Oct 2012'!D30+'Nov 2012'!D30+'Dec 2012'!D30+'Jan 2013'!D30+'Feb 2013'!D30+'Mar 2013'!D30+'Apr 2013'!D30+'May 2013'!D30+'June 2013'!D30</f>
        <v>387332286</v>
      </c>
      <c r="D31" s="27">
        <f t="shared" si="2"/>
        <v>2845900.0392500069</v>
      </c>
      <c r="E31" s="29">
        <f t="shared" si="3"/>
        <v>873533752</v>
      </c>
      <c r="G31" s="27">
        <v>156101106.19999984</v>
      </c>
      <c r="I31" s="27">
        <v>100</v>
      </c>
      <c r="J31" s="26">
        <v>1200</v>
      </c>
      <c r="K31" s="42">
        <f t="shared" si="4"/>
        <v>0.1128338780573135</v>
      </c>
      <c r="L31" s="42">
        <f t="shared" si="5"/>
        <v>7.5427316521458301E-2</v>
      </c>
      <c r="M31" s="42">
        <f t="shared" si="6"/>
        <v>0.37369739716619471</v>
      </c>
      <c r="N31" s="42">
        <f t="shared" si="7"/>
        <v>0.17010796462312222</v>
      </c>
      <c r="O31" s="4">
        <f t="shared" si="12"/>
        <v>71607.388854167322</v>
      </c>
      <c r="P31" s="4">
        <f t="shared" si="13"/>
        <v>5409.1105987515493</v>
      </c>
      <c r="Q31" s="60">
        <f t="shared" si="14"/>
        <v>450.75921656262909</v>
      </c>
      <c r="R31">
        <f>'[1]OCS Schedule 1 Proposal'!$F$24/100</f>
        <v>0.115785</v>
      </c>
      <c r="S31" s="61">
        <f t="shared" si="15"/>
        <v>52.191155889704007</v>
      </c>
      <c r="T31" s="100">
        <v>6</v>
      </c>
      <c r="U31" s="61">
        <f t="shared" si="16"/>
        <v>58.191155889704007</v>
      </c>
      <c r="V31" s="61">
        <f>(Summer!S30+Winter!S31)/2</f>
        <v>54.470258936721862</v>
      </c>
      <c r="W31" s="61">
        <f t="shared" si="17"/>
        <v>3.7208969529821445</v>
      </c>
    </row>
    <row r="32" spans="1:24" x14ac:dyDescent="0.2">
      <c r="A32" s="26">
        <v>600</v>
      </c>
      <c r="B32" s="23">
        <f>'July 2012'!C31+'Aug 2012'!C31+'Sept 2012'!C31+'Oct 2012'!C31+'Nov 2012'!C31+'Dec 2012'!C31+'Jan 2013'!C31+'Feb 2013'!C31+'Mar 2013'!C31+'Apr 2013'!C31+'May 2013'!C31+'June 2013'!C31</f>
        <v>844237.7737500075</v>
      </c>
      <c r="C32" s="23">
        <f>'July 2012'!D31+'Aug 2012'!D31+'Sept 2012'!D31+'Oct 2012'!D31+'Nov 2012'!D31+'Dec 2012'!D31+'Jan 2013'!D31+'Feb 2013'!D31+'Mar 2013'!D31+'Apr 2013'!D31+'May 2013'!D31+'June 2013'!D31</f>
        <v>464334920</v>
      </c>
      <c r="D32" s="27">
        <f t="shared" si="2"/>
        <v>3690137.8130000145</v>
      </c>
      <c r="E32" s="29">
        <f t="shared" si="3"/>
        <v>1337868672</v>
      </c>
      <c r="G32" s="27">
        <v>129154616.35000047</v>
      </c>
      <c r="I32" s="27">
        <v>100</v>
      </c>
      <c r="J32" s="26">
        <v>1300</v>
      </c>
      <c r="K32" s="42">
        <f t="shared" si="4"/>
        <v>0.11085753339491959</v>
      </c>
      <c r="L32" s="42">
        <f t="shared" si="5"/>
        <v>9.0422457018741825E-2</v>
      </c>
      <c r="M32" s="42">
        <f t="shared" si="6"/>
        <v>0.48455493056111432</v>
      </c>
      <c r="N32" s="42">
        <f t="shared" si="7"/>
        <v>0.26053042164186407</v>
      </c>
      <c r="O32" s="4">
        <f t="shared" si="12"/>
        <v>70353.147812500625</v>
      </c>
      <c r="P32" s="4">
        <f t="shared" si="13"/>
        <v>6600.0589090555968</v>
      </c>
      <c r="Q32" s="60">
        <f t="shared" si="14"/>
        <v>550.00490908796644</v>
      </c>
      <c r="R32">
        <f>'[1]OCS Schedule 1 Proposal'!$F$24/100</f>
        <v>0.115785</v>
      </c>
      <c r="S32" s="61">
        <f t="shared" si="15"/>
        <v>63.682318398750191</v>
      </c>
      <c r="T32" s="100">
        <v>6</v>
      </c>
      <c r="U32" s="61">
        <f t="shared" si="16"/>
        <v>69.682318398750198</v>
      </c>
      <c r="V32" s="61">
        <f>(Summer!S31+Winter!S32)/2</f>
        <v>65.143322463827744</v>
      </c>
      <c r="W32" s="61">
        <f t="shared" si="17"/>
        <v>4.538995934922454</v>
      </c>
    </row>
    <row r="33" spans="1:23" x14ac:dyDescent="0.2">
      <c r="A33" s="26">
        <v>700</v>
      </c>
      <c r="B33" s="23">
        <f>'July 2012'!C32+'Aug 2012'!C32+'Sept 2012'!C32+'Oct 2012'!C32+'Nov 2012'!C32+'Dec 2012'!C32+'Jan 2013'!C32+'Feb 2013'!C32+'Mar 2013'!C32+'Apr 2013'!C32+'May 2013'!C32+'June 2013'!C32</f>
        <v>765842.1910000114</v>
      </c>
      <c r="C33" s="23">
        <f>'July 2012'!D32+'Aug 2012'!D32+'Sept 2012'!D32+'Oct 2012'!D32+'Nov 2012'!D32+'Dec 2012'!D32+'Jan 2013'!D32+'Feb 2013'!D32+'Mar 2013'!D32+'Apr 2013'!D32+'May 2013'!D32+'June 2013'!D32</f>
        <v>497368637</v>
      </c>
      <c r="D33" s="27">
        <f t="shared" si="2"/>
        <v>4455980.0040000258</v>
      </c>
      <c r="E33" s="29">
        <f t="shared" si="3"/>
        <v>1835237309</v>
      </c>
      <c r="G33" s="27">
        <v>107101549.1000002</v>
      </c>
      <c r="I33" s="27">
        <v>100</v>
      </c>
      <c r="J33" s="26">
        <v>1400</v>
      </c>
      <c r="K33" s="42">
        <f t="shared" si="4"/>
        <v>0.10056334708515688</v>
      </c>
      <c r="L33" s="42">
        <f t="shared" si="5"/>
        <v>9.6855291869073101E-2</v>
      </c>
      <c r="M33" s="42">
        <f t="shared" si="6"/>
        <v>0.58511827764627122</v>
      </c>
      <c r="N33" s="42">
        <f t="shared" si="7"/>
        <v>0.35738571351093718</v>
      </c>
      <c r="O33" s="4">
        <f t="shared" si="12"/>
        <v>63820.182583334281</v>
      </c>
      <c r="P33" s="4">
        <f t="shared" si="13"/>
        <v>7793.2813236714346</v>
      </c>
      <c r="Q33" s="60">
        <f t="shared" si="14"/>
        <v>649.44011030595289</v>
      </c>
      <c r="R33">
        <f>'[1]OCS Schedule 1 Proposal'!$F$24/100</f>
        <v>0.115785</v>
      </c>
      <c r="S33" s="61">
        <f t="shared" si="15"/>
        <v>75.195423171774749</v>
      </c>
      <c r="T33" s="100">
        <v>6</v>
      </c>
      <c r="U33" s="61">
        <f t="shared" si="16"/>
        <v>81.195423171774749</v>
      </c>
      <c r="V33" s="61">
        <f>(Summer!S32+Winter!S33)/2</f>
        <v>75.840901509735403</v>
      </c>
      <c r="W33" s="61">
        <f t="shared" si="17"/>
        <v>5.3545216620393461</v>
      </c>
    </row>
    <row r="34" spans="1:23" x14ac:dyDescent="0.2">
      <c r="A34" s="26">
        <v>800</v>
      </c>
      <c r="B34" s="23">
        <f>'July 2012'!C33+'Aug 2012'!C33+'Sept 2012'!C33+'Oct 2012'!C33+'Nov 2012'!C33+'Dec 2012'!C33+'Jan 2013'!C33+'Feb 2013'!C33+'Mar 2013'!C33+'Apr 2013'!C33+'May 2013'!C33+'June 2013'!C33</f>
        <v>657557.35050000995</v>
      </c>
      <c r="C34" s="23">
        <f>'July 2012'!D33+'Aug 2012'!D33+'Sept 2012'!D33+'Oct 2012'!D33+'Nov 2012'!D33+'Dec 2012'!D33+'Jan 2013'!D33+'Feb 2013'!D33+'Mar 2013'!D33+'Apr 2013'!D33+'May 2013'!D33+'June 2013'!D33</f>
        <v>492550958</v>
      </c>
      <c r="D34" s="27">
        <f t="shared" si="2"/>
        <v>5113537.3545000358</v>
      </c>
      <c r="E34" s="29">
        <f t="shared" si="3"/>
        <v>2327788267</v>
      </c>
      <c r="G34" s="27">
        <v>89021294.400000095</v>
      </c>
      <c r="I34" s="27">
        <v>100</v>
      </c>
      <c r="J34" s="26">
        <v>1500</v>
      </c>
      <c r="K34" s="42">
        <f t="shared" si="4"/>
        <v>8.6344378572801389E-2</v>
      </c>
      <c r="L34" s="42">
        <f t="shared" si="5"/>
        <v>9.591711911155662E-2</v>
      </c>
      <c r="M34" s="42">
        <f t="shared" si="6"/>
        <v>0.67146265621907264</v>
      </c>
      <c r="N34" s="42">
        <f t="shared" si="7"/>
        <v>0.45330283262249377</v>
      </c>
      <c r="O34" s="4">
        <f t="shared" si="12"/>
        <v>54796.445875000827</v>
      </c>
      <c r="P34" s="4">
        <f t="shared" si="13"/>
        <v>8988.7391442062672</v>
      </c>
      <c r="Q34" s="60">
        <f t="shared" si="14"/>
        <v>749.06159535052223</v>
      </c>
      <c r="R34">
        <f>'[1]OCS Schedule 1 Proposal'!$F$24/100</f>
        <v>0.115785</v>
      </c>
      <c r="S34" s="61">
        <f t="shared" si="15"/>
        <v>86.730096817660211</v>
      </c>
      <c r="T34" s="100">
        <v>6</v>
      </c>
      <c r="U34" s="61">
        <f t="shared" si="16"/>
        <v>92.730096817660211</v>
      </c>
      <c r="V34" s="61">
        <f>(Summer!S33+Winter!S34)/2</f>
        <v>86.554514849326353</v>
      </c>
      <c r="W34" s="61">
        <f t="shared" si="17"/>
        <v>6.1755819683338586</v>
      </c>
    </row>
    <row r="35" spans="1:23" x14ac:dyDescent="0.2">
      <c r="A35" s="26">
        <v>900</v>
      </c>
      <c r="B35" s="23">
        <f>'July 2012'!C34+'Aug 2012'!C34+'Sept 2012'!C34+'Oct 2012'!C34+'Nov 2012'!C34+'Dec 2012'!C34+'Jan 2013'!C34+'Feb 2013'!C34+'Mar 2013'!C34+'Apr 2013'!C34+'May 2013'!C34+'June 2013'!C34</f>
        <v>547159.62125000614</v>
      </c>
      <c r="C35" s="23">
        <f>'July 2012'!D34+'Aug 2012'!D34+'Sept 2012'!D34+'Oct 2012'!D34+'Nov 2012'!D34+'Dec 2012'!D34+'Jan 2013'!D34+'Feb 2013'!D34+'Mar 2013'!D34+'Apr 2013'!D34+'May 2013'!D34+'June 2013'!D34</f>
        <v>464480023</v>
      </c>
      <c r="D35" s="27">
        <f t="shared" si="2"/>
        <v>5660696.9757500421</v>
      </c>
      <c r="E35" s="29">
        <f t="shared" si="3"/>
        <v>2792268290</v>
      </c>
      <c r="G35" s="27">
        <v>74137553.350000009</v>
      </c>
      <c r="I35" s="27">
        <v>100</v>
      </c>
      <c r="J35" s="26">
        <v>1600</v>
      </c>
      <c r="K35" s="42">
        <f t="shared" si="4"/>
        <v>7.1847964958549185E-2</v>
      </c>
      <c r="L35" s="42">
        <f t="shared" si="5"/>
        <v>9.0450713712812547E-2</v>
      </c>
      <c r="M35" s="42">
        <f t="shared" si="6"/>
        <v>0.74331062117762181</v>
      </c>
      <c r="N35" s="42">
        <f t="shared" si="7"/>
        <v>0.54375354633530626</v>
      </c>
      <c r="O35" s="4">
        <f t="shared" si="12"/>
        <v>45596.635104167181</v>
      </c>
      <c r="P35" s="4">
        <f t="shared" si="13"/>
        <v>10186.7171105692</v>
      </c>
      <c r="Q35" s="60">
        <f t="shared" si="14"/>
        <v>848.8930925474333</v>
      </c>
      <c r="R35">
        <f>'[1]OCS Schedule 1 Proposal'!$F$24/100</f>
        <v>0.115785</v>
      </c>
      <c r="S35" s="61">
        <f t="shared" si="15"/>
        <v>98.289086720604558</v>
      </c>
      <c r="T35" s="100">
        <v>6</v>
      </c>
      <c r="U35" s="61">
        <f t="shared" si="16"/>
        <v>104.28908672060456</v>
      </c>
      <c r="V35" s="61">
        <f>(Summer!S34+Winter!S35)/2</f>
        <v>97.28857013425656</v>
      </c>
      <c r="W35" s="61">
        <f t="shared" si="17"/>
        <v>7.0005165863479988</v>
      </c>
    </row>
    <row r="36" spans="1:23" x14ac:dyDescent="0.2">
      <c r="A36" s="26">
        <v>1000</v>
      </c>
      <c r="B36" s="23">
        <f>'July 2012'!C35+'Aug 2012'!C35+'Sept 2012'!C35+'Oct 2012'!C35+'Nov 2012'!C35+'Dec 2012'!C35+'Jan 2013'!C35+'Feb 2013'!C35+'Mar 2013'!C35+'Apr 2013'!C35+'May 2013'!C35+'June 2013'!C35</f>
        <v>445004.06800000311</v>
      </c>
      <c r="C36" s="23">
        <f>'July 2012'!D35+'Aug 2012'!D35+'Sept 2012'!D35+'Oct 2012'!D35+'Nov 2012'!D35+'Dec 2012'!D35+'Jan 2013'!D35+'Feb 2013'!D35+'Mar 2013'!D35+'Apr 2013'!D35+'May 2013'!D35+'June 2013'!D35</f>
        <v>422221252</v>
      </c>
      <c r="D36" s="27">
        <f t="shared" si="2"/>
        <v>6105701.0437500449</v>
      </c>
      <c r="E36" s="29">
        <f t="shared" si="3"/>
        <v>3214489542</v>
      </c>
      <c r="G36" s="27">
        <v>61903730.175000012</v>
      </c>
      <c r="I36" s="27">
        <v>100</v>
      </c>
      <c r="J36" s="26">
        <v>1700</v>
      </c>
      <c r="K36" s="42">
        <f t="shared" si="4"/>
        <v>5.8433838028898046E-2</v>
      </c>
      <c r="L36" s="42">
        <f t="shared" si="5"/>
        <v>8.2221434070410562E-2</v>
      </c>
      <c r="M36" s="42">
        <f t="shared" si="6"/>
        <v>0.80174445920651982</v>
      </c>
      <c r="N36" s="42">
        <f t="shared" si="7"/>
        <v>0.62597498040571686</v>
      </c>
      <c r="O36" s="4">
        <f t="shared" si="12"/>
        <v>37083.67233333359</v>
      </c>
      <c r="P36" s="4">
        <f t="shared" si="13"/>
        <v>11385.637544329067</v>
      </c>
      <c r="Q36" s="60">
        <f t="shared" si="14"/>
        <v>948.80312869408897</v>
      </c>
      <c r="R36">
        <f>'[1]OCS Schedule 1 Proposal'!$F$25/100</f>
        <v>0.14486399999999999</v>
      </c>
      <c r="S36" s="61">
        <f t="shared" si="15"/>
        <v>137.4474164351405</v>
      </c>
      <c r="T36" s="100">
        <v>6</v>
      </c>
      <c r="U36" s="61">
        <f t="shared" si="16"/>
        <v>143.4474164351405</v>
      </c>
      <c r="V36" s="61">
        <f>(Summer!S35+Winter!S36)/2</f>
        <v>121.83522814848767</v>
      </c>
      <c r="W36" s="61">
        <f t="shared" si="17"/>
        <v>21.612188286652824</v>
      </c>
    </row>
    <row r="37" spans="1:23" x14ac:dyDescent="0.2">
      <c r="A37" s="26">
        <v>1100</v>
      </c>
      <c r="B37" s="23">
        <f>'July 2012'!C36+'Aug 2012'!C36+'Sept 2012'!C36+'Oct 2012'!C36+'Nov 2012'!C36+'Dec 2012'!C36+'Jan 2013'!C36+'Feb 2013'!C36+'Mar 2013'!C36+'Apr 2013'!C36+'May 2013'!C36+'June 2013'!C36</f>
        <v>362165.48950000107</v>
      </c>
      <c r="C37" s="23">
        <f>'July 2012'!D36+'Aug 2012'!D36+'Sept 2012'!D36+'Oct 2012'!D36+'Nov 2012'!D36+'Dec 2012'!D36+'Jan 2013'!D36+'Feb 2013'!D36+'Mar 2013'!D36+'Apr 2013'!D36+'May 2013'!D36+'June 2013'!D36</f>
        <v>379842490</v>
      </c>
      <c r="D37" s="27">
        <f t="shared" si="2"/>
        <v>6467866.533250046</v>
      </c>
      <c r="E37" s="29">
        <f t="shared" si="3"/>
        <v>3594332032</v>
      </c>
      <c r="G37" s="27">
        <v>51811452.87499994</v>
      </c>
      <c r="I37" s="27">
        <v>100</v>
      </c>
      <c r="J37" s="26">
        <v>1800</v>
      </c>
      <c r="K37" s="42">
        <f t="shared" si="4"/>
        <v>4.7556238414205892E-2</v>
      </c>
      <c r="L37" s="42">
        <f t="shared" si="5"/>
        <v>7.3968787929878016E-2</v>
      </c>
      <c r="M37" s="42">
        <f t="shared" si="6"/>
        <v>0.84930069762072569</v>
      </c>
      <c r="N37" s="42">
        <f t="shared" si="7"/>
        <v>0.69994376833559491</v>
      </c>
      <c r="O37" s="4">
        <f t="shared" si="12"/>
        <v>30180.457458333422</v>
      </c>
      <c r="P37" s="4">
        <f t="shared" si="13"/>
        <v>12585.710157786822</v>
      </c>
      <c r="Q37" s="60">
        <f t="shared" si="14"/>
        <v>1048.8091798155685</v>
      </c>
      <c r="R37">
        <f>'[1]OCS Schedule 1 Proposal'!$F$25/100</f>
        <v>0.14486399999999999</v>
      </c>
      <c r="S37" s="61">
        <f t="shared" si="15"/>
        <v>151.93469302480253</v>
      </c>
      <c r="T37" s="100">
        <v>6</v>
      </c>
      <c r="U37" s="61">
        <f t="shared" si="16"/>
        <v>157.93469302480253</v>
      </c>
      <c r="V37" s="61">
        <f>(Summer!S36+Winter!S37)/2</f>
        <v>134.04035981496077</v>
      </c>
      <c r="W37" s="61">
        <f t="shared" si="17"/>
        <v>23.894333209841761</v>
      </c>
    </row>
    <row r="38" spans="1:23" x14ac:dyDescent="0.2">
      <c r="A38" s="26">
        <v>1200</v>
      </c>
      <c r="B38" s="23">
        <f>'July 2012'!C37+'Aug 2012'!C37+'Sept 2012'!C37+'Oct 2012'!C37+'Nov 2012'!C37+'Dec 2012'!C37+'Jan 2013'!C37+'Feb 2013'!C37+'Mar 2013'!C37+'Apr 2013'!C37+'May 2013'!C37+'June 2013'!C37</f>
        <v>296698.19750000001</v>
      </c>
      <c r="C38" s="23">
        <f>'July 2012'!D37+'Aug 2012'!D37+'Sept 2012'!D37+'Oct 2012'!D37+'Nov 2012'!D37+'Dec 2012'!D37+'Jan 2013'!D37+'Feb 2013'!D37+'Mar 2013'!D37+'Apr 2013'!D37+'May 2013'!D37+'June 2013'!D37</f>
        <v>340873879</v>
      </c>
      <c r="D38" s="27">
        <f t="shared" si="2"/>
        <v>6764564.7307500457</v>
      </c>
      <c r="E38" s="29">
        <f t="shared" si="3"/>
        <v>3935205911</v>
      </c>
      <c r="G38" s="27">
        <v>43509068.974999905</v>
      </c>
      <c r="I38" s="27">
        <v>100</v>
      </c>
      <c r="J38" s="26">
        <v>1900</v>
      </c>
      <c r="K38" s="42">
        <f t="shared" si="4"/>
        <v>3.8959676243186352E-2</v>
      </c>
      <c r="L38" s="42">
        <f t="shared" si="5"/>
        <v>6.6380218986522285E-2</v>
      </c>
      <c r="M38" s="42">
        <f t="shared" si="6"/>
        <v>0.88826037386391199</v>
      </c>
      <c r="N38" s="42">
        <f t="shared" si="7"/>
        <v>0.76632398732211715</v>
      </c>
      <c r="O38" s="4">
        <f t="shared" si="12"/>
        <v>24724.849791666667</v>
      </c>
      <c r="P38" s="4">
        <f t="shared" si="13"/>
        <v>13786.691602668061</v>
      </c>
      <c r="Q38" s="60">
        <f t="shared" si="14"/>
        <v>1148.8909668890051</v>
      </c>
      <c r="R38">
        <f>'[1]OCS Schedule 1 Proposal'!$F$25/100</f>
        <v>0.14486399999999999</v>
      </c>
      <c r="S38" s="61">
        <f t="shared" si="15"/>
        <v>166.43294102740882</v>
      </c>
      <c r="T38" s="100">
        <v>6</v>
      </c>
      <c r="U38" s="61">
        <f t="shared" si="16"/>
        <v>172.43294102740882</v>
      </c>
      <c r="V38" s="61">
        <f>(Summer!S37+Winter!S38)/2</f>
        <v>146.25269239032579</v>
      </c>
      <c r="W38" s="61">
        <f t="shared" si="17"/>
        <v>26.180248637083025</v>
      </c>
    </row>
    <row r="39" spans="1:23" x14ac:dyDescent="0.2">
      <c r="A39" s="26">
        <v>1300</v>
      </c>
      <c r="B39" s="23">
        <f>'July 2012'!C38+'Aug 2012'!C38+'Sept 2012'!C38+'Oct 2012'!C38+'Nov 2012'!C38+'Dec 2012'!C38+'Jan 2013'!C38+'Feb 2013'!C38+'Mar 2013'!C38+'Apr 2013'!C38+'May 2013'!C38+'June 2013'!C38</f>
        <v>243331.96699999948</v>
      </c>
      <c r="C39" s="23">
        <f>'July 2012'!D38+'Aug 2012'!D38+'Sept 2012'!D38+'Oct 2012'!D38+'Nov 2012'!D38+'Dec 2012'!D38+'Jan 2013'!D38+'Feb 2013'!D38+'Mar 2013'!D38+'Apr 2013'!D38+'May 2013'!D38+'June 2013'!D38</f>
        <v>303890929</v>
      </c>
      <c r="D39" s="27">
        <f t="shared" si="2"/>
        <v>7007896.697750045</v>
      </c>
      <c r="E39" s="29">
        <f t="shared" si="3"/>
        <v>4239096840</v>
      </c>
      <c r="G39" s="27">
        <v>36724747.87499997</v>
      </c>
      <c r="I39" s="27">
        <v>100</v>
      </c>
      <c r="J39" s="26">
        <v>2000</v>
      </c>
      <c r="K39" s="42">
        <f t="shared" si="4"/>
        <v>3.1952114080294282E-2</v>
      </c>
      <c r="L39" s="42">
        <f t="shared" si="5"/>
        <v>5.9178328577760266E-2</v>
      </c>
      <c r="M39" s="42">
        <f t="shared" si="6"/>
        <v>0.92021248794420629</v>
      </c>
      <c r="N39" s="42">
        <f t="shared" si="7"/>
        <v>0.82550231589987744</v>
      </c>
      <c r="O39" s="4">
        <f t="shared" si="12"/>
        <v>20277.663916666625</v>
      </c>
      <c r="P39" s="4">
        <f t="shared" si="13"/>
        <v>14986.486128228304</v>
      </c>
      <c r="Q39" s="60">
        <f t="shared" si="14"/>
        <v>1248.8738440190252</v>
      </c>
      <c r="R39">
        <f>'[1]OCS Schedule 1 Proposal'!$F$25/100</f>
        <v>0.14486399999999999</v>
      </c>
      <c r="S39" s="61">
        <f t="shared" si="15"/>
        <v>180.91686053997205</v>
      </c>
      <c r="T39" s="100">
        <v>6</v>
      </c>
      <c r="U39" s="61">
        <f t="shared" si="16"/>
        <v>186.91686053997205</v>
      </c>
      <c r="V39" s="61">
        <f>(Summer!S38+Winter!S39)/2</f>
        <v>158.4546025427243</v>
      </c>
      <c r="W39" s="61">
        <f t="shared" si="17"/>
        <v>28.462257997247747</v>
      </c>
    </row>
    <row r="40" spans="1:23" x14ac:dyDescent="0.2">
      <c r="A40" s="26">
        <v>1400</v>
      </c>
      <c r="B40" s="23">
        <f>'July 2012'!C39+'Aug 2012'!C39+'Sept 2012'!C39+'Oct 2012'!C39+'Nov 2012'!C39+'Dec 2012'!C39+'Jan 2013'!C39+'Feb 2013'!C39+'Mar 2013'!C39+'Apr 2013'!C39+'May 2013'!C39+'June 2013'!C39</f>
        <v>198823.1997499998</v>
      </c>
      <c r="C40" s="23">
        <f>'July 2012'!D39+'Aug 2012'!D39+'Sept 2012'!D39+'Oct 2012'!D39+'Nov 2012'!D39+'Dec 2012'!D39+'Jan 2013'!D39+'Feb 2013'!D39+'Mar 2013'!D39+'Apr 2013'!D39+'May 2013'!D39+'June 2013'!D39</f>
        <v>268191981</v>
      </c>
      <c r="D40" s="27">
        <f t="shared" si="2"/>
        <v>7206719.8975000447</v>
      </c>
      <c r="E40" s="29">
        <f t="shared" si="3"/>
        <v>4507288821</v>
      </c>
      <c r="G40" s="27">
        <v>173547132.00000048</v>
      </c>
      <c r="I40" s="27">
        <v>1000</v>
      </c>
      <c r="J40" s="26">
        <v>3000</v>
      </c>
      <c r="K40" s="42">
        <f t="shared" si="4"/>
        <v>2.6107632460066969E-2</v>
      </c>
      <c r="L40" s="42">
        <f t="shared" si="5"/>
        <v>5.2226478841487359E-2</v>
      </c>
      <c r="M40" s="42">
        <f t="shared" si="6"/>
        <v>0.94632012040427327</v>
      </c>
      <c r="N40" s="42">
        <f t="shared" si="7"/>
        <v>0.87772879474136478</v>
      </c>
      <c r="O40" s="4">
        <f t="shared" si="12"/>
        <v>16568.599979166651</v>
      </c>
      <c r="P40" s="4">
        <f t="shared" si="13"/>
        <v>16186.761786585737</v>
      </c>
      <c r="Q40" s="60">
        <f t="shared" si="14"/>
        <v>1348.8968155488114</v>
      </c>
      <c r="R40">
        <f>'[1]OCS Schedule 1 Proposal'!$F$25/100</f>
        <v>0.14486399999999999</v>
      </c>
      <c r="S40" s="61">
        <f t="shared" si="15"/>
        <v>195.406588287663</v>
      </c>
      <c r="T40" s="100">
        <v>6</v>
      </c>
      <c r="U40" s="61">
        <f t="shared" si="16"/>
        <v>201.406588287663</v>
      </c>
      <c r="V40" s="61">
        <f>(Summer!S39+Winter!S40)/2</f>
        <v>170.66020685306188</v>
      </c>
      <c r="W40" s="61">
        <f t="shared" si="17"/>
        <v>30.746381434601119</v>
      </c>
    </row>
    <row r="41" spans="1:23" x14ac:dyDescent="0.2">
      <c r="A41" s="26">
        <v>1500</v>
      </c>
      <c r="B41" s="23">
        <f>'July 2012'!C40+'Aug 2012'!C40+'Sept 2012'!C40+'Oct 2012'!C40+'Nov 2012'!C40+'Dec 2012'!C40+'Jan 2013'!C40+'Feb 2013'!C40+'Mar 2013'!C40+'Apr 2013'!C40+'May 2013'!C40+'June 2013'!C40</f>
        <v>163799.02024999988</v>
      </c>
      <c r="C41" s="23">
        <f>'July 2012'!D40+'Aug 2012'!D40+'Sept 2012'!D40+'Oct 2012'!D40+'Nov 2012'!D40+'Dec 2012'!D40+'Jan 2013'!D40+'Feb 2013'!D40+'Mar 2013'!D40+'Apr 2013'!D40+'May 2013'!D40+'June 2013'!D40</f>
        <v>237340097</v>
      </c>
      <c r="D41" s="27">
        <f t="shared" si="2"/>
        <v>7370518.9177500447</v>
      </c>
      <c r="E41" s="29">
        <f t="shared" si="3"/>
        <v>4744628918</v>
      </c>
      <c r="G41" s="27">
        <v>50982246.500000015</v>
      </c>
      <c r="I41" s="27">
        <v>1000</v>
      </c>
      <c r="J41" s="26">
        <v>4000</v>
      </c>
      <c r="K41" s="42">
        <f t="shared" si="4"/>
        <v>2.1508579599278221E-2</v>
      </c>
      <c r="L41" s="42">
        <f t="shared" si="5"/>
        <v>4.6218524163133191E-2</v>
      </c>
      <c r="M41" s="42">
        <f t="shared" si="6"/>
        <v>0.96782870000355148</v>
      </c>
      <c r="N41" s="42">
        <f t="shared" si="7"/>
        <v>0.92394731890449799</v>
      </c>
      <c r="O41" s="4">
        <f t="shared" si="12"/>
        <v>13649.918354166657</v>
      </c>
      <c r="P41" s="4">
        <f t="shared" si="13"/>
        <v>17387.656895951441</v>
      </c>
      <c r="Q41" s="60">
        <f t="shared" si="14"/>
        <v>1448.9714079959533</v>
      </c>
      <c r="R41">
        <f>'[1]OCS Schedule 1 Proposal'!$F$25/100</f>
        <v>0.14486399999999999</v>
      </c>
      <c r="S41" s="61">
        <f t="shared" si="15"/>
        <v>209.90379404792577</v>
      </c>
      <c r="T41" s="100">
        <v>6</v>
      </c>
      <c r="U41" s="61">
        <f t="shared" si="16"/>
        <v>215.90379404792577</v>
      </c>
      <c r="V41" s="61">
        <f>(Summer!S40+Winter!S41)/2</f>
        <v>182.87299200519186</v>
      </c>
      <c r="W41" s="61">
        <f t="shared" si="17"/>
        <v>33.03080204273391</v>
      </c>
    </row>
    <row r="42" spans="1:23" x14ac:dyDescent="0.2">
      <c r="A42" s="26">
        <v>1600</v>
      </c>
      <c r="B42" s="23">
        <f>'July 2012'!C41+'Aug 2012'!C41+'Sept 2012'!C41+'Oct 2012'!C41+'Nov 2012'!C41+'Dec 2012'!C41+'Jan 2013'!C41+'Feb 2013'!C41+'Mar 2013'!C41+'Apr 2013'!C41+'May 2013'!C41+'June 2013'!C41</f>
        <v>134439.52274999997</v>
      </c>
      <c r="C42" s="23">
        <f>'July 2012'!D41+'Aug 2012'!D41+'Sept 2012'!D41+'Oct 2012'!D41+'Nov 2012'!D41+'Dec 2012'!D41+'Jan 2013'!D41+'Feb 2013'!D41+'Mar 2013'!D41+'Apr 2013'!D41+'May 2013'!D41+'June 2013'!D41</f>
        <v>208240964</v>
      </c>
      <c r="D42" s="27">
        <f t="shared" si="2"/>
        <v>7504958.4405000443</v>
      </c>
      <c r="E42" s="29">
        <f t="shared" si="3"/>
        <v>4952869882</v>
      </c>
      <c r="G42" s="27">
        <v>21797097.999999955</v>
      </c>
      <c r="I42" s="27">
        <v>1000</v>
      </c>
      <c r="J42" s="26">
        <v>5000</v>
      </c>
      <c r="K42" s="42">
        <f t="shared" si="4"/>
        <v>1.7653360636370179E-2</v>
      </c>
      <c r="L42" s="42">
        <f t="shared" si="5"/>
        <v>4.0551892192022439E-2</v>
      </c>
      <c r="M42" s="42">
        <f t="shared" si="6"/>
        <v>0.98548206063992161</v>
      </c>
      <c r="N42" s="42">
        <f t="shared" si="7"/>
        <v>0.96449921109652048</v>
      </c>
      <c r="O42" s="4">
        <f t="shared" si="12"/>
        <v>11203.293562499997</v>
      </c>
      <c r="P42" s="4">
        <f t="shared" si="13"/>
        <v>18587.477230537854</v>
      </c>
      <c r="Q42" s="60">
        <f t="shared" si="14"/>
        <v>1548.9564358781545</v>
      </c>
      <c r="R42">
        <f>'[1]OCS Schedule 1 Proposal'!$F$25/100</f>
        <v>0.14486399999999999</v>
      </c>
      <c r="S42" s="61">
        <f t="shared" si="15"/>
        <v>224.38802512705297</v>
      </c>
      <c r="T42" s="100">
        <v>6</v>
      </c>
      <c r="U42" s="61">
        <f t="shared" si="16"/>
        <v>230.38802512705297</v>
      </c>
      <c r="V42" s="61">
        <f>(Summer!S41+Winter!S42)/2</f>
        <v>195.0768524403764</v>
      </c>
      <c r="W42" s="61">
        <f t="shared" si="17"/>
        <v>35.311172686676571</v>
      </c>
    </row>
    <row r="43" spans="1:23" x14ac:dyDescent="0.2">
      <c r="A43" s="26">
        <v>1700</v>
      </c>
      <c r="B43" s="23">
        <f>'July 2012'!C42+'Aug 2012'!C42+'Sept 2012'!C42+'Oct 2012'!C42+'Nov 2012'!C42+'Dec 2012'!C42+'Jan 2013'!C42+'Feb 2013'!C42+'Mar 2013'!C42+'Apr 2013'!C42+'May 2013'!C42+'June 2013'!C42</f>
        <v>110561.659</v>
      </c>
      <c r="C43" s="23">
        <f>'July 2012'!D42+'Aug 2012'!D42+'Sept 2012'!D42+'Oct 2012'!D42+'Nov 2012'!D42+'Dec 2012'!D42+'Jan 2013'!D42+'Feb 2013'!D42+'Mar 2013'!D42+'Apr 2013'!D42+'May 2013'!D42+'June 2013'!D42</f>
        <v>182302677</v>
      </c>
      <c r="D43" s="27">
        <f t="shared" si="2"/>
        <v>7615520.0995000442</v>
      </c>
      <c r="E43" s="29">
        <f t="shared" si="3"/>
        <v>5135172559</v>
      </c>
      <c r="G43" s="30">
        <v>43927694</v>
      </c>
      <c r="I43" s="30">
        <v>0</v>
      </c>
      <c r="J43" s="33" t="s">
        <v>13</v>
      </c>
      <c r="K43" s="42">
        <f t="shared" si="4"/>
        <v>1.4517939360078417E-2</v>
      </c>
      <c r="L43" s="42">
        <f t="shared" si="5"/>
        <v>3.5500788903479574E-2</v>
      </c>
      <c r="M43" s="42">
        <f t="shared" si="6"/>
        <v>1</v>
      </c>
      <c r="N43" s="42">
        <f t="shared" si="7"/>
        <v>1</v>
      </c>
      <c r="O43" s="4">
        <f t="shared" si="12"/>
        <v>9213.4715833333339</v>
      </c>
      <c r="P43" s="4">
        <f t="shared" si="13"/>
        <v>19786.534896333276</v>
      </c>
      <c r="Q43" s="60">
        <f t="shared" si="14"/>
        <v>1648.8779080277729</v>
      </c>
      <c r="R43">
        <f>'[1]OCS Schedule 1 Proposal'!$F$25/100</f>
        <v>0.14486399999999999</v>
      </c>
      <c r="S43" s="61">
        <f t="shared" si="15"/>
        <v>238.86304926853529</v>
      </c>
      <c r="T43" s="100">
        <v>6</v>
      </c>
      <c r="U43" s="61">
        <f t="shared" si="16"/>
        <v>244.86304926853529</v>
      </c>
      <c r="V43" s="61">
        <f>(Summer!S42+Winter!S43)/2</f>
        <v>207.27300193376982</v>
      </c>
      <c r="W43" s="61">
        <f t="shared" si="17"/>
        <v>37.590047334765472</v>
      </c>
    </row>
    <row r="44" spans="1:23" x14ac:dyDescent="0.2">
      <c r="A44" s="26">
        <v>1800</v>
      </c>
      <c r="B44" s="23">
        <f>'July 2012'!C43+'Aug 2012'!C43+'Sept 2012'!C43+'Oct 2012'!C43+'Nov 2012'!C43+'Dec 2012'!C43+'Jan 2013'!C43+'Feb 2013'!C43+'Mar 2013'!C43+'Apr 2013'!C43+'May 2013'!C43+'June 2013'!C43</f>
        <v>91456.081500000015</v>
      </c>
      <c r="C44" s="23">
        <f>'July 2012'!D43+'Aug 2012'!D43+'Sept 2012'!D43+'Oct 2012'!D43+'Nov 2012'!D43+'Dec 2012'!D43+'Jan 2013'!D43+'Feb 2013'!D43+'Mar 2013'!D43+'Apr 2013'!D43+'May 2013'!D43+'June 2013'!D43</f>
        <v>159932692</v>
      </c>
      <c r="O44" s="4">
        <f t="shared" si="12"/>
        <v>7621.3401250000015</v>
      </c>
      <c r="P44" s="4">
        <f t="shared" si="13"/>
        <v>20984.851663473026</v>
      </c>
      <c r="Q44" s="60">
        <f t="shared" si="14"/>
        <v>1748.7376386227522</v>
      </c>
      <c r="R44">
        <f>'[1]OCS Schedule 1 Proposal'!$F$25/100</f>
        <v>0.14486399999999999</v>
      </c>
      <c r="S44" s="61">
        <f t="shared" si="15"/>
        <v>253.32912928144637</v>
      </c>
      <c r="T44" s="100">
        <v>6</v>
      </c>
      <c r="U44" s="61">
        <f t="shared" si="16"/>
        <v>259.3291292814464</v>
      </c>
      <c r="V44" s="61">
        <f>(Summer!S43+Winter!S44)/2</f>
        <v>219.46219581014716</v>
      </c>
      <c r="W44" s="61">
        <f t="shared" si="17"/>
        <v>39.866933471299234</v>
      </c>
    </row>
    <row r="45" spans="1:23" x14ac:dyDescent="0.2">
      <c r="A45" s="26">
        <v>1900</v>
      </c>
      <c r="B45" s="23">
        <f>'July 2012'!C44+'Aug 2012'!C44+'Sept 2012'!C44+'Oct 2012'!C44+'Nov 2012'!C44+'Dec 2012'!C44+'Jan 2013'!C44+'Feb 2013'!C44+'Mar 2013'!C44+'Apr 2013'!C44+'May 2013'!C44+'June 2013'!C44</f>
        <v>75069.985499999981</v>
      </c>
      <c r="C45" s="23">
        <f>'July 2012'!D44+'Aug 2012'!D44+'Sept 2012'!D44+'Oct 2012'!D44+'Nov 2012'!D44+'Dec 2012'!D44+'Jan 2013'!D44+'Feb 2013'!D44+'Mar 2013'!D44+'Apr 2013'!D44+'May 2013'!D44+'June 2013'!D44</f>
        <v>138787942</v>
      </c>
      <c r="D45" s="4" t="s">
        <v>9</v>
      </c>
      <c r="E45" s="4" t="s">
        <v>22</v>
      </c>
      <c r="O45" s="4">
        <f t="shared" si="12"/>
        <v>6255.8321249999981</v>
      </c>
      <c r="P45" s="4">
        <f t="shared" si="13"/>
        <v>22185.368665083872</v>
      </c>
      <c r="Q45" s="60">
        <f t="shared" si="14"/>
        <v>1848.7807220903226</v>
      </c>
      <c r="R45">
        <f>'[1]OCS Schedule 1 Proposal'!$F$25/100</f>
        <v>0.14486399999999999</v>
      </c>
      <c r="S45" s="61">
        <f t="shared" si="15"/>
        <v>267.82177052489249</v>
      </c>
      <c r="T45" s="100">
        <v>6</v>
      </c>
      <c r="U45" s="61">
        <f t="shared" si="16"/>
        <v>273.82177052489249</v>
      </c>
      <c r="V45" s="61">
        <f>(Summer!S44+Winter!S45)/2</f>
        <v>231.67380266671873</v>
      </c>
      <c r="W45" s="61">
        <f t="shared" si="17"/>
        <v>42.147967858173757</v>
      </c>
    </row>
    <row r="46" spans="1:23" x14ac:dyDescent="0.2">
      <c r="A46" s="26">
        <v>2000</v>
      </c>
      <c r="B46" s="23">
        <f>'July 2012'!C45+'Aug 2012'!C45+'Sept 2012'!C45+'Oct 2012'!C45+'Nov 2012'!C45+'Dec 2012'!C45+'Jan 2013'!C45+'Feb 2013'!C45+'Mar 2013'!C45+'Apr 2013'!C45+'May 2013'!C45+'June 2013'!C45</f>
        <v>61079.252999999997</v>
      </c>
      <c r="C46" s="23">
        <f>'July 2012'!D45+'Aug 2012'!D45+'Sept 2012'!D45+'Oct 2012'!D45+'Nov 2012'!D45+'Dec 2012'!D45+'Jan 2013'!D45+'Feb 2013'!D45+'Mar 2013'!D45+'Apr 2013'!D45+'May 2013'!D45+'June 2013'!D45</f>
        <v>119036153</v>
      </c>
      <c r="D46" s="4">
        <f>AVERAGE(C10:C19)</f>
        <v>5641554</v>
      </c>
      <c r="E46" s="4">
        <f>AVERAGE(D10:D15)</f>
        <v>160485.77254166652</v>
      </c>
      <c r="O46" s="4">
        <f t="shared" si="12"/>
        <v>5089.9377500000001</v>
      </c>
      <c r="P46" s="4">
        <f t="shared" si="13"/>
        <v>23386.563617600234</v>
      </c>
      <c r="Q46" s="60">
        <f t="shared" si="14"/>
        <v>1948.8803014666862</v>
      </c>
      <c r="R46">
        <f>'[1]OCS Schedule 1 Proposal'!$F$25/100</f>
        <v>0.14486399999999999</v>
      </c>
      <c r="S46" s="61">
        <f t="shared" si="15"/>
        <v>282.32259599167003</v>
      </c>
      <c r="T46" s="100">
        <v>6</v>
      </c>
      <c r="U46" s="61">
        <f t="shared" si="16"/>
        <v>288.32259599167003</v>
      </c>
      <c r="V46" s="61">
        <f>(Summer!S45+Winter!S46)/2</f>
        <v>243.89254472560222</v>
      </c>
      <c r="W46" s="61">
        <f t="shared" si="17"/>
        <v>44.430051266067807</v>
      </c>
    </row>
    <row r="47" spans="1:23" x14ac:dyDescent="0.2">
      <c r="A47" s="26">
        <v>3000</v>
      </c>
      <c r="B47" s="23">
        <f>'July 2012'!C46+'Aug 2012'!C46+'Sept 2012'!C46+'Oct 2012'!C46+'Nov 2012'!C46+'Dec 2012'!C46+'Jan 2013'!C46+'Feb 2013'!C46+'Mar 2013'!C46+'Apr 2013'!C46+'May 2013'!C46+'June 2013'!C46</f>
        <v>255163.02424999967</v>
      </c>
      <c r="C47" s="23">
        <f>'July 2012'!D46+'Aug 2012'!D46+'Sept 2012'!D46+'Oct 2012'!D46+'Nov 2012'!D46+'Dec 2012'!D46+'Jan 2013'!D46+'Feb 2013'!D46+'Mar 2013'!D46+'Apr 2013'!D46+'May 2013'!D46+'June 2013'!D46</f>
        <v>601644449</v>
      </c>
      <c r="D47" s="4">
        <f>VAR(C10:C19)</f>
        <v>27140167026253.332</v>
      </c>
      <c r="E47" s="4">
        <f>VAR(D10:D15)</f>
        <v>7883379230.6260014</v>
      </c>
      <c r="O47" s="4">
        <f t="shared" si="12"/>
        <v>21263.58535416664</v>
      </c>
      <c r="P47" s="4">
        <f t="shared" si="13"/>
        <v>28294.590915830977</v>
      </c>
      <c r="Q47" s="60">
        <f t="shared" si="14"/>
        <v>2357.8825763192481</v>
      </c>
      <c r="R47">
        <f>'[1]OCS Schedule 1 Proposal'!$F$25/100</f>
        <v>0.14486399999999999</v>
      </c>
      <c r="S47" s="61">
        <f t="shared" si="15"/>
        <v>341.57230153591155</v>
      </c>
      <c r="T47" s="100">
        <v>6</v>
      </c>
      <c r="U47" s="61">
        <f t="shared" si="16"/>
        <v>347.57230153591155</v>
      </c>
      <c r="V47" s="61">
        <f>(Summer!S46+Winter!S47)/2</f>
        <v>293.83906929293863</v>
      </c>
      <c r="W47" s="61">
        <f t="shared" si="17"/>
        <v>53.733232242972917</v>
      </c>
    </row>
    <row r="48" spans="1:23" x14ac:dyDescent="0.2">
      <c r="A48" s="26">
        <v>4000</v>
      </c>
      <c r="B48" s="23">
        <f>'July 2012'!C47+'Aug 2012'!C47+'Sept 2012'!C47+'Oct 2012'!C47+'Nov 2012'!C47+'Dec 2012'!C47+'Jan 2013'!C47+'Feb 2013'!C47+'Mar 2013'!C47+'Apr 2013'!C47+'May 2013'!C47+'June 2013'!C47</f>
        <v>51221.708500000008</v>
      </c>
      <c r="C48" s="23">
        <f>'July 2012'!D47+'Aug 2012'!D47+'Sept 2012'!D47+'Oct 2012'!D47+'Nov 2012'!D47+'Dec 2012'!D47+'Jan 2013'!D47+'Feb 2013'!D47+'Mar 2013'!D47+'Apr 2013'!D47+'May 2013'!D47+'June 2013'!D47</f>
        <v>173640349</v>
      </c>
      <c r="D48" s="4">
        <f>STDEV(C10:C19)</f>
        <v>5209622.5416294159</v>
      </c>
      <c r="E48" s="4">
        <f>STDEV(D10:D15)</f>
        <v>88788.395810635076</v>
      </c>
      <c r="O48" s="4">
        <f t="shared" si="12"/>
        <v>4268.4757083333343</v>
      </c>
      <c r="P48" s="4">
        <f t="shared" si="13"/>
        <v>40679.708838685059</v>
      </c>
      <c r="Q48" s="60">
        <f t="shared" si="14"/>
        <v>3389.9757365570881</v>
      </c>
      <c r="R48">
        <f>'[1]OCS Schedule 1 Proposal'!$F$25/100</f>
        <v>0.14486399999999999</v>
      </c>
      <c r="S48" s="61">
        <f t="shared" si="15"/>
        <v>491.08544510060597</v>
      </c>
      <c r="T48" s="100">
        <v>6</v>
      </c>
      <c r="U48" s="61">
        <f t="shared" si="16"/>
        <v>497.08544510060597</v>
      </c>
      <c r="V48" s="61">
        <f>(Summer!S47+Winter!S48)/2</f>
        <v>419.60983670806189</v>
      </c>
      <c r="W48" s="61">
        <f t="shared" si="17"/>
        <v>77.475608392544075</v>
      </c>
    </row>
    <row r="49" spans="1:23" x14ac:dyDescent="0.2">
      <c r="A49" s="26">
        <v>5000</v>
      </c>
      <c r="B49" s="23">
        <f>'July 2012'!C48+'Aug 2012'!C48+'Sept 2012'!C48+'Oct 2012'!C48+'Nov 2012'!C48+'Dec 2012'!C48+'Jan 2013'!C48+'Feb 2013'!C48+'Mar 2013'!C48+'Apr 2013'!C48+'May 2013'!C48+'June 2013'!C48</f>
        <v>15785.546000000002</v>
      </c>
      <c r="C49" s="23">
        <f>'July 2012'!D48+'Aug 2012'!D48+'Sept 2012'!D48+'Oct 2012'!D48+'Nov 2012'!D48+'Dec 2012'!D48+'Jan 2013'!D48+'Feb 2013'!D48+'Mar 2013'!D48+'Apr 2013'!D48+'May 2013'!D48+'June 2013'!D48</f>
        <v>69717805</v>
      </c>
      <c r="D49" s="4">
        <f>MEDIAN(C10:C19)</f>
        <v>4363495.5</v>
      </c>
      <c r="E49" s="4">
        <f>MEDIAN(D10:D15)</f>
        <v>155531.85437499985</v>
      </c>
      <c r="O49" s="4">
        <f t="shared" si="12"/>
        <v>1315.4621666666669</v>
      </c>
      <c r="P49" s="4">
        <f t="shared" si="13"/>
        <v>52998.715407119897</v>
      </c>
      <c r="Q49" s="60">
        <f t="shared" si="14"/>
        <v>4416.5596172599917</v>
      </c>
      <c r="R49">
        <f>'[1]OCS Schedule 1 Proposal'!$F$25/100</f>
        <v>0.14486399999999999</v>
      </c>
      <c r="S49" s="61">
        <f t="shared" si="15"/>
        <v>639.80049239475136</v>
      </c>
      <c r="T49" s="100">
        <v>6</v>
      </c>
      <c r="U49" s="61">
        <f t="shared" si="16"/>
        <v>645.80049239475136</v>
      </c>
      <c r="V49" s="61">
        <f>(Summer!S48+Winter!S49)/2</f>
        <v>544.86809496668548</v>
      </c>
      <c r="W49" s="61">
        <f t="shared" si="17"/>
        <v>100.93239742806588</v>
      </c>
    </row>
    <row r="50" spans="1:23" x14ac:dyDescent="0.2">
      <c r="A50" s="33" t="s">
        <v>13</v>
      </c>
      <c r="B50" s="23">
        <f>'July 2012'!C49+'Aug 2012'!C49+'Sept 2012'!C49+'Oct 2012'!C49+'Nov 2012'!C49+'Dec 2012'!C49+'Jan 2013'!C49+'Feb 2013'!C49+'Mar 2013'!C49+'Apr 2013'!C49+'May 2013'!C49+'June 2013'!C49</f>
        <v>15221.477000000001</v>
      </c>
      <c r="C50" s="23">
        <f>'July 2012'!D49+'Aug 2012'!D49+'Sept 2012'!D49+'Oct 2012'!D49+'Nov 2012'!D49+'Dec 2012'!D49+'Jan 2013'!D49+'Feb 2013'!D49+'Mar 2013'!D49+'Apr 2013'!D49+'May 2013'!D49+'June 2013'!D49</f>
        <v>120035079</v>
      </c>
      <c r="O50" s="4">
        <f t="shared" si="12"/>
        <v>1268.4564166666667</v>
      </c>
      <c r="P50" s="4">
        <f t="shared" si="13"/>
        <v>94630.826430312911</v>
      </c>
      <c r="Q50" s="60">
        <f t="shared" si="14"/>
        <v>7885.9022025260756</v>
      </c>
      <c r="R50">
        <f>'[1]OCS Schedule 1 Proposal'!$F$25/100</f>
        <v>0.14486399999999999</v>
      </c>
      <c r="S50" s="61">
        <f t="shared" si="15"/>
        <v>1142.3833366667373</v>
      </c>
      <c r="T50" s="100">
        <v>6</v>
      </c>
      <c r="U50" s="61">
        <f t="shared" si="16"/>
        <v>1148.3833366667373</v>
      </c>
      <c r="V50" s="61">
        <f>(Summer!S49+Winter!S50)/2</f>
        <v>949.81744391424468</v>
      </c>
      <c r="W50" s="61">
        <f t="shared" si="17"/>
        <v>198.56589275249257</v>
      </c>
    </row>
  </sheetData>
  <printOptions horizontalCentered="1"/>
  <pageMargins left="0.5" right="0.5" top="0.75" bottom="0.5" header="0.5" footer="0.25"/>
  <pageSetup scale="83" orientation="portrait" r:id="rId1"/>
  <headerFooter alignWithMargins="0">
    <oddHeader>&amp;LUT 13-035-184
OCS 5.6&amp;R&amp;"Arial,Bold"Attachment OCS 5.6</oddHeader>
    <oddFooter>&amp;L&amp;F&amp;CPage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zoomScale="80" zoomScaleNormal="75" zoomScaleSheetLayoutView="80" workbookViewId="0">
      <selection activeCell="A8" sqref="A8:B30"/>
    </sheetView>
  </sheetViews>
  <sheetFormatPr defaultRowHeight="12.75" x14ac:dyDescent="0.2"/>
  <cols>
    <col min="1" max="1" width="13.140625" style="107" customWidth="1"/>
    <col min="2" max="2" width="6.85546875" style="114" customWidth="1"/>
    <col min="3" max="3" width="10.85546875" style="114" bestFit="1" customWidth="1"/>
    <col min="4" max="4" width="2.5703125" style="107" customWidth="1"/>
    <col min="5" max="5" width="10.85546875" style="114" bestFit="1" customWidth="1"/>
    <col min="6" max="6" width="14.85546875" style="107" bestFit="1" customWidth="1"/>
    <col min="7" max="7" width="2" style="107" customWidth="1"/>
    <col min="8" max="8" width="14" style="114" bestFit="1" customWidth="1"/>
    <col min="9" max="9" width="2.85546875" style="107" customWidth="1"/>
    <col min="10" max="10" width="13.42578125" style="114" bestFit="1" customWidth="1"/>
    <col min="11" max="16384" width="9.140625" style="107"/>
  </cols>
  <sheetData>
    <row r="1" spans="1:17" x14ac:dyDescent="0.2">
      <c r="A1" s="105" t="s">
        <v>0</v>
      </c>
      <c r="B1" s="105"/>
      <c r="C1" s="105"/>
      <c r="D1" s="105"/>
      <c r="E1" s="105"/>
      <c r="F1" s="105"/>
      <c r="G1" s="105"/>
      <c r="H1" s="106"/>
      <c r="I1" s="105"/>
      <c r="J1" s="106"/>
    </row>
    <row r="2" spans="1:17" x14ac:dyDescent="0.2">
      <c r="A2" s="105" t="s">
        <v>1</v>
      </c>
      <c r="B2" s="105"/>
      <c r="C2" s="105"/>
      <c r="D2" s="105"/>
      <c r="E2" s="105"/>
      <c r="F2" s="105"/>
      <c r="G2" s="105"/>
      <c r="H2" s="106"/>
      <c r="I2" s="105"/>
      <c r="J2" s="106"/>
    </row>
    <row r="3" spans="1:17" x14ac:dyDescent="0.2">
      <c r="A3" s="105"/>
      <c r="B3" s="105"/>
      <c r="C3" s="105"/>
      <c r="D3" s="105"/>
      <c r="E3" s="105"/>
      <c r="F3" s="105"/>
      <c r="G3" s="105"/>
      <c r="H3" s="106"/>
      <c r="I3" s="105"/>
      <c r="J3" s="106"/>
    </row>
    <row r="4" spans="1:17" x14ac:dyDescent="0.2">
      <c r="A4" s="108"/>
      <c r="B4" s="109"/>
      <c r="C4" s="109"/>
      <c r="D4" s="109"/>
      <c r="E4" s="110"/>
      <c r="F4" s="109"/>
      <c r="G4" s="109"/>
      <c r="H4" s="111"/>
      <c r="I4" s="109"/>
      <c r="J4" s="111"/>
    </row>
    <row r="5" spans="1:17" x14ac:dyDescent="0.2">
      <c r="A5" s="112" t="s">
        <v>2</v>
      </c>
      <c r="B5" s="113">
        <v>3</v>
      </c>
      <c r="E5" s="115"/>
    </row>
    <row r="6" spans="1:17" x14ac:dyDescent="0.2">
      <c r="A6" s="112" t="s">
        <v>6</v>
      </c>
      <c r="B6" s="112" t="s">
        <v>14</v>
      </c>
      <c r="E6" s="116"/>
    </row>
    <row r="7" spans="1:17" x14ac:dyDescent="0.2">
      <c r="K7" s="117"/>
      <c r="L7" s="117"/>
      <c r="M7" s="117"/>
      <c r="N7" s="117" t="s">
        <v>39</v>
      </c>
      <c r="O7" s="117"/>
      <c r="P7" s="117"/>
      <c r="Q7" s="117"/>
    </row>
    <row r="8" spans="1:17" x14ac:dyDescent="0.2">
      <c r="A8" s="118"/>
      <c r="B8" s="119" t="s">
        <v>3</v>
      </c>
      <c r="C8" s="120"/>
      <c r="E8" s="119" t="s">
        <v>4</v>
      </c>
      <c r="F8" s="121"/>
      <c r="G8" s="122"/>
      <c r="H8" s="123" t="s">
        <v>5</v>
      </c>
      <c r="I8" s="124"/>
      <c r="J8" s="123" t="s">
        <v>5</v>
      </c>
      <c r="K8" s="125" t="s">
        <v>42</v>
      </c>
      <c r="L8" s="126" t="s">
        <v>29</v>
      </c>
      <c r="M8" s="126" t="s">
        <v>29</v>
      </c>
      <c r="N8" s="126" t="s">
        <v>33</v>
      </c>
      <c r="O8" s="126" t="s">
        <v>36</v>
      </c>
      <c r="P8" s="126" t="s">
        <v>34</v>
      </c>
      <c r="Q8" s="126" t="s">
        <v>38</v>
      </c>
    </row>
    <row r="9" spans="1:17" x14ac:dyDescent="0.2">
      <c r="A9" s="119" t="s">
        <v>7</v>
      </c>
      <c r="B9" s="127" t="s">
        <v>8</v>
      </c>
      <c r="C9" s="128" t="s">
        <v>9</v>
      </c>
      <c r="E9" s="127" t="s">
        <v>8</v>
      </c>
      <c r="F9" s="129" t="s">
        <v>10</v>
      </c>
      <c r="G9" s="116"/>
      <c r="H9" s="130" t="s">
        <v>11</v>
      </c>
      <c r="I9" s="124"/>
      <c r="J9" s="130" t="s">
        <v>12</v>
      </c>
      <c r="K9" s="131" t="s">
        <v>41</v>
      </c>
      <c r="L9" s="132" t="s">
        <v>30</v>
      </c>
      <c r="M9" s="132" t="s">
        <v>31</v>
      </c>
      <c r="N9" s="132" t="s">
        <v>32</v>
      </c>
      <c r="O9" s="132" t="s">
        <v>37</v>
      </c>
      <c r="P9" s="131" t="s">
        <v>35</v>
      </c>
      <c r="Q9" s="131" t="s">
        <v>37</v>
      </c>
    </row>
    <row r="10" spans="1:17" x14ac:dyDescent="0.2">
      <c r="A10" s="118">
        <v>0</v>
      </c>
      <c r="B10" s="133">
        <v>298.42649999999998</v>
      </c>
      <c r="C10" s="134">
        <v>0</v>
      </c>
      <c r="E10" s="133">
        <v>298.42649999999998</v>
      </c>
      <c r="F10" s="135">
        <v>0</v>
      </c>
      <c r="H10" s="133">
        <v>0</v>
      </c>
      <c r="J10" s="133">
        <v>0</v>
      </c>
      <c r="K10" s="136">
        <f>B10/12</f>
        <v>24.868874999999999</v>
      </c>
      <c r="L10" s="136">
        <f>C10/K10</f>
        <v>0</v>
      </c>
      <c r="M10" s="137">
        <f>L10/12</f>
        <v>0</v>
      </c>
      <c r="N10" s="138">
        <f>'[1]OCS Schedule 1 Proposal'!$F$23/100</f>
        <v>8.8854000000000002E-2</v>
      </c>
      <c r="O10" s="139">
        <f>M10*N10</f>
        <v>0</v>
      </c>
      <c r="P10" s="139">
        <v>6</v>
      </c>
      <c r="Q10" s="139">
        <f>O10+P10</f>
        <v>6</v>
      </c>
    </row>
    <row r="11" spans="1:17" x14ac:dyDescent="0.2">
      <c r="A11" s="140">
        <v>20</v>
      </c>
      <c r="B11" s="141">
        <v>373.03249999999997</v>
      </c>
      <c r="C11" s="142">
        <v>3731</v>
      </c>
      <c r="E11" s="141">
        <v>671.45899999999995</v>
      </c>
      <c r="F11" s="143">
        <v>3731</v>
      </c>
      <c r="H11" s="141">
        <v>6998192.2800000003</v>
      </c>
      <c r="J11" s="141">
        <v>20</v>
      </c>
      <c r="K11" s="136">
        <f t="shared" ref="K11:K50" si="0">B11/12</f>
        <v>31.086041666666663</v>
      </c>
      <c r="L11" s="136">
        <f t="shared" ref="L11:L50" si="1">C11/K11</f>
        <v>120.02171392573035</v>
      </c>
      <c r="M11" s="137">
        <f t="shared" ref="M11:M50" si="2">L11/12</f>
        <v>10.001809493810862</v>
      </c>
      <c r="N11" s="138">
        <f>'[1]OCS Schedule 1 Proposal'!$F$23/100</f>
        <v>8.8854000000000002E-2</v>
      </c>
      <c r="O11" s="139">
        <f t="shared" ref="O11:O50" si="3">M11*N11</f>
        <v>0.88870078076307035</v>
      </c>
      <c r="P11" s="139">
        <v>6</v>
      </c>
      <c r="Q11" s="139">
        <f t="shared" ref="Q11:Q50" si="4">O11+P11</f>
        <v>6.8887007807630702</v>
      </c>
    </row>
    <row r="12" spans="1:17" x14ac:dyDescent="0.2">
      <c r="A12" s="140">
        <v>40</v>
      </c>
      <c r="B12" s="141">
        <v>439.54549999999995</v>
      </c>
      <c r="C12" s="142">
        <v>13688</v>
      </c>
      <c r="E12" s="141">
        <v>1111.0045</v>
      </c>
      <c r="F12" s="143">
        <v>17419</v>
      </c>
      <c r="H12" s="141">
        <v>6990567.46</v>
      </c>
      <c r="J12" s="141">
        <v>20</v>
      </c>
      <c r="K12" s="136">
        <f t="shared" si="0"/>
        <v>36.628791666666665</v>
      </c>
      <c r="L12" s="136">
        <f t="shared" si="1"/>
        <v>373.695100962244</v>
      </c>
      <c r="M12" s="137">
        <f t="shared" si="2"/>
        <v>31.141258413520333</v>
      </c>
      <c r="N12" s="138">
        <f>'[1]OCS Schedule 1 Proposal'!$F$23/100</f>
        <v>8.8854000000000002E-2</v>
      </c>
      <c r="O12" s="139">
        <f t="shared" si="3"/>
        <v>2.7670253750749358</v>
      </c>
      <c r="P12" s="139">
        <v>6</v>
      </c>
      <c r="Q12" s="139">
        <f t="shared" si="4"/>
        <v>8.7670253750749367</v>
      </c>
    </row>
    <row r="13" spans="1:17" x14ac:dyDescent="0.2">
      <c r="A13" s="140">
        <v>60</v>
      </c>
      <c r="B13" s="141">
        <v>671.38449999999989</v>
      </c>
      <c r="C13" s="142">
        <v>34704</v>
      </c>
      <c r="E13" s="141">
        <v>1782.3889999999999</v>
      </c>
      <c r="F13" s="143">
        <v>52123</v>
      </c>
      <c r="H13" s="141">
        <v>6980091.2999999998</v>
      </c>
      <c r="J13" s="141">
        <v>20</v>
      </c>
      <c r="K13" s="136">
        <f t="shared" si="0"/>
        <v>55.948708333333322</v>
      </c>
      <c r="L13" s="136">
        <f t="shared" si="1"/>
        <v>620.28241640967303</v>
      </c>
      <c r="M13" s="137">
        <f t="shared" si="2"/>
        <v>51.690201367472753</v>
      </c>
      <c r="N13" s="138">
        <f>'[1]OCS Schedule 1 Proposal'!$F$23/100</f>
        <v>8.8854000000000002E-2</v>
      </c>
      <c r="O13" s="139">
        <f t="shared" si="3"/>
        <v>4.5928811523054245</v>
      </c>
      <c r="P13" s="139">
        <v>6</v>
      </c>
      <c r="Q13" s="139">
        <f t="shared" si="4"/>
        <v>10.592881152305424</v>
      </c>
    </row>
    <row r="14" spans="1:17" x14ac:dyDescent="0.2">
      <c r="A14" s="140">
        <v>80</v>
      </c>
      <c r="B14" s="141">
        <v>959.4749999999998</v>
      </c>
      <c r="C14" s="142">
        <v>68120</v>
      </c>
      <c r="E14" s="141">
        <v>2741.8639999999996</v>
      </c>
      <c r="F14" s="143">
        <v>120243</v>
      </c>
      <c r="H14" s="141">
        <v>6963604.6799999997</v>
      </c>
      <c r="J14" s="141">
        <v>20</v>
      </c>
      <c r="K14" s="136">
        <f t="shared" si="0"/>
        <v>79.956249999999983</v>
      </c>
      <c r="L14" s="136">
        <f t="shared" si="1"/>
        <v>851.96591886187775</v>
      </c>
      <c r="M14" s="144">
        <f t="shared" si="2"/>
        <v>70.997159905156479</v>
      </c>
      <c r="N14" s="145">
        <f>'[1]OCS Schedule 1 Proposal'!$F$23/100</f>
        <v>8.8854000000000002E-2</v>
      </c>
      <c r="O14" s="146">
        <f t="shared" si="3"/>
        <v>6.3083816462127738</v>
      </c>
      <c r="P14" s="139">
        <v>6</v>
      </c>
      <c r="Q14" s="146">
        <f t="shared" si="4"/>
        <v>12.308381646212773</v>
      </c>
    </row>
    <row r="15" spans="1:17" x14ac:dyDescent="0.2">
      <c r="A15" s="140">
        <v>100</v>
      </c>
      <c r="B15" s="141">
        <v>1567.2149999999999</v>
      </c>
      <c r="C15" s="142">
        <v>142783</v>
      </c>
      <c r="E15" s="141">
        <v>4309.0789999999997</v>
      </c>
      <c r="F15" s="143">
        <v>263026</v>
      </c>
      <c r="H15" s="141">
        <v>6939114.6799999988</v>
      </c>
      <c r="J15" s="141">
        <v>20</v>
      </c>
      <c r="K15" s="136">
        <f t="shared" si="0"/>
        <v>130.60124999999999</v>
      </c>
      <c r="L15" s="136">
        <f t="shared" si="1"/>
        <v>1093.27437524526</v>
      </c>
      <c r="M15" s="137">
        <f t="shared" si="2"/>
        <v>91.106197937104994</v>
      </c>
      <c r="N15" s="138">
        <f>'[1]OCS Schedule 1 Proposal'!$F$23/100</f>
        <v>8.8854000000000002E-2</v>
      </c>
      <c r="O15" s="139">
        <f t="shared" si="3"/>
        <v>8.0951501115035267</v>
      </c>
      <c r="P15" s="139">
        <v>6</v>
      </c>
      <c r="Q15" s="139">
        <f t="shared" si="4"/>
        <v>14.095150111503527</v>
      </c>
    </row>
    <row r="16" spans="1:17" x14ac:dyDescent="0.2">
      <c r="A16" s="140">
        <v>120</v>
      </c>
      <c r="B16" s="141">
        <v>2101.9790000000003</v>
      </c>
      <c r="C16" s="142">
        <v>233756</v>
      </c>
      <c r="E16" s="141">
        <v>6411.058</v>
      </c>
      <c r="F16" s="143">
        <v>496782</v>
      </c>
      <c r="H16" s="141">
        <v>6903227.3999999985</v>
      </c>
      <c r="J16" s="141">
        <v>20</v>
      </c>
      <c r="K16" s="136">
        <f t="shared" si="0"/>
        <v>175.1649166666667</v>
      </c>
      <c r="L16" s="136">
        <f t="shared" si="1"/>
        <v>1334.4909725549112</v>
      </c>
      <c r="M16" s="137">
        <f t="shared" si="2"/>
        <v>111.20758104624259</v>
      </c>
      <c r="N16" s="138">
        <f>'[1]OCS Schedule 1 Proposal'!$F$23/100</f>
        <v>8.8854000000000002E-2</v>
      </c>
      <c r="O16" s="139">
        <f t="shared" si="3"/>
        <v>9.88123840628284</v>
      </c>
      <c r="P16" s="139">
        <v>6</v>
      </c>
      <c r="Q16" s="139">
        <f t="shared" si="4"/>
        <v>15.88123840628284</v>
      </c>
    </row>
    <row r="17" spans="1:17" x14ac:dyDescent="0.2">
      <c r="A17" s="140">
        <v>140</v>
      </c>
      <c r="B17" s="141">
        <v>2854.7704999999996</v>
      </c>
      <c r="C17" s="142">
        <v>373899</v>
      </c>
      <c r="E17" s="141">
        <v>9265.8284999999996</v>
      </c>
      <c r="F17" s="143">
        <v>870681</v>
      </c>
      <c r="H17" s="141">
        <v>6853900.4299999997</v>
      </c>
      <c r="J17" s="141">
        <v>20</v>
      </c>
      <c r="K17" s="136">
        <f t="shared" si="0"/>
        <v>237.89754166666663</v>
      </c>
      <c r="L17" s="136">
        <f t="shared" si="1"/>
        <v>1571.6808058651302</v>
      </c>
      <c r="M17" s="137">
        <f t="shared" si="2"/>
        <v>130.97340048876086</v>
      </c>
      <c r="N17" s="138">
        <f>'[1]OCS Schedule 1 Proposal'!$F$23/100</f>
        <v>8.8854000000000002E-2</v>
      </c>
      <c r="O17" s="139">
        <f t="shared" si="3"/>
        <v>11.637510527028358</v>
      </c>
      <c r="P17" s="139">
        <v>6</v>
      </c>
      <c r="Q17" s="139">
        <f t="shared" si="4"/>
        <v>17.637510527028358</v>
      </c>
    </row>
    <row r="18" spans="1:17" x14ac:dyDescent="0.2">
      <c r="A18" s="140">
        <v>160</v>
      </c>
      <c r="B18" s="141">
        <v>3835.5772499999998</v>
      </c>
      <c r="C18" s="142">
        <v>578347</v>
      </c>
      <c r="E18" s="141">
        <v>13101.40575</v>
      </c>
      <c r="F18" s="143">
        <v>1449028</v>
      </c>
      <c r="H18" s="141">
        <v>6787228.5300000012</v>
      </c>
      <c r="J18" s="141">
        <v>20</v>
      </c>
      <c r="K18" s="136">
        <f t="shared" si="0"/>
        <v>319.6314375</v>
      </c>
      <c r="L18" s="136">
        <f t="shared" si="1"/>
        <v>1809.4183867630354</v>
      </c>
      <c r="M18" s="137">
        <f t="shared" si="2"/>
        <v>150.78486556358629</v>
      </c>
      <c r="N18" s="138">
        <f>'[1]OCS Schedule 1 Proposal'!$F$23/100</f>
        <v>8.8854000000000002E-2</v>
      </c>
      <c r="O18" s="139">
        <f t="shared" si="3"/>
        <v>13.397838444786897</v>
      </c>
      <c r="P18" s="139">
        <v>6</v>
      </c>
      <c r="Q18" s="139">
        <f t="shared" si="4"/>
        <v>19.397838444786899</v>
      </c>
    </row>
    <row r="19" spans="1:17" x14ac:dyDescent="0.2">
      <c r="A19" s="140">
        <v>180</v>
      </c>
      <c r="B19" s="141">
        <v>4659.5152500000022</v>
      </c>
      <c r="C19" s="142">
        <v>796434</v>
      </c>
      <c r="E19" s="141">
        <v>17760.921000000002</v>
      </c>
      <c r="F19" s="143">
        <v>2245462</v>
      </c>
      <c r="H19" s="141">
        <v>6703583.5999999987</v>
      </c>
      <c r="J19" s="141">
        <v>20</v>
      </c>
      <c r="K19" s="136">
        <f t="shared" si="0"/>
        <v>388.29293750000016</v>
      </c>
      <c r="L19" s="136">
        <f t="shared" si="1"/>
        <v>2051.116368811111</v>
      </c>
      <c r="M19" s="137">
        <f t="shared" si="2"/>
        <v>170.92636406759257</v>
      </c>
      <c r="N19" s="138">
        <f>'[1]OCS Schedule 1 Proposal'!$F$23/100</f>
        <v>8.8854000000000002E-2</v>
      </c>
      <c r="O19" s="139">
        <f t="shared" si="3"/>
        <v>15.18749115286187</v>
      </c>
      <c r="P19" s="139">
        <v>6</v>
      </c>
      <c r="Q19" s="139">
        <f t="shared" si="4"/>
        <v>21.18749115286187</v>
      </c>
    </row>
    <row r="20" spans="1:17" x14ac:dyDescent="0.2">
      <c r="A20" s="140">
        <v>200</v>
      </c>
      <c r="B20" s="141">
        <v>5510.7615000000023</v>
      </c>
      <c r="C20" s="142">
        <v>1051869</v>
      </c>
      <c r="E20" s="141">
        <v>23271.682500000003</v>
      </c>
      <c r="F20" s="143">
        <v>3297331</v>
      </c>
      <c r="H20" s="141">
        <v>6602388.7399999993</v>
      </c>
      <c r="J20" s="141">
        <v>20</v>
      </c>
      <c r="K20" s="136">
        <f t="shared" si="0"/>
        <v>459.23012500000021</v>
      </c>
      <c r="L20" s="136">
        <f t="shared" si="1"/>
        <v>2290.5052232799394</v>
      </c>
      <c r="M20" s="147">
        <f t="shared" si="2"/>
        <v>190.87543527332829</v>
      </c>
      <c r="N20" s="107">
        <f>'[1]OCS Schedule 1 Proposal'!$F$23/100</f>
        <v>8.8854000000000002E-2</v>
      </c>
      <c r="O20" s="148">
        <f t="shared" si="3"/>
        <v>16.960045925776313</v>
      </c>
      <c r="P20" s="139">
        <v>6</v>
      </c>
      <c r="Q20" s="148">
        <f t="shared" si="4"/>
        <v>22.960045925776313</v>
      </c>
    </row>
    <row r="21" spans="1:17" x14ac:dyDescent="0.2">
      <c r="A21" s="140">
        <v>220</v>
      </c>
      <c r="B21" s="141">
        <v>6310.8692500000006</v>
      </c>
      <c r="C21" s="142">
        <v>1329375</v>
      </c>
      <c r="E21" s="141">
        <v>29582.551750000002</v>
      </c>
      <c r="F21" s="143">
        <v>4626706</v>
      </c>
      <c r="H21" s="141">
        <v>6483440.5749999993</v>
      </c>
      <c r="J21" s="141">
        <v>20</v>
      </c>
      <c r="K21" s="136">
        <f t="shared" si="0"/>
        <v>525.90577083333335</v>
      </c>
      <c r="L21" s="136">
        <f t="shared" si="1"/>
        <v>2527.7817314944373</v>
      </c>
      <c r="M21" s="147">
        <f t="shared" si="2"/>
        <v>210.64847762453644</v>
      </c>
      <c r="N21" s="107">
        <f>'[1]OCS Schedule 1 Proposal'!$F$23/100</f>
        <v>8.8854000000000002E-2</v>
      </c>
      <c r="O21" s="148">
        <f t="shared" si="3"/>
        <v>18.716959830850563</v>
      </c>
      <c r="P21" s="139">
        <v>6</v>
      </c>
      <c r="Q21" s="148">
        <f t="shared" si="4"/>
        <v>24.716959830850563</v>
      </c>
    </row>
    <row r="22" spans="1:17" x14ac:dyDescent="0.2">
      <c r="A22" s="140">
        <v>240</v>
      </c>
      <c r="B22" s="141">
        <v>6937.1490000000022</v>
      </c>
      <c r="C22" s="142">
        <v>1601090</v>
      </c>
      <c r="E22" s="141">
        <v>36519.700750000004</v>
      </c>
      <c r="F22" s="143">
        <v>6227796</v>
      </c>
      <c r="H22" s="141">
        <v>6352413.6649999991</v>
      </c>
      <c r="J22" s="141">
        <v>20</v>
      </c>
      <c r="K22" s="136">
        <f t="shared" si="0"/>
        <v>578.09575000000018</v>
      </c>
      <c r="L22" s="136">
        <f t="shared" si="1"/>
        <v>2769.593099413029</v>
      </c>
      <c r="M22" s="147">
        <f t="shared" si="2"/>
        <v>230.79942495108574</v>
      </c>
      <c r="N22" s="107">
        <f>'[1]OCS Schedule 1 Proposal'!$F$23/100</f>
        <v>8.8854000000000002E-2</v>
      </c>
      <c r="O22" s="148">
        <f t="shared" si="3"/>
        <v>20.507452104603772</v>
      </c>
      <c r="P22" s="139">
        <v>6</v>
      </c>
      <c r="Q22" s="148">
        <f t="shared" si="4"/>
        <v>26.507452104603772</v>
      </c>
    </row>
    <row r="23" spans="1:17" x14ac:dyDescent="0.2">
      <c r="A23" s="140">
        <v>260</v>
      </c>
      <c r="B23" s="141">
        <v>7532.8297499999999</v>
      </c>
      <c r="C23" s="142">
        <v>1888238</v>
      </c>
      <c r="E23" s="141">
        <v>44052.530500000001</v>
      </c>
      <c r="F23" s="143">
        <v>8116034</v>
      </c>
      <c r="H23" s="141">
        <v>6207198.71</v>
      </c>
      <c r="J23" s="141">
        <v>20</v>
      </c>
      <c r="K23" s="136">
        <f t="shared" si="0"/>
        <v>627.73581249999995</v>
      </c>
      <c r="L23" s="136">
        <f t="shared" si="1"/>
        <v>3008.0138211008953</v>
      </c>
      <c r="M23" s="147">
        <f t="shared" si="2"/>
        <v>250.66781842507461</v>
      </c>
      <c r="N23" s="107">
        <f>'[1]OCS Schedule 1 Proposal'!$F$23/100</f>
        <v>8.8854000000000002E-2</v>
      </c>
      <c r="O23" s="148">
        <f t="shared" si="3"/>
        <v>22.272838338341579</v>
      </c>
      <c r="P23" s="139">
        <v>6</v>
      </c>
      <c r="Q23" s="148">
        <f t="shared" si="4"/>
        <v>28.272838338341579</v>
      </c>
    </row>
    <row r="24" spans="1:17" x14ac:dyDescent="0.2">
      <c r="A24" s="140">
        <v>280</v>
      </c>
      <c r="B24" s="141">
        <v>8045.9544999999989</v>
      </c>
      <c r="C24" s="142">
        <v>2177675</v>
      </c>
      <c r="E24" s="141">
        <v>52098.485000000001</v>
      </c>
      <c r="F24" s="143">
        <v>10293709</v>
      </c>
      <c r="H24" s="141">
        <v>6051647.5899999999</v>
      </c>
      <c r="J24" s="141">
        <v>20</v>
      </c>
      <c r="K24" s="136">
        <f t="shared" si="0"/>
        <v>670.49620833333324</v>
      </c>
      <c r="L24" s="136">
        <f t="shared" si="1"/>
        <v>3247.8558013222673</v>
      </c>
      <c r="M24" s="147">
        <f t="shared" si="2"/>
        <v>270.65465011018892</v>
      </c>
      <c r="N24" s="107">
        <f>'[1]OCS Schedule 1 Proposal'!$F$23/100</f>
        <v>8.8854000000000002E-2</v>
      </c>
      <c r="O24" s="148">
        <f t="shared" si="3"/>
        <v>24.048748280890727</v>
      </c>
      <c r="P24" s="139">
        <v>6</v>
      </c>
      <c r="Q24" s="148">
        <f t="shared" si="4"/>
        <v>30.048748280890727</v>
      </c>
    </row>
    <row r="25" spans="1:17" x14ac:dyDescent="0.2">
      <c r="A25" s="140">
        <v>300</v>
      </c>
      <c r="B25" s="141">
        <v>8429.2472500000022</v>
      </c>
      <c r="C25" s="142">
        <v>2450564</v>
      </c>
      <c r="E25" s="141">
        <v>60527.732250000001</v>
      </c>
      <c r="F25" s="143">
        <v>12744273</v>
      </c>
      <c r="H25" s="141">
        <v>5887710.584999999</v>
      </c>
      <c r="J25" s="141">
        <v>20</v>
      </c>
      <c r="K25" s="136">
        <f t="shared" si="0"/>
        <v>702.43727083333351</v>
      </c>
      <c r="L25" s="136">
        <f t="shared" si="1"/>
        <v>3488.658847917884</v>
      </c>
      <c r="M25" s="147">
        <f t="shared" si="2"/>
        <v>290.72157065982367</v>
      </c>
      <c r="N25" s="107">
        <f>'[1]OCS Schedule 1 Proposal'!$F$23/100</f>
        <v>8.8854000000000002E-2</v>
      </c>
      <c r="O25" s="148">
        <f t="shared" si="3"/>
        <v>25.831774439407972</v>
      </c>
      <c r="P25" s="139">
        <v>6</v>
      </c>
      <c r="Q25" s="148">
        <f t="shared" si="4"/>
        <v>31.831774439407972</v>
      </c>
    </row>
    <row r="26" spans="1:17" x14ac:dyDescent="0.2">
      <c r="A26" s="140">
        <v>320</v>
      </c>
      <c r="B26" s="141">
        <v>8629.5075000000015</v>
      </c>
      <c r="C26" s="142">
        <v>2679492</v>
      </c>
      <c r="E26" s="141">
        <v>69157.239750000008</v>
      </c>
      <c r="F26" s="143">
        <v>15423765</v>
      </c>
      <c r="H26" s="141">
        <v>5715385.4149999991</v>
      </c>
      <c r="J26" s="141">
        <v>20</v>
      </c>
      <c r="K26" s="136">
        <f t="shared" si="0"/>
        <v>719.12562500000013</v>
      </c>
      <c r="L26" s="136">
        <f t="shared" si="1"/>
        <v>3726.0416078206081</v>
      </c>
      <c r="M26" s="147">
        <f t="shared" si="2"/>
        <v>310.50346731838403</v>
      </c>
      <c r="N26" s="107">
        <f>'[1]OCS Schedule 1 Proposal'!$F$23/100</f>
        <v>8.8854000000000002E-2</v>
      </c>
      <c r="O26" s="148">
        <f t="shared" si="3"/>
        <v>27.589475085107694</v>
      </c>
      <c r="P26" s="139">
        <v>6</v>
      </c>
      <c r="Q26" s="148">
        <f t="shared" si="4"/>
        <v>33.589475085107694</v>
      </c>
    </row>
    <row r="27" spans="1:17" x14ac:dyDescent="0.2">
      <c r="A27" s="140">
        <v>340</v>
      </c>
      <c r="B27" s="141">
        <v>8959.6847500000022</v>
      </c>
      <c r="C27" s="142">
        <v>2961570</v>
      </c>
      <c r="E27" s="141">
        <v>78116.924500000008</v>
      </c>
      <c r="F27" s="143">
        <v>18385335</v>
      </c>
      <c r="H27" s="141">
        <v>5540022.8499999978</v>
      </c>
      <c r="J27" s="141">
        <v>20</v>
      </c>
      <c r="K27" s="136">
        <f t="shared" si="0"/>
        <v>746.64039583333351</v>
      </c>
      <c r="L27" s="136">
        <f t="shared" si="1"/>
        <v>3966.5279517786594</v>
      </c>
      <c r="M27" s="147">
        <f t="shared" si="2"/>
        <v>330.54399598155493</v>
      </c>
      <c r="N27" s="107">
        <f>'[1]OCS Schedule 1 Proposal'!$F$23/100</f>
        <v>8.8854000000000002E-2</v>
      </c>
      <c r="O27" s="148">
        <f t="shared" si="3"/>
        <v>29.370156218945084</v>
      </c>
      <c r="P27" s="139">
        <v>6</v>
      </c>
      <c r="Q27" s="148">
        <f t="shared" si="4"/>
        <v>35.370156218945084</v>
      </c>
    </row>
    <row r="28" spans="1:17" x14ac:dyDescent="0.2">
      <c r="A28" s="140">
        <v>360</v>
      </c>
      <c r="B28" s="141">
        <v>9017.9019999999982</v>
      </c>
      <c r="C28" s="142">
        <v>3161083</v>
      </c>
      <c r="E28" s="141">
        <v>87134.82650000001</v>
      </c>
      <c r="F28" s="143">
        <v>21546418</v>
      </c>
      <c r="H28" s="141">
        <v>5360190.25</v>
      </c>
      <c r="J28" s="141">
        <v>20</v>
      </c>
      <c r="K28" s="136">
        <f t="shared" si="0"/>
        <v>751.49183333333315</v>
      </c>
      <c r="L28" s="136">
        <f t="shared" si="1"/>
        <v>4206.4103158362122</v>
      </c>
      <c r="M28" s="147">
        <f t="shared" si="2"/>
        <v>350.534192986351</v>
      </c>
      <c r="N28" s="107">
        <f>'[1]OCS Schedule 1 Proposal'!$F$23/100</f>
        <v>8.8854000000000002E-2</v>
      </c>
      <c r="O28" s="148">
        <f t="shared" si="3"/>
        <v>31.146365183609234</v>
      </c>
      <c r="P28" s="139">
        <v>6</v>
      </c>
      <c r="Q28" s="148">
        <f t="shared" si="4"/>
        <v>37.146365183609234</v>
      </c>
    </row>
    <row r="29" spans="1:17" x14ac:dyDescent="0.2">
      <c r="A29" s="140">
        <v>380</v>
      </c>
      <c r="B29" s="141">
        <v>9008.9507500000018</v>
      </c>
      <c r="C29" s="142">
        <v>3337874</v>
      </c>
      <c r="E29" s="141">
        <v>96143.777250000014</v>
      </c>
      <c r="F29" s="143">
        <v>24884292</v>
      </c>
      <c r="H29" s="141">
        <v>5179666.6449999986</v>
      </c>
      <c r="J29" s="141">
        <v>20</v>
      </c>
      <c r="K29" s="136">
        <f t="shared" si="0"/>
        <v>750.74589583333352</v>
      </c>
      <c r="L29" s="136">
        <f t="shared" si="1"/>
        <v>4446.0769196679194</v>
      </c>
      <c r="M29" s="147">
        <f t="shared" si="2"/>
        <v>370.50640997232659</v>
      </c>
      <c r="N29" s="107">
        <f>'[1]OCS Schedule 1 Proposal'!$F$23/100</f>
        <v>8.8854000000000002E-2</v>
      </c>
      <c r="O29" s="148">
        <f t="shared" si="3"/>
        <v>32.920976551681107</v>
      </c>
      <c r="P29" s="139">
        <v>6</v>
      </c>
      <c r="Q29" s="148">
        <f t="shared" si="4"/>
        <v>38.920976551681107</v>
      </c>
    </row>
    <row r="30" spans="1:17" x14ac:dyDescent="0.2">
      <c r="A30" s="140">
        <v>400</v>
      </c>
      <c r="B30" s="141">
        <v>9336.6360000000022</v>
      </c>
      <c r="C30" s="142">
        <v>3645805</v>
      </c>
      <c r="E30" s="141">
        <v>105480.41325000001</v>
      </c>
      <c r="F30" s="143">
        <v>28530097</v>
      </c>
      <c r="H30" s="141">
        <v>4996165.5149999987</v>
      </c>
      <c r="J30" s="141">
        <v>20</v>
      </c>
      <c r="K30" s="136">
        <f t="shared" si="0"/>
        <v>778.05300000000022</v>
      </c>
      <c r="L30" s="136">
        <f t="shared" si="1"/>
        <v>4685.8054656944951</v>
      </c>
      <c r="M30" s="147">
        <f t="shared" si="2"/>
        <v>390.48378880787459</v>
      </c>
      <c r="N30" s="107">
        <f>'[1]OCS Schedule 1 Proposal'!$F$24/100</f>
        <v>0.115785</v>
      </c>
      <c r="O30" s="148">
        <f t="shared" si="3"/>
        <v>45.212165487119762</v>
      </c>
      <c r="P30" s="139">
        <v>6</v>
      </c>
      <c r="Q30" s="148">
        <f t="shared" si="4"/>
        <v>51.212165487119762</v>
      </c>
    </row>
    <row r="31" spans="1:17" x14ac:dyDescent="0.2">
      <c r="A31" s="140">
        <v>500</v>
      </c>
      <c r="B31" s="141">
        <v>45757.063749999972</v>
      </c>
      <c r="C31" s="142">
        <v>20586489</v>
      </c>
      <c r="E31" s="141">
        <v>151237.47699999998</v>
      </c>
      <c r="F31" s="143">
        <v>49116586</v>
      </c>
      <c r="H31" s="141">
        <v>22199368.100000013</v>
      </c>
      <c r="J31" s="141">
        <v>100</v>
      </c>
      <c r="K31" s="136">
        <f t="shared" si="0"/>
        <v>3813.0886458333312</v>
      </c>
      <c r="L31" s="136">
        <f t="shared" si="1"/>
        <v>5398.9012352218542</v>
      </c>
      <c r="M31" s="147">
        <f t="shared" si="2"/>
        <v>449.90843626848783</v>
      </c>
      <c r="N31" s="107">
        <f>'[1]OCS Schedule 1 Proposal'!$F$24/100</f>
        <v>0.115785</v>
      </c>
      <c r="O31" s="148">
        <f t="shared" si="3"/>
        <v>52.092648293346862</v>
      </c>
      <c r="P31" s="139">
        <v>6</v>
      </c>
      <c r="Q31" s="148">
        <f t="shared" si="4"/>
        <v>58.092648293346862</v>
      </c>
    </row>
    <row r="32" spans="1:17" x14ac:dyDescent="0.2">
      <c r="A32" s="140">
        <v>600</v>
      </c>
      <c r="B32" s="141">
        <v>41119.049999999996</v>
      </c>
      <c r="C32" s="142">
        <v>22573725</v>
      </c>
      <c r="E32" s="141">
        <v>192356.52699999997</v>
      </c>
      <c r="F32" s="143">
        <v>71690311</v>
      </c>
      <c r="H32" s="141">
        <v>17817999.600000005</v>
      </c>
      <c r="J32" s="141">
        <v>100</v>
      </c>
      <c r="K32" s="136">
        <f t="shared" si="0"/>
        <v>3426.5874999999996</v>
      </c>
      <c r="L32" s="136">
        <f t="shared" si="1"/>
        <v>6587.8151367796681</v>
      </c>
      <c r="M32" s="147">
        <f t="shared" si="2"/>
        <v>548.98459473163905</v>
      </c>
      <c r="N32" s="107">
        <f>'[1]OCS Schedule 1 Proposal'!$F$24/100</f>
        <v>0.115785</v>
      </c>
      <c r="O32" s="148">
        <f t="shared" si="3"/>
        <v>63.564181301002826</v>
      </c>
      <c r="P32" s="139">
        <v>6</v>
      </c>
      <c r="Q32" s="148">
        <f t="shared" si="4"/>
        <v>69.564181301002833</v>
      </c>
    </row>
    <row r="33" spans="1:17" x14ac:dyDescent="0.2">
      <c r="A33" s="140">
        <v>700</v>
      </c>
      <c r="B33" s="141">
        <v>33950.316249999996</v>
      </c>
      <c r="C33" s="142">
        <v>22021729</v>
      </c>
      <c r="E33" s="141">
        <v>226306.84324999998</v>
      </c>
      <c r="F33" s="143">
        <v>93712040</v>
      </c>
      <c r="H33" s="141">
        <v>14060307.225000005</v>
      </c>
      <c r="J33" s="141">
        <v>100</v>
      </c>
      <c r="K33" s="136">
        <f t="shared" si="0"/>
        <v>2829.1930208333329</v>
      </c>
      <c r="L33" s="136">
        <f t="shared" si="1"/>
        <v>7783.7492309073868</v>
      </c>
      <c r="M33" s="147">
        <f t="shared" si="2"/>
        <v>648.6457692422822</v>
      </c>
      <c r="N33" s="107">
        <f>'[1]OCS Schedule 1 Proposal'!$F$24/100</f>
        <v>0.115785</v>
      </c>
      <c r="O33" s="148">
        <f t="shared" si="3"/>
        <v>75.103450391717644</v>
      </c>
      <c r="P33" s="139">
        <v>6</v>
      </c>
      <c r="Q33" s="148">
        <f t="shared" si="4"/>
        <v>81.103450391717644</v>
      </c>
    </row>
    <row r="34" spans="1:17" x14ac:dyDescent="0.2">
      <c r="A34" s="140">
        <v>800</v>
      </c>
      <c r="B34" s="141">
        <v>27172.35125</v>
      </c>
      <c r="C34" s="142">
        <v>20329369</v>
      </c>
      <c r="E34" s="141">
        <v>253479.19449999998</v>
      </c>
      <c r="F34" s="143">
        <v>114041409</v>
      </c>
      <c r="H34" s="141">
        <v>11000255.975</v>
      </c>
      <c r="J34" s="141">
        <v>100</v>
      </c>
      <c r="K34" s="136">
        <f t="shared" si="0"/>
        <v>2264.3626041666666</v>
      </c>
      <c r="L34" s="136">
        <f t="shared" si="1"/>
        <v>8977.9653499805245</v>
      </c>
      <c r="M34" s="147">
        <f t="shared" si="2"/>
        <v>748.16377916504371</v>
      </c>
      <c r="N34" s="107">
        <f>'[1]OCS Schedule 1 Proposal'!$F$24/100</f>
        <v>0.115785</v>
      </c>
      <c r="O34" s="148">
        <f t="shared" si="3"/>
        <v>86.626143170624587</v>
      </c>
      <c r="P34" s="139">
        <v>6</v>
      </c>
      <c r="Q34" s="148">
        <f t="shared" si="4"/>
        <v>92.626143170624587</v>
      </c>
    </row>
    <row r="35" spans="1:17" x14ac:dyDescent="0.2">
      <c r="A35" s="140">
        <v>900</v>
      </c>
      <c r="B35" s="141">
        <v>20983.270500000006</v>
      </c>
      <c r="C35" s="142">
        <v>17803136</v>
      </c>
      <c r="E35" s="141">
        <v>274462.46499999997</v>
      </c>
      <c r="F35" s="143">
        <v>131844545</v>
      </c>
      <c r="H35" s="141">
        <v>8609725.3999999948</v>
      </c>
      <c r="J35" s="141">
        <v>100</v>
      </c>
      <c r="K35" s="136">
        <f t="shared" si="0"/>
        <v>1748.6058750000004</v>
      </c>
      <c r="L35" s="136">
        <f t="shared" si="1"/>
        <v>10181.331456409522</v>
      </c>
      <c r="M35" s="147">
        <f t="shared" si="2"/>
        <v>848.44428803412677</v>
      </c>
      <c r="N35" s="107">
        <f>'[1]OCS Schedule 1 Proposal'!$F$24/100</f>
        <v>0.115785</v>
      </c>
      <c r="O35" s="148">
        <f t="shared" si="3"/>
        <v>98.237121890031361</v>
      </c>
      <c r="P35" s="139">
        <v>6</v>
      </c>
      <c r="Q35" s="148">
        <f t="shared" si="4"/>
        <v>104.23712189003136</v>
      </c>
    </row>
    <row r="36" spans="1:17" x14ac:dyDescent="0.2">
      <c r="A36" s="140">
        <v>1000</v>
      </c>
      <c r="B36" s="141">
        <v>16483.604500000001</v>
      </c>
      <c r="C36" s="142">
        <v>15629267</v>
      </c>
      <c r="E36" s="141">
        <v>290946.06949999998</v>
      </c>
      <c r="F36" s="143">
        <v>147473812</v>
      </c>
      <c r="H36" s="141">
        <v>6738868.2999999998</v>
      </c>
      <c r="J36" s="141">
        <v>100</v>
      </c>
      <c r="K36" s="136">
        <f t="shared" si="0"/>
        <v>1373.6337083333335</v>
      </c>
      <c r="L36" s="136">
        <f t="shared" si="1"/>
        <v>11378.045621029065</v>
      </c>
      <c r="M36" s="147">
        <f t="shared" si="2"/>
        <v>948.17046841908871</v>
      </c>
      <c r="N36" s="107">
        <f>'[1]OCS Schedule 1 Proposal'!$F$25/100</f>
        <v>0.14486399999999999</v>
      </c>
      <c r="O36" s="148">
        <f t="shared" si="3"/>
        <v>137.35576673706285</v>
      </c>
      <c r="P36" s="139">
        <v>6</v>
      </c>
      <c r="Q36" s="148">
        <f t="shared" si="4"/>
        <v>143.35576673706285</v>
      </c>
    </row>
    <row r="37" spans="1:17" x14ac:dyDescent="0.2">
      <c r="A37" s="140">
        <v>1100</v>
      </c>
      <c r="B37" s="141">
        <v>12576.388500000001</v>
      </c>
      <c r="C37" s="142">
        <v>13184477</v>
      </c>
      <c r="E37" s="141">
        <v>303522.45799999998</v>
      </c>
      <c r="F37" s="143">
        <v>160658289</v>
      </c>
      <c r="H37" s="141">
        <v>5295295</v>
      </c>
      <c r="J37" s="141">
        <v>100</v>
      </c>
      <c r="K37" s="136">
        <f t="shared" si="0"/>
        <v>1048.032375</v>
      </c>
      <c r="L37" s="136">
        <f t="shared" si="1"/>
        <v>12580.219194087396</v>
      </c>
      <c r="M37" s="147">
        <f t="shared" si="2"/>
        <v>1048.351599507283</v>
      </c>
      <c r="N37" s="107">
        <f>'[1]OCS Schedule 1 Proposal'!$F$25/100</f>
        <v>0.14486399999999999</v>
      </c>
      <c r="O37" s="148">
        <f t="shared" si="3"/>
        <v>151.86840611102303</v>
      </c>
      <c r="P37" s="139">
        <v>6</v>
      </c>
      <c r="Q37" s="148">
        <f t="shared" si="4"/>
        <v>157.86840611102303</v>
      </c>
    </row>
    <row r="38" spans="1:17" x14ac:dyDescent="0.2">
      <c r="A38" s="140">
        <v>1200</v>
      </c>
      <c r="B38" s="141">
        <v>9697.9375</v>
      </c>
      <c r="C38" s="142">
        <v>11134419</v>
      </c>
      <c r="E38" s="141">
        <v>313220.39549999998</v>
      </c>
      <c r="F38" s="143">
        <v>171792708</v>
      </c>
      <c r="H38" s="141">
        <v>4184100.5</v>
      </c>
      <c r="J38" s="141">
        <v>100</v>
      </c>
      <c r="K38" s="136">
        <f t="shared" si="0"/>
        <v>808.16145833333337</v>
      </c>
      <c r="L38" s="136">
        <f t="shared" si="1"/>
        <v>13777.46845656615</v>
      </c>
      <c r="M38" s="147">
        <f t="shared" si="2"/>
        <v>1148.1223713805125</v>
      </c>
      <c r="N38" s="107">
        <f>'[1]OCS Schedule 1 Proposal'!$F$25/100</f>
        <v>0.14486399999999999</v>
      </c>
      <c r="O38" s="148">
        <f t="shared" si="3"/>
        <v>166.32159920766657</v>
      </c>
      <c r="P38" s="139">
        <v>6</v>
      </c>
      <c r="Q38" s="148">
        <f t="shared" si="4"/>
        <v>172.32159920766657</v>
      </c>
    </row>
    <row r="39" spans="1:17" x14ac:dyDescent="0.2">
      <c r="A39" s="140">
        <v>1300</v>
      </c>
      <c r="B39" s="141">
        <v>7548.7639999999992</v>
      </c>
      <c r="C39" s="142">
        <v>9423969</v>
      </c>
      <c r="E39" s="141">
        <v>320769.15950000001</v>
      </c>
      <c r="F39" s="143">
        <v>181216677</v>
      </c>
      <c r="H39" s="141">
        <v>3327988.5499999989</v>
      </c>
      <c r="J39" s="141">
        <v>100</v>
      </c>
      <c r="K39" s="136">
        <f t="shared" si="0"/>
        <v>629.06366666666656</v>
      </c>
      <c r="L39" s="136">
        <f t="shared" si="1"/>
        <v>14980.946284716281</v>
      </c>
      <c r="M39" s="147">
        <f t="shared" si="2"/>
        <v>1248.4121903930234</v>
      </c>
      <c r="N39" s="107">
        <f>'[1]OCS Schedule 1 Proposal'!$F$25/100</f>
        <v>0.14486399999999999</v>
      </c>
      <c r="O39" s="148">
        <f t="shared" si="3"/>
        <v>180.84998354909493</v>
      </c>
      <c r="P39" s="139">
        <v>6</v>
      </c>
      <c r="Q39" s="148">
        <f t="shared" si="4"/>
        <v>186.84998354909493</v>
      </c>
    </row>
    <row r="40" spans="1:17" x14ac:dyDescent="0.2">
      <c r="A40" s="140">
        <v>1400</v>
      </c>
      <c r="B40" s="141">
        <v>5948.6790000000001</v>
      </c>
      <c r="C40" s="142">
        <v>8018518</v>
      </c>
      <c r="E40" s="141">
        <v>326717.83850000001</v>
      </c>
      <c r="F40" s="143">
        <v>189235195</v>
      </c>
      <c r="H40" s="141">
        <v>2652903.7499999972</v>
      </c>
      <c r="J40" s="141">
        <v>100</v>
      </c>
      <c r="K40" s="136">
        <f t="shared" si="0"/>
        <v>495.72325000000001</v>
      </c>
      <c r="L40" s="136">
        <f t="shared" si="1"/>
        <v>16175.39221733094</v>
      </c>
      <c r="M40" s="147">
        <f t="shared" si="2"/>
        <v>1347.9493514442449</v>
      </c>
      <c r="N40" s="107">
        <f>'[1]OCS Schedule 1 Proposal'!$F$25/100</f>
        <v>0.14486399999999999</v>
      </c>
      <c r="O40" s="148">
        <f t="shared" si="3"/>
        <v>195.26933484761909</v>
      </c>
      <c r="P40" s="139">
        <v>6</v>
      </c>
      <c r="Q40" s="148">
        <f t="shared" si="4"/>
        <v>201.26933484761909</v>
      </c>
    </row>
    <row r="41" spans="1:17" x14ac:dyDescent="0.2">
      <c r="A41" s="140">
        <v>1500</v>
      </c>
      <c r="B41" s="141">
        <v>4687.5325000000003</v>
      </c>
      <c r="C41" s="142">
        <v>6787657</v>
      </c>
      <c r="E41" s="141">
        <v>331405.37099999998</v>
      </c>
      <c r="F41" s="143">
        <v>196022852</v>
      </c>
      <c r="H41" s="141">
        <v>2124026.7000000002</v>
      </c>
      <c r="J41" s="141">
        <v>100</v>
      </c>
      <c r="K41" s="136">
        <f t="shared" si="0"/>
        <v>390.62770833333337</v>
      </c>
      <c r="L41" s="136">
        <f t="shared" si="1"/>
        <v>17376.28144444865</v>
      </c>
      <c r="M41" s="147">
        <f t="shared" si="2"/>
        <v>1448.0234537040542</v>
      </c>
      <c r="N41" s="107">
        <f>'[1]OCS Schedule 1 Proposal'!$F$25/100</f>
        <v>0.14486399999999999</v>
      </c>
      <c r="O41" s="148">
        <f t="shared" si="3"/>
        <v>209.76646959738409</v>
      </c>
      <c r="P41" s="139">
        <v>6</v>
      </c>
      <c r="Q41" s="148">
        <f t="shared" si="4"/>
        <v>215.76646959738409</v>
      </c>
    </row>
    <row r="42" spans="1:17" x14ac:dyDescent="0.2">
      <c r="A42" s="140">
        <v>1600</v>
      </c>
      <c r="B42" s="141">
        <v>3621.4474999999998</v>
      </c>
      <c r="C42" s="142">
        <v>5608420</v>
      </c>
      <c r="E42" s="141">
        <v>335026.81849999999</v>
      </c>
      <c r="F42" s="143">
        <v>201631272</v>
      </c>
      <c r="H42" s="141">
        <v>1713019.1999999993</v>
      </c>
      <c r="J42" s="141">
        <v>100</v>
      </c>
      <c r="K42" s="136">
        <f t="shared" si="0"/>
        <v>301.78729166666665</v>
      </c>
      <c r="L42" s="136">
        <f t="shared" si="1"/>
        <v>18584.01647407563</v>
      </c>
      <c r="M42" s="147">
        <f t="shared" si="2"/>
        <v>1548.6680395063024</v>
      </c>
      <c r="N42" s="107">
        <f>'[1]OCS Schedule 1 Proposal'!$F$25/100</f>
        <v>0.14486399999999999</v>
      </c>
      <c r="O42" s="148">
        <f t="shared" si="3"/>
        <v>224.34624687504098</v>
      </c>
      <c r="P42" s="139">
        <v>6</v>
      </c>
      <c r="Q42" s="148">
        <f t="shared" si="4"/>
        <v>230.34624687504098</v>
      </c>
    </row>
    <row r="43" spans="1:17" x14ac:dyDescent="0.2">
      <c r="A43" s="140">
        <v>1700</v>
      </c>
      <c r="B43" s="141">
        <v>2888.8224999999998</v>
      </c>
      <c r="C43" s="142">
        <v>4762062</v>
      </c>
      <c r="E43" s="141">
        <v>337915.641</v>
      </c>
      <c r="F43" s="143">
        <v>206393334</v>
      </c>
      <c r="H43" s="141">
        <v>1387834.1999999983</v>
      </c>
      <c r="J43" s="141">
        <v>100</v>
      </c>
      <c r="K43" s="136">
        <f t="shared" si="0"/>
        <v>240.7352083333333</v>
      </c>
      <c r="L43" s="136">
        <f t="shared" si="1"/>
        <v>19781.327513199583</v>
      </c>
      <c r="M43" s="147">
        <f t="shared" si="2"/>
        <v>1648.4439594332987</v>
      </c>
      <c r="N43" s="107">
        <f>'[1]OCS Schedule 1 Proposal'!$F$25/100</f>
        <v>0.14486399999999999</v>
      </c>
      <c r="O43" s="148">
        <f t="shared" si="3"/>
        <v>238.80018573934538</v>
      </c>
      <c r="P43" s="139">
        <v>6</v>
      </c>
      <c r="Q43" s="148">
        <f t="shared" si="4"/>
        <v>244.80018573934538</v>
      </c>
    </row>
    <row r="44" spans="1:17" x14ac:dyDescent="0.2">
      <c r="A44" s="140">
        <v>1800</v>
      </c>
      <c r="B44" s="141">
        <v>2397.6934999999999</v>
      </c>
      <c r="C44" s="142">
        <v>4191088</v>
      </c>
      <c r="E44" s="141">
        <v>340313.3345</v>
      </c>
      <c r="F44" s="143">
        <v>210584422</v>
      </c>
      <c r="H44" s="141">
        <v>1123127.8999999992</v>
      </c>
      <c r="J44" s="141">
        <v>100</v>
      </c>
      <c r="K44" s="136">
        <f t="shared" si="0"/>
        <v>199.80779166666665</v>
      </c>
      <c r="L44" s="136">
        <f t="shared" si="1"/>
        <v>20975.598424068801</v>
      </c>
      <c r="M44" s="147">
        <f t="shared" si="2"/>
        <v>1747.9665353390667</v>
      </c>
      <c r="N44" s="107">
        <f>'[1]OCS Schedule 1 Proposal'!$F$25/100</f>
        <v>0.14486399999999999</v>
      </c>
      <c r="O44" s="148">
        <f t="shared" si="3"/>
        <v>253.21742417535856</v>
      </c>
      <c r="P44" s="139">
        <v>6</v>
      </c>
      <c r="Q44" s="148">
        <f t="shared" si="4"/>
        <v>259.21742417535859</v>
      </c>
    </row>
    <row r="45" spans="1:17" x14ac:dyDescent="0.2">
      <c r="A45" s="140">
        <v>1900</v>
      </c>
      <c r="B45" s="141">
        <v>1864.7685000000001</v>
      </c>
      <c r="C45" s="142">
        <v>3446480</v>
      </c>
      <c r="E45" s="141">
        <v>342178.103</v>
      </c>
      <c r="F45" s="143">
        <v>214030902</v>
      </c>
      <c r="H45" s="141">
        <v>911538.69999999809</v>
      </c>
      <c r="J45" s="141">
        <v>100</v>
      </c>
      <c r="K45" s="136">
        <f t="shared" si="0"/>
        <v>155.39737500000001</v>
      </c>
      <c r="L45" s="136">
        <f t="shared" si="1"/>
        <v>22178.495614871226</v>
      </c>
      <c r="M45" s="147">
        <f t="shared" si="2"/>
        <v>1848.2079679059354</v>
      </c>
      <c r="N45" s="107">
        <f>'[1]OCS Schedule 1 Proposal'!$F$25/100</f>
        <v>0.14486399999999999</v>
      </c>
      <c r="O45" s="148">
        <f t="shared" si="3"/>
        <v>267.73879906272543</v>
      </c>
      <c r="P45" s="139">
        <v>6</v>
      </c>
      <c r="Q45" s="148">
        <f t="shared" si="4"/>
        <v>273.73879906272543</v>
      </c>
    </row>
    <row r="46" spans="1:17" x14ac:dyDescent="0.2">
      <c r="A46" s="140">
        <v>2000</v>
      </c>
      <c r="B46" s="141">
        <v>1493.396</v>
      </c>
      <c r="C46" s="142">
        <v>2909225</v>
      </c>
      <c r="E46" s="141">
        <v>343671.49900000001</v>
      </c>
      <c r="F46" s="143">
        <v>216940127</v>
      </c>
      <c r="H46" s="141">
        <v>744074.99999999767</v>
      </c>
      <c r="J46" s="141">
        <v>100</v>
      </c>
      <c r="K46" s="136">
        <f t="shared" si="0"/>
        <v>124.44966666666666</v>
      </c>
      <c r="L46" s="136">
        <f t="shared" si="1"/>
        <v>23376.719905503967</v>
      </c>
      <c r="M46" s="147">
        <f t="shared" si="2"/>
        <v>1948.0599921253306</v>
      </c>
      <c r="N46" s="107">
        <f>'[1]OCS Schedule 1 Proposal'!$F$25/100</f>
        <v>0.14486399999999999</v>
      </c>
      <c r="O46" s="148">
        <f t="shared" si="3"/>
        <v>282.2037626992439</v>
      </c>
      <c r="P46" s="139">
        <v>6</v>
      </c>
      <c r="Q46" s="148">
        <f t="shared" si="4"/>
        <v>288.2037626992439</v>
      </c>
    </row>
    <row r="47" spans="1:17" x14ac:dyDescent="0.2">
      <c r="A47" s="140">
        <v>3000</v>
      </c>
      <c r="B47" s="141">
        <v>5589.8955000000005</v>
      </c>
      <c r="C47" s="142">
        <v>13096493</v>
      </c>
      <c r="E47" s="141">
        <v>349261.39449999999</v>
      </c>
      <c r="F47" s="143">
        <v>230036620</v>
      </c>
      <c r="H47" s="141">
        <v>3049830.4999999898</v>
      </c>
      <c r="J47" s="141">
        <v>1000</v>
      </c>
      <c r="K47" s="136">
        <f t="shared" si="0"/>
        <v>465.82462500000003</v>
      </c>
      <c r="L47" s="136">
        <f t="shared" si="1"/>
        <v>28114.642930265869</v>
      </c>
      <c r="M47" s="147">
        <f t="shared" si="2"/>
        <v>2342.8869108554891</v>
      </c>
      <c r="N47" s="107">
        <f>'[1]OCS Schedule 1 Proposal'!$F$25/100</f>
        <v>0.14486399999999999</v>
      </c>
      <c r="O47" s="148">
        <f t="shared" si="3"/>
        <v>339.39996945416954</v>
      </c>
      <c r="P47" s="139">
        <v>6</v>
      </c>
      <c r="Q47" s="148">
        <f t="shared" si="4"/>
        <v>345.39996945416954</v>
      </c>
    </row>
    <row r="48" spans="1:17" x14ac:dyDescent="0.2">
      <c r="A48" s="140">
        <v>4000</v>
      </c>
      <c r="B48" s="141">
        <v>876.86300000000017</v>
      </c>
      <c r="C48" s="142">
        <v>2953534</v>
      </c>
      <c r="E48" s="141">
        <v>350138.25750000001</v>
      </c>
      <c r="F48" s="143">
        <v>232990154</v>
      </c>
      <c r="H48" s="141">
        <v>579210.49999997905</v>
      </c>
      <c r="J48" s="141">
        <v>1000</v>
      </c>
      <c r="K48" s="136">
        <f t="shared" si="0"/>
        <v>73.071916666666681</v>
      </c>
      <c r="L48" s="136">
        <f t="shared" si="1"/>
        <v>40419.550146374058</v>
      </c>
      <c r="M48" s="147">
        <f t="shared" si="2"/>
        <v>3368.2958455311714</v>
      </c>
      <c r="N48" s="107">
        <f>'[1]OCS Schedule 1 Proposal'!$F$25/100</f>
        <v>0.14486399999999999</v>
      </c>
      <c r="O48" s="148">
        <f t="shared" si="3"/>
        <v>487.94480936702757</v>
      </c>
      <c r="P48" s="139">
        <v>6</v>
      </c>
      <c r="Q48" s="148">
        <f t="shared" si="4"/>
        <v>493.94480936702757</v>
      </c>
    </row>
    <row r="49" spans="1:17" x14ac:dyDescent="0.2">
      <c r="A49" s="140">
        <v>5000</v>
      </c>
      <c r="B49" s="141">
        <v>191.20099999999999</v>
      </c>
      <c r="C49" s="142">
        <v>835307</v>
      </c>
      <c r="E49" s="141">
        <v>350329.45850000001</v>
      </c>
      <c r="F49" s="143">
        <v>233825461</v>
      </c>
      <c r="H49" s="141">
        <v>135567.49999997858</v>
      </c>
      <c r="J49" s="141">
        <v>1000</v>
      </c>
      <c r="K49" s="136">
        <f t="shared" si="0"/>
        <v>15.933416666666666</v>
      </c>
      <c r="L49" s="136">
        <f t="shared" si="1"/>
        <v>52424.851334459549</v>
      </c>
      <c r="M49" s="147">
        <f t="shared" si="2"/>
        <v>4368.7376112049624</v>
      </c>
      <c r="N49" s="107">
        <f>'[1]OCS Schedule 1 Proposal'!$F$25/100</f>
        <v>0.14486399999999999</v>
      </c>
      <c r="O49" s="148">
        <f t="shared" si="3"/>
        <v>632.87280530959561</v>
      </c>
      <c r="P49" s="139">
        <v>6</v>
      </c>
      <c r="Q49" s="148">
        <f t="shared" si="4"/>
        <v>638.87280530959561</v>
      </c>
    </row>
    <row r="50" spans="1:17" x14ac:dyDescent="0.2">
      <c r="A50" s="149" t="s">
        <v>13</v>
      </c>
      <c r="B50" s="150">
        <v>65.06450000000001</v>
      </c>
      <c r="C50" s="151">
        <v>377018</v>
      </c>
      <c r="E50" s="141">
        <v>350394.52299999999</v>
      </c>
      <c r="F50" s="143">
        <v>234202479</v>
      </c>
      <c r="H50" s="141">
        <v>51695.499999999942</v>
      </c>
      <c r="J50" s="141">
        <v>0</v>
      </c>
      <c r="K50" s="136">
        <f t="shared" si="0"/>
        <v>5.4220416666666678</v>
      </c>
      <c r="L50" s="136">
        <f t="shared" si="1"/>
        <v>69534.323632702915</v>
      </c>
      <c r="M50" s="147">
        <f t="shared" si="2"/>
        <v>5794.5269693919099</v>
      </c>
      <c r="N50" s="107">
        <f>'[1]OCS Schedule 1 Proposal'!$F$25/100</f>
        <v>0.14486399999999999</v>
      </c>
      <c r="O50" s="148">
        <f t="shared" si="3"/>
        <v>839.41835489398954</v>
      </c>
      <c r="P50" s="139">
        <v>6</v>
      </c>
      <c r="Q50" s="148">
        <f t="shared" si="4"/>
        <v>845.41835489398954</v>
      </c>
    </row>
  </sheetData>
  <printOptions horizontalCentered="1"/>
  <pageMargins left="0.5" right="0.5" top="0.75" bottom="0.5" header="0.5" footer="0.25"/>
  <pageSetup scale="62" orientation="portrait" r:id="rId1"/>
  <headerFooter alignWithMargins="0">
    <oddHeader>&amp;LUT 13-035-184
OCS 23.1&amp;R&amp;"Arial,Bold"Attachment OCS 23.1</oddHeader>
    <oddFooter>&amp;L&amp;F&amp;CPage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46" zoomScaleNormal="75" zoomScaleSheetLayoutView="100" workbookViewId="0">
      <selection activeCell="B10" sqref="B10:B30"/>
    </sheetView>
  </sheetViews>
  <sheetFormatPr defaultRowHeight="12.75" x14ac:dyDescent="0.2"/>
  <cols>
    <col min="1" max="1" width="14.85546875" bestFit="1" customWidth="1"/>
    <col min="2" max="2" width="9.140625" style="4" customWidth="1"/>
    <col min="3" max="3" width="13.28515625" style="4" customWidth="1"/>
    <col min="4" max="4" width="2.5703125" customWidth="1"/>
    <col min="5" max="5" width="17.5703125" style="4" bestFit="1" customWidth="1"/>
    <col min="6" max="6" width="14.85546875" bestFit="1" customWidth="1"/>
    <col min="7" max="7" width="2" customWidth="1"/>
    <col min="8" max="8" width="13.42578125" style="4" bestFit="1" customWidth="1"/>
    <col min="9" max="9" width="2.85546875" customWidth="1"/>
    <col min="10" max="10" width="13.42578125" style="4" bestFit="1" customWidth="1"/>
    <col min="11" max="11" width="10.7109375" bestFit="1" customWidth="1"/>
    <col min="14" max="15" width="14" bestFit="1" customWidth="1"/>
  </cols>
  <sheetData>
    <row r="1" spans="1:16" x14ac:dyDescent="0.2">
      <c r="A1" s="2" t="s">
        <v>0</v>
      </c>
      <c r="B1" s="2"/>
      <c r="C1" s="2"/>
      <c r="D1" s="2"/>
      <c r="E1" s="2"/>
      <c r="F1" s="2"/>
      <c r="G1" s="2"/>
      <c r="H1" s="3"/>
      <c r="I1" s="2"/>
      <c r="J1" s="3"/>
    </row>
    <row r="2" spans="1:16" x14ac:dyDescent="0.2">
      <c r="A2" s="2" t="s">
        <v>1</v>
      </c>
      <c r="B2" s="2"/>
      <c r="C2" s="2"/>
      <c r="D2" s="2"/>
      <c r="E2" s="2"/>
      <c r="F2" s="2"/>
      <c r="G2" s="2"/>
      <c r="H2" s="3"/>
      <c r="I2" s="2"/>
      <c r="J2" s="3"/>
    </row>
    <row r="3" spans="1:16" x14ac:dyDescent="0.2">
      <c r="A3" s="2"/>
      <c r="B3" s="2"/>
      <c r="C3" s="2"/>
      <c r="D3" s="2"/>
      <c r="E3" s="2"/>
      <c r="F3" s="2"/>
      <c r="G3" s="2"/>
      <c r="H3" s="3"/>
      <c r="I3" s="2"/>
      <c r="J3" s="3"/>
    </row>
    <row r="4" spans="1:16" x14ac:dyDescent="0.2">
      <c r="A4" s="35"/>
      <c r="B4" s="36"/>
      <c r="C4" s="36"/>
      <c r="D4" s="36"/>
      <c r="E4" s="37"/>
      <c r="F4" s="36"/>
      <c r="G4" s="36"/>
      <c r="H4" s="16"/>
      <c r="I4" s="36"/>
      <c r="J4" s="16"/>
    </row>
    <row r="5" spans="1:16" x14ac:dyDescent="0.2">
      <c r="A5" s="38" t="s">
        <v>2</v>
      </c>
      <c r="B5" s="7">
        <v>1</v>
      </c>
      <c r="E5" s="39"/>
    </row>
    <row r="6" spans="1:16" x14ac:dyDescent="0.2">
      <c r="A6" s="38" t="s">
        <v>6</v>
      </c>
      <c r="B6" s="38" t="s">
        <v>14</v>
      </c>
      <c r="E6" s="20"/>
    </row>
    <row r="8" spans="1:16" x14ac:dyDescent="0.2">
      <c r="A8" s="22"/>
      <c r="B8" s="10" t="s">
        <v>3</v>
      </c>
      <c r="C8" s="11"/>
      <c r="E8" s="10" t="s">
        <v>4</v>
      </c>
      <c r="F8" s="12"/>
      <c r="G8" s="13"/>
      <c r="H8" s="14" t="s">
        <v>5</v>
      </c>
      <c r="I8" s="15"/>
      <c r="J8" s="14" t="s">
        <v>5</v>
      </c>
      <c r="K8" s="44"/>
      <c r="L8" s="44"/>
      <c r="M8" s="44"/>
      <c r="N8" s="45" t="s">
        <v>16</v>
      </c>
      <c r="O8" s="48" t="s">
        <v>16</v>
      </c>
      <c r="P8" s="43"/>
    </row>
    <row r="9" spans="1:16" x14ac:dyDescent="0.2">
      <c r="A9" s="10" t="s">
        <v>7</v>
      </c>
      <c r="B9" s="17" t="s">
        <v>8</v>
      </c>
      <c r="C9" s="18" t="s">
        <v>9</v>
      </c>
      <c r="E9" s="17" t="s">
        <v>8</v>
      </c>
      <c r="F9" s="19" t="s">
        <v>10</v>
      </c>
      <c r="G9" s="20"/>
      <c r="H9" s="21" t="s">
        <v>11</v>
      </c>
      <c r="I9" s="15"/>
      <c r="J9" s="21" t="s">
        <v>12</v>
      </c>
      <c r="K9" s="46" t="s">
        <v>7</v>
      </c>
      <c r="L9" s="44" t="s">
        <v>15</v>
      </c>
      <c r="M9" s="45" t="s">
        <v>17</v>
      </c>
      <c r="N9" s="47" t="s">
        <v>8</v>
      </c>
      <c r="O9" s="49" t="s">
        <v>9</v>
      </c>
      <c r="P9" s="43"/>
    </row>
    <row r="10" spans="1:16" x14ac:dyDescent="0.2">
      <c r="A10" s="22">
        <v>0</v>
      </c>
      <c r="B10" s="23">
        <f>'July 2012'!C9+'Aug 2012'!C9+'Sept 2012'!C9+'Oct 2012'!C9+'Nov 2012'!C9+'Dec 2012'!C9+'Jan 2013'!C9+'Feb 2013'!C9+'Mar 2013'!C9+'Apr 2013'!C9+'May 2013'!C9+'June 2013'!C9</f>
        <v>44968.478499999954</v>
      </c>
      <c r="C10" s="23">
        <f>'July 2012'!D9+'Aug 2012'!D9+'Sept 2012'!D9+'Oct 2012'!D9+'Nov 2012'!D9+'Dec 2012'!D9+'Jan 2013'!D9+'Feb 2013'!D9+'Mar 2013'!D9+'Apr 2013'!D9+'May 2013'!D9+'June 2013'!D9</f>
        <v>1</v>
      </c>
      <c r="E10" s="23">
        <f>B10</f>
        <v>44968.478499999954</v>
      </c>
      <c r="F10" s="23">
        <f>C10</f>
        <v>1</v>
      </c>
      <c r="H10" s="23">
        <v>1</v>
      </c>
      <c r="J10" s="23">
        <v>0</v>
      </c>
      <c r="K10" s="26">
        <f>A10</f>
        <v>0</v>
      </c>
      <c r="L10" s="42">
        <f t="shared" ref="L10:L15" si="0">B10/$E$50</f>
        <v>5.4251980335921707E-3</v>
      </c>
      <c r="M10" s="42">
        <f t="shared" ref="M10:M15" si="1">C10/$F$50</f>
        <v>1.5288703137913562E-10</v>
      </c>
      <c r="N10" s="42">
        <f t="shared" ref="N10:N15" si="2">E10/$E$50</f>
        <v>5.4251980335921707E-3</v>
      </c>
      <c r="O10" s="42">
        <f t="shared" ref="O10:O15" si="3">F10/$F$50</f>
        <v>1.5288703137913562E-10</v>
      </c>
      <c r="P10" s="42"/>
    </row>
    <row r="11" spans="1:16" x14ac:dyDescent="0.2">
      <c r="A11" s="26">
        <v>20</v>
      </c>
      <c r="B11" s="23">
        <f>'July 2012'!C10+'Aug 2012'!C10+'Sept 2012'!C10+'Oct 2012'!C10+'Nov 2012'!C10+'Dec 2012'!C10+'Jan 2013'!C10+'Feb 2013'!C10+'Mar 2013'!C10+'Apr 2013'!C10+'May 2013'!C10+'June 2013'!C10</f>
        <v>47668.770249999972</v>
      </c>
      <c r="C11" s="23">
        <f>'July 2012'!D10+'Aug 2012'!D10+'Sept 2012'!D10+'Oct 2012'!D10+'Nov 2012'!D10+'Dec 2012'!D10+'Jan 2013'!D10+'Feb 2013'!D10+'Mar 2013'!D10+'Apr 2013'!D10+'May 2013'!D10+'June 2013'!D10</f>
        <v>442540</v>
      </c>
      <c r="E11" s="27">
        <f>E10+B11</f>
        <v>92637.248749999926</v>
      </c>
      <c r="F11" s="29">
        <f>F10+C11</f>
        <v>442541</v>
      </c>
      <c r="H11" s="23">
        <f>'July 2012'!H10+'Aug 2012'!I10+'Sept 2012'!I10+'Oct 2012'!I10+'Nov 2012'!I10+'Dec 2012'!I10+'Jan 2013'!I10+'Feb 2013'!I10+'Mar 2013'!I10+'Apr 2013'!I10+'May 2013'!I10+'June 2013'!I10</f>
        <v>164366152.76000088</v>
      </c>
      <c r="J11" s="27">
        <v>20</v>
      </c>
      <c r="K11" s="26">
        <f t="shared" ref="K11:K50" si="4">A11</f>
        <v>20</v>
      </c>
      <c r="L11" s="42">
        <f t="shared" si="0"/>
        <v>5.7509732873007278E-3</v>
      </c>
      <c r="M11" s="42">
        <f t="shared" si="1"/>
        <v>6.7658626866522675E-5</v>
      </c>
      <c r="N11" s="42">
        <f t="shared" si="2"/>
        <v>1.1176171320892898E-2</v>
      </c>
      <c r="O11" s="42">
        <f t="shared" si="3"/>
        <v>6.7658779753554065E-5</v>
      </c>
      <c r="P11" s="42"/>
    </row>
    <row r="12" spans="1:16" x14ac:dyDescent="0.2">
      <c r="A12" s="26">
        <v>40</v>
      </c>
      <c r="B12" s="23">
        <f>'July 2012'!C11+'Aug 2012'!C11+'Sept 2012'!C11+'Oct 2012'!C11+'Nov 2012'!C11+'Dec 2012'!C11+'Jan 2013'!C11+'Feb 2013'!C11+'Mar 2013'!C11+'Apr 2013'!C11+'May 2013'!C11+'June 2013'!C11</f>
        <v>39649.939499999935</v>
      </c>
      <c r="C12" s="23">
        <f>'July 2012'!D11+'Aug 2012'!D11+'Sept 2012'!D11+'Oct 2012'!D11+'Nov 2012'!D11+'Dec 2012'!D11+'Jan 2013'!D11+'Feb 2013'!D11+'Mar 2013'!D11+'Apr 2013'!D11+'May 2013'!D11+'June 2013'!D11</f>
        <v>1218013</v>
      </c>
      <c r="E12" s="27">
        <f t="shared" ref="E12:E19" si="5">E11+B12</f>
        <v>132287.18824999986</v>
      </c>
      <c r="F12" s="29">
        <f t="shared" ref="F12:F19" si="6">F11+C12</f>
        <v>1660554</v>
      </c>
      <c r="H12" s="23">
        <f>'July 2012'!H11+'Aug 2012'!I11+'Sept 2012'!I11+'Oct 2012'!I11+'Nov 2012'!I11+'Dec 2012'!I11+'Jan 2013'!I11+'Feb 2013'!I11+'Mar 2013'!I11+'Apr 2013'!I11+'May 2013'!I11+'June 2013'!I11</f>
        <v>163555628.1800009</v>
      </c>
      <c r="J12" s="27">
        <v>20</v>
      </c>
      <c r="K12" s="26">
        <f t="shared" si="4"/>
        <v>40</v>
      </c>
      <c r="L12" s="42">
        <f t="shared" si="0"/>
        <v>4.7835457409894002E-3</v>
      </c>
      <c r="M12" s="42">
        <f t="shared" si="1"/>
        <v>1.8621839175119511E-4</v>
      </c>
      <c r="N12" s="42">
        <f t="shared" si="2"/>
        <v>1.59597170618823E-2</v>
      </c>
      <c r="O12" s="42">
        <f t="shared" si="3"/>
        <v>2.5387717150474916E-4</v>
      </c>
      <c r="P12" s="42"/>
    </row>
    <row r="13" spans="1:16" x14ac:dyDescent="0.2">
      <c r="A13" s="26">
        <v>60</v>
      </c>
      <c r="B13" s="23">
        <f>'July 2012'!C12+'Aug 2012'!C12+'Sept 2012'!C12+'Oct 2012'!C12+'Nov 2012'!C12+'Dec 2012'!C12+'Jan 2013'!C12+'Feb 2013'!C12+'Mar 2013'!C12+'Apr 2013'!C12+'May 2013'!C12+'June 2013'!C12</f>
        <v>46489.33224999997</v>
      </c>
      <c r="C13" s="23">
        <f>'July 2012'!D12+'Aug 2012'!D12+'Sept 2012'!D12+'Oct 2012'!D12+'Nov 2012'!D12+'Dec 2012'!D12+'Jan 2013'!D12+'Feb 2013'!D12+'Mar 2013'!D12+'Apr 2013'!D12+'May 2013'!D12+'June 2013'!D12</f>
        <v>2382122</v>
      </c>
      <c r="E13" s="27">
        <f t="shared" si="5"/>
        <v>178776.52049999984</v>
      </c>
      <c r="F13" s="29">
        <f t="shared" si="6"/>
        <v>4042676</v>
      </c>
      <c r="H13" s="23">
        <f>'July 2012'!H12+'Aug 2012'!I12+'Sept 2012'!I12+'Oct 2012'!I12+'Nov 2012'!I12+'Dec 2012'!I12+'Jan 2013'!I12+'Feb 2013'!I12+'Mar 2013'!I12+'Apr 2013'!I12+'May 2013'!I12+'June 2013'!I12</f>
        <v>162723376.03500092</v>
      </c>
      <c r="J13" s="27">
        <v>20</v>
      </c>
      <c r="K13" s="26">
        <f t="shared" si="4"/>
        <v>60</v>
      </c>
      <c r="L13" s="42">
        <f t="shared" si="0"/>
        <v>5.6086806207088641E-3</v>
      </c>
      <c r="M13" s="42">
        <f t="shared" si="1"/>
        <v>3.6419556096292931E-4</v>
      </c>
      <c r="N13" s="42">
        <f t="shared" si="2"/>
        <v>2.1568397682591164E-2</v>
      </c>
      <c r="O13" s="42">
        <f t="shared" si="3"/>
        <v>6.1807273246767852E-4</v>
      </c>
      <c r="P13" s="42"/>
    </row>
    <row r="14" spans="1:16" x14ac:dyDescent="0.2">
      <c r="A14" s="26">
        <v>80</v>
      </c>
      <c r="B14" s="23">
        <f>'July 2012'!C13+'Aug 2012'!C13+'Sept 2012'!C13+'Oct 2012'!C13+'Nov 2012'!C13+'Dec 2012'!C13+'Jan 2013'!C13+'Feb 2013'!C13+'Mar 2013'!C13+'Apr 2013'!C13+'May 2013'!C13+'June 2013'!C13</f>
        <v>49517.582499999917</v>
      </c>
      <c r="C14" s="23">
        <f>'July 2012'!D13+'Aug 2012'!D13+'Sept 2012'!D13+'Oct 2012'!D13+'Nov 2012'!D13+'Dec 2012'!D13+'Jan 2013'!D13+'Feb 2013'!D13+'Mar 2013'!D13+'Apr 2013'!D13+'May 2013'!D13+'June 2013'!D13</f>
        <v>3499393</v>
      </c>
      <c r="E14" s="27">
        <f t="shared" si="5"/>
        <v>228294.10299999977</v>
      </c>
      <c r="F14" s="29">
        <f t="shared" si="6"/>
        <v>7542069</v>
      </c>
      <c r="H14" s="23">
        <f>'July 2012'!H13+'Aug 2012'!I13+'Sept 2012'!I13+'Oct 2012'!I13+'Nov 2012'!I13+'Dec 2012'!I13+'Jan 2013'!I13+'Feb 2013'!I13+'Mar 2013'!I13+'Apr 2013'!I13+'May 2013'!I13+'June 2013'!I13</f>
        <v>161738813.72500092</v>
      </c>
      <c r="J14" s="27">
        <v>20</v>
      </c>
      <c r="K14" s="26">
        <f t="shared" si="4"/>
        <v>80</v>
      </c>
      <c r="L14" s="42">
        <f t="shared" si="0"/>
        <v>5.9740222522146908E-3</v>
      </c>
      <c r="M14" s="42">
        <f t="shared" si="1"/>
        <v>5.3501180739892751E-4</v>
      </c>
      <c r="N14" s="42">
        <f t="shared" si="2"/>
        <v>2.7542419934805856E-2</v>
      </c>
      <c r="O14" s="42">
        <f t="shared" si="3"/>
        <v>1.153084539866606E-3</v>
      </c>
      <c r="P14" s="42"/>
    </row>
    <row r="15" spans="1:16" x14ac:dyDescent="0.2">
      <c r="A15" s="26">
        <v>100</v>
      </c>
      <c r="B15" s="23">
        <f>'July 2012'!C14+'Aug 2012'!C14+'Sept 2012'!C14+'Oct 2012'!C14+'Nov 2012'!C14+'Dec 2012'!C14+'Jan 2013'!C14+'Feb 2013'!C14+'Mar 2013'!C14+'Apr 2013'!C14+'May 2013'!C14+'June 2013'!C14</f>
        <v>57656.993249999898</v>
      </c>
      <c r="C15" s="23">
        <f>'July 2012'!D14+'Aug 2012'!D14+'Sept 2012'!D14+'Oct 2012'!D14+'Nov 2012'!D14+'Dec 2012'!D14+'Jan 2013'!D14+'Feb 2013'!D14+'Mar 2013'!D14+'Apr 2013'!D14+'May 2013'!D14+'June 2013'!D14</f>
        <v>5227598</v>
      </c>
      <c r="E15" s="27">
        <f t="shared" si="5"/>
        <v>285951.09624999965</v>
      </c>
      <c r="F15" s="29">
        <f t="shared" si="6"/>
        <v>12769667</v>
      </c>
      <c r="H15" s="23">
        <f>'July 2012'!H14+'Aug 2012'!I14+'Sept 2012'!I14+'Oct 2012'!I14+'Nov 2012'!I14+'Dec 2012'!I14+'Jan 2013'!I14+'Feb 2013'!I14+'Mar 2013'!I14+'Apr 2013'!I14+'May 2013'!I14+'June 2013'!I14</f>
        <v>160672374.35000089</v>
      </c>
      <c r="J15" s="27">
        <v>20</v>
      </c>
      <c r="K15" s="26">
        <f t="shared" si="4"/>
        <v>100</v>
      </c>
      <c r="L15" s="42">
        <f t="shared" si="0"/>
        <v>6.9559971081240126E-3</v>
      </c>
      <c r="M15" s="42">
        <f t="shared" si="1"/>
        <v>7.9923193946350663E-4</v>
      </c>
      <c r="N15" s="42">
        <f t="shared" si="2"/>
        <v>3.4498417042929864E-2</v>
      </c>
      <c r="O15" s="42">
        <f t="shared" si="3"/>
        <v>1.9523164793301127E-3</v>
      </c>
      <c r="P15" s="42"/>
    </row>
    <row r="16" spans="1:16" x14ac:dyDescent="0.2">
      <c r="A16" s="26">
        <v>120</v>
      </c>
      <c r="B16" s="23">
        <f>'July 2012'!C15+'Aug 2012'!C15+'Sept 2012'!C15+'Oct 2012'!C15+'Nov 2012'!C15+'Dec 2012'!C15+'Jan 2013'!C15+'Feb 2013'!C15+'Mar 2013'!C15+'Apr 2013'!C15+'May 2013'!C15+'June 2013'!C15</f>
        <v>63908.606749999912</v>
      </c>
      <c r="C16" s="23">
        <f>'July 2012'!D15+'Aug 2012'!D15+'Sept 2012'!D15+'Oct 2012'!D15+'Nov 2012'!D15+'Dec 2012'!D15+'Jan 2013'!D15+'Feb 2013'!D15+'Mar 2013'!D15+'Apr 2013'!D15+'May 2013'!D15+'June 2013'!D15</f>
        <v>7096838</v>
      </c>
      <c r="E16" s="27">
        <f t="shared" si="5"/>
        <v>349859.70299999957</v>
      </c>
      <c r="F16" s="29">
        <f t="shared" si="6"/>
        <v>19866505</v>
      </c>
      <c r="H16" s="23">
        <f>'July 2012'!H15+'Aug 2012'!I15+'Sept 2012'!I15+'Oct 2012'!I15+'Nov 2012'!I15+'Dec 2012'!I15+'Jan 2013'!I15+'Feb 2013'!I15+'Mar 2013'!I15+'Apr 2013'!I15+'May 2013'!I15+'June 2013'!I15</f>
        <v>159485141.00000089</v>
      </c>
      <c r="J16" s="27">
        <v>20</v>
      </c>
      <c r="K16" s="26">
        <f t="shared" si="4"/>
        <v>120</v>
      </c>
      <c r="L16" s="42">
        <f t="shared" ref="L16:L19" si="7">B16/$E$50</f>
        <v>7.7102196746486589E-3</v>
      </c>
      <c r="M16" s="42">
        <f t="shared" ref="M16:M19" si="8">C16/$F$50</f>
        <v>1.0850144939986422E-3</v>
      </c>
      <c r="N16" s="42">
        <f t="shared" ref="N16:N19" si="9">E16/$E$50</f>
        <v>4.2208636717578525E-2</v>
      </c>
      <c r="O16" s="42">
        <f t="shared" ref="O16:O19" si="10">F16/$F$50</f>
        <v>3.0373309733287548E-3</v>
      </c>
      <c r="P16" s="42"/>
    </row>
    <row r="17" spans="1:16" x14ac:dyDescent="0.2">
      <c r="A17" s="26">
        <v>140</v>
      </c>
      <c r="B17" s="23">
        <f>'July 2012'!C16+'Aug 2012'!C16+'Sept 2012'!C16+'Oct 2012'!C16+'Nov 2012'!C16+'Dec 2012'!C16+'Jan 2013'!C16+'Feb 2013'!C16+'Mar 2013'!C16+'Apr 2013'!C16+'May 2013'!C16+'June 2013'!C16</f>
        <v>69434.000999999873</v>
      </c>
      <c r="C17" s="23">
        <f>'July 2012'!D16+'Aug 2012'!D16+'Sept 2012'!D16+'Oct 2012'!D16+'Nov 2012'!D16+'Dec 2012'!D16+'Jan 2013'!D16+'Feb 2013'!D16+'Mar 2013'!D16+'Apr 2013'!D16+'May 2013'!D16+'June 2013'!D16</f>
        <v>9074362</v>
      </c>
      <c r="E17" s="27">
        <f t="shared" si="5"/>
        <v>419293.70399999944</v>
      </c>
      <c r="F17" s="29">
        <f t="shared" si="6"/>
        <v>28940867</v>
      </c>
      <c r="H17" s="23">
        <f>'July 2012'!H16+'Aug 2012'!I16+'Sept 2012'!I16+'Oct 2012'!I16+'Nov 2012'!I16+'Dec 2012'!I16+'Jan 2013'!I16+'Feb 2013'!I16+'Mar 2013'!I16+'Apr 2013'!I16+'May 2013'!I16+'June 2013'!I16</f>
        <v>158132765.53500089</v>
      </c>
      <c r="J17" s="27">
        <v>20</v>
      </c>
      <c r="K17" s="26">
        <f t="shared" si="4"/>
        <v>140</v>
      </c>
      <c r="L17" s="42">
        <f t="shared" si="7"/>
        <v>8.3768279082343539E-3</v>
      </c>
      <c r="M17" s="42">
        <f t="shared" si="8"/>
        <v>1.387352267839636E-3</v>
      </c>
      <c r="N17" s="42">
        <f t="shared" si="9"/>
        <v>5.0585464625812884E-2</v>
      </c>
      <c r="O17" s="42">
        <f t="shared" si="10"/>
        <v>4.4246832411683904E-3</v>
      </c>
      <c r="P17" s="42"/>
    </row>
    <row r="18" spans="1:16" x14ac:dyDescent="0.2">
      <c r="A18" s="26">
        <v>160</v>
      </c>
      <c r="B18" s="23">
        <f>'July 2012'!C17+'Aug 2012'!C17+'Sept 2012'!C17+'Oct 2012'!C17+'Nov 2012'!C17+'Dec 2012'!C17+'Jan 2013'!C17+'Feb 2013'!C17+'Mar 2013'!C17+'Apr 2013'!C17+'May 2013'!C17+'June 2013'!C17</f>
        <v>80186.749749999974</v>
      </c>
      <c r="C18" s="23">
        <f>'July 2012'!D17+'Aug 2012'!D17+'Sept 2012'!D17+'Oct 2012'!D17+'Nov 2012'!D17+'Dec 2012'!D17+'Jan 2013'!D17+'Feb 2013'!D17+'Mar 2013'!D17+'Apr 2013'!D17+'May 2013'!D17+'June 2013'!D17</f>
        <v>12083946</v>
      </c>
      <c r="E18" s="27">
        <f t="shared" si="5"/>
        <v>499480.4537499994</v>
      </c>
      <c r="F18" s="29">
        <f t="shared" si="6"/>
        <v>41024813</v>
      </c>
      <c r="H18" s="23">
        <f>'July 2012'!H17+'Aug 2012'!I17+'Sept 2012'!I17+'Oct 2012'!I17+'Nov 2012'!I17+'Dec 2012'!I17+'Jan 2013'!I17+'Feb 2013'!I17+'Mar 2013'!I17+'Apr 2013'!I17+'May 2013'!I17+'June 2013'!I17</f>
        <v>156644549.69500092</v>
      </c>
      <c r="J18" s="27">
        <v>20</v>
      </c>
      <c r="K18" s="26">
        <f t="shared" si="4"/>
        <v>160</v>
      </c>
      <c r="L18" s="42">
        <f t="shared" si="7"/>
        <v>9.6740875291977651E-3</v>
      </c>
      <c r="M18" s="42">
        <f t="shared" si="8"/>
        <v>1.8474786312857804E-3</v>
      </c>
      <c r="N18" s="42">
        <f t="shared" si="9"/>
        <v>6.0259552155010644E-2</v>
      </c>
      <c r="O18" s="42">
        <f t="shared" si="10"/>
        <v>6.2721618724541715E-3</v>
      </c>
      <c r="P18" s="42"/>
    </row>
    <row r="19" spans="1:16" x14ac:dyDescent="0.2">
      <c r="A19" s="26">
        <v>180</v>
      </c>
      <c r="B19" s="23">
        <f>'July 2012'!C18+'Aug 2012'!C18+'Sept 2012'!C18+'Oct 2012'!C18+'Nov 2012'!C18+'Dec 2012'!C18+'Jan 2013'!C18+'Feb 2013'!C18+'Mar 2013'!C18+'Apr 2013'!C18+'May 2013'!C18+'June 2013'!C18</f>
        <v>90042.072999999888</v>
      </c>
      <c r="C19" s="23">
        <f>'July 2012'!D18+'Aug 2012'!D18+'Sept 2012'!D18+'Oct 2012'!D18+'Nov 2012'!D18+'Dec 2012'!D18+'Jan 2013'!D18+'Feb 2013'!D18+'Mar 2013'!D18+'Apr 2013'!D18+'May 2013'!D18+'June 2013'!D18</f>
        <v>15390727</v>
      </c>
      <c r="E19" s="27">
        <f t="shared" si="5"/>
        <v>589522.52674999926</v>
      </c>
      <c r="F19" s="29">
        <f t="shared" si="6"/>
        <v>56415540</v>
      </c>
      <c r="H19" s="23">
        <f>'July 2012'!H18+'Aug 2012'!I18+'Sept 2012'!I18+'Oct 2012'!I18+'Nov 2012'!I18+'Dec 2012'!I18+'Jan 2013'!I18+'Feb 2013'!I18+'Mar 2013'!I18+'Apr 2013'!I18+'May 2013'!I18+'June 2013'!I18</f>
        <v>154969902.52000093</v>
      </c>
      <c r="J19" s="27">
        <v>20</v>
      </c>
      <c r="K19" s="26">
        <f t="shared" si="4"/>
        <v>180</v>
      </c>
      <c r="L19" s="42">
        <f t="shared" si="7"/>
        <v>1.0863077730774516E-2</v>
      </c>
      <c r="M19" s="42">
        <f t="shared" si="8"/>
        <v>2.3530425617967099E-3</v>
      </c>
      <c r="N19" s="42">
        <f t="shared" si="9"/>
        <v>7.112262988578516E-2</v>
      </c>
      <c r="O19" s="42">
        <f t="shared" si="10"/>
        <v>8.6252044342508809E-3</v>
      </c>
      <c r="P19" s="42"/>
    </row>
    <row r="20" spans="1:16" x14ac:dyDescent="0.2">
      <c r="A20" s="26">
        <v>200</v>
      </c>
      <c r="B20" s="23">
        <f>'July 2012'!C19+'Aug 2012'!C19+'Sept 2012'!C19+'Oct 2012'!C19+'Nov 2012'!C19+'Dec 2012'!C19+'Jan 2013'!C19+'Feb 2013'!C19+'Mar 2013'!C19+'Apr 2013'!C19+'May 2013'!C19+'June 2013'!C19</f>
        <v>96942.154249999963</v>
      </c>
      <c r="C20" s="23">
        <f>'July 2012'!D19+'Aug 2012'!D19+'Sept 2012'!D19+'Oct 2012'!D19+'Nov 2012'!D19+'Dec 2012'!D19+'Jan 2013'!D19+'Feb 2013'!D19+'Mar 2013'!D19+'Apr 2013'!D19+'May 2013'!D19+'June 2013'!D19</f>
        <v>18485385</v>
      </c>
      <c r="E20" s="27">
        <f t="shared" ref="E20:E30" si="11">E19+B20</f>
        <v>686464.68099999917</v>
      </c>
      <c r="F20" s="29">
        <f t="shared" ref="F20:F50" si="12">F19+C20</f>
        <v>74900925</v>
      </c>
      <c r="H20" s="23">
        <f>'July 2012'!H19+'Aug 2012'!I19+'Sept 2012'!I19+'Oct 2012'!I19+'Nov 2012'!I19+'Dec 2012'!I19+'Jan 2013'!I19+'Feb 2013'!I19+'Mar 2013'!I19+'Apr 2013'!I19+'May 2013'!I19+'June 2013'!I19</f>
        <v>153082861.35000092</v>
      </c>
      <c r="J20" s="27">
        <v>20</v>
      </c>
      <c r="K20" s="26">
        <f t="shared" si="4"/>
        <v>200</v>
      </c>
      <c r="L20" s="42">
        <f t="shared" ref="L20:L30" si="13">B20/$E$50</f>
        <v>1.1695534342112315E-2</v>
      </c>
      <c r="M20" s="42">
        <f t="shared" ref="M20:M30" si="14">C20/$F$50</f>
        <v>2.8261756365504029E-3</v>
      </c>
      <c r="N20" s="42">
        <f t="shared" ref="N20:N30" si="15">E20/$E$50</f>
        <v>8.2818164227897464E-2</v>
      </c>
      <c r="O20" s="42">
        <f t="shared" ref="O20:O30" si="16">F20/$F$50</f>
        <v>1.1451380070801284E-2</v>
      </c>
      <c r="P20" s="42"/>
    </row>
    <row r="21" spans="1:16" x14ac:dyDescent="0.2">
      <c r="A21" s="26">
        <v>220</v>
      </c>
      <c r="B21" s="23">
        <f>'July 2012'!C20+'Aug 2012'!C20+'Sept 2012'!C20+'Oct 2012'!C20+'Nov 2012'!C20+'Dec 2012'!C20+'Jan 2013'!C20+'Feb 2013'!C20+'Mar 2013'!C20+'Apr 2013'!C20+'May 2013'!C20+'June 2013'!C20</f>
        <v>108300.71149999993</v>
      </c>
      <c r="C21" s="23">
        <f>'July 2012'!D20+'Aug 2012'!D20+'Sept 2012'!D20+'Oct 2012'!D20+'Nov 2012'!D20+'Dec 2012'!D20+'Jan 2013'!D20+'Feb 2013'!D20+'Mar 2013'!D20+'Apr 2013'!D20+'May 2013'!D20+'June 2013'!D20</f>
        <v>22810113</v>
      </c>
      <c r="E21" s="27">
        <f t="shared" si="11"/>
        <v>794765.39249999914</v>
      </c>
      <c r="F21" s="29">
        <f t="shared" si="12"/>
        <v>97711038</v>
      </c>
      <c r="H21" s="23">
        <f>'July 2012'!H20+'Aug 2012'!I20+'Sept 2012'!I20+'Oct 2012'!I20+'Nov 2012'!I20+'Dec 2012'!I20+'Jan 2013'!I20+'Feb 2013'!I20+'Mar 2013'!I20+'Apr 2013'!I20+'May 2013'!I20+'June 2013'!I20</f>
        <v>151031020.58500096</v>
      </c>
      <c r="J21" s="27">
        <v>20</v>
      </c>
      <c r="K21" s="26">
        <f t="shared" si="4"/>
        <v>220</v>
      </c>
      <c r="L21" s="42">
        <f t="shared" si="13"/>
        <v>1.3065881405492367E-2</v>
      </c>
      <c r="M21" s="42">
        <f t="shared" si="14"/>
        <v>3.4873704619926295E-3</v>
      </c>
      <c r="N21" s="42">
        <f t="shared" si="15"/>
        <v>9.5884045633389842E-2</v>
      </c>
      <c r="O21" s="42">
        <f t="shared" si="16"/>
        <v>1.4938750532793914E-2</v>
      </c>
      <c r="P21" s="42"/>
    </row>
    <row r="22" spans="1:16" x14ac:dyDescent="0.2">
      <c r="A22" s="26">
        <v>240</v>
      </c>
      <c r="B22" s="23">
        <f>'July 2012'!C21+'Aug 2012'!C21+'Sept 2012'!C21+'Oct 2012'!C21+'Nov 2012'!C21+'Dec 2012'!C21+'Jan 2013'!C21+'Feb 2013'!C21+'Mar 2013'!C21+'Apr 2013'!C21+'May 2013'!C21+'June 2013'!C21</f>
        <v>117198.92249999994</v>
      </c>
      <c r="C22" s="23">
        <f>'July 2012'!D21+'Aug 2012'!D21+'Sept 2012'!D21+'Oct 2012'!D21+'Nov 2012'!D21+'Dec 2012'!D21+'Jan 2013'!D21+'Feb 2013'!D21+'Mar 2013'!D21+'Apr 2013'!D21+'May 2013'!D21+'June 2013'!D21</f>
        <v>27045008</v>
      </c>
      <c r="E22" s="27">
        <f t="shared" si="11"/>
        <v>911964.31499999913</v>
      </c>
      <c r="F22" s="29">
        <f t="shared" si="12"/>
        <v>124756046</v>
      </c>
      <c r="H22" s="23">
        <f>'July 2012'!H21+'Aug 2012'!I21+'Sept 2012'!I21+'Oct 2012'!I21+'Nov 2012'!I21+'Dec 2012'!I21+'Jan 2013'!I21+'Feb 2013'!I21+'Mar 2013'!I21+'Apr 2013'!I21+'May 2013'!I21+'June 2013'!I21</f>
        <v>148798316.48500091</v>
      </c>
      <c r="J22" s="27">
        <v>20</v>
      </c>
      <c r="K22" s="26">
        <f t="shared" si="4"/>
        <v>240</v>
      </c>
      <c r="L22" s="42">
        <f t="shared" si="13"/>
        <v>1.4139401311657043E-2</v>
      </c>
      <c r="M22" s="42">
        <f t="shared" si="14"/>
        <v>4.1348309867449739E-3</v>
      </c>
      <c r="N22" s="42">
        <f t="shared" si="15"/>
        <v>0.11002344694504688</v>
      </c>
      <c r="O22" s="42">
        <f t="shared" si="16"/>
        <v>1.9073581519538887E-2</v>
      </c>
      <c r="P22" s="42"/>
    </row>
    <row r="23" spans="1:16" x14ac:dyDescent="0.2">
      <c r="A23" s="26">
        <v>260</v>
      </c>
      <c r="B23" s="23">
        <f>'July 2012'!C22+'Aug 2012'!C22+'Sept 2012'!C22+'Oct 2012'!C22+'Nov 2012'!C22+'Dec 2012'!C22+'Jan 2013'!C22+'Feb 2013'!C22+'Mar 2013'!C22+'Apr 2013'!C22+'May 2013'!C22+'June 2013'!C22</f>
        <v>123969.43324999991</v>
      </c>
      <c r="C23" s="23">
        <f>'July 2012'!D22+'Aug 2012'!D22+'Sept 2012'!D22+'Oct 2012'!D22+'Nov 2012'!D22+'Dec 2012'!D22+'Jan 2013'!D22+'Feb 2013'!D22+'Mar 2013'!D22+'Apr 2013'!D22+'May 2013'!D22+'June 2013'!D22</f>
        <v>31065649</v>
      </c>
      <c r="E23" s="27">
        <f t="shared" si="11"/>
        <v>1035933.748249999</v>
      </c>
      <c r="F23" s="29">
        <f t="shared" si="12"/>
        <v>155821695</v>
      </c>
      <c r="H23" s="23">
        <f>'July 2012'!H22+'Aug 2012'!I22+'Sept 2012'!I22+'Oct 2012'!I22+'Nov 2012'!I22+'Dec 2012'!I22+'Jan 2013'!I22+'Feb 2013'!I22+'Mar 2013'!I22+'Apr 2013'!I22+'May 2013'!I22+'June 2013'!I22</f>
        <v>146370667.79000092</v>
      </c>
      <c r="J23" s="27">
        <v>20</v>
      </c>
      <c r="K23" s="26">
        <f t="shared" si="4"/>
        <v>260</v>
      </c>
      <c r="L23" s="42">
        <f t="shared" si="13"/>
        <v>1.4956225959333628E-2</v>
      </c>
      <c r="M23" s="42">
        <f t="shared" si="14"/>
        <v>4.749534853476213E-3</v>
      </c>
      <c r="N23" s="42">
        <f t="shared" si="15"/>
        <v>0.12497967290438051</v>
      </c>
      <c r="O23" s="42">
        <f t="shared" si="16"/>
        <v>2.38231163730151E-2</v>
      </c>
      <c r="P23" s="42"/>
    </row>
    <row r="24" spans="1:16" x14ac:dyDescent="0.2">
      <c r="A24" s="26">
        <v>280</v>
      </c>
      <c r="B24" s="23">
        <f>'July 2012'!C23+'Aug 2012'!C23+'Sept 2012'!C23+'Oct 2012'!C23+'Nov 2012'!C23+'Dec 2012'!C23+'Jan 2013'!C23+'Feb 2013'!C23+'Mar 2013'!C23+'Apr 2013'!C23+'May 2013'!C23+'June 2013'!C23</f>
        <v>133789.82149999993</v>
      </c>
      <c r="C24" s="23">
        <f>'July 2012'!D23+'Aug 2012'!D23+'Sept 2012'!D23+'Oct 2012'!D23+'Nov 2012'!D23+'Dec 2012'!D23+'Jan 2013'!D23+'Feb 2013'!D23+'Mar 2013'!D23+'Apr 2013'!D23+'May 2013'!D23+'June 2013'!D23</f>
        <v>36202365</v>
      </c>
      <c r="E24" s="27">
        <f t="shared" si="11"/>
        <v>1169723.5697499989</v>
      </c>
      <c r="F24" s="29">
        <f t="shared" si="12"/>
        <v>192024060</v>
      </c>
      <c r="H24" s="23">
        <f>'July 2012'!H23+'Aug 2012'!I23+'Sept 2012'!I23+'Oct 2012'!I23+'Nov 2012'!I23+'Dec 2012'!I23+'Jan 2013'!I23+'Feb 2013'!I23+'Mar 2013'!I23+'Apr 2013'!I23+'May 2013'!I23+'June 2013'!I23</f>
        <v>143798897.75000095</v>
      </c>
      <c r="J24" s="27">
        <v>20</v>
      </c>
      <c r="K24" s="26">
        <f t="shared" si="4"/>
        <v>280</v>
      </c>
      <c r="L24" s="42">
        <f t="shared" si="13"/>
        <v>1.6141001446523213E-2</v>
      </c>
      <c r="M24" s="42">
        <f t="shared" si="14"/>
        <v>5.5348721137539209E-3</v>
      </c>
      <c r="N24" s="42">
        <f t="shared" si="15"/>
        <v>0.1411206743509037</v>
      </c>
      <c r="O24" s="42">
        <f t="shared" si="16"/>
        <v>2.9357988486769022E-2</v>
      </c>
      <c r="P24" s="42"/>
    </row>
    <row r="25" spans="1:16" x14ac:dyDescent="0.2">
      <c r="A25" s="26">
        <v>300</v>
      </c>
      <c r="B25" s="23">
        <f>'July 2012'!C24+'Aug 2012'!C24+'Sept 2012'!C24+'Oct 2012'!C24+'Nov 2012'!C24+'Dec 2012'!C24+'Jan 2013'!C24+'Feb 2013'!C24+'Mar 2013'!C24+'Apr 2013'!C24+'May 2013'!C24+'June 2013'!C24</f>
        <v>139586.08224999989</v>
      </c>
      <c r="C25" s="23">
        <f>'July 2012'!D24+'Aug 2012'!D24+'Sept 2012'!D24+'Oct 2012'!D24+'Nov 2012'!D24+'Dec 2012'!D24+'Jan 2013'!D24+'Feb 2013'!D24+'Mar 2013'!D24+'Apr 2013'!D24+'May 2013'!D24+'June 2013'!D24</f>
        <v>40577821</v>
      </c>
      <c r="E25" s="27">
        <f t="shared" si="11"/>
        <v>1309309.6519999988</v>
      </c>
      <c r="F25" s="29">
        <f t="shared" si="12"/>
        <v>232601881</v>
      </c>
      <c r="H25" s="23">
        <f>'July 2012'!H24+'Aug 2012'!I24+'Sept 2012'!I24+'Oct 2012'!I24+'Nov 2012'!I24+'Dec 2012'!I24+'Jan 2013'!I24+'Feb 2013'!I24+'Mar 2013'!I24+'Apr 2013'!I24+'May 2013'!I24+'June 2013'!I24</f>
        <v>141083882.66500098</v>
      </c>
      <c r="J25" s="27">
        <v>20</v>
      </c>
      <c r="K25" s="26">
        <f t="shared" si="4"/>
        <v>300</v>
      </c>
      <c r="L25" s="42">
        <f t="shared" si="13"/>
        <v>1.6840288224106475E-2</v>
      </c>
      <c r="M25" s="42">
        <f t="shared" si="14"/>
        <v>6.2038225925239486E-3</v>
      </c>
      <c r="N25" s="42">
        <f t="shared" si="15"/>
        <v>0.15796096257501019</v>
      </c>
      <c r="O25" s="42">
        <f t="shared" si="16"/>
        <v>3.5561811079292974E-2</v>
      </c>
      <c r="P25" s="42"/>
    </row>
    <row r="26" spans="1:16" x14ac:dyDescent="0.2">
      <c r="A26" s="26">
        <v>320</v>
      </c>
      <c r="B26" s="23">
        <f>'July 2012'!C25+'Aug 2012'!C25+'Sept 2012'!C25+'Oct 2012'!C25+'Nov 2012'!C25+'Dec 2012'!C25+'Jan 2013'!C25+'Feb 2013'!C25+'Mar 2013'!C25+'Apr 2013'!C25+'May 2013'!C25+'June 2013'!C25</f>
        <v>145536.76374999993</v>
      </c>
      <c r="C26" s="23">
        <f>'July 2012'!D25+'Aug 2012'!D25+'Sept 2012'!D25+'Oct 2012'!D25+'Nov 2012'!D25+'Dec 2012'!D25+'Jan 2013'!D25+'Feb 2013'!D25+'Mar 2013'!D25+'Apr 2013'!D25+'May 2013'!D25+'June 2013'!D25</f>
        <v>45202009</v>
      </c>
      <c r="E26" s="27">
        <f t="shared" si="11"/>
        <v>1454846.4157499988</v>
      </c>
      <c r="F26" s="29">
        <f t="shared" si="12"/>
        <v>277803890</v>
      </c>
      <c r="H26" s="23">
        <f>'July 2012'!H25+'Aug 2012'!I25+'Sept 2012'!I25+'Oct 2012'!I25+'Nov 2012'!I25+'Dec 2012'!I25+'Jan 2013'!I25+'Feb 2013'!I25+'Mar 2013'!I25+'Apr 2013'!I25+'May 2013'!I25+'June 2013'!I25</f>
        <v>138220409.29500097</v>
      </c>
      <c r="J26" s="27">
        <v>20</v>
      </c>
      <c r="K26" s="26">
        <f t="shared" si="4"/>
        <v>320</v>
      </c>
      <c r="L26" s="42">
        <f t="shared" si="13"/>
        <v>1.7558205010469029E-2</v>
      </c>
      <c r="M26" s="42">
        <f t="shared" si="14"/>
        <v>6.910800968382971E-3</v>
      </c>
      <c r="N26" s="42">
        <f t="shared" si="15"/>
        <v>0.17551916758547922</v>
      </c>
      <c r="O26" s="42">
        <f t="shared" si="16"/>
        <v>4.2472612047675939E-2</v>
      </c>
      <c r="P26" s="42"/>
    </row>
    <row r="27" spans="1:16" x14ac:dyDescent="0.2">
      <c r="A27" s="26">
        <v>340</v>
      </c>
      <c r="B27" s="23">
        <f>'July 2012'!C26+'Aug 2012'!C26+'Sept 2012'!C26+'Oct 2012'!C26+'Nov 2012'!C26+'Dec 2012'!C26+'Jan 2013'!C26+'Feb 2013'!C26+'Mar 2013'!C26+'Apr 2013'!C26+'May 2013'!C26+'June 2013'!C26</f>
        <v>153561.51325000005</v>
      </c>
      <c r="C27" s="23">
        <f>'July 2012'!D26+'Aug 2012'!D26+'Sept 2012'!D26+'Oct 2012'!D26+'Nov 2012'!D26+'Dec 2012'!D26+'Jan 2013'!D26+'Feb 2013'!D26+'Mar 2013'!D26+'Apr 2013'!D26+'May 2013'!D26+'June 2013'!D26</f>
        <v>50759554</v>
      </c>
      <c r="E27" s="27">
        <f t="shared" si="11"/>
        <v>1608407.9289999988</v>
      </c>
      <c r="F27" s="29">
        <f t="shared" si="12"/>
        <v>328563444</v>
      </c>
      <c r="H27" s="23">
        <f>'July 2012'!H26+'Aug 2012'!I26+'Sept 2012'!I26+'Oct 2012'!I26+'Nov 2012'!I26+'Dec 2012'!I26+'Jan 2013'!I26+'Feb 2013'!I26+'Mar 2013'!I26+'Apr 2013'!I26+'May 2013'!I26+'June 2013'!I26</f>
        <v>135228068.91500089</v>
      </c>
      <c r="J27" s="27">
        <v>20</v>
      </c>
      <c r="K27" s="26">
        <f t="shared" si="4"/>
        <v>340</v>
      </c>
      <c r="L27" s="42">
        <f t="shared" si="13"/>
        <v>1.852634662120799E-2</v>
      </c>
      <c r="M27" s="42">
        <f t="shared" si="14"/>
        <v>7.7604775251889288E-3</v>
      </c>
      <c r="N27" s="42">
        <f t="shared" si="15"/>
        <v>0.19404551420668723</v>
      </c>
      <c r="O27" s="42">
        <f t="shared" si="16"/>
        <v>5.0233089572864868E-2</v>
      </c>
      <c r="P27" s="42"/>
    </row>
    <row r="28" spans="1:16" x14ac:dyDescent="0.2">
      <c r="A28" s="26">
        <v>360</v>
      </c>
      <c r="B28" s="23">
        <f>'July 2012'!C27+'Aug 2012'!C27+'Sept 2012'!C27+'Oct 2012'!C27+'Nov 2012'!C27+'Dec 2012'!C27+'Jan 2013'!C27+'Feb 2013'!C27+'Mar 2013'!C27+'Apr 2013'!C27+'May 2013'!C27+'June 2013'!C27</f>
        <v>158125.94649999987</v>
      </c>
      <c r="C28" s="23">
        <f>'July 2012'!D27+'Aug 2012'!D27+'Sept 2012'!D27+'Oct 2012'!D27+'Nov 2012'!D27+'Dec 2012'!D27+'Jan 2013'!D27+'Feb 2013'!D27+'Mar 2013'!D27+'Apr 2013'!D27+'May 2013'!D27+'June 2013'!D27</f>
        <v>55439249</v>
      </c>
      <c r="E28" s="27">
        <f t="shared" si="11"/>
        <v>1766533.8754999987</v>
      </c>
      <c r="F28" s="29">
        <f t="shared" si="12"/>
        <v>384002693</v>
      </c>
      <c r="H28" s="23">
        <f>'July 2012'!H27+'Aug 2012'!I27+'Sept 2012'!I27+'Oct 2012'!I27+'Nov 2012'!I27+'Dec 2012'!I27+'Jan 2013'!I27+'Feb 2013'!I27+'Mar 2013'!I27+'Apr 2013'!I27+'May 2013'!I27+'June 2013'!I27</f>
        <v>132122107.41500096</v>
      </c>
      <c r="J28" s="27">
        <v>20</v>
      </c>
      <c r="K28" s="26">
        <f t="shared" si="4"/>
        <v>360</v>
      </c>
      <c r="L28" s="42">
        <f t="shared" si="13"/>
        <v>1.9077020228996652E-2</v>
      </c>
      <c r="M28" s="42">
        <f t="shared" si="14"/>
        <v>8.4759422014987137E-3</v>
      </c>
      <c r="N28" s="42">
        <f t="shared" si="15"/>
        <v>0.21312253443568385</v>
      </c>
      <c r="O28" s="42">
        <f t="shared" si="16"/>
        <v>5.8709031774363582E-2</v>
      </c>
      <c r="P28" s="42"/>
    </row>
    <row r="29" spans="1:16" x14ac:dyDescent="0.2">
      <c r="A29" s="26">
        <v>380</v>
      </c>
      <c r="B29" s="23">
        <f>'July 2012'!C28+'Aug 2012'!C28+'Sept 2012'!C28+'Oct 2012'!C28+'Nov 2012'!C28+'Dec 2012'!C28+'Jan 2013'!C28+'Feb 2013'!C28+'Mar 2013'!C28+'Apr 2013'!C28+'May 2013'!C28+'June 2013'!C28</f>
        <v>161822.39774999995</v>
      </c>
      <c r="C29" s="23">
        <f>'July 2012'!D28+'Aug 2012'!D28+'Sept 2012'!D28+'Oct 2012'!D28+'Nov 2012'!D28+'Dec 2012'!D28+'Jan 2013'!D28+'Feb 2013'!D28+'Mar 2013'!D28+'Apr 2013'!D28+'May 2013'!D28+'June 2013'!D28</f>
        <v>59960430</v>
      </c>
      <c r="E29" s="27">
        <f t="shared" si="11"/>
        <v>1928356.2732499987</v>
      </c>
      <c r="F29" s="29">
        <f t="shared" si="12"/>
        <v>443963123</v>
      </c>
      <c r="H29" s="23">
        <f>'July 2012'!H28+'Aug 2012'!I28+'Sept 2012'!I28+'Oct 2012'!I28+'Nov 2012'!I28+'Dec 2012'!I28+'Jan 2013'!I28+'Feb 2013'!I28+'Mar 2013'!I28+'Apr 2013'!I28+'May 2013'!I28+'June 2013'!I28</f>
        <v>128913599.08000094</v>
      </c>
      <c r="J29" s="27">
        <v>20</v>
      </c>
      <c r="K29" s="26">
        <f t="shared" si="4"/>
        <v>380</v>
      </c>
      <c r="L29" s="42">
        <f t="shared" si="13"/>
        <v>1.952297661270596E-2</v>
      </c>
      <c r="M29" s="42">
        <f t="shared" si="14"/>
        <v>9.1671721429164646E-3</v>
      </c>
      <c r="N29" s="42">
        <f t="shared" si="15"/>
        <v>0.23264551104838982</v>
      </c>
      <c r="O29" s="42">
        <f t="shared" si="16"/>
        <v>6.7876203917280054E-2</v>
      </c>
      <c r="P29" s="42"/>
    </row>
    <row r="30" spans="1:16" x14ac:dyDescent="0.2">
      <c r="A30" s="26">
        <v>400</v>
      </c>
      <c r="B30" s="23">
        <f>'July 2012'!C29+'Aug 2012'!C29+'Sept 2012'!C29+'Oct 2012'!C29+'Nov 2012'!C29+'Dec 2012'!C29+'Jan 2013'!C29+'Feb 2013'!C29+'Mar 2013'!C29+'Apr 2013'!C29+'May 2013'!C29+'June 2013'!C29</f>
        <v>166555.81124999994</v>
      </c>
      <c r="C30" s="23">
        <f>'July 2012'!D29+'Aug 2012'!D29+'Sept 2012'!D29+'Oct 2012'!D29+'Nov 2012'!D29+'Dec 2012'!D29+'Jan 2013'!D29+'Feb 2013'!D29+'Mar 2013'!D29+'Apr 2013'!D29+'May 2013'!D29+'June 2013'!D29</f>
        <v>65048456</v>
      </c>
      <c r="E30" s="27">
        <f t="shared" si="11"/>
        <v>2094912.0844999987</v>
      </c>
      <c r="F30" s="29">
        <f t="shared" si="12"/>
        <v>509011579</v>
      </c>
      <c r="H30" s="23">
        <f>'July 2012'!H29+'Aug 2012'!I29+'Sept 2012'!I29+'Oct 2012'!I29+'Nov 2012'!I29+'Dec 2012'!I29+'Jan 2013'!I29+'Feb 2013'!I29+'Mar 2013'!I29+'Apr 2013'!I29+'May 2013'!I29+'June 2013'!I29</f>
        <v>125635363.77000096</v>
      </c>
      <c r="J30" s="27">
        <v>20</v>
      </c>
      <c r="K30" s="26">
        <f t="shared" si="4"/>
        <v>400</v>
      </c>
      <c r="L30" s="42">
        <f t="shared" si="13"/>
        <v>2.0094036752363088E-2</v>
      </c>
      <c r="M30" s="42">
        <f t="shared" si="14"/>
        <v>9.9450653336363229E-3</v>
      </c>
      <c r="N30" s="42">
        <f t="shared" si="15"/>
        <v>0.25273954780075292</v>
      </c>
      <c r="O30" s="42">
        <f t="shared" si="16"/>
        <v>7.7821269250916369E-2</v>
      </c>
      <c r="P30" s="42"/>
    </row>
    <row r="31" spans="1:16" x14ac:dyDescent="0.2">
      <c r="A31" s="26">
        <v>500</v>
      </c>
      <c r="B31" s="23">
        <f>'July 2012'!C30+'Aug 2012'!C30+'Sept 2012'!C30+'Oct 2012'!C30+'Nov 2012'!C30+'Dec 2012'!C30+'Jan 2013'!C30+'Feb 2013'!C30+'Mar 2013'!C30+'Apr 2013'!C30+'May 2013'!C30+'June 2013'!C30</f>
        <v>859288.66625000793</v>
      </c>
      <c r="C31" s="23">
        <f>'July 2012'!D30+'Aug 2012'!D30+'Sept 2012'!D30+'Oct 2012'!D30+'Nov 2012'!D30+'Dec 2012'!D30+'Jan 2013'!D30+'Feb 2013'!D30+'Mar 2013'!D30+'Apr 2013'!D30+'May 2013'!D30+'June 2013'!D30</f>
        <v>387332286</v>
      </c>
      <c r="E31" s="27">
        <f>E30+B31</f>
        <v>2954200.7507500066</v>
      </c>
      <c r="F31" s="29">
        <f t="shared" si="12"/>
        <v>896343865</v>
      </c>
      <c r="H31" s="23">
        <f>'July 2012'!H30+'Aug 2012'!I30+'Sept 2012'!I30+'Oct 2012'!I30+'Nov 2012'!I30+'Dec 2012'!I30+'Jan 2013'!I30+'Feb 2013'!I30+'Mar 2013'!I30+'Apr 2013'!I30+'May 2013'!I30+'June 2013'!I30</f>
        <v>577078533.10000062</v>
      </c>
      <c r="J31" s="27">
        <v>100</v>
      </c>
      <c r="K31" s="26">
        <f t="shared" si="4"/>
        <v>500</v>
      </c>
      <c r="L31" s="42">
        <f t="shared" ref="L31:L50" si="17">B31/$E$50</f>
        <v>0.10366842147945003</v>
      </c>
      <c r="M31" s="42">
        <f t="shared" ref="M31:M50" si="18">C31/$F$50</f>
        <v>5.9218083363834335E-2</v>
      </c>
      <c r="N31" s="42">
        <f t="shared" ref="N31:N50" si="19">E31/$E$50</f>
        <v>0.35640796928020296</v>
      </c>
      <c r="O31" s="42">
        <f t="shared" ref="O31:O50" si="20">F31/$F$50</f>
        <v>0.1370393526147507</v>
      </c>
    </row>
    <row r="32" spans="1:16" x14ac:dyDescent="0.2">
      <c r="A32" s="26">
        <v>600</v>
      </c>
      <c r="B32" s="23">
        <f>'July 2012'!C31+'Aug 2012'!C31+'Sept 2012'!C31+'Oct 2012'!C31+'Nov 2012'!C31+'Dec 2012'!C31+'Jan 2013'!C31+'Feb 2013'!C31+'Mar 2013'!C31+'Apr 2013'!C31+'May 2013'!C31+'June 2013'!C31</f>
        <v>844237.7737500075</v>
      </c>
      <c r="C32" s="23">
        <f>'July 2012'!D31+'Aug 2012'!D31+'Sept 2012'!D31+'Oct 2012'!D31+'Nov 2012'!D31+'Dec 2012'!D31+'Jan 2013'!D31+'Feb 2013'!D31+'Mar 2013'!D31+'Apr 2013'!D31+'May 2013'!D31+'June 2013'!D31</f>
        <v>464334920</v>
      </c>
      <c r="E32" s="27">
        <f t="shared" ref="E32:E50" si="21">E31+B32</f>
        <v>3798438.5245000143</v>
      </c>
      <c r="F32" s="29">
        <f t="shared" si="12"/>
        <v>1360678785</v>
      </c>
      <c r="H32" s="23">
        <f>'July 2012'!H31+'Aug 2012'!I31+'Sept 2012'!I31+'Oct 2012'!I31+'Nov 2012'!I31+'Dec 2012'!I31+'Jan 2013'!I31+'Feb 2013'!I31+'Mar 2013'!I31+'Apr 2013'!I31+'May 2013'!I31+'June 2013'!I31</f>
        <v>491253969.34999925</v>
      </c>
      <c r="J32" s="27">
        <v>100</v>
      </c>
      <c r="K32" s="26">
        <f t="shared" si="4"/>
        <v>600</v>
      </c>
      <c r="L32" s="42">
        <f t="shared" si="17"/>
        <v>0.10185261460497885</v>
      </c>
      <c r="M32" s="42">
        <f t="shared" si="18"/>
        <v>7.0990787484468423E-2</v>
      </c>
      <c r="N32" s="42">
        <f t="shared" si="19"/>
        <v>0.45826058388518182</v>
      </c>
      <c r="O32" s="42">
        <f t="shared" si="20"/>
        <v>0.20803014009921914</v>
      </c>
    </row>
    <row r="33" spans="1:15" x14ac:dyDescent="0.2">
      <c r="A33" s="26">
        <v>700</v>
      </c>
      <c r="B33" s="23">
        <f>'July 2012'!C32+'Aug 2012'!C32+'Sept 2012'!C32+'Oct 2012'!C32+'Nov 2012'!C32+'Dec 2012'!C32+'Jan 2013'!C32+'Feb 2013'!C32+'Mar 2013'!C32+'Apr 2013'!C32+'May 2013'!C32+'June 2013'!C32</f>
        <v>765842.1910000114</v>
      </c>
      <c r="C33" s="23">
        <f>'July 2012'!D32+'Aug 2012'!D32+'Sept 2012'!D32+'Oct 2012'!D32+'Nov 2012'!D32+'Dec 2012'!D32+'Jan 2013'!D32+'Feb 2013'!D32+'Mar 2013'!D32+'Apr 2013'!D32+'May 2013'!D32+'June 2013'!D32</f>
        <v>497368637</v>
      </c>
      <c r="E33" s="27">
        <f t="shared" si="21"/>
        <v>4564280.715500026</v>
      </c>
      <c r="F33" s="29">
        <f t="shared" si="12"/>
        <v>1858047422</v>
      </c>
      <c r="H33" s="23">
        <f>'July 2012'!H32+'Aug 2012'!I32+'Sept 2012'!I32+'Oct 2012'!I32+'Nov 2012'!I32+'Dec 2012'!I32+'Jan 2013'!I32+'Feb 2013'!I32+'Mar 2013'!I32+'Apr 2013'!I32+'May 2013'!I32+'June 2013'!I32</f>
        <v>410317039.52499521</v>
      </c>
      <c r="J33" s="27">
        <v>100</v>
      </c>
      <c r="K33" s="26">
        <f t="shared" si="4"/>
        <v>700</v>
      </c>
      <c r="L33" s="42">
        <f t="shared" si="17"/>
        <v>9.2394621460345508E-2</v>
      </c>
      <c r="M33" s="42">
        <f t="shared" si="18"/>
        <v>7.6041214412016916E-2</v>
      </c>
      <c r="N33" s="42">
        <f t="shared" si="19"/>
        <v>0.55065520534552737</v>
      </c>
      <c r="O33" s="42">
        <f t="shared" si="20"/>
        <v>0.28407135451123605</v>
      </c>
    </row>
    <row r="34" spans="1:15" x14ac:dyDescent="0.2">
      <c r="A34" s="26">
        <v>800</v>
      </c>
      <c r="B34" s="23">
        <f>'July 2012'!C33+'Aug 2012'!C33+'Sept 2012'!C33+'Oct 2012'!C33+'Nov 2012'!C33+'Dec 2012'!C33+'Jan 2013'!C33+'Feb 2013'!C33+'Mar 2013'!C33+'Apr 2013'!C33+'May 2013'!C33+'June 2013'!C33</f>
        <v>657557.35050000995</v>
      </c>
      <c r="C34" s="23">
        <f>'July 2012'!D33+'Aug 2012'!D33+'Sept 2012'!D33+'Oct 2012'!D33+'Nov 2012'!D33+'Dec 2012'!D33+'Jan 2013'!D33+'Feb 2013'!D33+'Mar 2013'!D33+'Apr 2013'!D33+'May 2013'!D33+'June 2013'!D33</f>
        <v>492550958</v>
      </c>
      <c r="E34" s="27">
        <f t="shared" si="21"/>
        <v>5221838.066000036</v>
      </c>
      <c r="F34" s="29">
        <f t="shared" si="12"/>
        <v>2350598380</v>
      </c>
      <c r="H34" s="23">
        <f>'July 2012'!H33+'Aug 2012'!I33+'Sept 2012'!I33+'Oct 2012'!I33+'Nov 2012'!I33+'Dec 2012'!I33+'Jan 2013'!I33+'Feb 2013'!I33+'Mar 2013'!I33+'Apr 2013'!I33+'May 2013'!I33+'June 2013'!I33</f>
        <v>338958794.72499388</v>
      </c>
      <c r="J34" s="27">
        <v>100</v>
      </c>
      <c r="K34" s="26">
        <f t="shared" si="4"/>
        <v>800</v>
      </c>
      <c r="L34" s="42">
        <f t="shared" si="17"/>
        <v>7.9330654803158068E-2</v>
      </c>
      <c r="M34" s="42">
        <f t="shared" si="18"/>
        <v>7.5304653771569308E-2</v>
      </c>
      <c r="N34" s="42">
        <f t="shared" si="19"/>
        <v>0.62998586014868541</v>
      </c>
      <c r="O34" s="42">
        <f t="shared" si="20"/>
        <v>0.35937600828280536</v>
      </c>
    </row>
    <row r="35" spans="1:15" x14ac:dyDescent="0.2">
      <c r="A35" s="26">
        <v>900</v>
      </c>
      <c r="B35" s="23">
        <f>'July 2012'!C34+'Aug 2012'!C34+'Sept 2012'!C34+'Oct 2012'!C34+'Nov 2012'!C34+'Dec 2012'!C34+'Jan 2013'!C34+'Feb 2013'!C34+'Mar 2013'!C34+'Apr 2013'!C34+'May 2013'!C34+'June 2013'!C34</f>
        <v>547159.62125000614</v>
      </c>
      <c r="C35" s="23">
        <f>'July 2012'!D34+'Aug 2012'!D34+'Sept 2012'!D34+'Oct 2012'!D34+'Nov 2012'!D34+'Dec 2012'!D34+'Jan 2013'!D34+'Feb 2013'!D34+'Mar 2013'!D34+'Apr 2013'!D34+'May 2013'!D34+'June 2013'!D34</f>
        <v>464480023</v>
      </c>
      <c r="E35" s="27">
        <f t="shared" si="21"/>
        <v>5768997.6872500423</v>
      </c>
      <c r="F35" s="29">
        <f t="shared" si="12"/>
        <v>2815078403</v>
      </c>
      <c r="H35" s="23">
        <f>'July 2012'!H34+'Aug 2012'!I34+'Sept 2012'!I34+'Oct 2012'!I34+'Nov 2012'!I34+'Dec 2012'!I34+'Jan 2013'!I34+'Feb 2013'!I34+'Mar 2013'!I34+'Apr 2013'!I34+'May 2013'!I34+'June 2013'!I34</f>
        <v>278734345.94999546</v>
      </c>
      <c r="J35" s="27">
        <v>100</v>
      </c>
      <c r="K35" s="26">
        <f t="shared" si="4"/>
        <v>900</v>
      </c>
      <c r="L35" s="42">
        <f t="shared" si="17"/>
        <v>6.6011779812976623E-2</v>
      </c>
      <c r="M35" s="42">
        <f t="shared" si="18"/>
        <v>7.1012971851382639E-2</v>
      </c>
      <c r="N35" s="42">
        <f t="shared" si="19"/>
        <v>0.69599763996166208</v>
      </c>
      <c r="O35" s="42">
        <f t="shared" si="20"/>
        <v>0.43038898013418803</v>
      </c>
    </row>
    <row r="36" spans="1:15" x14ac:dyDescent="0.2">
      <c r="A36" s="26">
        <v>1000</v>
      </c>
      <c r="B36" s="23">
        <f>'July 2012'!C35+'Aug 2012'!C35+'Sept 2012'!C35+'Oct 2012'!C35+'Nov 2012'!C35+'Dec 2012'!C35+'Jan 2013'!C35+'Feb 2013'!C35+'Mar 2013'!C35+'Apr 2013'!C35+'May 2013'!C35+'June 2013'!C35</f>
        <v>445004.06800000311</v>
      </c>
      <c r="C36" s="23">
        <f>'July 2012'!D35+'Aug 2012'!D35+'Sept 2012'!D35+'Oct 2012'!D35+'Nov 2012'!D35+'Dec 2012'!D35+'Jan 2013'!D35+'Feb 2013'!D35+'Mar 2013'!D35+'Apr 2013'!D35+'May 2013'!D35+'June 2013'!D35</f>
        <v>422221252</v>
      </c>
      <c r="E36" s="27">
        <f t="shared" si="21"/>
        <v>6214001.7552500451</v>
      </c>
      <c r="F36" s="29">
        <f t="shared" si="12"/>
        <v>3237299655</v>
      </c>
      <c r="H36" s="23">
        <f>'July 2012'!H35+'Aug 2012'!I35+'Sept 2012'!I35+'Oct 2012'!I35+'Nov 2012'!I35+'Dec 2012'!I35+'Jan 2013'!I35+'Feb 2013'!I35+'Mar 2013'!I35+'Apr 2013'!I35+'May 2013'!I35+'June 2013'!I35</f>
        <v>229199203.94999722</v>
      </c>
      <c r="J36" s="27">
        <v>100</v>
      </c>
      <c r="K36" s="26">
        <f t="shared" si="4"/>
        <v>1000</v>
      </c>
      <c r="L36" s="42">
        <f t="shared" si="17"/>
        <v>5.368727773731851E-2</v>
      </c>
      <c r="M36" s="42">
        <f t="shared" si="18"/>
        <v>6.4552153803461937E-2</v>
      </c>
      <c r="N36" s="42">
        <f t="shared" si="19"/>
        <v>0.7496849176989806</v>
      </c>
      <c r="O36" s="42">
        <f t="shared" si="20"/>
        <v>0.49494113393764994</v>
      </c>
    </row>
    <row r="37" spans="1:15" x14ac:dyDescent="0.2">
      <c r="A37" s="26">
        <v>1100</v>
      </c>
      <c r="B37" s="23">
        <f>'July 2012'!C36+'Aug 2012'!C36+'Sept 2012'!C36+'Oct 2012'!C36+'Nov 2012'!C36+'Dec 2012'!C36+'Jan 2013'!C36+'Feb 2013'!C36+'Mar 2013'!C36+'Apr 2013'!C36+'May 2013'!C36+'June 2013'!C36</f>
        <v>362165.48950000107</v>
      </c>
      <c r="C37" s="23">
        <f>'July 2012'!D36+'Aug 2012'!D36+'Sept 2012'!D36+'Oct 2012'!D36+'Nov 2012'!D36+'Dec 2012'!D36+'Jan 2013'!D36+'Feb 2013'!D36+'Mar 2013'!D36+'Apr 2013'!D36+'May 2013'!D36+'June 2013'!D36</f>
        <v>379842490</v>
      </c>
      <c r="E37" s="27">
        <f t="shared" si="21"/>
        <v>6576167.2447500462</v>
      </c>
      <c r="F37" s="29">
        <f t="shared" si="12"/>
        <v>3617142145</v>
      </c>
      <c r="H37" s="23">
        <f>'July 2012'!H36+'Aug 2012'!I36+'Sept 2012'!I36+'Oct 2012'!I36+'Nov 2012'!I36+'Dec 2012'!I36+'Jan 2013'!I36+'Feb 2013'!I36+'Mar 2013'!I36+'Apr 2013'!I36+'May 2013'!I36+'June 2013'!I36</f>
        <v>188942064.6999988</v>
      </c>
      <c r="J37" s="27">
        <v>100</v>
      </c>
      <c r="K37" s="26">
        <f t="shared" si="4"/>
        <v>1100</v>
      </c>
      <c r="L37" s="42">
        <f t="shared" si="17"/>
        <v>4.3693261747122576E-2</v>
      </c>
      <c r="M37" s="42">
        <f t="shared" si="18"/>
        <v>5.8072990687759007E-2</v>
      </c>
      <c r="N37" s="42">
        <f t="shared" si="19"/>
        <v>0.79337817944610312</v>
      </c>
      <c r="O37" s="42">
        <f t="shared" si="20"/>
        <v>0.553014124625409</v>
      </c>
    </row>
    <row r="38" spans="1:15" x14ac:dyDescent="0.2">
      <c r="A38" s="26">
        <v>1200</v>
      </c>
      <c r="B38" s="23">
        <f>'July 2012'!C37+'Aug 2012'!C37+'Sept 2012'!C37+'Oct 2012'!C37+'Nov 2012'!C37+'Dec 2012'!C37+'Jan 2013'!C37+'Feb 2013'!C37+'Mar 2013'!C37+'Apr 2013'!C37+'May 2013'!C37+'June 2013'!C37</f>
        <v>296698.19750000001</v>
      </c>
      <c r="C38" s="23">
        <f>'July 2012'!D37+'Aug 2012'!D37+'Sept 2012'!D37+'Oct 2012'!D37+'Nov 2012'!D37+'Dec 2012'!D37+'Jan 2013'!D37+'Feb 2013'!D37+'Mar 2013'!D37+'Apr 2013'!D37+'May 2013'!D37+'June 2013'!D37</f>
        <v>340873879</v>
      </c>
      <c r="E38" s="27">
        <f t="shared" si="21"/>
        <v>6872865.4422500459</v>
      </c>
      <c r="F38" s="29">
        <f t="shared" si="12"/>
        <v>3958016024</v>
      </c>
      <c r="H38" s="23">
        <f>'July 2012'!H37+'Aug 2012'!I37+'Sept 2012'!I37+'Oct 2012'!I37+'Nov 2012'!I37+'Dec 2012'!I37+'Jan 2013'!I37+'Feb 2013'!I37+'Mar 2013'!I37+'Apr 2013'!I37+'May 2013'!I37+'June 2013'!I37</f>
        <v>156101106.19999993</v>
      </c>
      <c r="J38" s="27">
        <v>100</v>
      </c>
      <c r="K38" s="26">
        <f t="shared" si="4"/>
        <v>1200</v>
      </c>
      <c r="L38" s="42">
        <f t="shared" si="17"/>
        <v>3.5794995324276831E-2</v>
      </c>
      <c r="M38" s="42">
        <f t="shared" si="18"/>
        <v>5.2115195435000677E-2</v>
      </c>
      <c r="N38" s="42">
        <f t="shared" si="19"/>
        <v>0.82917317477037999</v>
      </c>
      <c r="O38" s="42">
        <f t="shared" si="20"/>
        <v>0.60512932006040965</v>
      </c>
    </row>
    <row r="39" spans="1:15" x14ac:dyDescent="0.2">
      <c r="A39" s="26">
        <v>1300</v>
      </c>
      <c r="B39" s="23">
        <f>'July 2012'!C38+'Aug 2012'!C38+'Sept 2012'!C38+'Oct 2012'!C38+'Nov 2012'!C38+'Dec 2012'!C38+'Jan 2013'!C38+'Feb 2013'!C38+'Mar 2013'!C38+'Apr 2013'!C38+'May 2013'!C38+'June 2013'!C38</f>
        <v>243331.96699999948</v>
      </c>
      <c r="C39" s="23">
        <f>'July 2012'!D38+'Aug 2012'!D38+'Sept 2012'!D38+'Oct 2012'!D38+'Nov 2012'!D38+'Dec 2012'!D38+'Jan 2013'!D38+'Feb 2013'!D38+'Mar 2013'!D38+'Apr 2013'!D38+'May 2013'!D38+'June 2013'!D38</f>
        <v>303890929</v>
      </c>
      <c r="E39" s="27">
        <f t="shared" si="21"/>
        <v>7116197.4092500452</v>
      </c>
      <c r="F39" s="29">
        <f t="shared" si="12"/>
        <v>4261906953</v>
      </c>
      <c r="H39" s="23">
        <f>'July 2012'!H38+'Aug 2012'!I38+'Sept 2012'!I38+'Oct 2012'!I38+'Nov 2012'!I38+'Dec 2012'!I38+'Jan 2013'!I38+'Feb 2013'!I38+'Mar 2013'!I38+'Apr 2013'!I38+'May 2013'!I38+'June 2013'!I38</f>
        <v>129154616.35000058</v>
      </c>
      <c r="J39" s="27">
        <v>100</v>
      </c>
      <c r="K39" s="26">
        <f t="shared" si="4"/>
        <v>1300</v>
      </c>
      <c r="L39" s="42">
        <f t="shared" si="17"/>
        <v>2.9356654992863801E-2</v>
      </c>
      <c r="M39" s="42">
        <f t="shared" si="18"/>
        <v>4.6460981997857677E-2</v>
      </c>
      <c r="N39" s="42">
        <f t="shared" si="19"/>
        <v>0.85852982976324377</v>
      </c>
      <c r="O39" s="42">
        <f t="shared" si="20"/>
        <v>0.65159030205826729</v>
      </c>
    </row>
    <row r="40" spans="1:15" x14ac:dyDescent="0.2">
      <c r="A40" s="26">
        <v>1400</v>
      </c>
      <c r="B40" s="23">
        <f>'July 2012'!C39+'Aug 2012'!C39+'Sept 2012'!C39+'Oct 2012'!C39+'Nov 2012'!C39+'Dec 2012'!C39+'Jan 2013'!C39+'Feb 2013'!C39+'Mar 2013'!C39+'Apr 2013'!C39+'May 2013'!C39+'June 2013'!C39</f>
        <v>198823.1997499998</v>
      </c>
      <c r="C40" s="23">
        <f>'July 2012'!D39+'Aug 2012'!D39+'Sept 2012'!D39+'Oct 2012'!D39+'Nov 2012'!D39+'Dec 2012'!D39+'Jan 2013'!D39+'Feb 2013'!D39+'Mar 2013'!D39+'Apr 2013'!D39+'May 2013'!D39+'June 2013'!D39</f>
        <v>268191981</v>
      </c>
      <c r="E40" s="27">
        <f t="shared" si="21"/>
        <v>7315020.6090000449</v>
      </c>
      <c r="F40" s="29">
        <f t="shared" si="12"/>
        <v>4530098934</v>
      </c>
      <c r="H40" s="23">
        <f>'July 2012'!H39+'Aug 2012'!I39+'Sept 2012'!I39+'Oct 2012'!I39+'Nov 2012'!I39+'Dec 2012'!I39+'Jan 2013'!I39+'Feb 2013'!I39+'Mar 2013'!I39+'Apr 2013'!I39+'May 2013'!I39+'June 2013'!I39</f>
        <v>107101549.10000023</v>
      </c>
      <c r="J40" s="27">
        <v>100</v>
      </c>
      <c r="K40" s="26">
        <f t="shared" si="4"/>
        <v>1400</v>
      </c>
      <c r="L40" s="42">
        <f t="shared" si="17"/>
        <v>2.3986918577114043E-2</v>
      </c>
      <c r="M40" s="42">
        <f t="shared" si="18"/>
        <v>4.1003075814779542E-2</v>
      </c>
      <c r="N40" s="42">
        <f t="shared" si="19"/>
        <v>0.88251674834035776</v>
      </c>
      <c r="O40" s="42">
        <f t="shared" si="20"/>
        <v>0.69259337787304687</v>
      </c>
    </row>
    <row r="41" spans="1:15" x14ac:dyDescent="0.2">
      <c r="A41" s="26">
        <v>1500</v>
      </c>
      <c r="B41" s="23">
        <f>'July 2012'!C40+'Aug 2012'!C40+'Sept 2012'!C40+'Oct 2012'!C40+'Nov 2012'!C40+'Dec 2012'!C40+'Jan 2013'!C40+'Feb 2013'!C40+'Mar 2013'!C40+'Apr 2013'!C40+'May 2013'!C40+'June 2013'!C40</f>
        <v>163799.02024999988</v>
      </c>
      <c r="C41" s="23">
        <f>'July 2012'!D40+'Aug 2012'!D40+'Sept 2012'!D40+'Oct 2012'!D40+'Nov 2012'!D40+'Dec 2012'!D40+'Jan 2013'!D40+'Feb 2013'!D40+'Mar 2013'!D40+'Apr 2013'!D40+'May 2013'!D40+'June 2013'!D40</f>
        <v>237340097</v>
      </c>
      <c r="E41" s="27">
        <f t="shared" si="21"/>
        <v>7478819.6292500449</v>
      </c>
      <c r="F41" s="29">
        <f t="shared" si="12"/>
        <v>4767439031</v>
      </c>
      <c r="H41" s="23">
        <f>'July 2012'!H40+'Aug 2012'!I40+'Sept 2012'!I40+'Oct 2012'!I40+'Nov 2012'!I40+'Dec 2012'!I40+'Jan 2013'!I40+'Feb 2013'!I40+'Mar 2013'!I40+'Apr 2013'!I40+'May 2013'!I40+'June 2013'!I40</f>
        <v>89021294.400000125</v>
      </c>
      <c r="J41" s="27">
        <v>100</v>
      </c>
      <c r="K41" s="26">
        <f t="shared" si="4"/>
        <v>1500</v>
      </c>
      <c r="L41" s="42">
        <f t="shared" si="17"/>
        <v>1.9761445176861486E-2</v>
      </c>
      <c r="M41" s="42">
        <f t="shared" si="18"/>
        <v>3.6286222857566094E-2</v>
      </c>
      <c r="N41" s="42">
        <f t="shared" si="19"/>
        <v>0.90227819351721927</v>
      </c>
      <c r="O41" s="42">
        <f t="shared" si="20"/>
        <v>0.72887960073061298</v>
      </c>
    </row>
    <row r="42" spans="1:15" x14ac:dyDescent="0.2">
      <c r="A42" s="26">
        <v>1600</v>
      </c>
      <c r="B42" s="23">
        <f>'July 2012'!C41+'Aug 2012'!C41+'Sept 2012'!C41+'Oct 2012'!C41+'Nov 2012'!C41+'Dec 2012'!C41+'Jan 2013'!C41+'Feb 2013'!C41+'Mar 2013'!C41+'Apr 2013'!C41+'May 2013'!C41+'June 2013'!C41</f>
        <v>134439.52274999997</v>
      </c>
      <c r="C42" s="23">
        <f>'July 2012'!D41+'Aug 2012'!D41+'Sept 2012'!D41+'Oct 2012'!D41+'Nov 2012'!D41+'Dec 2012'!D41+'Jan 2013'!D41+'Feb 2013'!D41+'Mar 2013'!D41+'Apr 2013'!D41+'May 2013'!D41+'June 2013'!D41</f>
        <v>208240964</v>
      </c>
      <c r="E42" s="27">
        <f t="shared" si="21"/>
        <v>7613259.1520000445</v>
      </c>
      <c r="F42" s="29">
        <f t="shared" si="12"/>
        <v>4975679995</v>
      </c>
      <c r="H42" s="23">
        <f>'July 2012'!H41+'Aug 2012'!I41+'Sept 2012'!I41+'Oct 2012'!I41+'Nov 2012'!I41+'Dec 2012'!I41+'Jan 2013'!I41+'Feb 2013'!I41+'Mar 2013'!I41+'Apr 2013'!I41+'May 2013'!I41+'June 2013'!I41</f>
        <v>74137553.350000024</v>
      </c>
      <c r="J42" s="27">
        <v>100</v>
      </c>
      <c r="K42" s="26">
        <f t="shared" si="4"/>
        <v>1600</v>
      </c>
      <c r="L42" s="42">
        <f t="shared" si="17"/>
        <v>1.6219384306284022E-2</v>
      </c>
      <c r="M42" s="42">
        <f t="shared" si="18"/>
        <v>3.1837342797489454E-2</v>
      </c>
      <c r="N42" s="42">
        <f t="shared" si="19"/>
        <v>0.91849757782350328</v>
      </c>
      <c r="O42" s="42">
        <f t="shared" si="20"/>
        <v>0.76071694352810237</v>
      </c>
    </row>
    <row r="43" spans="1:15" x14ac:dyDescent="0.2">
      <c r="A43" s="26">
        <v>1700</v>
      </c>
      <c r="B43" s="23">
        <f>'July 2012'!C42+'Aug 2012'!C42+'Sept 2012'!C42+'Oct 2012'!C42+'Nov 2012'!C42+'Dec 2012'!C42+'Jan 2013'!C42+'Feb 2013'!C42+'Mar 2013'!C42+'Apr 2013'!C42+'May 2013'!C42+'June 2013'!C42</f>
        <v>110561.659</v>
      </c>
      <c r="C43" s="23">
        <f>'July 2012'!D42+'Aug 2012'!D42+'Sept 2012'!D42+'Oct 2012'!D42+'Nov 2012'!D42+'Dec 2012'!D42+'Jan 2013'!D42+'Feb 2013'!D42+'Mar 2013'!D42+'Apr 2013'!D42+'May 2013'!D42+'June 2013'!D42</f>
        <v>182302677</v>
      </c>
      <c r="E43" s="27">
        <f t="shared" si="21"/>
        <v>7723820.8110000445</v>
      </c>
      <c r="F43" s="29">
        <f t="shared" si="12"/>
        <v>5157982672</v>
      </c>
      <c r="H43" s="23">
        <f>'July 2012'!H42+'Aug 2012'!I42+'Sept 2012'!I42+'Oct 2012'!I42+'Nov 2012'!I42+'Dec 2012'!I42+'Jan 2013'!I42+'Feb 2013'!I42+'Mar 2013'!I42+'Apr 2013'!I42+'May 2013'!I42+'June 2013'!I42</f>
        <v>61903730.174999967</v>
      </c>
      <c r="J43" s="27">
        <v>100</v>
      </c>
      <c r="K43" s="26">
        <f t="shared" si="4"/>
        <v>1700</v>
      </c>
      <c r="L43" s="42">
        <f t="shared" si="17"/>
        <v>1.3338652207178607E-2</v>
      </c>
      <c r="M43" s="42">
        <f t="shared" si="18"/>
        <v>2.7871715098999425E-2</v>
      </c>
      <c r="N43" s="42">
        <f t="shared" si="19"/>
        <v>0.93183623003068183</v>
      </c>
      <c r="O43" s="42">
        <f t="shared" si="20"/>
        <v>0.78858865862710181</v>
      </c>
    </row>
    <row r="44" spans="1:15" x14ac:dyDescent="0.2">
      <c r="A44" s="26">
        <v>1800</v>
      </c>
      <c r="B44" s="23">
        <f>'July 2012'!C43+'Aug 2012'!C43+'Sept 2012'!C43+'Oct 2012'!C43+'Nov 2012'!C43+'Dec 2012'!C43+'Jan 2013'!C43+'Feb 2013'!C43+'Mar 2013'!C43+'Apr 2013'!C43+'May 2013'!C43+'June 2013'!C43</f>
        <v>91456.081500000015</v>
      </c>
      <c r="C44" s="23">
        <f>'July 2012'!D43+'Aug 2012'!D43+'Sept 2012'!D43+'Oct 2012'!D43+'Nov 2012'!D43+'Dec 2012'!D43+'Jan 2013'!D43+'Feb 2013'!D43+'Mar 2013'!D43+'Apr 2013'!D43+'May 2013'!D43+'June 2013'!D43</f>
        <v>159932692</v>
      </c>
      <c r="E44" s="27">
        <f t="shared" si="21"/>
        <v>7815276.8925000448</v>
      </c>
      <c r="F44" s="29">
        <f t="shared" si="12"/>
        <v>5317915364</v>
      </c>
      <c r="H44" s="23">
        <f>'July 2012'!H43+'Aug 2012'!I43+'Sept 2012'!I43+'Oct 2012'!I43+'Nov 2012'!I43+'Dec 2012'!I43+'Jan 2013'!I43+'Feb 2013'!I43+'Mar 2013'!I43+'Apr 2013'!I43+'May 2013'!I43+'June 2013'!I43</f>
        <v>51811452.874999978</v>
      </c>
      <c r="J44" s="27">
        <v>100</v>
      </c>
      <c r="K44" s="26">
        <f t="shared" si="4"/>
        <v>1800</v>
      </c>
      <c r="L44" s="42">
        <f t="shared" si="17"/>
        <v>1.1033670029859825E-2</v>
      </c>
      <c r="M44" s="42">
        <f t="shared" si="18"/>
        <v>2.4451634500353633E-2</v>
      </c>
      <c r="N44" s="42">
        <f t="shared" si="19"/>
        <v>0.94286990006054172</v>
      </c>
      <c r="O44" s="42">
        <f t="shared" si="20"/>
        <v>0.8130402931274554</v>
      </c>
    </row>
    <row r="45" spans="1:15" x14ac:dyDescent="0.2">
      <c r="A45" s="26">
        <v>1900</v>
      </c>
      <c r="B45" s="23">
        <f>'July 2012'!C44+'Aug 2012'!C44+'Sept 2012'!C44+'Oct 2012'!C44+'Nov 2012'!C44+'Dec 2012'!C44+'Jan 2013'!C44+'Feb 2013'!C44+'Mar 2013'!C44+'Apr 2013'!C44+'May 2013'!C44+'June 2013'!C44</f>
        <v>75069.985499999981</v>
      </c>
      <c r="C45" s="23">
        <f>'July 2012'!D44+'Aug 2012'!D44+'Sept 2012'!D44+'Oct 2012'!D44+'Nov 2012'!D44+'Dec 2012'!D44+'Jan 2013'!D44+'Feb 2013'!D44+'Mar 2013'!D44+'Apr 2013'!D44+'May 2013'!D44+'June 2013'!D44</f>
        <v>138787942</v>
      </c>
      <c r="E45" s="27">
        <f t="shared" si="21"/>
        <v>7890346.8780000452</v>
      </c>
      <c r="F45" s="29">
        <f t="shared" si="12"/>
        <v>5456703306</v>
      </c>
      <c r="H45" s="23">
        <f>'July 2012'!H44+'Aug 2012'!I44+'Sept 2012'!I44+'Oct 2012'!I44+'Nov 2012'!I44+'Dec 2012'!I44+'Jan 2013'!I44+'Feb 2013'!I44+'Mar 2013'!I44+'Apr 2013'!I44+'May 2013'!I44+'June 2013'!I44</f>
        <v>43509068.975000016</v>
      </c>
      <c r="J45" s="27">
        <v>100</v>
      </c>
      <c r="K45" s="26">
        <f t="shared" si="4"/>
        <v>1900</v>
      </c>
      <c r="L45" s="42">
        <f t="shared" si="17"/>
        <v>9.056778243373146E-3</v>
      </c>
      <c r="M45" s="42">
        <f t="shared" si="18"/>
        <v>2.1218876443599655E-2</v>
      </c>
      <c r="N45" s="42">
        <f t="shared" si="19"/>
        <v>0.95192667830391486</v>
      </c>
      <c r="O45" s="42">
        <f t="shared" si="20"/>
        <v>0.83425916957105506</v>
      </c>
    </row>
    <row r="46" spans="1:15" x14ac:dyDescent="0.2">
      <c r="A46" s="26">
        <v>2000</v>
      </c>
      <c r="B46" s="23">
        <f>'July 2012'!C45+'Aug 2012'!C45+'Sept 2012'!C45+'Oct 2012'!C45+'Nov 2012'!C45+'Dec 2012'!C45+'Jan 2013'!C45+'Feb 2013'!C45+'Mar 2013'!C45+'Apr 2013'!C45+'May 2013'!C45+'June 2013'!C45</f>
        <v>61079.252999999997</v>
      </c>
      <c r="C46" s="23">
        <f>'July 2012'!D45+'Aug 2012'!D45+'Sept 2012'!D45+'Oct 2012'!D45+'Nov 2012'!D45+'Dec 2012'!D45+'Jan 2013'!D45+'Feb 2013'!D45+'Mar 2013'!D45+'Apr 2013'!D45+'May 2013'!D45+'June 2013'!D45</f>
        <v>119036153</v>
      </c>
      <c r="E46" s="27">
        <f t="shared" si="21"/>
        <v>7951426.1310000448</v>
      </c>
      <c r="F46" s="29">
        <f t="shared" si="12"/>
        <v>5575739459</v>
      </c>
      <c r="H46" s="23">
        <f>'July 2012'!H45+'Aug 2012'!I45+'Sept 2012'!I45+'Oct 2012'!I45+'Nov 2012'!I45+'Dec 2012'!I45+'Jan 2013'!I45+'Feb 2013'!I45+'Mar 2013'!I45+'Apr 2013'!I45+'May 2013'!I45+'June 2013'!I45</f>
        <v>36724747.874999978</v>
      </c>
      <c r="J46" s="27">
        <v>100</v>
      </c>
      <c r="K46" s="26">
        <f t="shared" si="4"/>
        <v>2000</v>
      </c>
      <c r="L46" s="42">
        <f t="shared" si="17"/>
        <v>7.3688738049894004E-3</v>
      </c>
      <c r="M46" s="42">
        <f t="shared" si="18"/>
        <v>1.8199084058962589E-2</v>
      </c>
      <c r="N46" s="42">
        <f t="shared" si="19"/>
        <v>0.95929555210890427</v>
      </c>
      <c r="O46" s="42">
        <f t="shared" si="20"/>
        <v>0.8524582536300177</v>
      </c>
    </row>
    <row r="47" spans="1:15" x14ac:dyDescent="0.2">
      <c r="A47" s="26">
        <v>3000</v>
      </c>
      <c r="B47" s="23">
        <f>'July 2012'!C46+'Aug 2012'!C46+'Sept 2012'!C46+'Oct 2012'!C46+'Nov 2012'!C46+'Dec 2012'!C46+'Jan 2013'!C46+'Feb 2013'!C46+'Mar 2013'!C46+'Apr 2013'!C46+'May 2013'!C46+'June 2013'!C46</f>
        <v>255163.02424999967</v>
      </c>
      <c r="C47" s="23">
        <f>'July 2012'!D46+'Aug 2012'!D46+'Sept 2012'!D46+'Oct 2012'!D46+'Nov 2012'!D46+'Dec 2012'!D46+'Jan 2013'!D46+'Feb 2013'!D46+'Mar 2013'!D46+'Apr 2013'!D46+'May 2013'!D46+'June 2013'!D46</f>
        <v>601644449</v>
      </c>
      <c r="E47" s="27">
        <f t="shared" si="21"/>
        <v>8206589.1552500445</v>
      </c>
      <c r="F47" s="29">
        <f t="shared" si="12"/>
        <v>6177383908</v>
      </c>
      <c r="H47" s="23">
        <f>'July 2012'!H46+'Aug 2012'!I46+'Sept 2012'!I46+'Oct 2012'!I46+'Nov 2012'!I46+'Dec 2012'!I46+'Jan 2013'!I46+'Feb 2013'!I46+'Mar 2013'!I46+'Apr 2013'!I46+'May 2013'!I46+'June 2013'!I46</f>
        <v>173547132.00000086</v>
      </c>
      <c r="J47" s="27">
        <v>1000</v>
      </c>
      <c r="K47" s="26">
        <f t="shared" si="4"/>
        <v>3000</v>
      </c>
      <c r="L47" s="42">
        <f t="shared" si="17"/>
        <v>3.0784006565988908E-2</v>
      </c>
      <c r="M47" s="42">
        <f t="shared" si="18"/>
        <v>9.198363375334577E-2</v>
      </c>
      <c r="N47" s="42">
        <f t="shared" si="19"/>
        <v>0.99007955867489317</v>
      </c>
      <c r="O47" s="42">
        <f t="shared" si="20"/>
        <v>0.94444188738336343</v>
      </c>
    </row>
    <row r="48" spans="1:15" x14ac:dyDescent="0.2">
      <c r="A48" s="26">
        <v>4000</v>
      </c>
      <c r="B48" s="23">
        <f>'July 2012'!C47+'Aug 2012'!C47+'Sept 2012'!C47+'Oct 2012'!C47+'Nov 2012'!C47+'Dec 2012'!C47+'Jan 2013'!C47+'Feb 2013'!C47+'Mar 2013'!C47+'Apr 2013'!C47+'May 2013'!C47+'June 2013'!C47</f>
        <v>51221.708500000008</v>
      </c>
      <c r="C48" s="23">
        <f>'July 2012'!D47+'Aug 2012'!D47+'Sept 2012'!D47+'Oct 2012'!D47+'Nov 2012'!D47+'Dec 2012'!D47+'Jan 2013'!D47+'Feb 2013'!D47+'Mar 2013'!D47+'Apr 2013'!D47+'May 2013'!D47+'June 2013'!D47</f>
        <v>173640349</v>
      </c>
      <c r="E48" s="27">
        <f t="shared" si="21"/>
        <v>8257810.8637500443</v>
      </c>
      <c r="F48" s="29">
        <f t="shared" si="12"/>
        <v>6351024257</v>
      </c>
      <c r="H48" s="23">
        <f>'July 2012'!H47+'Aug 2012'!I47+'Sept 2012'!I47+'Oct 2012'!I47+'Nov 2012'!I47+'Dec 2012'!I47+'Jan 2013'!I47+'Feb 2013'!I47+'Mar 2013'!I47+'Apr 2013'!I47+'May 2013'!I47+'June 2013'!I47</f>
        <v>50982246.500000238</v>
      </c>
      <c r="J48" s="27">
        <v>1000</v>
      </c>
      <c r="K48" s="26">
        <f t="shared" si="4"/>
        <v>4000</v>
      </c>
      <c r="L48" s="42">
        <f t="shared" si="17"/>
        <v>6.1796156218946055E-3</v>
      </c>
      <c r="M48" s="42">
        <f t="shared" si="18"/>
        <v>2.6547357486247061E-2</v>
      </c>
      <c r="N48" s="42">
        <f t="shared" si="19"/>
        <v>0.99625917429678779</v>
      </c>
      <c r="O48" s="42">
        <f t="shared" si="20"/>
        <v>0.97098924486961047</v>
      </c>
    </row>
    <row r="49" spans="1:15" x14ac:dyDescent="0.2">
      <c r="A49" s="26">
        <v>5000</v>
      </c>
      <c r="B49" s="23">
        <f>'July 2012'!C48+'Aug 2012'!C48+'Sept 2012'!C48+'Oct 2012'!C48+'Nov 2012'!C48+'Dec 2012'!C48+'Jan 2013'!C48+'Feb 2013'!C48+'Mar 2013'!C48+'Apr 2013'!C48+'May 2013'!C48+'June 2013'!C48</f>
        <v>15785.546000000002</v>
      </c>
      <c r="C49" s="23">
        <f>'July 2012'!D48+'Aug 2012'!D48+'Sept 2012'!D48+'Oct 2012'!D48+'Nov 2012'!D48+'Dec 2012'!D48+'Jan 2013'!D48+'Feb 2013'!D48+'Mar 2013'!D48+'Apr 2013'!D48+'May 2013'!D48+'June 2013'!D48</f>
        <v>69717805</v>
      </c>
      <c r="E49" s="27">
        <f t="shared" si="21"/>
        <v>8273596.4097500443</v>
      </c>
      <c r="F49" s="29">
        <f t="shared" si="12"/>
        <v>6420742062</v>
      </c>
      <c r="H49" s="23">
        <f>'July 2012'!H48+'Aug 2012'!I48+'Sept 2012'!I48+'Oct 2012'!I48+'Nov 2012'!I48+'Dec 2012'!I48+'Jan 2013'!I48+'Feb 2013'!I48+'Mar 2013'!I48+'Apr 2013'!I48+'May 2013'!I48+'June 2013'!I48</f>
        <v>21797098.000000186</v>
      </c>
      <c r="J49" s="27">
        <v>1000</v>
      </c>
      <c r="K49" s="26">
        <f t="shared" si="4"/>
        <v>5000</v>
      </c>
      <c r="L49" s="42">
        <f t="shared" si="17"/>
        <v>1.9044387529895826E-3</v>
      </c>
      <c r="M49" s="42">
        <f t="shared" si="18"/>
        <v>1.0658948240719458E-2</v>
      </c>
      <c r="N49" s="42">
        <f t="shared" si="19"/>
        <v>0.9981636130497773</v>
      </c>
      <c r="O49" s="42">
        <f t="shared" si="20"/>
        <v>0.98164819311033003</v>
      </c>
    </row>
    <row r="50" spans="1:15" x14ac:dyDescent="0.2">
      <c r="A50" s="33" t="s">
        <v>13</v>
      </c>
      <c r="B50" s="23">
        <f>'July 2012'!C49+'Aug 2012'!C49+'Sept 2012'!C49+'Oct 2012'!C49+'Nov 2012'!C49+'Dec 2012'!C49+'Jan 2013'!C49+'Feb 2013'!C49+'Mar 2013'!C49+'Apr 2013'!C49+'May 2013'!C49+'June 2013'!C49</f>
        <v>15221.477000000001</v>
      </c>
      <c r="C50" s="23">
        <f>'July 2012'!D49+'Aug 2012'!D49+'Sept 2012'!D49+'Oct 2012'!D49+'Nov 2012'!D49+'Dec 2012'!D49+'Jan 2013'!D49+'Feb 2013'!D49+'Mar 2013'!D49+'Apr 2013'!D49+'May 2013'!D49+'June 2013'!D49</f>
        <v>120035079</v>
      </c>
      <c r="E50" s="27">
        <f t="shared" si="21"/>
        <v>8288817.8867500443</v>
      </c>
      <c r="F50" s="29">
        <f t="shared" si="12"/>
        <v>6540777141</v>
      </c>
      <c r="H50" s="23">
        <f>'July 2012'!H49+'Aug 2012'!I49+'Sept 2012'!I49+'Oct 2012'!I49+'Nov 2012'!I49+'Dec 2012'!I49+'Jan 2013'!I49+'Feb 2013'!I49+'Mar 2013'!I49+'Apr 2013'!I49+'May 2013'!I49+'June 2013'!I49</f>
        <v>43927694</v>
      </c>
      <c r="J50" s="30">
        <v>0</v>
      </c>
      <c r="K50" s="26" t="str">
        <f t="shared" si="4"/>
        <v>Over 5,000</v>
      </c>
      <c r="L50" s="42">
        <f t="shared" si="17"/>
        <v>1.8363869502226664E-3</v>
      </c>
      <c r="M50" s="42">
        <f t="shared" si="18"/>
        <v>1.8351806889670023E-2</v>
      </c>
      <c r="N50" s="42">
        <f t="shared" si="19"/>
        <v>1</v>
      </c>
      <c r="O50" s="42">
        <f t="shared" si="20"/>
        <v>1</v>
      </c>
    </row>
    <row r="51" spans="1:15" x14ac:dyDescent="0.2">
      <c r="C51"/>
    </row>
    <row r="52" spans="1:15" x14ac:dyDescent="0.2">
      <c r="A52" t="s">
        <v>23</v>
      </c>
      <c r="C52" s="4" t="s">
        <v>8</v>
      </c>
      <c r="E52" s="4" t="s">
        <v>9</v>
      </c>
      <c r="F52" s="4" t="s">
        <v>22</v>
      </c>
    </row>
    <row r="53" spans="1:15" x14ac:dyDescent="0.2">
      <c r="A53" t="s">
        <v>18</v>
      </c>
      <c r="C53" s="4">
        <f>AVERAGE(B10:B19)</f>
        <v>58952.252674999923</v>
      </c>
      <c r="E53" s="4">
        <f>AVERAGE(C10:C19)</f>
        <v>5641554</v>
      </c>
      <c r="F53" s="4">
        <f>AVERAGE(E10:E15)</f>
        <v>160485.77254166652</v>
      </c>
    </row>
    <row r="54" spans="1:15" x14ac:dyDescent="0.2">
      <c r="A54" t="s">
        <v>19</v>
      </c>
      <c r="C54" s="4">
        <f>VAR(B10:B19)</f>
        <v>277041175.67353398</v>
      </c>
      <c r="E54" s="4">
        <f>VAR(C10:C19)</f>
        <v>27140167026253.332</v>
      </c>
      <c r="F54" s="4">
        <f>VAR(E10:E15)</f>
        <v>7883379230.6260014</v>
      </c>
    </row>
    <row r="55" spans="1:15" x14ac:dyDescent="0.2">
      <c r="A55" t="s">
        <v>20</v>
      </c>
      <c r="C55" s="4">
        <f>STDEV(B10:B19)</f>
        <v>16644.553934351439</v>
      </c>
      <c r="E55" s="4">
        <f>STDEV(C10:C19)</f>
        <v>5209622.5416294159</v>
      </c>
      <c r="F55" s="4">
        <f>STDEV(E10:E15)</f>
        <v>88788.395810635076</v>
      </c>
    </row>
    <row r="56" spans="1:15" x14ac:dyDescent="0.2">
      <c r="A56" t="s">
        <v>21</v>
      </c>
      <c r="C56" s="4">
        <f>MEDIAN(B10:B19)</f>
        <v>53587.287874999907</v>
      </c>
      <c r="E56" s="4">
        <f>MEDIAN(C10:C19)</f>
        <v>4363495.5</v>
      </c>
      <c r="F56" s="4">
        <f>MEDIAN(E10:E15)</f>
        <v>155531.85437499985</v>
      </c>
    </row>
  </sheetData>
  <printOptions horizontalCentered="1"/>
  <pageMargins left="0.5" right="0.5" top="0.75" bottom="0.5" header="0.5" footer="0.25"/>
  <pageSetup scale="60" orientation="portrait" r:id="rId1"/>
  <headerFooter alignWithMargins="0">
    <oddHeader>&amp;LUT 13-035-184
OCS 5.6&amp;R&amp;"Arial,Bold"Attachment OCS 5.6</oddHeader>
    <oddFooter>&amp;L&amp;F&amp;CPage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C43" workbookViewId="0">
      <selection activeCell="Q26" sqref="Q26"/>
    </sheetView>
  </sheetViews>
  <sheetFormatPr defaultRowHeight="12.75" x14ac:dyDescent="0.2"/>
  <cols>
    <col min="1" max="1" width="12.42578125" customWidth="1"/>
    <col min="3" max="3" width="11.140625" bestFit="1" customWidth="1"/>
    <col min="5" max="5" width="12.7109375" bestFit="1" customWidth="1"/>
    <col min="6" max="6" width="12.42578125" bestFit="1" customWidth="1"/>
    <col min="12" max="12" width="9.28515625" bestFit="1" customWidth="1"/>
    <col min="13" max="13" width="10" bestFit="1" customWidth="1"/>
    <col min="14" max="14" width="8.42578125" bestFit="1" customWidth="1"/>
    <col min="15" max="15" width="9.28515625" bestFit="1" customWidth="1"/>
    <col min="16" max="16" width="11.85546875" bestFit="1" customWidth="1"/>
    <col min="18" max="18" width="9" bestFit="1" customWidth="1"/>
  </cols>
  <sheetData>
    <row r="1" spans="1:19" x14ac:dyDescent="0.2">
      <c r="A1" s="2" t="s">
        <v>0</v>
      </c>
    </row>
    <row r="2" spans="1:19" x14ac:dyDescent="0.2">
      <c r="A2" s="2" t="s">
        <v>1</v>
      </c>
    </row>
    <row r="3" spans="1:19" x14ac:dyDescent="0.2">
      <c r="A3" s="2"/>
    </row>
    <row r="4" spans="1:19" x14ac:dyDescent="0.2">
      <c r="A4" s="35"/>
    </row>
    <row r="5" spans="1:19" x14ac:dyDescent="0.2">
      <c r="A5" s="38"/>
    </row>
    <row r="6" spans="1:19" x14ac:dyDescent="0.2">
      <c r="A6" s="38"/>
    </row>
    <row r="7" spans="1:19" x14ac:dyDescent="0.2">
      <c r="A7" s="53"/>
      <c r="B7" s="46" t="s">
        <v>3</v>
      </c>
      <c r="C7" s="46"/>
      <c r="D7" s="46" t="s">
        <v>4</v>
      </c>
      <c r="E7" s="54"/>
      <c r="F7" s="55" t="s">
        <v>5</v>
      </c>
      <c r="G7" s="14" t="s">
        <v>5</v>
      </c>
      <c r="H7" s="44"/>
      <c r="I7" s="44"/>
      <c r="J7" s="44"/>
      <c r="K7" s="45" t="s">
        <v>16</v>
      </c>
      <c r="L7" s="48" t="s">
        <v>16</v>
      </c>
      <c r="M7" t="s">
        <v>42</v>
      </c>
      <c r="N7" t="s">
        <v>29</v>
      </c>
      <c r="O7" t="s">
        <v>29</v>
      </c>
      <c r="P7" t="s">
        <v>33</v>
      </c>
      <c r="Q7" t="s">
        <v>36</v>
      </c>
      <c r="R7" t="s">
        <v>34</v>
      </c>
      <c r="S7" t="s">
        <v>40</v>
      </c>
    </row>
    <row r="8" spans="1:19" x14ac:dyDescent="0.2">
      <c r="A8" s="46" t="s">
        <v>7</v>
      </c>
      <c r="B8" s="55" t="s">
        <v>8</v>
      </c>
      <c r="C8" s="55" t="s">
        <v>9</v>
      </c>
      <c r="D8" s="55" t="s">
        <v>8</v>
      </c>
      <c r="E8" s="19" t="s">
        <v>10</v>
      </c>
      <c r="F8" s="55" t="s">
        <v>11</v>
      </c>
      <c r="G8" s="21" t="s">
        <v>12</v>
      </c>
      <c r="H8" s="46" t="s">
        <v>7</v>
      </c>
      <c r="I8" s="44" t="s">
        <v>15</v>
      </c>
      <c r="J8" s="45" t="s">
        <v>17</v>
      </c>
      <c r="K8" s="47" t="s">
        <v>8</v>
      </c>
      <c r="L8" s="49" t="s">
        <v>9</v>
      </c>
      <c r="M8" t="s">
        <v>41</v>
      </c>
      <c r="N8" t="s">
        <v>30</v>
      </c>
      <c r="O8" t="s">
        <v>31</v>
      </c>
      <c r="P8" t="s">
        <v>32</v>
      </c>
      <c r="Q8" t="s">
        <v>37</v>
      </c>
      <c r="R8" t="s">
        <v>35</v>
      </c>
      <c r="S8" t="s">
        <v>37</v>
      </c>
    </row>
    <row r="9" spans="1:19" x14ac:dyDescent="0.2">
      <c r="A9" s="26">
        <v>0</v>
      </c>
      <c r="B9" s="4">
        <f>'July 2012'!$C9+'Aug 2012'!$C9+'Sept 2012'!$C9+'May 2013'!$C9+'June 2013'!$C9</f>
        <v>16117.896249999991</v>
      </c>
      <c r="C9" s="4">
        <f>'July 2012'!$D9+'Aug 2012'!$D9+'Sept 2012'!$D9+'May 2013'!$D9+'June 2013'!$D9</f>
        <v>0</v>
      </c>
      <c r="D9" s="4">
        <f>'July 2012'!$E9+'Aug 2012'!$F9+'Sept 2012'!$F9+'May 2013'!$F9+'June 2013'!$F9</f>
        <v>16117.896249999991</v>
      </c>
      <c r="E9" s="4">
        <f>'July 2012'!$F9+'Aug 2012'!$G9+'Sept 2012'!$G9+'May 2013'!$G9+'June 2013'!$G9</f>
        <v>0</v>
      </c>
      <c r="F9" s="4">
        <f>'July 2012'!$H9+'Aug 2012'!$I9+'Sept 2012'!$I9+'May 2013'!$I9+'June 2013'!$I9</f>
        <v>0</v>
      </c>
      <c r="G9" s="23">
        <v>0</v>
      </c>
      <c r="H9" s="26">
        <f>A9</f>
        <v>0</v>
      </c>
      <c r="I9" s="42">
        <f t="shared" ref="I9:I49" si="0">$B9/$D$49</f>
        <v>4.6848454509887021E-3</v>
      </c>
      <c r="J9" s="42">
        <f t="shared" ref="J9:J49" si="1">$C9/$E$49</f>
        <v>0</v>
      </c>
      <c r="K9" s="42">
        <f t="shared" ref="K9:K49" si="2">$D9/$D$49</f>
        <v>4.6848454509887021E-3</v>
      </c>
      <c r="L9" s="42">
        <f t="shared" ref="L9:L14" si="3">E9/$E$49</f>
        <v>0</v>
      </c>
      <c r="M9" s="4">
        <f>B9/12</f>
        <v>1343.1580208333326</v>
      </c>
      <c r="N9" s="4">
        <f>C9/M9</f>
        <v>0</v>
      </c>
      <c r="O9" s="60">
        <f>N9/12</f>
        <v>0</v>
      </c>
      <c r="P9">
        <f>'[1]OCS Schedule 1 Proposal'!$F$23/100</f>
        <v>8.8854000000000002E-2</v>
      </c>
      <c r="Q9" s="61">
        <f>O9*P9</f>
        <v>0</v>
      </c>
      <c r="R9" s="61">
        <v>6</v>
      </c>
      <c r="S9" s="61">
        <f>Q9+R9</f>
        <v>6</v>
      </c>
    </row>
    <row r="10" spans="1:19" x14ac:dyDescent="0.2">
      <c r="A10" s="26">
        <v>20</v>
      </c>
      <c r="B10" s="4">
        <f>'July 2012'!$C10+'Aug 2012'!$C10+'Sept 2012'!$C10+'May 2013'!$C10+'June 2013'!$C10</f>
        <v>21293.093499999999</v>
      </c>
      <c r="C10" s="4">
        <f>'July 2012'!$D10+'Aug 2012'!$D10+'Sept 2012'!$D10+'May 2013'!$D10+'June 2013'!$D10</f>
        <v>198773</v>
      </c>
      <c r="D10" s="4">
        <f>'July 2012'!$E10+'Aug 2012'!$F10+'Sept 2012'!$F10+'May 2013'!$F10+'June 2013'!$F10</f>
        <v>37410.989749999993</v>
      </c>
      <c r="E10" s="4">
        <f>'July 2012'!$F10+'Aug 2012'!$G10+'Sept 2012'!$G10+'May 2013'!$G10+'June 2013'!$G10</f>
        <v>198773</v>
      </c>
      <c r="F10" s="4">
        <f>'July 2012'!$H10+'Aug 2012'!$I10+'Sept 2012'!$I10+'May 2013'!$I10+'June 2013'!$I10</f>
        <v>68259210.47499992</v>
      </c>
      <c r="G10" s="27">
        <v>20</v>
      </c>
      <c r="H10" s="26">
        <f t="shared" ref="H10:H49" si="4">A10</f>
        <v>20</v>
      </c>
      <c r="I10" s="42">
        <f t="shared" si="0"/>
        <v>6.1890739755166343E-3</v>
      </c>
      <c r="J10" s="42">
        <f t="shared" si="1"/>
        <v>6.6134393413896635E-5</v>
      </c>
      <c r="K10" s="42">
        <f t="shared" si="2"/>
        <v>1.0873919426505337E-2</v>
      </c>
      <c r="L10" s="42">
        <f t="shared" si="3"/>
        <v>6.6134393413896635E-5</v>
      </c>
      <c r="M10" s="4">
        <f t="shared" ref="M10:M49" si="5">B10/12</f>
        <v>1774.4244583333332</v>
      </c>
      <c r="N10" s="4">
        <f t="shared" ref="N10:N49" si="6">C10/M10</f>
        <v>112.02111144630067</v>
      </c>
      <c r="O10" s="60">
        <f t="shared" ref="O10:O49" si="7">N10/12</f>
        <v>9.3350926205250548</v>
      </c>
      <c r="P10">
        <f>'[1]OCS Schedule 1 Proposal'!$F$23/100</f>
        <v>8.8854000000000002E-2</v>
      </c>
      <c r="Q10" s="61">
        <f t="shared" ref="Q10:Q49" si="8">O10*P10</f>
        <v>0.82946031970413325</v>
      </c>
      <c r="R10" s="61">
        <v>6</v>
      </c>
      <c r="S10" s="61">
        <f t="shared" ref="S10:S49" si="9">Q10+R10</f>
        <v>6.8294603197041335</v>
      </c>
    </row>
    <row r="11" spans="1:19" x14ac:dyDescent="0.2">
      <c r="A11" s="26">
        <v>40</v>
      </c>
      <c r="B11" s="4">
        <f>'July 2012'!$C11+'Aug 2012'!$C11+'Sept 2012'!$C11+'May 2013'!$C11+'June 2013'!$C11</f>
        <v>16496.36324999998</v>
      </c>
      <c r="C11" s="4">
        <f>'July 2012'!$D11+'Aug 2012'!$D11+'Sept 2012'!$D11+'May 2013'!$D11+'June 2013'!$D11</f>
        <v>506243</v>
      </c>
      <c r="D11" s="4">
        <f>'July 2012'!$E11+'Aug 2012'!$F11+'Sept 2012'!$F11+'May 2013'!$F11+'June 2013'!$F11</f>
        <v>53907.352999999974</v>
      </c>
      <c r="E11" s="4">
        <f>'July 2012'!$F11+'Aug 2012'!$G11+'Sept 2012'!$G11+'May 2013'!$G11+'June 2013'!$G11</f>
        <v>705016</v>
      </c>
      <c r="F11" s="4">
        <f>'July 2012'!$H11+'Aug 2012'!$I11+'Sept 2012'!$I11+'May 2013'!$I11+'June 2013'!$I11</f>
        <v>67906825.944999933</v>
      </c>
      <c r="G11" s="27">
        <v>20</v>
      </c>
      <c r="H11" s="26">
        <f t="shared" si="4"/>
        <v>40</v>
      </c>
      <c r="I11" s="42">
        <f t="shared" si="0"/>
        <v>4.794851085458479E-3</v>
      </c>
      <c r="J11" s="42">
        <f t="shared" si="1"/>
        <v>1.6843370943252491E-4</v>
      </c>
      <c r="K11" s="42">
        <f t="shared" si="2"/>
        <v>1.5668770511963817E-2</v>
      </c>
      <c r="L11" s="42">
        <f t="shared" si="3"/>
        <v>2.3456810284642156E-4</v>
      </c>
      <c r="M11" s="4">
        <f t="shared" si="5"/>
        <v>1374.6969374999983</v>
      </c>
      <c r="N11" s="4">
        <f t="shared" si="6"/>
        <v>368.25789466050998</v>
      </c>
      <c r="O11" s="60">
        <f t="shared" si="7"/>
        <v>30.68815788837583</v>
      </c>
      <c r="P11">
        <f>'[1]OCS Schedule 1 Proposal'!$F$23/100</f>
        <v>8.8854000000000002E-2</v>
      </c>
      <c r="Q11" s="61">
        <f t="shared" si="8"/>
        <v>2.7267655810137459</v>
      </c>
      <c r="R11" s="61">
        <v>6</v>
      </c>
      <c r="S11" s="61">
        <f t="shared" si="9"/>
        <v>8.7267655810137459</v>
      </c>
    </row>
    <row r="12" spans="1:19" x14ac:dyDescent="0.2">
      <c r="A12" s="26">
        <v>60</v>
      </c>
      <c r="B12" s="4">
        <f>'July 2012'!$C12+'Aug 2012'!$C12+'Sept 2012'!$C12+'May 2013'!$C12+'June 2013'!$C12</f>
        <v>19592.152250000003</v>
      </c>
      <c r="C12" s="4">
        <f>'July 2012'!$D12+'Aug 2012'!$D12+'Sept 2012'!$D12+'May 2013'!$D12+'June 2013'!$D12</f>
        <v>1004459</v>
      </c>
      <c r="D12" s="4">
        <f>'July 2012'!$E12+'Aug 2012'!$F12+'Sept 2012'!$F12+'May 2013'!$F12+'June 2013'!$F12</f>
        <v>73499.505249999973</v>
      </c>
      <c r="E12" s="4">
        <f>'July 2012'!$F12+'Aug 2012'!$G12+'Sept 2012'!$G12+'May 2013'!$G12+'June 2013'!$G12</f>
        <v>1709475</v>
      </c>
      <c r="F12" s="4">
        <f>'July 2012'!$H12+'Aug 2012'!$I12+'Sept 2012'!$I12+'May 2013'!$I12+'June 2013'!$I12</f>
        <v>67559440.074999928</v>
      </c>
      <c r="G12" s="27">
        <v>20</v>
      </c>
      <c r="H12" s="26">
        <f t="shared" si="4"/>
        <v>60</v>
      </c>
      <c r="I12" s="42">
        <f t="shared" si="0"/>
        <v>5.6946765210435339E-3</v>
      </c>
      <c r="J12" s="42">
        <f t="shared" si="1"/>
        <v>3.3419673031110465E-4</v>
      </c>
      <c r="K12" s="42">
        <f t="shared" si="2"/>
        <v>2.1363447033007348E-2</v>
      </c>
      <c r="L12" s="42">
        <f t="shared" si="3"/>
        <v>5.6876483315752618E-4</v>
      </c>
      <c r="M12" s="4">
        <f t="shared" si="5"/>
        <v>1632.6793541666668</v>
      </c>
      <c r="N12" s="4">
        <f t="shared" si="6"/>
        <v>615.22122971456588</v>
      </c>
      <c r="O12" s="60">
        <f t="shared" si="7"/>
        <v>51.268435809547157</v>
      </c>
      <c r="P12">
        <f>'[1]OCS Schedule 1 Proposal'!$F$23/100</f>
        <v>8.8854000000000002E-2</v>
      </c>
      <c r="Q12" s="61">
        <f t="shared" si="8"/>
        <v>4.5554055954215036</v>
      </c>
      <c r="R12" s="61">
        <v>6</v>
      </c>
      <c r="S12" s="61">
        <f t="shared" si="9"/>
        <v>10.555405595421504</v>
      </c>
    </row>
    <row r="13" spans="1:19" x14ac:dyDescent="0.2">
      <c r="A13" s="26">
        <v>80</v>
      </c>
      <c r="B13" s="4">
        <f>'July 2012'!$C13+'Aug 2012'!$C13+'Sept 2012'!$C13+'May 2013'!$C13+'June 2013'!$C13</f>
        <v>20987.661499999998</v>
      </c>
      <c r="C13" s="4">
        <f>'July 2012'!$D13+'Aug 2012'!$D13+'Sept 2012'!$D13+'May 2013'!$D13+'June 2013'!$D13</f>
        <v>1482702</v>
      </c>
      <c r="D13" s="4">
        <f>'July 2012'!$E13+'Aug 2012'!$F13+'Sept 2012'!$F13+'May 2013'!$F13+'June 2013'!$F13</f>
        <v>94487.166749999975</v>
      </c>
      <c r="E13" s="4">
        <f>'July 2012'!$F13+'Aug 2012'!$G13+'Sept 2012'!$G13+'May 2013'!$G13+'June 2013'!$G13</f>
        <v>3192177</v>
      </c>
      <c r="F13" s="4">
        <f>'July 2012'!$H13+'Aug 2012'!$I13+'Sept 2012'!$I13+'May 2013'!$I13+'June 2013'!$I13</f>
        <v>67142356.244999915</v>
      </c>
      <c r="G13" s="27">
        <v>20</v>
      </c>
      <c r="H13" s="26">
        <f t="shared" si="4"/>
        <v>80</v>
      </c>
      <c r="I13" s="42">
        <f t="shared" si="0"/>
        <v>6.1002967744730185E-3</v>
      </c>
      <c r="J13" s="42">
        <f t="shared" si="1"/>
        <v>4.9331447119866062E-4</v>
      </c>
      <c r="K13" s="42">
        <f t="shared" si="2"/>
        <v>2.746374380748037E-2</v>
      </c>
      <c r="L13" s="42">
        <f t="shared" si="3"/>
        <v>1.0620793043561868E-3</v>
      </c>
      <c r="M13" s="4">
        <f t="shared" si="5"/>
        <v>1748.9717916666666</v>
      </c>
      <c r="N13" s="4">
        <f t="shared" si="6"/>
        <v>847.75638295862552</v>
      </c>
      <c r="O13" s="60">
        <f t="shared" si="7"/>
        <v>70.646365246552122</v>
      </c>
      <c r="P13">
        <f>'[1]OCS Schedule 1 Proposal'!$F$23/100</f>
        <v>8.8854000000000002E-2</v>
      </c>
      <c r="Q13" s="61">
        <f t="shared" si="8"/>
        <v>6.2772121376171421</v>
      </c>
      <c r="R13" s="61">
        <v>6</v>
      </c>
      <c r="S13" s="61">
        <f t="shared" si="9"/>
        <v>12.277212137617141</v>
      </c>
    </row>
    <row r="14" spans="1:19" x14ac:dyDescent="0.2">
      <c r="A14" s="26">
        <v>100</v>
      </c>
      <c r="B14" s="4">
        <f>'July 2012'!$C14+'Aug 2012'!$C14+'Sept 2012'!$C14+'May 2013'!$C14+'June 2013'!$C14</f>
        <v>24309.127500000021</v>
      </c>
      <c r="C14" s="4">
        <f>'July 2012'!$D14+'Aug 2012'!$D14+'Sept 2012'!$D14+'May 2013'!$D14+'June 2013'!$D14</f>
        <v>2203890</v>
      </c>
      <c r="D14" s="4">
        <f>'July 2012'!$E14+'Aug 2012'!$F14+'Sept 2012'!$F14+'May 2013'!$F14+'June 2013'!$F14</f>
        <v>118796.29425000001</v>
      </c>
      <c r="E14" s="4">
        <f>'July 2012'!$F14+'Aug 2012'!$G14+'Sept 2012'!$G14+'May 2013'!$G14+'June 2013'!$G14</f>
        <v>5396067</v>
      </c>
      <c r="F14" s="4">
        <f>'July 2012'!$H14+'Aug 2012'!$I14+'Sept 2012'!$I14+'May 2013'!$I14+'June 2013'!$I14</f>
        <v>66691891.18499992</v>
      </c>
      <c r="G14" s="27">
        <v>20</v>
      </c>
      <c r="H14" s="26">
        <f t="shared" si="4"/>
        <v>100</v>
      </c>
      <c r="I14" s="42">
        <f t="shared" si="0"/>
        <v>7.0657177350846589E-3</v>
      </c>
      <c r="J14" s="42">
        <f t="shared" si="1"/>
        <v>7.3326321130612641E-4</v>
      </c>
      <c r="K14" s="42">
        <f t="shared" si="2"/>
        <v>3.4529461542565032E-2</v>
      </c>
      <c r="L14" s="42">
        <f t="shared" si="3"/>
        <v>1.7953425156623133E-3</v>
      </c>
      <c r="M14" s="4">
        <f t="shared" si="5"/>
        <v>2025.7606250000017</v>
      </c>
      <c r="N14" s="4">
        <f t="shared" si="6"/>
        <v>1087.9320946422276</v>
      </c>
      <c r="O14" s="60">
        <f t="shared" si="7"/>
        <v>90.661007886852303</v>
      </c>
      <c r="P14">
        <f>'[1]OCS Schedule 1 Proposal'!$F$23/100</f>
        <v>8.8854000000000002E-2</v>
      </c>
      <c r="Q14" s="61">
        <f t="shared" si="8"/>
        <v>8.0555931947783748</v>
      </c>
      <c r="R14" s="61">
        <v>6</v>
      </c>
      <c r="S14" s="61">
        <f t="shared" si="9"/>
        <v>14.055593194778375</v>
      </c>
    </row>
    <row r="15" spans="1:19" x14ac:dyDescent="0.2">
      <c r="A15" s="26">
        <v>120</v>
      </c>
      <c r="B15" s="4">
        <f>'July 2012'!$C15+'Aug 2012'!$C15+'Sept 2012'!$C15+'May 2013'!$C15+'June 2013'!$C15</f>
        <v>26427.595000000012</v>
      </c>
      <c r="C15" s="4">
        <f>'July 2012'!$D15+'Aug 2012'!$D15+'Sept 2012'!$D15+'May 2013'!$D15+'June 2013'!$D15</f>
        <v>2934785</v>
      </c>
      <c r="D15" s="4">
        <f>'July 2012'!$E15+'Aug 2012'!$F15+'Sept 2012'!$F15+'May 2013'!$F15+'June 2013'!$F15</f>
        <v>145223.88925000001</v>
      </c>
      <c r="E15" s="4">
        <f>'July 2012'!$F15+'Aug 2012'!$G15+'Sept 2012'!$G15+'May 2013'!$G15+'June 2013'!$G15</f>
        <v>8330852</v>
      </c>
      <c r="F15" s="4">
        <f>'July 2012'!$H15+'Aug 2012'!$I15+'Sept 2012'!$I15+'May 2013'!$I15+'June 2013'!$I15</f>
        <v>66196204.984999925</v>
      </c>
      <c r="G15" s="27">
        <v>20</v>
      </c>
      <c r="H15" s="26">
        <f t="shared" si="4"/>
        <v>120</v>
      </c>
      <c r="I15" s="42">
        <f t="shared" si="0"/>
        <v>7.6814738285911162E-3</v>
      </c>
      <c r="J15" s="42">
        <f t="shared" si="1"/>
        <v>9.7644159808023549E-4</v>
      </c>
      <c r="K15" s="42">
        <f t="shared" si="2"/>
        <v>4.2210935371156146E-2</v>
      </c>
      <c r="L15" s="42">
        <f t="shared" ref="L15:L18" si="10">E15/$E$49</f>
        <v>2.7717841137425486E-3</v>
      </c>
      <c r="M15" s="4">
        <f t="shared" si="5"/>
        <v>2202.2995833333343</v>
      </c>
      <c r="N15" s="4">
        <f t="shared" si="6"/>
        <v>1332.6002612042444</v>
      </c>
      <c r="O15" s="60">
        <f t="shared" si="7"/>
        <v>111.05002176702037</v>
      </c>
      <c r="P15">
        <f>'[1]OCS Schedule 1 Proposal'!$F$23/100</f>
        <v>8.8854000000000002E-2</v>
      </c>
      <c r="Q15" s="61">
        <f t="shared" si="8"/>
        <v>9.8672386340868279</v>
      </c>
      <c r="R15" s="61">
        <v>6</v>
      </c>
      <c r="S15" s="61">
        <f t="shared" si="9"/>
        <v>15.867238634086828</v>
      </c>
    </row>
    <row r="16" spans="1:19" x14ac:dyDescent="0.2">
      <c r="A16" s="26">
        <v>140</v>
      </c>
      <c r="B16" s="4">
        <f>'July 2012'!$C16+'Aug 2012'!$C16+'Sept 2012'!$C16+'May 2013'!$C16+'June 2013'!$C16</f>
        <v>27794.365250000017</v>
      </c>
      <c r="C16" s="4">
        <f>'July 2012'!$D16+'Aug 2012'!$D16+'Sept 2012'!$D16+'May 2013'!$D16+'June 2013'!$D16</f>
        <v>3631927</v>
      </c>
      <c r="D16" s="4">
        <f>'July 2012'!$E16+'Aug 2012'!$F16+'Sept 2012'!$F16+'May 2013'!$F16+'June 2013'!$F16</f>
        <v>173018.25450000004</v>
      </c>
      <c r="E16" s="4">
        <f>'July 2012'!$F16+'Aug 2012'!$G16+'Sept 2012'!$G16+'May 2013'!$G16+'June 2013'!$G16</f>
        <v>11962779</v>
      </c>
      <c r="F16" s="4">
        <f>'July 2012'!$H16+'Aug 2012'!$I16+'Sept 2012'!$I16+'May 2013'!$I16+'June 2013'!$I16</f>
        <v>65644895.349999912</v>
      </c>
      <c r="G16" s="27">
        <v>20</v>
      </c>
      <c r="H16" s="26">
        <f t="shared" si="4"/>
        <v>140</v>
      </c>
      <c r="I16" s="42">
        <f t="shared" si="0"/>
        <v>8.0787407726725571E-3</v>
      </c>
      <c r="J16" s="42">
        <f t="shared" si="1"/>
        <v>1.2083899174865468E-3</v>
      </c>
      <c r="K16" s="42">
        <f t="shared" si="2"/>
        <v>5.0289676143828704E-2</v>
      </c>
      <c r="L16" s="42">
        <f t="shared" si="10"/>
        <v>3.9801740312290952E-3</v>
      </c>
      <c r="M16" s="4">
        <f t="shared" si="5"/>
        <v>2316.1971041666679</v>
      </c>
      <c r="N16" s="4">
        <f t="shared" si="6"/>
        <v>1568.0561008674222</v>
      </c>
      <c r="O16" s="60">
        <f t="shared" si="7"/>
        <v>130.67134173895184</v>
      </c>
      <c r="P16">
        <f>'[1]OCS Schedule 1 Proposal'!$F$23/100</f>
        <v>8.8854000000000002E-2</v>
      </c>
      <c r="Q16" s="61">
        <f t="shared" si="8"/>
        <v>11.610671398872826</v>
      </c>
      <c r="R16" s="61">
        <v>6</v>
      </c>
      <c r="S16" s="61">
        <f t="shared" si="9"/>
        <v>17.610671398872825</v>
      </c>
    </row>
    <row r="17" spans="1:19" x14ac:dyDescent="0.2">
      <c r="A17" s="26">
        <v>160</v>
      </c>
      <c r="B17" s="4">
        <f>'July 2012'!$C17+'Aug 2012'!$C17+'Sept 2012'!$C17+'May 2013'!$C17+'June 2013'!$C17</f>
        <v>31751.859000000011</v>
      </c>
      <c r="C17" s="4">
        <f>'July 2012'!$D17+'Aug 2012'!$D17+'Sept 2012'!$D17+'May 2013'!$D17+'June 2013'!$D17</f>
        <v>4784904</v>
      </c>
      <c r="D17" s="4">
        <f>'July 2012'!$E17+'Aug 2012'!$F17+'Sept 2012'!$F17+'May 2013'!$F17+'June 2013'!$F17</f>
        <v>204770.11350000004</v>
      </c>
      <c r="E17" s="4">
        <f>'July 2012'!$F17+'Aug 2012'!$G17+'Sept 2012'!$G17+'May 2013'!$G17+'June 2013'!$G17</f>
        <v>16747683</v>
      </c>
      <c r="F17" s="4">
        <f>'July 2012'!$H17+'Aug 2012'!$I17+'Sept 2012'!$I17+'May 2013'!$I17+'June 2013'!$I17</f>
        <v>65052898.73999992</v>
      </c>
      <c r="G17" s="27">
        <v>20</v>
      </c>
      <c r="H17" s="26">
        <f t="shared" si="4"/>
        <v>160</v>
      </c>
      <c r="I17" s="42">
        <f t="shared" si="0"/>
        <v>9.2290302586222946E-3</v>
      </c>
      <c r="J17" s="42">
        <f t="shared" si="1"/>
        <v>1.5920005412391406E-3</v>
      </c>
      <c r="K17" s="42">
        <f t="shared" si="2"/>
        <v>5.9518706402450994E-2</v>
      </c>
      <c r="L17" s="42">
        <f t="shared" si="10"/>
        <v>5.5721745724682361E-3</v>
      </c>
      <c r="M17" s="4">
        <f t="shared" si="5"/>
        <v>2645.9882500000008</v>
      </c>
      <c r="N17" s="4">
        <f t="shared" si="6"/>
        <v>1808.3617718257058</v>
      </c>
      <c r="O17" s="60">
        <f t="shared" si="7"/>
        <v>150.6968143188088</v>
      </c>
      <c r="P17">
        <f>'[1]OCS Schedule 1 Proposal'!$F$23/100</f>
        <v>8.8854000000000002E-2</v>
      </c>
      <c r="Q17" s="61">
        <f t="shared" si="8"/>
        <v>13.390014739483439</v>
      </c>
      <c r="R17" s="61">
        <v>6</v>
      </c>
      <c r="S17" s="61">
        <f t="shared" si="9"/>
        <v>19.390014739483441</v>
      </c>
    </row>
    <row r="18" spans="1:19" x14ac:dyDescent="0.2">
      <c r="A18" s="26">
        <v>180</v>
      </c>
      <c r="B18" s="4">
        <f>'July 2012'!$C18+'Aug 2012'!$C18+'Sept 2012'!$C18+'May 2013'!$C18+'June 2013'!$C18</f>
        <v>34608.670000000013</v>
      </c>
      <c r="C18" s="4">
        <f>'July 2012'!$D18+'Aug 2012'!$D18+'Sept 2012'!$D18+'May 2013'!$D18+'June 2013'!$D18</f>
        <v>5916373</v>
      </c>
      <c r="D18" s="4">
        <f>'July 2012'!$E18+'Aug 2012'!$F18+'Sept 2012'!$F18+'May 2013'!$F18+'June 2013'!$F18</f>
        <v>239378.78350000002</v>
      </c>
      <c r="E18" s="4">
        <f>'July 2012'!$F18+'Aug 2012'!$G18+'Sept 2012'!$G18+'May 2013'!$G18+'June 2013'!$G18</f>
        <v>22664056</v>
      </c>
      <c r="F18" s="4">
        <f>'July 2012'!$H18+'Aug 2012'!$I18+'Sept 2012'!$I18+'May 2013'!$I18+'June 2013'!$I18</f>
        <v>64400067.399999917</v>
      </c>
      <c r="G18" s="27">
        <v>20</v>
      </c>
      <c r="H18" s="26">
        <f t="shared" si="4"/>
        <v>180</v>
      </c>
      <c r="I18" s="42">
        <f t="shared" si="0"/>
        <v>1.0059394085891904E-2</v>
      </c>
      <c r="J18" s="42">
        <f t="shared" si="1"/>
        <v>1.9684551702965486E-3</v>
      </c>
      <c r="K18" s="42">
        <f t="shared" si="2"/>
        <v>6.9578100488342898E-2</v>
      </c>
      <c r="L18" s="42">
        <f t="shared" si="10"/>
        <v>7.5406297427647847E-3</v>
      </c>
      <c r="M18" s="4">
        <f t="shared" si="5"/>
        <v>2884.0558333333342</v>
      </c>
      <c r="N18" s="4">
        <f t="shared" si="6"/>
        <v>2051.4072340832508</v>
      </c>
      <c r="O18" s="60">
        <f t="shared" si="7"/>
        <v>170.9506028402709</v>
      </c>
      <c r="P18">
        <f>'[1]OCS Schedule 1 Proposal'!$F$23/100</f>
        <v>8.8854000000000002E-2</v>
      </c>
      <c r="Q18" s="61">
        <f t="shared" si="8"/>
        <v>15.189644864769431</v>
      </c>
      <c r="R18" s="61">
        <v>6</v>
      </c>
      <c r="S18" s="61">
        <f t="shared" si="9"/>
        <v>21.189644864769431</v>
      </c>
    </row>
    <row r="19" spans="1:19" x14ac:dyDescent="0.2">
      <c r="A19" s="50">
        <v>200</v>
      </c>
      <c r="B19" s="4">
        <f>'July 2012'!$C19+'Aug 2012'!$C19+'Sept 2012'!$C19+'May 2013'!$C19+'June 2013'!$C19</f>
        <v>36985.826750000022</v>
      </c>
      <c r="C19" s="4">
        <f>'July 2012'!$D19+'Aug 2012'!$D19+'Sept 2012'!$D19+'May 2013'!$D19+'June 2013'!$D19</f>
        <v>7051488</v>
      </c>
      <c r="D19" s="4">
        <f>'July 2012'!$E19+'Aug 2012'!$F19+'Sept 2012'!$F19+'May 2013'!$F19+'June 2013'!$F19</f>
        <v>276364.61025000009</v>
      </c>
      <c r="E19" s="4">
        <f>'July 2012'!$F19+'Aug 2012'!$G19+'Sept 2012'!$G19+'May 2013'!$G19+'June 2013'!$G19</f>
        <v>29715544</v>
      </c>
      <c r="F19" s="4">
        <f>'July 2012'!$H19+'Aug 2012'!$I19+'Sept 2012'!$I19+'May 2013'!$I19+'June 2013'!$I19</f>
        <v>63675404.249999911</v>
      </c>
      <c r="G19" s="27">
        <v>20</v>
      </c>
      <c r="H19" s="26">
        <f t="shared" si="4"/>
        <v>200</v>
      </c>
      <c r="I19" s="42">
        <f t="shared" si="0"/>
        <v>1.0750341081317852E-2</v>
      </c>
      <c r="J19" s="42">
        <f t="shared" si="1"/>
        <v>2.3461228715437768E-3</v>
      </c>
      <c r="K19" s="42">
        <f t="shared" si="2"/>
        <v>8.032844156966075E-2</v>
      </c>
      <c r="L19" s="42">
        <f t="shared" ref="L19:L49" si="11">E19/$E$49</f>
        <v>9.886752614308561E-3</v>
      </c>
      <c r="M19" s="4">
        <f t="shared" si="5"/>
        <v>3082.1522291666683</v>
      </c>
      <c r="N19" s="4">
        <f t="shared" si="6"/>
        <v>2287.8454650199201</v>
      </c>
      <c r="O19" s="60">
        <f t="shared" si="7"/>
        <v>190.65378875166002</v>
      </c>
      <c r="P19">
        <f>'[1]OCS Schedule 1 Proposal'!$F$23/100</f>
        <v>8.8854000000000002E-2</v>
      </c>
      <c r="Q19" s="61">
        <f t="shared" si="8"/>
        <v>16.940351745739999</v>
      </c>
      <c r="R19" s="61">
        <v>6</v>
      </c>
      <c r="S19" s="61">
        <f t="shared" si="9"/>
        <v>22.940351745739999</v>
      </c>
    </row>
    <row r="20" spans="1:19" x14ac:dyDescent="0.2">
      <c r="A20" s="26">
        <v>220</v>
      </c>
      <c r="B20" s="4">
        <f>'July 2012'!$C20+'Aug 2012'!$C20+'Sept 2012'!$C20+'May 2013'!$C20+'June 2013'!$C20</f>
        <v>40807.0625</v>
      </c>
      <c r="C20" s="4">
        <f>'July 2012'!$D20+'Aug 2012'!$D20+'Sept 2012'!$D20+'May 2013'!$D20+'June 2013'!$D20</f>
        <v>8593312</v>
      </c>
      <c r="D20" s="4">
        <f>'July 2012'!$E20+'Aug 2012'!$F20+'Sept 2012'!$F20+'May 2013'!$F20+'June 2013'!$F20</f>
        <v>317171.67275000009</v>
      </c>
      <c r="E20" s="4">
        <f>'July 2012'!$F20+'Aug 2012'!$G20+'Sept 2012'!$G20+'May 2013'!$G20+'June 2013'!$G20</f>
        <v>38308856</v>
      </c>
      <c r="F20" s="4">
        <f>'July 2012'!$H20+'Aug 2012'!$I20+'Sept 2012'!$I20+'May 2013'!$I20+'June 2013'!$I20</f>
        <v>62897123.314999916</v>
      </c>
      <c r="G20" s="27">
        <v>20</v>
      </c>
      <c r="H20" s="26">
        <f t="shared" si="4"/>
        <v>220</v>
      </c>
      <c r="I20" s="42">
        <f t="shared" si="0"/>
        <v>1.1861025667126797E-2</v>
      </c>
      <c r="J20" s="42">
        <f t="shared" si="1"/>
        <v>2.8591080103251396E-3</v>
      </c>
      <c r="K20" s="42">
        <f t="shared" si="2"/>
        <v>9.2189467236787559E-2</v>
      </c>
      <c r="L20" s="42">
        <f t="shared" si="11"/>
        <v>1.2745860624633702E-2</v>
      </c>
      <c r="M20" s="4">
        <f t="shared" ref="M20:M28" si="12">B20/12</f>
        <v>3400.5885416666665</v>
      </c>
      <c r="N20" s="4">
        <f t="shared" ref="N20:N28" si="13">C20/M20</f>
        <v>2527.0072796835107</v>
      </c>
      <c r="O20" s="60">
        <f t="shared" ref="O20:O28" si="14">N20/12</f>
        <v>210.58393997362589</v>
      </c>
      <c r="P20">
        <f>'[1]OCS Schedule 1 Proposal'!$F$23/100</f>
        <v>8.8854000000000002E-2</v>
      </c>
      <c r="Q20" s="61">
        <f t="shared" ref="Q20:Q28" si="15">O20*P20</f>
        <v>18.711225402416556</v>
      </c>
      <c r="R20" s="61">
        <v>7</v>
      </c>
      <c r="S20" s="61">
        <f t="shared" ref="S20:S28" si="16">Q20+R20</f>
        <v>25.711225402416556</v>
      </c>
    </row>
    <row r="21" spans="1:19" x14ac:dyDescent="0.2">
      <c r="A21" s="50">
        <v>240</v>
      </c>
      <c r="B21" s="4">
        <f>'July 2012'!$C21+'Aug 2012'!$C21+'Sept 2012'!$C21+'May 2013'!$C21+'June 2013'!$C21</f>
        <v>43857.257750000004</v>
      </c>
      <c r="C21" s="4">
        <f>'July 2012'!$D21+'Aug 2012'!$D21+'Sept 2012'!$D21+'May 2013'!$D21+'June 2013'!$D21</f>
        <v>10117906</v>
      </c>
      <c r="D21" s="4">
        <f>'July 2012'!$E21+'Aug 2012'!$F21+'Sept 2012'!$F21+'May 2013'!$F21+'June 2013'!$F21</f>
        <v>361028.93050000007</v>
      </c>
      <c r="E21" s="4">
        <f>'July 2012'!$F21+'Aug 2012'!$G21+'Sept 2012'!$G21+'May 2013'!$G21+'June 2013'!$G21</f>
        <v>48426762</v>
      </c>
      <c r="F21" s="4">
        <f>'July 2012'!$H21+'Aug 2012'!$I21+'Sept 2012'!$I21+'May 2013'!$I21+'June 2013'!$I21</f>
        <v>62057387.954999909</v>
      </c>
      <c r="G21" s="27">
        <v>20</v>
      </c>
      <c r="H21" s="26">
        <f t="shared" si="4"/>
        <v>240</v>
      </c>
      <c r="I21" s="42">
        <f t="shared" si="0"/>
        <v>1.2747598773191423E-2</v>
      </c>
      <c r="J21" s="42">
        <f t="shared" si="1"/>
        <v>3.3663605013197228E-3</v>
      </c>
      <c r="K21" s="42">
        <f t="shared" si="2"/>
        <v>0.10493706600997897</v>
      </c>
      <c r="L21" s="42">
        <f t="shared" si="11"/>
        <v>1.6112221125953424E-2</v>
      </c>
      <c r="M21" s="4">
        <f t="shared" si="12"/>
        <v>3654.7714791666672</v>
      </c>
      <c r="N21" s="4">
        <f t="shared" si="13"/>
        <v>2768.4100244502856</v>
      </c>
      <c r="O21" s="60">
        <f t="shared" si="14"/>
        <v>230.70083537085713</v>
      </c>
      <c r="P21">
        <f>'[1]OCS Schedule 1 Proposal'!$F$23/100</f>
        <v>8.8854000000000002E-2</v>
      </c>
      <c r="Q21" s="61">
        <f t="shared" si="15"/>
        <v>20.498692026042139</v>
      </c>
      <c r="R21" s="61">
        <v>8</v>
      </c>
      <c r="S21" s="61">
        <f t="shared" si="16"/>
        <v>28.498692026042139</v>
      </c>
    </row>
    <row r="22" spans="1:19" x14ac:dyDescent="0.2">
      <c r="A22" s="26">
        <v>260</v>
      </c>
      <c r="B22" s="4">
        <f>'July 2012'!$C22+'Aug 2012'!$C22+'Sept 2012'!$C22+'May 2013'!$C22+'June 2013'!$C22</f>
        <v>46185.997500000005</v>
      </c>
      <c r="C22" s="4">
        <f>'July 2012'!$D22+'Aug 2012'!$D22+'Sept 2012'!$D22+'May 2013'!$D22+'June 2013'!$D22</f>
        <v>11574642</v>
      </c>
      <c r="D22" s="4">
        <f>'July 2012'!$E22+'Aug 2012'!$F22+'Sept 2012'!$F22+'May 2013'!$F22+'June 2013'!$F22</f>
        <v>407214.92800000007</v>
      </c>
      <c r="E22" s="4">
        <f>'July 2012'!$F22+'Aug 2012'!$G22+'Sept 2012'!$G22+'May 2013'!$G22+'June 2013'!$G22</f>
        <v>60001404</v>
      </c>
      <c r="F22" s="4">
        <f>'July 2012'!$H22+'Aug 2012'!$I22+'Sept 2012'!$I22+'May 2013'!$I22+'June 2013'!$I22</f>
        <v>61154361.309999913</v>
      </c>
      <c r="G22" s="27">
        <v>20</v>
      </c>
      <c r="H22" s="26">
        <f t="shared" si="4"/>
        <v>260</v>
      </c>
      <c r="I22" s="42">
        <f t="shared" si="0"/>
        <v>1.3424472830146843E-2</v>
      </c>
      <c r="J22" s="42">
        <f t="shared" si="1"/>
        <v>3.8510357425455741E-3</v>
      </c>
      <c r="K22" s="42">
        <f t="shared" si="2"/>
        <v>0.11836153884012582</v>
      </c>
      <c r="L22" s="42">
        <f t="shared" si="11"/>
        <v>1.9963256868498997E-2</v>
      </c>
      <c r="M22" s="4">
        <f t="shared" si="12"/>
        <v>3848.8331250000006</v>
      </c>
      <c r="N22" s="4">
        <f t="shared" si="13"/>
        <v>3007.311988877148</v>
      </c>
      <c r="O22" s="60">
        <f t="shared" si="14"/>
        <v>250.60933240642899</v>
      </c>
      <c r="P22">
        <f>'[1]OCS Schedule 1 Proposal'!$F$23/100</f>
        <v>8.8854000000000002E-2</v>
      </c>
      <c r="Q22" s="61">
        <f t="shared" si="15"/>
        <v>22.267641621640841</v>
      </c>
      <c r="R22" s="61">
        <v>9</v>
      </c>
      <c r="S22" s="61">
        <f t="shared" si="16"/>
        <v>31.267641621640841</v>
      </c>
    </row>
    <row r="23" spans="1:19" x14ac:dyDescent="0.2">
      <c r="A23" s="50">
        <v>280</v>
      </c>
      <c r="B23" s="4">
        <f>'July 2012'!$C23+'Aug 2012'!$C23+'Sept 2012'!$C23+'May 2013'!$C23+'June 2013'!$C23</f>
        <v>49223.638500000001</v>
      </c>
      <c r="C23" s="4">
        <f>'July 2012'!$D23+'Aug 2012'!$D23+'Sept 2012'!$D23+'May 2013'!$D23+'June 2013'!$D23</f>
        <v>13317322</v>
      </c>
      <c r="D23" s="4">
        <f>'July 2012'!$E23+'Aug 2012'!$F23+'Sept 2012'!$F23+'May 2013'!$F23+'June 2013'!$F23</f>
        <v>456438.56650000007</v>
      </c>
      <c r="E23" s="4">
        <f>'July 2012'!$F23+'Aug 2012'!$G23+'Sept 2012'!$G23+'May 2013'!$G23+'June 2013'!$G23</f>
        <v>73318726</v>
      </c>
      <c r="F23" s="4">
        <f>'July 2012'!$H23+'Aug 2012'!$I23+'Sept 2012'!$I23+'May 2013'!$I23+'June 2013'!$I23</f>
        <v>60199061.929999918</v>
      </c>
      <c r="G23" s="27">
        <v>20</v>
      </c>
      <c r="H23" s="26">
        <f t="shared" si="4"/>
        <v>280</v>
      </c>
      <c r="I23" s="42">
        <f t="shared" si="0"/>
        <v>1.4307396904098912E-2</v>
      </c>
      <c r="J23" s="42">
        <f t="shared" si="1"/>
        <v>4.4308483162579463E-3</v>
      </c>
      <c r="K23" s="42">
        <f t="shared" si="2"/>
        <v>0.13266893574422473</v>
      </c>
      <c r="L23" s="42">
        <f t="shared" si="11"/>
        <v>2.4394105184756945E-2</v>
      </c>
      <c r="M23" s="4">
        <f t="shared" si="12"/>
        <v>4101.9698749999998</v>
      </c>
      <c r="N23" s="4">
        <f t="shared" si="13"/>
        <v>3246.5674799720464</v>
      </c>
      <c r="O23" s="60">
        <f t="shared" si="14"/>
        <v>270.54728999767053</v>
      </c>
      <c r="P23">
        <f>'[1]OCS Schedule 1 Proposal'!$F$23/100</f>
        <v>8.8854000000000002E-2</v>
      </c>
      <c r="Q23" s="61">
        <f t="shared" si="15"/>
        <v>24.03920890545302</v>
      </c>
      <c r="R23" s="61">
        <v>10</v>
      </c>
      <c r="S23" s="61">
        <f t="shared" si="16"/>
        <v>34.039208905453023</v>
      </c>
    </row>
    <row r="24" spans="1:19" x14ac:dyDescent="0.2">
      <c r="A24" s="26">
        <v>300</v>
      </c>
      <c r="B24" s="4">
        <f>'July 2012'!$C24+'Aug 2012'!$C24+'Sept 2012'!$C24+'May 2013'!$C24+'June 2013'!$C24</f>
        <v>50547.377000000102</v>
      </c>
      <c r="C24" s="4">
        <f>'July 2012'!$D24+'Aug 2012'!$D24+'Sept 2012'!$D24+'May 2013'!$D24+'June 2013'!$D24</f>
        <v>14694068</v>
      </c>
      <c r="D24" s="4">
        <f>'July 2012'!$E24+'Aug 2012'!$F24+'Sept 2012'!$F24+'May 2013'!$F24+'June 2013'!$F24</f>
        <v>506985.94350000023</v>
      </c>
      <c r="E24" s="4">
        <f>'July 2012'!$F24+'Aug 2012'!$G24+'Sept 2012'!$G24+'May 2013'!$G24+'June 2013'!$G24</f>
        <v>88012794</v>
      </c>
      <c r="F24" s="4">
        <f>'July 2012'!$H24+'Aug 2012'!$I24+'Sept 2012'!$I24+'May 2013'!$I24+'June 2013'!$I24</f>
        <v>59209740.839999892</v>
      </c>
      <c r="G24" s="27">
        <v>20</v>
      </c>
      <c r="H24" s="26">
        <f t="shared" si="4"/>
        <v>300</v>
      </c>
      <c r="I24" s="42">
        <f t="shared" si="0"/>
        <v>1.4692156192397724E-2</v>
      </c>
      <c r="J24" s="42">
        <f t="shared" si="1"/>
        <v>4.8889098316297957E-3</v>
      </c>
      <c r="K24" s="42">
        <f t="shared" si="2"/>
        <v>0.14736109193662247</v>
      </c>
      <c r="L24" s="42">
        <f t="shared" si="11"/>
        <v>2.9283015016386742E-2</v>
      </c>
      <c r="M24" s="4">
        <f t="shared" si="12"/>
        <v>4212.2814166666749</v>
      </c>
      <c r="N24" s="4">
        <f t="shared" si="13"/>
        <v>3488.3870630913184</v>
      </c>
      <c r="O24" s="60">
        <f t="shared" si="14"/>
        <v>290.69892192427653</v>
      </c>
      <c r="P24">
        <f>'[1]OCS Schedule 1 Proposal'!$F$23/100</f>
        <v>8.8854000000000002E-2</v>
      </c>
      <c r="Q24" s="61">
        <f t="shared" si="15"/>
        <v>25.829762008659667</v>
      </c>
      <c r="R24" s="61">
        <v>11</v>
      </c>
      <c r="S24" s="61">
        <f t="shared" si="16"/>
        <v>36.829762008659671</v>
      </c>
    </row>
    <row r="25" spans="1:19" x14ac:dyDescent="0.2">
      <c r="A25" s="50">
        <v>320</v>
      </c>
      <c r="B25" s="4">
        <f>'July 2012'!$C25+'Aug 2012'!$C25+'Sept 2012'!$C25+'May 2013'!$C25+'June 2013'!$C25</f>
        <v>52561.747250000015</v>
      </c>
      <c r="C25" s="4">
        <f>'July 2012'!$D25+'Aug 2012'!$D25+'Sept 2012'!$D25+'May 2013'!$D25+'June 2013'!$D25</f>
        <v>16325214</v>
      </c>
      <c r="D25" s="4">
        <f>'July 2012'!$E25+'Aug 2012'!$F25+'Sept 2012'!$F25+'May 2013'!$F25+'June 2013'!$F25</f>
        <v>559547.6907500003</v>
      </c>
      <c r="E25" s="4">
        <f>'July 2012'!$F25+'Aug 2012'!$G25+'Sept 2012'!$G25+'May 2013'!$G25+'June 2013'!$G25</f>
        <v>104338008</v>
      </c>
      <c r="F25" s="4">
        <f>'July 2012'!$H25+'Aug 2012'!$I25+'Sept 2012'!$I25+'May 2013'!$I25+'June 2013'!$I25</f>
        <v>58174393.279999912</v>
      </c>
      <c r="G25" s="27">
        <v>20</v>
      </c>
      <c r="H25" s="26">
        <f t="shared" si="4"/>
        <v>320</v>
      </c>
      <c r="I25" s="42">
        <f t="shared" si="0"/>
        <v>1.5277655264729764E-2</v>
      </c>
      <c r="J25" s="42">
        <f t="shared" si="1"/>
        <v>5.4316135754959331E-3</v>
      </c>
      <c r="K25" s="42">
        <f t="shared" si="2"/>
        <v>0.16263874720135224</v>
      </c>
      <c r="L25" s="42">
        <f t="shared" si="11"/>
        <v>3.4714628591882672E-2</v>
      </c>
      <c r="M25" s="4">
        <f t="shared" si="12"/>
        <v>4380.1456041666679</v>
      </c>
      <c r="N25" s="4">
        <f t="shared" si="13"/>
        <v>3727.0939085838695</v>
      </c>
      <c r="O25" s="60">
        <f t="shared" si="14"/>
        <v>310.59115904865581</v>
      </c>
      <c r="P25">
        <f>'[1]OCS Schedule 1 Proposal'!$F$23/100</f>
        <v>8.8854000000000002E-2</v>
      </c>
      <c r="Q25" s="61">
        <f t="shared" si="15"/>
        <v>27.597266846109264</v>
      </c>
      <c r="R25" s="61">
        <v>12</v>
      </c>
      <c r="S25" s="61">
        <f t="shared" si="16"/>
        <v>39.597266846109264</v>
      </c>
    </row>
    <row r="26" spans="1:19" x14ac:dyDescent="0.2">
      <c r="A26" s="26">
        <v>340</v>
      </c>
      <c r="B26" s="4">
        <f>'July 2012'!$C26+'Aug 2012'!$C26+'Sept 2012'!$C26+'May 2013'!$C26+'June 2013'!$C26</f>
        <v>55340.336749999995</v>
      </c>
      <c r="C26" s="4">
        <f>'July 2012'!$D26+'Aug 2012'!$D26+'Sept 2012'!$D26+'May 2013'!$D26+'June 2013'!$D26</f>
        <v>18294227</v>
      </c>
      <c r="D26" s="4">
        <f>'July 2012'!$E26+'Aug 2012'!$F26+'Sept 2012'!$F26+'May 2013'!$F26+'June 2013'!$F26</f>
        <v>614888.02750000032</v>
      </c>
      <c r="E26" s="4">
        <f>'July 2012'!$F26+'Aug 2012'!$G26+'Sept 2012'!$G26+'May 2013'!$G26+'June 2013'!$G26</f>
        <v>122632235</v>
      </c>
      <c r="F26" s="4">
        <f>'July 2012'!$H26+'Aug 2012'!$I26+'Sept 2012'!$I26+'May 2013'!$I26+'June 2013'!$I26</f>
        <v>57096215.959999919</v>
      </c>
      <c r="G26" s="27">
        <v>20</v>
      </c>
      <c r="H26" s="26">
        <f t="shared" si="4"/>
        <v>340</v>
      </c>
      <c r="I26" s="42">
        <f t="shared" si="0"/>
        <v>1.6085283144778927E-2</v>
      </c>
      <c r="J26" s="42">
        <f t="shared" si="1"/>
        <v>6.0867301173757509E-3</v>
      </c>
      <c r="K26" s="42">
        <f t="shared" si="2"/>
        <v>0.17872403034613119</v>
      </c>
      <c r="L26" s="42">
        <f t="shared" si="11"/>
        <v>4.0801358709258426E-2</v>
      </c>
      <c r="M26" s="4">
        <f t="shared" si="12"/>
        <v>4611.6947291666665</v>
      </c>
      <c r="N26" s="4">
        <f t="shared" si="13"/>
        <v>3966.9206385882717</v>
      </c>
      <c r="O26" s="60">
        <f t="shared" si="14"/>
        <v>330.57671988235597</v>
      </c>
      <c r="P26">
        <f>'[1]OCS Schedule 1 Proposal'!$F$23/100</f>
        <v>8.8854000000000002E-2</v>
      </c>
      <c r="Q26" s="61">
        <f t="shared" si="15"/>
        <v>29.373063868426858</v>
      </c>
      <c r="R26" s="61">
        <v>13</v>
      </c>
      <c r="S26" s="61">
        <f t="shared" si="16"/>
        <v>42.373063868426854</v>
      </c>
    </row>
    <row r="27" spans="1:19" x14ac:dyDescent="0.2">
      <c r="A27" s="50">
        <v>360</v>
      </c>
      <c r="B27" s="4">
        <f>'July 2012'!$C27+'Aug 2012'!$C27+'Sept 2012'!$C27+'May 2013'!$C27+'June 2013'!$C27</f>
        <v>56964.537999999993</v>
      </c>
      <c r="C27" s="4">
        <f>'July 2012'!$D27+'Aug 2012'!$D27+'Sept 2012'!$D27+'May 2013'!$D27+'June 2013'!$D27</f>
        <v>19972706</v>
      </c>
      <c r="D27" s="4">
        <f>'July 2012'!$E27+'Aug 2012'!$F27+'Sept 2012'!$F27+'May 2013'!$F27+'June 2013'!$F27</f>
        <v>671852.56550000026</v>
      </c>
      <c r="E27" s="4">
        <f>'July 2012'!$F27+'Aug 2012'!$G27+'Sept 2012'!$G27+'May 2013'!$G27+'June 2013'!$G27</f>
        <v>142604941</v>
      </c>
      <c r="F27" s="4">
        <f>'July 2012'!$H27+'Aug 2012'!$I27+'Sept 2012'!$I27+'May 2013'!$I27+'June 2013'!$I27</f>
        <v>55976369.039999917</v>
      </c>
      <c r="G27" s="27">
        <v>20</v>
      </c>
      <c r="H27" s="26">
        <f t="shared" si="4"/>
        <v>360</v>
      </c>
      <c r="I27" s="42">
        <f t="shared" si="0"/>
        <v>1.6557375266450989E-2</v>
      </c>
      <c r="J27" s="42">
        <f t="shared" si="1"/>
        <v>6.6451821733539964E-3</v>
      </c>
      <c r="K27" s="42">
        <f t="shared" si="2"/>
        <v>0.19528140561258214</v>
      </c>
      <c r="L27" s="42">
        <f t="shared" si="11"/>
        <v>4.7446540882612423E-2</v>
      </c>
      <c r="M27" s="4">
        <f t="shared" si="12"/>
        <v>4747.0448333333325</v>
      </c>
      <c r="N27" s="4">
        <f t="shared" si="13"/>
        <v>4207.3978024714261</v>
      </c>
      <c r="O27" s="60">
        <f t="shared" si="14"/>
        <v>350.61648353928553</v>
      </c>
      <c r="P27">
        <f>'[1]OCS Schedule 1 Proposal'!$F$23/100</f>
        <v>8.8854000000000002E-2</v>
      </c>
      <c r="Q27" s="61">
        <f t="shared" si="15"/>
        <v>31.153677028399677</v>
      </c>
      <c r="R27" s="61">
        <v>14</v>
      </c>
      <c r="S27" s="61">
        <f t="shared" si="16"/>
        <v>45.153677028399677</v>
      </c>
    </row>
    <row r="28" spans="1:19" x14ac:dyDescent="0.2">
      <c r="A28" s="26">
        <v>380</v>
      </c>
      <c r="B28" s="4">
        <f>'July 2012'!$C28+'Aug 2012'!$C28+'Sept 2012'!$C28+'May 2013'!$C28+'June 2013'!$C28</f>
        <v>57855.724000000031</v>
      </c>
      <c r="C28" s="4">
        <f>'July 2012'!$D28+'Aug 2012'!$D28+'Sept 2012'!$D28+'May 2013'!$D28+'June 2013'!$D28</f>
        <v>21438565</v>
      </c>
      <c r="D28" s="4">
        <f>'July 2012'!$E28+'Aug 2012'!$F28+'Sept 2012'!$F28+'May 2013'!$F28+'June 2013'!$F28</f>
        <v>729708.28950000019</v>
      </c>
      <c r="E28" s="4">
        <f>'July 2012'!$F28+'Aug 2012'!$G28+'Sept 2012'!$G28+'May 2013'!$G28+'June 2013'!$G28</f>
        <v>164043506</v>
      </c>
      <c r="F28" s="4">
        <f>'July 2012'!$H28+'Aug 2012'!$I28+'Sept 2012'!$I28+'May 2013'!$I28+'June 2013'!$I28</f>
        <v>54824995.839999899</v>
      </c>
      <c r="G28" s="27">
        <v>20</v>
      </c>
      <c r="H28" s="26">
        <f t="shared" si="4"/>
        <v>380</v>
      </c>
      <c r="I28" s="42">
        <f t="shared" si="0"/>
        <v>1.6816408369365089E-2</v>
      </c>
      <c r="J28" s="42">
        <f t="shared" si="1"/>
        <v>7.1328927567596958E-3</v>
      </c>
      <c r="K28" s="42">
        <f t="shared" si="2"/>
        <v>0.21209781398194721</v>
      </c>
      <c r="L28" s="42">
        <f t="shared" si="11"/>
        <v>5.4579433639372114E-2</v>
      </c>
      <c r="M28" s="4">
        <f t="shared" si="12"/>
        <v>4821.3103333333356</v>
      </c>
      <c r="N28" s="4">
        <f t="shared" si="13"/>
        <v>4446.6262318314411</v>
      </c>
      <c r="O28" s="60">
        <f t="shared" si="14"/>
        <v>370.55218598595343</v>
      </c>
      <c r="P28">
        <f>'[1]OCS Schedule 1 Proposal'!$F$23/100</f>
        <v>8.8854000000000002E-2</v>
      </c>
      <c r="Q28" s="61">
        <f t="shared" si="15"/>
        <v>32.925043933595909</v>
      </c>
      <c r="R28" s="61">
        <v>15</v>
      </c>
      <c r="S28" s="61">
        <f t="shared" si="16"/>
        <v>47.925043933595909</v>
      </c>
    </row>
    <row r="29" spans="1:19" x14ac:dyDescent="0.2">
      <c r="A29" s="26">
        <v>400</v>
      </c>
      <c r="B29" s="4">
        <f>'July 2012'!$C29+'Aug 2012'!$C29+'Sept 2012'!$C29+'May 2013'!$C29+'June 2013'!$C29</f>
        <v>59889.351750000002</v>
      </c>
      <c r="C29" s="4">
        <f>'July 2012'!$D29+'Aug 2012'!$D29+'Sept 2012'!$D29+'May 2013'!$D29+'June 2013'!$D29</f>
        <v>23389946</v>
      </c>
      <c r="D29" s="4">
        <f>'July 2012'!$E29+'Aug 2012'!$F29+'Sept 2012'!$F29+'May 2013'!$F29+'June 2013'!$F29</f>
        <v>789597.64125000022</v>
      </c>
      <c r="E29" s="4">
        <f>'July 2012'!$F29+'Aug 2012'!$G29+'Sept 2012'!$G29+'May 2013'!$G29+'June 2013'!$G29</f>
        <v>187433452</v>
      </c>
      <c r="F29" s="4">
        <f>'July 2012'!$H29+'Aug 2012'!$I29+'Sept 2012'!$I29+'May 2013'!$I29+'June 2013'!$I29</f>
        <v>53648696.779999919</v>
      </c>
      <c r="G29" s="27">
        <v>100</v>
      </c>
      <c r="H29" s="26">
        <f t="shared" si="4"/>
        <v>400</v>
      </c>
      <c r="I29" s="42">
        <f t="shared" si="0"/>
        <v>1.7407504847827143E-2</v>
      </c>
      <c r="J29" s="42">
        <f t="shared" si="1"/>
        <v>7.7821429001614807E-3</v>
      </c>
      <c r="K29" s="42">
        <f t="shared" si="2"/>
        <v>0.22950531882977437</v>
      </c>
      <c r="L29" s="42">
        <f t="shared" si="11"/>
        <v>6.23615765395336E-2</v>
      </c>
      <c r="M29" s="4">
        <f t="shared" si="5"/>
        <v>4990.7793124999998</v>
      </c>
      <c r="N29" s="4">
        <f t="shared" si="6"/>
        <v>4686.6319938084825</v>
      </c>
      <c r="O29" s="60">
        <f t="shared" si="7"/>
        <v>390.5526661507069</v>
      </c>
      <c r="P29">
        <f>'[1]OCS Schedule 1 Proposal'!$F$24/100</f>
        <v>0.115785</v>
      </c>
      <c r="Q29" s="61">
        <f t="shared" si="8"/>
        <v>45.220140450259599</v>
      </c>
      <c r="R29" s="61">
        <v>6</v>
      </c>
      <c r="S29" s="61">
        <f t="shared" si="9"/>
        <v>51.220140450259599</v>
      </c>
    </row>
    <row r="30" spans="1:19" x14ac:dyDescent="0.2">
      <c r="A30" s="26">
        <v>500</v>
      </c>
      <c r="B30" s="4">
        <f>'July 2012'!$C30+'Aug 2012'!$C30+'Sept 2012'!$C30+'May 2013'!$C30+'June 2013'!$C30</f>
        <v>307396.09174999938</v>
      </c>
      <c r="C30" s="4">
        <f>'July 2012'!$D30+'Aug 2012'!$D30+'Sept 2012'!$D30+'May 2013'!$D30+'June 2013'!$D30</f>
        <v>138576588</v>
      </c>
      <c r="D30" s="4">
        <f>'July 2012'!$E30+'Aug 2012'!$F30+'Sept 2012'!$F30+'May 2013'!$F30+'June 2013'!$F30</f>
        <v>1096993.7329999995</v>
      </c>
      <c r="E30" s="4">
        <f>'July 2012'!$F30+'Aug 2012'!$G30+'Sept 2012'!$G30+'May 2013'!$G30+'June 2013'!$G30</f>
        <v>326010040</v>
      </c>
      <c r="F30" s="4">
        <f>'July 2012'!$H30+'Aug 2012'!$I30+'Sept 2012'!$I30+'May 2013'!$I30+'June 2013'!$I30</f>
        <v>249962064.34999985</v>
      </c>
      <c r="G30" s="27">
        <v>100</v>
      </c>
      <c r="H30" s="26">
        <f t="shared" si="4"/>
        <v>500</v>
      </c>
      <c r="I30" s="42">
        <f t="shared" si="0"/>
        <v>8.9348086111839253E-2</v>
      </c>
      <c r="J30" s="42">
        <f t="shared" si="1"/>
        <v>4.6106254817039879E-2</v>
      </c>
      <c r="K30" s="42">
        <f t="shared" si="2"/>
        <v>0.31885340494161363</v>
      </c>
      <c r="L30" s="42">
        <f t="shared" si="11"/>
        <v>0.10846783135657348</v>
      </c>
      <c r="M30" s="4">
        <f t="shared" si="5"/>
        <v>25616.340979166616</v>
      </c>
      <c r="N30" s="4">
        <f t="shared" si="6"/>
        <v>5409.6948550420311</v>
      </c>
      <c r="O30" s="60">
        <f t="shared" si="7"/>
        <v>450.80790458683595</v>
      </c>
      <c r="P30">
        <f>'[1]OCS Schedule 1 Proposal'!$F$24/100</f>
        <v>0.115785</v>
      </c>
      <c r="Q30" s="61">
        <f t="shared" si="8"/>
        <v>52.196793232586799</v>
      </c>
      <c r="R30" s="61">
        <v>6</v>
      </c>
      <c r="S30" s="61">
        <f t="shared" si="9"/>
        <v>58.196793232586799</v>
      </c>
    </row>
    <row r="31" spans="1:19" x14ac:dyDescent="0.2">
      <c r="A31" s="26">
        <v>600</v>
      </c>
      <c r="B31" s="4">
        <f>'July 2012'!$C31+'Aug 2012'!$C31+'Sept 2012'!$C31+'May 2013'!$C31+'June 2013'!$C31</f>
        <v>303570.62374999875</v>
      </c>
      <c r="C31" s="4">
        <f>'July 2012'!$D31+'Aug 2012'!$D31+'Sept 2012'!$D31+'May 2013'!$D31+'June 2013'!$D31</f>
        <v>166995106</v>
      </c>
      <c r="D31" s="4">
        <f>'July 2012'!$E31+'Aug 2012'!$F31+'Sept 2012'!$F31+'May 2013'!$F31+'June 2013'!$F31</f>
        <v>1400564.3567499984</v>
      </c>
      <c r="E31" s="4">
        <f>'July 2012'!$F31+'Aug 2012'!$G31+'Sept 2012'!$G31+'May 2013'!$G31+'June 2013'!$G31</f>
        <v>493005146</v>
      </c>
      <c r="F31" s="4">
        <f>'July 2012'!$H31+'Aug 2012'!$I31+'Sept 2012'!$I31+'May 2013'!$I31+'June 2013'!$I31</f>
        <v>219196644.80000037</v>
      </c>
      <c r="G31" s="27">
        <v>100</v>
      </c>
      <c r="H31" s="26">
        <f t="shared" si="4"/>
        <v>600</v>
      </c>
      <c r="I31" s="42">
        <f t="shared" si="0"/>
        <v>8.8236171375590366E-2</v>
      </c>
      <c r="J31" s="42">
        <f t="shared" si="1"/>
        <v>5.5561469809276766E-2</v>
      </c>
      <c r="K31" s="42">
        <f t="shared" si="2"/>
        <v>0.40708957631720399</v>
      </c>
      <c r="L31" s="42">
        <f t="shared" si="11"/>
        <v>0.16402930116585024</v>
      </c>
      <c r="M31" s="4">
        <f t="shared" si="5"/>
        <v>25297.551979166561</v>
      </c>
      <c r="N31" s="4">
        <f t="shared" si="6"/>
        <v>6601.2358088057863</v>
      </c>
      <c r="O31" s="60">
        <f t="shared" si="7"/>
        <v>550.1029840671489</v>
      </c>
      <c r="P31">
        <f>'[1]OCS Schedule 1 Proposal'!$F$24/100</f>
        <v>0.115785</v>
      </c>
      <c r="Q31" s="61">
        <f t="shared" si="8"/>
        <v>63.693674010214835</v>
      </c>
      <c r="R31" s="61">
        <v>6</v>
      </c>
      <c r="S31" s="61">
        <f t="shared" si="9"/>
        <v>69.693674010214835</v>
      </c>
    </row>
    <row r="32" spans="1:19" x14ac:dyDescent="0.2">
      <c r="A32" s="26">
        <v>700</v>
      </c>
      <c r="B32" s="4">
        <f>'July 2012'!$C32+'Aug 2012'!$C32+'Sept 2012'!$C32+'May 2013'!$C32+'June 2013'!$C32</f>
        <v>280917.48949999944</v>
      </c>
      <c r="C32" s="4">
        <f>'July 2012'!$D32+'Aug 2012'!$D32+'Sept 2012'!$D32+'May 2013'!$D32+'June 2013'!$D32</f>
        <v>182521558</v>
      </c>
      <c r="D32" s="4">
        <f>'July 2012'!$E32+'Aug 2012'!$F32+'Sept 2012'!$F32+'May 2013'!$F32+'June 2013'!$F32</f>
        <v>1681481.8462499981</v>
      </c>
      <c r="E32" s="4">
        <f>'July 2012'!$F32+'Aug 2012'!$G32+'Sept 2012'!$G32+'May 2013'!$G32+'June 2013'!$G32</f>
        <v>675526704</v>
      </c>
      <c r="F32" s="4">
        <f>'July 2012'!$H32+'Aug 2012'!$I32+'Sept 2012'!$I32+'May 2013'!$I32+'June 2013'!$I32</f>
        <v>189866166.02500018</v>
      </c>
      <c r="G32" s="27">
        <v>100</v>
      </c>
      <c r="H32" s="26">
        <f t="shared" si="4"/>
        <v>700</v>
      </c>
      <c r="I32" s="42">
        <f t="shared" si="0"/>
        <v>8.1651786459863804E-2</v>
      </c>
      <c r="J32" s="42">
        <f t="shared" si="1"/>
        <v>6.0727324753811401E-2</v>
      </c>
      <c r="K32" s="42">
        <f t="shared" si="2"/>
        <v>0.48874136277706787</v>
      </c>
      <c r="L32" s="42">
        <f t="shared" si="11"/>
        <v>0.22475662591966164</v>
      </c>
      <c r="M32" s="4">
        <f t="shared" si="5"/>
        <v>23409.790791666619</v>
      </c>
      <c r="N32" s="4">
        <f t="shared" si="6"/>
        <v>7796.8043210780743</v>
      </c>
      <c r="O32" s="60">
        <f t="shared" si="7"/>
        <v>649.73369342317289</v>
      </c>
      <c r="P32">
        <f>'[1]OCS Schedule 1 Proposal'!$F$24/100</f>
        <v>0.115785</v>
      </c>
      <c r="Q32" s="61">
        <f t="shared" si="8"/>
        <v>75.229415693002068</v>
      </c>
      <c r="R32" s="61">
        <v>6</v>
      </c>
      <c r="S32" s="61">
        <f t="shared" si="9"/>
        <v>81.229415693002068</v>
      </c>
    </row>
    <row r="33" spans="1:19" x14ac:dyDescent="0.2">
      <c r="A33" s="26">
        <v>800</v>
      </c>
      <c r="B33" s="4">
        <f>'July 2012'!$C33+'Aug 2012'!$C33+'Sept 2012'!$C33+'May 2013'!$C33+'June 2013'!$C33</f>
        <v>250051.71374999953</v>
      </c>
      <c r="C33" s="4">
        <f>'July 2012'!$D33+'Aug 2012'!$D33+'Sept 2012'!$D33+'May 2013'!$D33+'June 2013'!$D33</f>
        <v>187396813</v>
      </c>
      <c r="D33" s="4">
        <f>'July 2012'!$E33+'Aug 2012'!$F33+'Sept 2012'!$F33+'May 2013'!$F33+'June 2013'!$F33</f>
        <v>1931533.5599999973</v>
      </c>
      <c r="E33" s="4">
        <f>'July 2012'!$F33+'Aug 2012'!$G33+'Sept 2012'!$G33+'May 2013'!$G33+'June 2013'!$G33</f>
        <v>862923517</v>
      </c>
      <c r="F33" s="4">
        <f>'July 2012'!$H33+'Aug 2012'!$I33+'Sept 2012'!$I33+'May 2013'!$I33+'June 2013'!$I33</f>
        <v>163250543.7250002</v>
      </c>
      <c r="G33" s="27">
        <v>100</v>
      </c>
      <c r="H33" s="26">
        <f t="shared" si="4"/>
        <v>800</v>
      </c>
      <c r="I33" s="42">
        <f t="shared" si="0"/>
        <v>7.2680306133228456E-2</v>
      </c>
      <c r="J33" s="42">
        <f t="shared" si="1"/>
        <v>6.2349386261979341E-2</v>
      </c>
      <c r="K33" s="42">
        <f t="shared" si="2"/>
        <v>0.56142166891029621</v>
      </c>
      <c r="L33" s="42">
        <f t="shared" si="11"/>
        <v>0.287106012181641</v>
      </c>
      <c r="M33" s="4">
        <f t="shared" si="5"/>
        <v>20837.642812499962</v>
      </c>
      <c r="N33" s="4">
        <f t="shared" si="6"/>
        <v>8993.1867383572535</v>
      </c>
      <c r="O33" s="60">
        <f t="shared" si="7"/>
        <v>749.43222819643779</v>
      </c>
      <c r="P33">
        <f>'[1]OCS Schedule 1 Proposal'!$F$24/100</f>
        <v>0.115785</v>
      </c>
      <c r="Q33" s="61">
        <f t="shared" si="8"/>
        <v>86.773010541724545</v>
      </c>
      <c r="R33" s="61">
        <v>6</v>
      </c>
      <c r="S33" s="61">
        <f t="shared" si="9"/>
        <v>92.773010541724545</v>
      </c>
    </row>
    <row r="34" spans="1:19" x14ac:dyDescent="0.2">
      <c r="A34" s="26">
        <v>900</v>
      </c>
      <c r="B34" s="4">
        <f>'July 2012'!$C34+'Aug 2012'!$C34+'Sept 2012'!$C34+'May 2013'!$C34+'June 2013'!$C34</f>
        <v>218608.5739999995</v>
      </c>
      <c r="C34" s="4">
        <f>'July 2012'!$D34+'Aug 2012'!$D34+'Sept 2012'!$D34+'May 2013'!$D34+'June 2013'!$D34</f>
        <v>185660077</v>
      </c>
      <c r="D34" s="4">
        <f>'July 2012'!$E34+'Aug 2012'!$F34+'Sept 2012'!$F34+'May 2013'!$F34+'June 2013'!$F34</f>
        <v>2150142.1339999968</v>
      </c>
      <c r="E34" s="4">
        <f>'July 2012'!$F34+'Aug 2012'!$G34+'Sept 2012'!$G34+'May 2013'!$G34+'June 2013'!$G34</f>
        <v>1048583594</v>
      </c>
      <c r="F34" s="4">
        <f>'July 2012'!$H34+'Aug 2012'!$I34+'Sept 2012'!$I34+'May 2013'!$I34+'June 2013'!$I34</f>
        <v>139802290.7500003</v>
      </c>
      <c r="G34" s="27">
        <v>100</v>
      </c>
      <c r="H34" s="26">
        <f t="shared" si="4"/>
        <v>900</v>
      </c>
      <c r="I34" s="42">
        <f t="shared" si="0"/>
        <v>6.3541008551350198E-2</v>
      </c>
      <c r="J34" s="42">
        <f t="shared" si="1"/>
        <v>6.17715513353038E-2</v>
      </c>
      <c r="K34" s="42">
        <f t="shared" si="2"/>
        <v>0.62496267746164647</v>
      </c>
      <c r="L34" s="42">
        <f t="shared" si="11"/>
        <v>0.34887756351694477</v>
      </c>
      <c r="M34" s="4">
        <f t="shared" si="5"/>
        <v>18217.381166666626</v>
      </c>
      <c r="N34" s="4">
        <f t="shared" si="6"/>
        <v>10191.370279923261</v>
      </c>
      <c r="O34" s="60">
        <f t="shared" si="7"/>
        <v>849.28085666027175</v>
      </c>
      <c r="P34">
        <f>'[1]OCS Schedule 1 Proposal'!$F$24/100</f>
        <v>0.115785</v>
      </c>
      <c r="Q34" s="61">
        <f t="shared" si="8"/>
        <v>98.333983988409571</v>
      </c>
      <c r="R34" s="61">
        <v>6</v>
      </c>
      <c r="S34" s="61">
        <f t="shared" si="9"/>
        <v>104.33398398840957</v>
      </c>
    </row>
    <row r="35" spans="1:19" x14ac:dyDescent="0.2">
      <c r="A35" s="26">
        <v>1000</v>
      </c>
      <c r="B35" s="4">
        <f>'July 2012'!$C35+'Aug 2012'!$C35+'Sept 2012'!$C35+'May 2013'!$C35+'June 2013'!$C35</f>
        <v>188630.78899999949</v>
      </c>
      <c r="C35" s="4">
        <f>'July 2012'!$D35+'Aug 2012'!$D35+'Sept 2012'!$D35+'May 2013'!$D35+'June 2013'!$D35</f>
        <v>179068821</v>
      </c>
      <c r="D35" s="4">
        <f>'July 2012'!$E35+'Aug 2012'!$F35+'Sept 2012'!$F35+'May 2013'!$F35+'June 2013'!$F35</f>
        <v>2338772.9229999967</v>
      </c>
      <c r="E35" s="4">
        <f>'July 2012'!$F35+'Aug 2012'!$G35+'Sept 2012'!$G35+'May 2013'!$G35+'June 2013'!$G35</f>
        <v>1227652415</v>
      </c>
      <c r="F35" s="4">
        <f>'July 2012'!$H35+'Aug 2012'!$I35+'Sept 2012'!$I35+'May 2013'!$I35+'June 2013'!$I35</f>
        <v>119467104.95000039</v>
      </c>
      <c r="G35" s="27">
        <v>100</v>
      </c>
      <c r="H35" s="26">
        <f t="shared" si="4"/>
        <v>1000</v>
      </c>
      <c r="I35" s="42">
        <f t="shared" si="0"/>
        <v>5.4827632592749677E-2</v>
      </c>
      <c r="J35" s="42">
        <f t="shared" si="1"/>
        <v>5.9578553707881031E-2</v>
      </c>
      <c r="K35" s="42">
        <f t="shared" si="2"/>
        <v>0.67979031005439627</v>
      </c>
      <c r="L35" s="42">
        <f t="shared" si="11"/>
        <v>0.40845611722482583</v>
      </c>
      <c r="M35" s="4">
        <f t="shared" si="5"/>
        <v>15719.232416666624</v>
      </c>
      <c r="N35" s="4">
        <f t="shared" si="6"/>
        <v>11391.702613299283</v>
      </c>
      <c r="O35" s="60">
        <f t="shared" si="7"/>
        <v>949.3085511082736</v>
      </c>
      <c r="P35">
        <f>'[1]OCS Schedule 1 Proposal'!$F$25/100</f>
        <v>0.14486399999999999</v>
      </c>
      <c r="Q35" s="61">
        <f t="shared" si="8"/>
        <v>137.52063394774893</v>
      </c>
      <c r="R35" s="61">
        <v>6</v>
      </c>
      <c r="S35" s="61">
        <f t="shared" si="9"/>
        <v>143.52063394774893</v>
      </c>
    </row>
    <row r="36" spans="1:19" x14ac:dyDescent="0.2">
      <c r="A36" s="26">
        <v>1100</v>
      </c>
      <c r="B36" s="4">
        <f>'July 2012'!$C36+'Aug 2012'!$C36+'Sept 2012'!$C36+'May 2013'!$C36+'June 2013'!$C36</f>
        <v>163387.10349999979</v>
      </c>
      <c r="C36" s="4">
        <f>'July 2012'!$D36+'Aug 2012'!$D36+'Sept 2012'!$D36+'May 2013'!$D36+'June 2013'!$D36</f>
        <v>171443984</v>
      </c>
      <c r="D36" s="4">
        <f>'July 2012'!$E36+'Aug 2012'!$F36+'Sept 2012'!$F36+'May 2013'!$F36+'June 2013'!$F36</f>
        <v>2502160.026499996</v>
      </c>
      <c r="E36" s="4">
        <f>'July 2012'!$F36+'Aug 2012'!$G36+'Sept 2012'!$G36+'May 2013'!$G36+'June 2013'!$G36</f>
        <v>1399096399</v>
      </c>
      <c r="F36" s="4">
        <f>'July 2012'!$H36+'Aug 2012'!$I36+'Sept 2012'!$I36+'May 2013'!$I36+'June 2013'!$I36</f>
        <v>101884164.20000017</v>
      </c>
      <c r="G36" s="27">
        <v>100</v>
      </c>
      <c r="H36" s="26">
        <f t="shared" si="4"/>
        <v>1100</v>
      </c>
      <c r="I36" s="42">
        <f t="shared" si="0"/>
        <v>4.7490275201529153E-2</v>
      </c>
      <c r="J36" s="42">
        <f t="shared" si="1"/>
        <v>5.7041670077434062E-2</v>
      </c>
      <c r="K36" s="42">
        <f t="shared" si="2"/>
        <v>0.7272805852559252</v>
      </c>
      <c r="L36" s="42">
        <f t="shared" si="11"/>
        <v>0.46549778730225988</v>
      </c>
      <c r="M36" s="4">
        <f t="shared" si="5"/>
        <v>13615.591958333316</v>
      </c>
      <c r="N36" s="4">
        <f t="shared" si="6"/>
        <v>12591.73927396297</v>
      </c>
      <c r="O36" s="60">
        <f t="shared" si="7"/>
        <v>1049.3116061635808</v>
      </c>
      <c r="P36">
        <f>'[1]OCS Schedule 1 Proposal'!$F$25/100</f>
        <v>0.14486399999999999</v>
      </c>
      <c r="Q36" s="61">
        <f t="shared" si="8"/>
        <v>152.00747651528096</v>
      </c>
      <c r="R36" s="61">
        <v>6</v>
      </c>
      <c r="S36" s="61">
        <f t="shared" si="9"/>
        <v>158.00747651528096</v>
      </c>
    </row>
    <row r="37" spans="1:19" x14ac:dyDescent="0.2">
      <c r="A37" s="26">
        <v>1200</v>
      </c>
      <c r="B37" s="4">
        <f>'July 2012'!$C37+'Aug 2012'!$C37+'Sept 2012'!$C37+'May 2013'!$C37+'June 2013'!$C37</f>
        <v>142081.95149999991</v>
      </c>
      <c r="C37" s="4">
        <f>'July 2012'!$D37+'Aug 2012'!$D37+'Sept 2012'!$D37+'May 2013'!$D37+'June 2013'!$D37</f>
        <v>163298084</v>
      </c>
      <c r="D37" s="4">
        <f>'July 2012'!$E37+'Aug 2012'!$F37+'Sept 2012'!$F37+'May 2013'!$F37+'June 2013'!$F37</f>
        <v>2644241.9779999959</v>
      </c>
      <c r="E37" s="4">
        <f>'July 2012'!$F37+'Aug 2012'!$G37+'Sept 2012'!$G37+'May 2013'!$G37+'June 2013'!$G37</f>
        <v>1562394483</v>
      </c>
      <c r="F37" s="4">
        <f>'July 2012'!$H37+'Aug 2012'!$I37+'Sept 2012'!$I37+'May 2013'!$I37+'June 2013'!$I37</f>
        <v>86627025.90000008</v>
      </c>
      <c r="G37" s="27">
        <v>100</v>
      </c>
      <c r="H37" s="26">
        <f t="shared" si="4"/>
        <v>1200</v>
      </c>
      <c r="I37" s="42">
        <f t="shared" si="0"/>
        <v>4.1297696289140234E-2</v>
      </c>
      <c r="J37" s="42">
        <f t="shared" si="1"/>
        <v>5.4331421928488978E-2</v>
      </c>
      <c r="K37" s="42">
        <f t="shared" si="2"/>
        <v>0.76857828154506547</v>
      </c>
      <c r="L37" s="42">
        <f t="shared" si="11"/>
        <v>0.51982920923074882</v>
      </c>
      <c r="M37" s="4">
        <f t="shared" si="5"/>
        <v>11840.162624999992</v>
      </c>
      <c r="N37" s="4">
        <f t="shared" si="6"/>
        <v>13791.878470925994</v>
      </c>
      <c r="O37" s="60">
        <f t="shared" si="7"/>
        <v>1149.3232059104996</v>
      </c>
      <c r="P37">
        <f>'[1]OCS Schedule 1 Proposal'!$F$25/100</f>
        <v>0.14486399999999999</v>
      </c>
      <c r="Q37" s="61">
        <f t="shared" si="8"/>
        <v>166.4955569010186</v>
      </c>
      <c r="R37" s="61">
        <v>6</v>
      </c>
      <c r="S37" s="61">
        <f t="shared" si="9"/>
        <v>172.4955569010186</v>
      </c>
    </row>
    <row r="38" spans="1:19" x14ac:dyDescent="0.2">
      <c r="A38" s="26">
        <v>1300</v>
      </c>
      <c r="B38" s="4">
        <f>'July 2012'!$C38+'Aug 2012'!$C38+'Sept 2012'!$C38+'May 2013'!$C38+'June 2013'!$C38</f>
        <v>123542.08399999989</v>
      </c>
      <c r="C38" s="4">
        <f>'July 2012'!$D38+'Aug 2012'!$D38+'Sept 2012'!$D38+'May 2013'!$D38+'June 2013'!$D38</f>
        <v>154340490</v>
      </c>
      <c r="D38" s="4">
        <f>'July 2012'!$E38+'Aug 2012'!$F38+'Sept 2012'!$F38+'May 2013'!$F38+'June 2013'!$F38</f>
        <v>2767784.0619999957</v>
      </c>
      <c r="E38" s="4">
        <f>'July 2012'!$F38+'Aug 2012'!$G38+'Sept 2012'!$G38+'May 2013'!$G38+'June 2013'!$G38</f>
        <v>1716734973</v>
      </c>
      <c r="F38" s="4">
        <f>'July 2012'!$H38+'Aug 2012'!$I38+'Sept 2012'!$I38+'May 2013'!$I38+'June 2013'!$I38</f>
        <v>73354869.350000113</v>
      </c>
      <c r="G38" s="27">
        <v>100</v>
      </c>
      <c r="H38" s="26">
        <f t="shared" si="4"/>
        <v>1300</v>
      </c>
      <c r="I38" s="42">
        <f t="shared" si="0"/>
        <v>3.5908878010867201E-2</v>
      </c>
      <c r="J38" s="42">
        <f t="shared" si="1"/>
        <v>5.1351112501967472E-2</v>
      </c>
      <c r="K38" s="42">
        <f t="shared" si="2"/>
        <v>0.80448715955593264</v>
      </c>
      <c r="L38" s="42">
        <f t="shared" si="11"/>
        <v>0.57118032173271638</v>
      </c>
      <c r="M38" s="4">
        <f t="shared" si="5"/>
        <v>10295.173666666657</v>
      </c>
      <c r="N38" s="4">
        <f t="shared" si="6"/>
        <v>14991.538268044773</v>
      </c>
      <c r="O38" s="60">
        <f t="shared" si="7"/>
        <v>1249.2948556703977</v>
      </c>
      <c r="P38">
        <f>'[1]OCS Schedule 1 Proposal'!$F$25/100</f>
        <v>0.14486399999999999</v>
      </c>
      <c r="Q38" s="61">
        <f t="shared" si="8"/>
        <v>180.97784997183649</v>
      </c>
      <c r="R38" s="61">
        <v>6</v>
      </c>
      <c r="S38" s="61">
        <f t="shared" si="9"/>
        <v>186.97784997183649</v>
      </c>
    </row>
    <row r="39" spans="1:19" x14ac:dyDescent="0.2">
      <c r="A39" s="26">
        <v>1400</v>
      </c>
      <c r="B39" s="4">
        <f>'July 2012'!$C39+'Aug 2012'!$C39+'Sept 2012'!$C39+'May 2013'!$C39+'June 2013'!$C39</f>
        <v>105634.52399999999</v>
      </c>
      <c r="C39" s="4">
        <f>'July 2012'!$D39+'Aug 2012'!$D39+'Sept 2012'!$D39+'May 2013'!$D39+'June 2013'!$D39</f>
        <v>142523352</v>
      </c>
      <c r="D39" s="4">
        <f>'July 2012'!$E39+'Aug 2012'!$F39+'Sept 2012'!$F39+'May 2013'!$F39+'June 2013'!$F39</f>
        <v>2873418.5859999964</v>
      </c>
      <c r="E39" s="4">
        <f>'July 2012'!$F39+'Aug 2012'!$G39+'Sept 2012'!$G39+'May 2013'!$G39+'June 2013'!$G39</f>
        <v>1859258325</v>
      </c>
      <c r="F39" s="4">
        <f>'July 2012'!$H39+'Aug 2012'!$I39+'Sept 2012'!$I39+'May 2013'!$I39+'June 2013'!$I39</f>
        <v>61899898.550000012</v>
      </c>
      <c r="G39" s="27">
        <v>100</v>
      </c>
      <c r="H39" s="26">
        <f t="shared" si="4"/>
        <v>1400</v>
      </c>
      <c r="I39" s="42">
        <f t="shared" si="0"/>
        <v>3.0703846925975657E-2</v>
      </c>
      <c r="J39" s="42">
        <f t="shared" si="1"/>
        <v>4.7419395148411869E-2</v>
      </c>
      <c r="K39" s="42">
        <f t="shared" si="2"/>
        <v>0.83519100648190847</v>
      </c>
      <c r="L39" s="42">
        <f t="shared" si="11"/>
        <v>0.61859971688112825</v>
      </c>
      <c r="M39" s="4">
        <f t="shared" si="5"/>
        <v>8802.8769999999986</v>
      </c>
      <c r="N39" s="4">
        <f t="shared" si="6"/>
        <v>16190.542251129946</v>
      </c>
      <c r="O39" s="60">
        <f t="shared" si="7"/>
        <v>1349.2118542608289</v>
      </c>
      <c r="P39">
        <f>'[1]OCS Schedule 1 Proposal'!$F$25/100</f>
        <v>0.14486399999999999</v>
      </c>
      <c r="Q39" s="61">
        <f t="shared" si="8"/>
        <v>195.45222605564069</v>
      </c>
      <c r="R39" s="61">
        <v>6</v>
      </c>
      <c r="S39" s="61">
        <f t="shared" si="9"/>
        <v>201.45222605564069</v>
      </c>
    </row>
    <row r="40" spans="1:19" x14ac:dyDescent="0.2">
      <c r="A40" s="26">
        <v>1500</v>
      </c>
      <c r="B40" s="4">
        <f>'July 2012'!$C40+'Aug 2012'!$C40+'Sept 2012'!$C40+'May 2013'!$C40+'June 2013'!$C40</f>
        <v>91016.698249999987</v>
      </c>
      <c r="C40" s="4">
        <f>'July 2012'!$D40+'Aug 2012'!$D40+'Sept 2012'!$D40+'May 2013'!$D40+'June 2013'!$D40</f>
        <v>131899246</v>
      </c>
      <c r="D40" s="4">
        <f>'July 2012'!$E40+'Aug 2012'!$F40+'Sept 2012'!$F40+'May 2013'!$F40+'June 2013'!$F40</f>
        <v>2964435.2842499963</v>
      </c>
      <c r="E40" s="4">
        <f>'July 2012'!$F40+'Aug 2012'!$G40+'Sept 2012'!$G40+'May 2013'!$G40+'June 2013'!$G40</f>
        <v>1991157571</v>
      </c>
      <c r="F40" s="4">
        <f>'July 2012'!$H40+'Aug 2012'!$I40+'Sept 2012'!$I40+'May 2013'!$I40+'June 2013'!$I40</f>
        <v>52075626.374999993</v>
      </c>
      <c r="G40" s="27">
        <v>100</v>
      </c>
      <c r="H40" s="26">
        <f t="shared" si="4"/>
        <v>1500</v>
      </c>
      <c r="I40" s="42">
        <f t="shared" si="0"/>
        <v>2.6455013616341155E-2</v>
      </c>
      <c r="J40" s="42">
        <f t="shared" si="1"/>
        <v>4.3884615244325603E-2</v>
      </c>
      <c r="K40" s="42">
        <f t="shared" si="2"/>
        <v>0.86164602009824964</v>
      </c>
      <c r="L40" s="42">
        <f t="shared" si="11"/>
        <v>0.66248433212545377</v>
      </c>
      <c r="M40" s="4">
        <f t="shared" si="5"/>
        <v>7584.7248541666659</v>
      </c>
      <c r="N40" s="4">
        <f t="shared" si="6"/>
        <v>17390.116126301036</v>
      </c>
      <c r="O40" s="60">
        <f t="shared" si="7"/>
        <v>1449.1763438584196</v>
      </c>
      <c r="P40">
        <f>'[1]OCS Schedule 1 Proposal'!$F$25/100</f>
        <v>0.14486399999999999</v>
      </c>
      <c r="Q40" s="61">
        <f t="shared" si="8"/>
        <v>209.93348187670608</v>
      </c>
      <c r="R40" s="61">
        <v>6</v>
      </c>
      <c r="S40" s="61">
        <f t="shared" si="9"/>
        <v>215.93348187670608</v>
      </c>
    </row>
    <row r="41" spans="1:19" x14ac:dyDescent="0.2">
      <c r="A41" s="26">
        <v>1600</v>
      </c>
      <c r="B41" s="4">
        <f>'July 2012'!$C41+'Aug 2012'!$C41+'Sept 2012'!$C41+'May 2013'!$C41+'June 2013'!$C41</f>
        <v>77339.004749999993</v>
      </c>
      <c r="C41" s="4">
        <f>'July 2012'!$D41+'Aug 2012'!$D41+'Sept 2012'!$D41+'May 2013'!$D41+'June 2013'!$D41</f>
        <v>119812009</v>
      </c>
      <c r="D41" s="4">
        <f>'July 2012'!$E41+'Aug 2012'!$F41+'Sept 2012'!$F41+'May 2013'!$F41+'June 2013'!$F41</f>
        <v>3041774.2889999961</v>
      </c>
      <c r="E41" s="4">
        <f>'July 2012'!$F41+'Aug 2012'!$G41+'Sept 2012'!$G41+'May 2013'!$G41+'June 2013'!$G41</f>
        <v>2110969580</v>
      </c>
      <c r="F41" s="4">
        <f>'July 2012'!$H41+'Aug 2012'!$I41+'Sept 2012'!$I41+'May 2013'!$I41+'June 2013'!$I41</f>
        <v>43669359.324999996</v>
      </c>
      <c r="G41" s="27">
        <v>100</v>
      </c>
      <c r="H41" s="26">
        <f t="shared" si="4"/>
        <v>1600</v>
      </c>
      <c r="I41" s="42">
        <f t="shared" si="0"/>
        <v>2.2479440180478347E-2</v>
      </c>
      <c r="J41" s="42">
        <f t="shared" si="1"/>
        <v>3.9863032398340444E-2</v>
      </c>
      <c r="K41" s="42">
        <f t="shared" si="2"/>
        <v>0.88412546027872796</v>
      </c>
      <c r="L41" s="42">
        <f t="shared" si="11"/>
        <v>0.7023473645237942</v>
      </c>
      <c r="M41" s="4">
        <f t="shared" si="5"/>
        <v>6444.9170624999997</v>
      </c>
      <c r="N41" s="4">
        <f t="shared" si="6"/>
        <v>18590.155286424215</v>
      </c>
      <c r="O41" s="60">
        <f t="shared" si="7"/>
        <v>1549.1796072020179</v>
      </c>
      <c r="P41">
        <f>'[1]OCS Schedule 1 Proposal'!$F$25/100</f>
        <v>0.14486399999999999</v>
      </c>
      <c r="Q41" s="61">
        <f t="shared" si="8"/>
        <v>224.42035461771312</v>
      </c>
      <c r="R41" s="61">
        <v>6</v>
      </c>
      <c r="S41" s="61">
        <f t="shared" si="9"/>
        <v>230.42035461771312</v>
      </c>
    </row>
    <row r="42" spans="1:19" x14ac:dyDescent="0.2">
      <c r="A42" s="26">
        <v>1700</v>
      </c>
      <c r="B42" s="4">
        <f>'July 2012'!$C42+'Aug 2012'!$C42+'Sept 2012'!$C42+'May 2013'!$C42+'June 2013'!$C42</f>
        <v>65160.087500000001</v>
      </c>
      <c r="C42" s="4">
        <f>'July 2012'!$D42+'Aug 2012'!$D42+'Sept 2012'!$D42+'May 2013'!$D42+'June 2013'!$D42</f>
        <v>107454464</v>
      </c>
      <c r="D42" s="4">
        <f>'July 2012'!$E42+'Aug 2012'!$F42+'Sept 2012'!$F42+'May 2013'!$F42+'June 2013'!$F42</f>
        <v>3106934.3764999961</v>
      </c>
      <c r="E42" s="4">
        <f>'July 2012'!$F42+'Aug 2012'!$G42+'Sept 2012'!$G42+'May 2013'!$G42+'June 2013'!$G42</f>
        <v>2218424044</v>
      </c>
      <c r="F42" s="4">
        <f>'July 2012'!$H42+'Aug 2012'!$I42+'Sept 2012'!$I42+'May 2013'!$I42+'June 2013'!$I42</f>
        <v>36548172.699999988</v>
      </c>
      <c r="G42" s="27">
        <v>100</v>
      </c>
      <c r="H42" s="26">
        <f t="shared" si="4"/>
        <v>1700</v>
      </c>
      <c r="I42" s="42">
        <f t="shared" si="0"/>
        <v>1.8939502697841285E-2</v>
      </c>
      <c r="J42" s="42">
        <f t="shared" si="1"/>
        <v>3.5751514522874804E-2</v>
      </c>
      <c r="K42" s="42">
        <f t="shared" si="2"/>
        <v>0.90306496297656924</v>
      </c>
      <c r="L42" s="42">
        <f t="shared" si="11"/>
        <v>0.73809887904666904</v>
      </c>
      <c r="M42" s="4">
        <f t="shared" si="5"/>
        <v>5430.0072916666668</v>
      </c>
      <c r="N42" s="4">
        <f t="shared" si="6"/>
        <v>19789.009153801398</v>
      </c>
      <c r="O42" s="60">
        <f t="shared" si="7"/>
        <v>1649.0840961501165</v>
      </c>
      <c r="P42">
        <f>'[1]OCS Schedule 1 Proposal'!$F$25/100</f>
        <v>0.14486399999999999</v>
      </c>
      <c r="Q42" s="61">
        <f t="shared" si="8"/>
        <v>238.89291850469047</v>
      </c>
      <c r="R42" s="61">
        <v>6</v>
      </c>
      <c r="S42" s="61">
        <f t="shared" si="9"/>
        <v>244.89291850469047</v>
      </c>
    </row>
    <row r="43" spans="1:19" x14ac:dyDescent="0.2">
      <c r="A43" s="26">
        <v>1800</v>
      </c>
      <c r="B43" s="4">
        <f>'July 2012'!$C43+'Aug 2012'!$C43+'Sept 2012'!$C43+'May 2013'!$C43+'June 2013'!$C43</f>
        <v>54742.673000000003</v>
      </c>
      <c r="C43" s="4">
        <f>'July 2012'!$D43+'Aug 2012'!$D43+'Sept 2012'!$D43+'May 2013'!$D43+'June 2013'!$D43</f>
        <v>95733598</v>
      </c>
      <c r="D43" s="4">
        <f>'July 2012'!$E43+'Aug 2012'!$F43+'Sept 2012'!$F43+'May 2013'!$F43+'June 2013'!$F43</f>
        <v>3161677.049499996</v>
      </c>
      <c r="E43" s="4">
        <f>'July 2012'!$F43+'Aug 2012'!$G43+'Sept 2012'!$G43+'May 2013'!$G43+'June 2013'!$G43</f>
        <v>2314157642</v>
      </c>
      <c r="F43" s="4">
        <f>'July 2012'!$H43+'Aug 2012'!$I43+'Sept 2012'!$I43+'May 2013'!$I43+'June 2013'!$I43</f>
        <v>30546635.29999999</v>
      </c>
      <c r="G43" s="27">
        <v>100</v>
      </c>
      <c r="H43" s="26">
        <f t="shared" si="4"/>
        <v>1800</v>
      </c>
      <c r="I43" s="42">
        <f t="shared" si="0"/>
        <v>1.5911565541874746E-2</v>
      </c>
      <c r="J43" s="42">
        <f t="shared" si="1"/>
        <v>3.1851828130882102E-2</v>
      </c>
      <c r="K43" s="42">
        <f t="shared" si="2"/>
        <v>0.91897652851844391</v>
      </c>
      <c r="L43" s="42">
        <f t="shared" si="11"/>
        <v>0.7699507071775511</v>
      </c>
      <c r="M43" s="4">
        <f t="shared" si="5"/>
        <v>4561.8894166666669</v>
      </c>
      <c r="N43" s="4">
        <f t="shared" si="6"/>
        <v>20985.514828623731</v>
      </c>
      <c r="O43" s="60">
        <f t="shared" si="7"/>
        <v>1748.792902385311</v>
      </c>
      <c r="P43">
        <f>'[1]OCS Schedule 1 Proposal'!$F$25/100</f>
        <v>0.14486399999999999</v>
      </c>
      <c r="Q43" s="61">
        <f t="shared" si="8"/>
        <v>253.33713501114568</v>
      </c>
      <c r="R43" s="61">
        <v>6</v>
      </c>
      <c r="S43" s="61">
        <f t="shared" si="9"/>
        <v>259.33713501114568</v>
      </c>
    </row>
    <row r="44" spans="1:19" x14ac:dyDescent="0.2">
      <c r="A44" s="26">
        <v>1900</v>
      </c>
      <c r="B44" s="4">
        <f>'July 2012'!$C44+'Aug 2012'!$C44+'Sept 2012'!$C44+'May 2013'!$C44+'June 2013'!$C44</f>
        <v>45481.784999999989</v>
      </c>
      <c r="C44" s="4">
        <f>'July 2012'!$D44+'Aug 2012'!$D44+'Sept 2012'!$D44+'May 2013'!$D44+'June 2013'!$D44</f>
        <v>84090430</v>
      </c>
      <c r="D44" s="4">
        <f>'July 2012'!$E44+'Aug 2012'!$F44+'Sept 2012'!$F44+'May 2013'!$F44+'June 2013'!$F44</f>
        <v>3207158.8344999957</v>
      </c>
      <c r="E44" s="4">
        <f>'July 2012'!$F44+'Aug 2012'!$G44+'Sept 2012'!$G44+'May 2013'!$G44+'June 2013'!$G44</f>
        <v>2398248072</v>
      </c>
      <c r="F44" s="4">
        <f>'July 2012'!$H44+'Aug 2012'!$I44+'Sept 2012'!$I44+'May 2013'!$I44+'June 2013'!$I44</f>
        <v>25550619.90000001</v>
      </c>
      <c r="G44" s="27">
        <v>100</v>
      </c>
      <c r="H44" s="26">
        <f t="shared" si="4"/>
        <v>1900</v>
      </c>
      <c r="I44" s="42">
        <f t="shared" si="0"/>
        <v>1.3219785650382024E-2</v>
      </c>
      <c r="J44" s="42">
        <f t="shared" si="1"/>
        <v>2.7977992886175366E-2</v>
      </c>
      <c r="K44" s="42">
        <f t="shared" si="2"/>
        <v>0.93219631416882587</v>
      </c>
      <c r="L44" s="42">
        <f t="shared" si="11"/>
        <v>0.79792870006372651</v>
      </c>
      <c r="M44" s="4">
        <f t="shared" si="5"/>
        <v>3790.1487499999989</v>
      </c>
      <c r="N44" s="4">
        <f t="shared" si="6"/>
        <v>22186.577769540054</v>
      </c>
      <c r="O44" s="60">
        <f t="shared" si="7"/>
        <v>1848.8814807950046</v>
      </c>
      <c r="P44">
        <f>'[1]OCS Schedule 1 Proposal'!$F$25/100</f>
        <v>0.14486399999999999</v>
      </c>
      <c r="Q44" s="61">
        <f t="shared" si="8"/>
        <v>267.83636683388755</v>
      </c>
      <c r="R44" s="61">
        <v>6</v>
      </c>
      <c r="S44" s="61">
        <f t="shared" si="9"/>
        <v>273.83636683388755</v>
      </c>
    </row>
    <row r="45" spans="1:19" x14ac:dyDescent="0.2">
      <c r="A45" s="26">
        <v>2000</v>
      </c>
      <c r="B45" s="4">
        <f>'July 2012'!$C45+'Aug 2012'!$C45+'Sept 2012'!$C45+'May 2013'!$C45+'June 2013'!$C45</f>
        <v>37515.271249999998</v>
      </c>
      <c r="C45" s="4">
        <f>'July 2012'!$D45+'Aug 2012'!$D45+'Sept 2012'!$D45+'May 2013'!$D45+'June 2013'!$D45</f>
        <v>73115350</v>
      </c>
      <c r="D45" s="4">
        <f>'July 2012'!$E45+'Aug 2012'!$F45+'Sept 2012'!$F45+'May 2013'!$F45+'June 2013'!$F45</f>
        <v>3244674.1057499959</v>
      </c>
      <c r="E45" s="4">
        <f>'July 2012'!$F45+'Aug 2012'!$G45+'Sept 2012'!$G45+'May 2013'!$G45+'June 2013'!$G45</f>
        <v>2471363422</v>
      </c>
      <c r="F45" s="4">
        <f>'July 2012'!$H45+'Aug 2012'!$I45+'Sept 2012'!$I45+'May 2013'!$I45+'June 2013'!$I45</f>
        <v>21412210.399999987</v>
      </c>
      <c r="G45" s="27">
        <v>100</v>
      </c>
      <c r="H45" s="26">
        <f t="shared" si="4"/>
        <v>2000</v>
      </c>
      <c r="I45" s="42">
        <f t="shared" si="0"/>
        <v>1.0904230001987376E-2</v>
      </c>
      <c r="J45" s="42">
        <f t="shared" si="1"/>
        <v>2.4326439312656888E-2</v>
      </c>
      <c r="K45" s="42">
        <f t="shared" si="2"/>
        <v>0.94310054417081335</v>
      </c>
      <c r="L45" s="42">
        <f t="shared" si="11"/>
        <v>0.82225513937638339</v>
      </c>
      <c r="M45" s="4">
        <f t="shared" si="5"/>
        <v>3126.2726041666665</v>
      </c>
      <c r="N45" s="4">
        <f t="shared" si="6"/>
        <v>23387.387876077268</v>
      </c>
      <c r="O45" s="60">
        <f t="shared" si="7"/>
        <v>1948.9489896731056</v>
      </c>
      <c r="P45">
        <f>'[1]OCS Schedule 1 Proposal'!$F$25/100</f>
        <v>0.14486399999999999</v>
      </c>
      <c r="Q45" s="61">
        <f t="shared" si="8"/>
        <v>282.33254644000476</v>
      </c>
      <c r="R45" s="61">
        <v>6</v>
      </c>
      <c r="S45" s="61">
        <f t="shared" si="9"/>
        <v>288.33254644000476</v>
      </c>
    </row>
    <row r="46" spans="1:19" x14ac:dyDescent="0.2">
      <c r="A46" s="26">
        <v>3000</v>
      </c>
      <c r="B46" s="4">
        <f>'July 2012'!$C46+'Aug 2012'!$C46+'Sept 2012'!$C46+'May 2013'!$C46+'June 2013'!$C46</f>
        <v>154870.9842499998</v>
      </c>
      <c r="C46" s="4">
        <f>'July 2012'!$D46+'Aug 2012'!$D46+'Sept 2012'!$D46+'May 2013'!$D46+'June 2013'!$D46</f>
        <v>364410597</v>
      </c>
      <c r="D46" s="4">
        <f>'July 2012'!$E46+'Aug 2012'!$F46+'Sept 2012'!$F46+'May 2013'!$F46+'June 2013'!$F46</f>
        <v>3399545.0899999957</v>
      </c>
      <c r="E46" s="4">
        <f>'July 2012'!$F46+'Aug 2012'!$G46+'Sept 2012'!$G46+'May 2013'!$G46+'June 2013'!$G46</f>
        <v>2835774019</v>
      </c>
      <c r="F46" s="4">
        <f>'July 2012'!$H46+'Aug 2012'!$I46+'Sept 2012'!$I46+'May 2013'!$I46+'June 2013'!$I46</f>
        <v>95556402.000000522</v>
      </c>
      <c r="G46" s="27">
        <v>1000</v>
      </c>
      <c r="H46" s="26">
        <f t="shared" si="4"/>
        <v>3000</v>
      </c>
      <c r="I46" s="42">
        <f t="shared" si="0"/>
        <v>4.5014970614031279E-2</v>
      </c>
      <c r="J46" s="42">
        <f t="shared" si="1"/>
        <v>0.12124420211090511</v>
      </c>
      <c r="K46" s="42">
        <f t="shared" si="2"/>
        <v>0.98811551478484461</v>
      </c>
      <c r="L46" s="42">
        <f t="shared" si="11"/>
        <v>0.94349934148728853</v>
      </c>
      <c r="M46" s="4">
        <f t="shared" si="5"/>
        <v>12905.915354166651</v>
      </c>
      <c r="N46" s="4">
        <f t="shared" si="6"/>
        <v>28235.935770518648</v>
      </c>
      <c r="O46" s="60">
        <f t="shared" si="7"/>
        <v>2352.9946475432207</v>
      </c>
      <c r="P46">
        <f>'[1]OCS Schedule 1 Proposal'!$F$25/100</f>
        <v>0.14486399999999999</v>
      </c>
      <c r="Q46" s="61">
        <f t="shared" si="8"/>
        <v>340.86421662170113</v>
      </c>
      <c r="R46" s="61">
        <v>6</v>
      </c>
      <c r="S46" s="61">
        <f t="shared" si="9"/>
        <v>346.86421662170113</v>
      </c>
    </row>
    <row r="47" spans="1:19" x14ac:dyDescent="0.2">
      <c r="A47" s="26">
        <v>4000</v>
      </c>
      <c r="B47" s="4">
        <f>'July 2012'!$C47+'Aug 2012'!$C47+'Sept 2012'!$C47+'May 2013'!$C47+'June 2013'!$C47</f>
        <v>27437.887750000013</v>
      </c>
      <c r="C47" s="4">
        <f>'July 2012'!$D47+'Aug 2012'!$D47+'Sept 2012'!$D47+'May 2013'!$D47+'June 2013'!$D47</f>
        <v>92665395</v>
      </c>
      <c r="D47" s="4">
        <f>'July 2012'!$E47+'Aug 2012'!$F47+'Sept 2012'!$F47+'May 2013'!$F47+'June 2013'!$F47</f>
        <v>3426982.9777499959</v>
      </c>
      <c r="E47" s="4">
        <f>'July 2012'!$F47+'Aug 2012'!$G47+'Sept 2012'!$G47+'May 2013'!$G47+'June 2013'!$G47</f>
        <v>2928439414</v>
      </c>
      <c r="F47" s="4">
        <f>'July 2012'!$H47+'Aug 2012'!$I47+'Sept 2012'!$I47+'May 2013'!$I47+'June 2013'!$I47</f>
        <v>23801617.500000097</v>
      </c>
      <c r="G47" s="27">
        <v>1000</v>
      </c>
      <c r="H47" s="26">
        <f t="shared" si="4"/>
        <v>4000</v>
      </c>
      <c r="I47" s="42">
        <f t="shared" si="0"/>
        <v>7.9751266304575116E-3</v>
      </c>
      <c r="J47" s="42">
        <f t="shared" si="1"/>
        <v>3.0830996608111415E-2</v>
      </c>
      <c r="K47" s="42">
        <f t="shared" si="2"/>
        <v>0.99609064141530212</v>
      </c>
      <c r="L47" s="42">
        <f t="shared" si="11"/>
        <v>0.97433033809539993</v>
      </c>
      <c r="M47" s="4">
        <f t="shared" si="5"/>
        <v>2286.4906458333344</v>
      </c>
      <c r="N47" s="4">
        <f t="shared" si="6"/>
        <v>40527.344893740934</v>
      </c>
      <c r="O47" s="60">
        <f t="shared" si="7"/>
        <v>3377.2787411450777</v>
      </c>
      <c r="P47">
        <f>'[1]OCS Schedule 1 Proposal'!$F$25/100</f>
        <v>0.14486399999999999</v>
      </c>
      <c r="Q47" s="61">
        <f t="shared" si="8"/>
        <v>489.24610755724052</v>
      </c>
      <c r="R47" s="61">
        <v>6</v>
      </c>
      <c r="S47" s="61">
        <f t="shared" si="9"/>
        <v>495.24610755724052</v>
      </c>
    </row>
    <row r="48" spans="1:19" x14ac:dyDescent="0.2">
      <c r="A48" s="26">
        <v>5000</v>
      </c>
      <c r="B48" s="4">
        <f>'July 2012'!$C48+'Aug 2012'!$C48+'Sept 2012'!$C48+'May 2013'!$C48+'June 2013'!$C48</f>
        <v>7528.6109999999999</v>
      </c>
      <c r="C48" s="4">
        <f>'July 2012'!$D48+'Aug 2012'!$D48+'Sept 2012'!$D48+'May 2013'!$D48+'June 2013'!$D48</f>
        <v>33182442</v>
      </c>
      <c r="D48" s="4">
        <f>'July 2012'!$E48+'Aug 2012'!$F48+'Sept 2012'!$F48+'May 2013'!$F48+'June 2013'!$F48</f>
        <v>3434511.5887499959</v>
      </c>
      <c r="E48" s="4">
        <f>'July 2012'!$F48+'Aug 2012'!$G48+'Sept 2012'!$G48+'May 2013'!$G48+'June 2013'!$G48</f>
        <v>2961621856</v>
      </c>
      <c r="F48" s="4">
        <f>'July 2012'!$H48+'Aug 2012'!$I48+'Sept 2012'!$I48+'May 2013'!$I48+'June 2013'!$I48</f>
        <v>8989272.7500000987</v>
      </c>
      <c r="G48" s="27">
        <v>1000</v>
      </c>
      <c r="H48" s="26">
        <f t="shared" si="4"/>
        <v>5000</v>
      </c>
      <c r="I48" s="42">
        <f t="shared" si="0"/>
        <v>2.1882743534605842E-3</v>
      </c>
      <c r="J48" s="42">
        <f t="shared" si="1"/>
        <v>1.1040235211330549E-2</v>
      </c>
      <c r="K48" s="42">
        <f t="shared" si="2"/>
        <v>0.99827891576876271</v>
      </c>
      <c r="L48" s="42">
        <f t="shared" si="11"/>
        <v>0.9853705733067305</v>
      </c>
      <c r="M48" s="4">
        <f t="shared" si="5"/>
        <v>627.38424999999995</v>
      </c>
      <c r="N48" s="4">
        <f t="shared" si="6"/>
        <v>52890.141886730504</v>
      </c>
      <c r="O48" s="60">
        <f t="shared" si="7"/>
        <v>4407.5118238942086</v>
      </c>
      <c r="P48">
        <f>'[1]OCS Schedule 1 Proposal'!$F$25/100</f>
        <v>0.14486399999999999</v>
      </c>
      <c r="Q48" s="61">
        <f t="shared" si="8"/>
        <v>638.48979285661062</v>
      </c>
      <c r="R48" s="61">
        <v>6</v>
      </c>
      <c r="S48" s="61">
        <f t="shared" si="9"/>
        <v>644.48979285661062</v>
      </c>
    </row>
    <row r="49" spans="1:19" x14ac:dyDescent="0.2">
      <c r="A49" s="33" t="s">
        <v>13</v>
      </c>
      <c r="B49" s="4">
        <f>'July 2012'!$C49+'Aug 2012'!$C49+'Sept 2012'!$C49+'May 2013'!$C49+'June 2013'!$C49</f>
        <v>5921.2747500000014</v>
      </c>
      <c r="C49" s="4">
        <f>'July 2012'!$D49+'Aug 2012'!$D49+'Sept 2012'!$D49+'May 2013'!$D49+'June 2013'!$D49</f>
        <v>43970087</v>
      </c>
      <c r="D49" s="4">
        <f>'July 2012'!$E49+'Aug 2012'!$F49+'Sept 2012'!$F49+'May 2013'!$F49+'June 2013'!$F49</f>
        <v>3440432.8634999963</v>
      </c>
      <c r="E49" s="4">
        <f>'July 2012'!$F49+'Aug 2012'!$G49+'Sept 2012'!$G49+'May 2013'!$G49+'June 2013'!$G49</f>
        <v>3005591943</v>
      </c>
      <c r="F49" s="4">
        <f>'July 2012'!$H49+'Aug 2012'!$I49+'Sept 2012'!$I49+'May 2013'!$I49+'June 2013'!$I49</f>
        <v>14363713.25</v>
      </c>
      <c r="G49" s="30">
        <v>0</v>
      </c>
      <c r="H49" s="26" t="str">
        <f t="shared" si="4"/>
        <v>Over 5,000</v>
      </c>
      <c r="I49" s="42">
        <f t="shared" si="0"/>
        <v>1.7210842312371743E-3</v>
      </c>
      <c r="J49" s="42">
        <f t="shared" si="1"/>
        <v>1.4629426693269519E-2</v>
      </c>
      <c r="K49" s="42">
        <f t="shared" si="2"/>
        <v>1</v>
      </c>
      <c r="L49" s="42">
        <f t="shared" si="11"/>
        <v>1</v>
      </c>
      <c r="M49" s="4">
        <f t="shared" si="5"/>
        <v>493.43956250000014</v>
      </c>
      <c r="N49" s="4">
        <f t="shared" si="6"/>
        <v>89109.366863951014</v>
      </c>
      <c r="O49" s="60">
        <f t="shared" si="7"/>
        <v>7425.7805719959179</v>
      </c>
      <c r="P49">
        <f>'[1]OCS Schedule 1 Proposal'!$F$25/100</f>
        <v>0.14486399999999999</v>
      </c>
      <c r="Q49" s="61">
        <f t="shared" si="8"/>
        <v>1075.7282767816166</v>
      </c>
      <c r="R49" s="61">
        <v>6</v>
      </c>
      <c r="S49" s="61">
        <f t="shared" si="9"/>
        <v>1081.7282767816166</v>
      </c>
    </row>
    <row r="52" spans="1:19" x14ac:dyDescent="0.2">
      <c r="A52" t="s">
        <v>23</v>
      </c>
      <c r="B52" s="4"/>
      <c r="C52" s="4" t="s">
        <v>8</v>
      </c>
      <c r="E52" s="4" t="s">
        <v>22</v>
      </c>
    </row>
    <row r="53" spans="1:19" x14ac:dyDescent="0.2">
      <c r="A53" t="s">
        <v>18</v>
      </c>
      <c r="B53" s="4"/>
      <c r="C53" s="4">
        <f>AVERAGE(B9:B14)</f>
        <v>19799.382374999997</v>
      </c>
      <c r="E53" s="4">
        <f>AVERAGE(D9:D14)</f>
        <v>65703.20087499998</v>
      </c>
    </row>
    <row r="54" spans="1:19" x14ac:dyDescent="0.2">
      <c r="A54" t="s">
        <v>19</v>
      </c>
      <c r="B54" s="4"/>
      <c r="C54" s="4">
        <f>VAR(B9:B14)</f>
        <v>9697440.2099423409</v>
      </c>
      <c r="D54" s="4"/>
      <c r="E54" s="4">
        <f t="shared" ref="E54" si="17">VAR(D9:D14)</f>
        <v>1421293857.9426093</v>
      </c>
    </row>
    <row r="55" spans="1:19" x14ac:dyDescent="0.2">
      <c r="A55" t="s">
        <v>20</v>
      </c>
      <c r="B55" s="4"/>
      <c r="C55" s="4">
        <f>STDEV(B9:B14)</f>
        <v>3114.0713238367457</v>
      </c>
      <c r="D55" s="4"/>
      <c r="E55" s="4">
        <f t="shared" ref="E55" si="18">STDEV(D9:D14)</f>
        <v>37700.051166312885</v>
      </c>
    </row>
    <row r="56" spans="1:19" x14ac:dyDescent="0.2">
      <c r="A56" t="s">
        <v>21</v>
      </c>
      <c r="B56" s="4"/>
      <c r="C56" s="4">
        <f>MEDIAN(B9:B14)</f>
        <v>20289.906875000001</v>
      </c>
      <c r="D56" s="4"/>
      <c r="E56" s="4">
        <f t="shared" ref="E56" si="19">MEDIAN(D9:D14)</f>
        <v>63703.429124999973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A32" workbookViewId="0">
      <selection activeCell="K56" sqref="K56"/>
    </sheetView>
  </sheetViews>
  <sheetFormatPr defaultRowHeight="12.75" x14ac:dyDescent="0.2"/>
  <cols>
    <col min="1" max="1" width="12.140625" customWidth="1"/>
    <col min="3" max="3" width="11.140625" bestFit="1" customWidth="1"/>
    <col min="4" max="4" width="17.5703125" bestFit="1" customWidth="1"/>
    <col min="5" max="5" width="12.7109375" bestFit="1" customWidth="1"/>
    <col min="6" max="6" width="12.42578125" bestFit="1" customWidth="1"/>
    <col min="16" max="16" width="12" bestFit="1" customWidth="1"/>
  </cols>
  <sheetData>
    <row r="1" spans="1:19" x14ac:dyDescent="0.2">
      <c r="A1" s="2" t="s">
        <v>0</v>
      </c>
    </row>
    <row r="2" spans="1:19" x14ac:dyDescent="0.2">
      <c r="A2" s="2" t="s">
        <v>1</v>
      </c>
    </row>
    <row r="3" spans="1:19" x14ac:dyDescent="0.2">
      <c r="A3" s="2"/>
    </row>
    <row r="4" spans="1:19" x14ac:dyDescent="0.2">
      <c r="A4" s="35"/>
    </row>
    <row r="5" spans="1:19" x14ac:dyDescent="0.2">
      <c r="A5" s="38" t="s">
        <v>2</v>
      </c>
    </row>
    <row r="6" spans="1:19" x14ac:dyDescent="0.2">
      <c r="A6" s="38" t="s">
        <v>6</v>
      </c>
    </row>
    <row r="7" spans="1:19" x14ac:dyDescent="0.2">
      <c r="P7" t="s">
        <v>39</v>
      </c>
    </row>
    <row r="8" spans="1:19" x14ac:dyDescent="0.2">
      <c r="A8" s="53"/>
      <c r="B8" s="46" t="s">
        <v>3</v>
      </c>
      <c r="C8" s="46"/>
      <c r="D8" s="46" t="s">
        <v>4</v>
      </c>
      <c r="E8" s="54"/>
      <c r="F8" s="55" t="s">
        <v>5</v>
      </c>
      <c r="G8" s="14" t="s">
        <v>5</v>
      </c>
      <c r="H8" s="44"/>
      <c r="I8" s="44"/>
      <c r="J8" s="44"/>
      <c r="K8" s="45" t="s">
        <v>16</v>
      </c>
      <c r="L8" s="48" t="s">
        <v>16</v>
      </c>
      <c r="M8" t="s">
        <v>28</v>
      </c>
      <c r="N8" t="s">
        <v>29</v>
      </c>
      <c r="O8" t="s">
        <v>29</v>
      </c>
      <c r="P8" t="s">
        <v>33</v>
      </c>
      <c r="Q8" t="s">
        <v>36</v>
      </c>
      <c r="R8" t="s">
        <v>34</v>
      </c>
      <c r="S8" t="s">
        <v>40</v>
      </c>
    </row>
    <row r="9" spans="1:19" x14ac:dyDescent="0.2">
      <c r="A9" s="46" t="s">
        <v>7</v>
      </c>
      <c r="B9" s="55" t="s">
        <v>8</v>
      </c>
      <c r="C9" s="55" t="s">
        <v>9</v>
      </c>
      <c r="D9" s="55" t="s">
        <v>8</v>
      </c>
      <c r="E9" s="19" t="s">
        <v>10</v>
      </c>
      <c r="F9" s="55" t="s">
        <v>11</v>
      </c>
      <c r="G9" s="21" t="s">
        <v>12</v>
      </c>
      <c r="H9" s="46" t="s">
        <v>7</v>
      </c>
      <c r="I9" s="44" t="s">
        <v>15</v>
      </c>
      <c r="J9" s="45" t="s">
        <v>17</v>
      </c>
      <c r="K9" s="47" t="s">
        <v>8</v>
      </c>
      <c r="L9" s="49" t="s">
        <v>9</v>
      </c>
      <c r="N9" t="s">
        <v>30</v>
      </c>
      <c r="O9" t="s">
        <v>31</v>
      </c>
      <c r="P9" t="s">
        <v>32</v>
      </c>
      <c r="Q9" t="s">
        <v>37</v>
      </c>
      <c r="R9" t="s">
        <v>35</v>
      </c>
      <c r="S9" t="s">
        <v>37</v>
      </c>
    </row>
    <row r="10" spans="1:19" x14ac:dyDescent="0.2">
      <c r="A10" s="26">
        <v>0</v>
      </c>
      <c r="B10" s="4">
        <f>'Oct 2012'!$C9+'Nov 2012'!$C9+'Dec 2012'!$C9+'Jan 2013'!$C9+'Feb 2013'!$C9+'Mar 2013'!$C9+'Apr 2013'!$C9</f>
        <v>28850.582249999959</v>
      </c>
      <c r="C10" s="4">
        <f>'Oct 2012'!$D9+'Nov 2012'!$D9+'Dec 2012'!$D9+'Jan 2013'!$D9+'Feb 2013'!$D9+'Mar 2013'!$D9+'Apr 2013'!$D9</f>
        <v>1</v>
      </c>
      <c r="D10" s="4">
        <f>'Oct 2012'!$F9+'Nov 2012'!$F9+'Dec 2012'!$F9+'Jan 2013'!$F9+'Feb 2013'!$F9+'Mar 2013'!$F9+'Apr 2013'!$F9</f>
        <v>28850.582249999959</v>
      </c>
      <c r="E10" s="4">
        <f>'Oct 2012'!$G9+'Nov 2012'!$G9+'Dec 2012'!$G9+'Jan 2013'!$G9+'Feb 2013'!$G9+'Mar 2013'!$G9+'Apr 2013'!$G9</f>
        <v>1</v>
      </c>
      <c r="F10" s="4">
        <f>'Oct 2012'!$I9+'Nov 2012'!$I9+'Dec 2012'!$I9+'Jan 2013'!$I9+'Feb 2013'!$I9+'Mar 2013'!$I9+'Apr 2013'!$I9</f>
        <v>1</v>
      </c>
      <c r="G10" s="23">
        <v>0</v>
      </c>
      <c r="H10" s="26">
        <v>0</v>
      </c>
      <c r="I10" s="42">
        <f t="shared" ref="I10:I15" si="0">B10/$D$50</f>
        <v>5.9505551047718489E-3</v>
      </c>
      <c r="J10" s="42">
        <f t="shared" ref="J10:J15" si="1">C10/$E$50</f>
        <v>2.8287061186094049E-10</v>
      </c>
      <c r="K10" s="42">
        <f t="shared" ref="K10:K15" si="2">D10/$D$50</f>
        <v>5.9505551047718489E-3</v>
      </c>
      <c r="L10" s="42">
        <f t="shared" ref="L10:L15" si="3">E10/$E$50</f>
        <v>2.8287061186094049E-10</v>
      </c>
      <c r="M10" s="4">
        <f>B10/12</f>
        <v>2404.2151874999968</v>
      </c>
      <c r="N10" s="4">
        <f>C10/M10</f>
        <v>4.1593614631469061E-4</v>
      </c>
      <c r="O10" s="60">
        <f>N10/12</f>
        <v>3.4661345526224215E-5</v>
      </c>
      <c r="P10">
        <f>'[1]OCS Schedule 1 Proposal'!$F$23/100</f>
        <v>8.8854000000000002E-2</v>
      </c>
      <c r="Q10" s="61">
        <f>O10*P10</f>
        <v>3.0797991953871265E-6</v>
      </c>
      <c r="R10" s="61">
        <v>6</v>
      </c>
      <c r="S10" s="61">
        <f>Q10+R10</f>
        <v>6.0000030797991952</v>
      </c>
    </row>
    <row r="11" spans="1:19" x14ac:dyDescent="0.2">
      <c r="A11" s="26">
        <v>20</v>
      </c>
      <c r="B11" s="4">
        <f>'Oct 2012'!$C10+'Nov 2012'!$C10+'Dec 2012'!$C10+'Jan 2013'!$C10+'Feb 2013'!$C10+'Mar 2013'!$C10+'Apr 2013'!$C10</f>
        <v>26375.67674999997</v>
      </c>
      <c r="C11" s="4">
        <f>'Oct 2012'!$D10+'Nov 2012'!$D10+'Dec 2012'!$D10+'Jan 2013'!$D10+'Feb 2013'!$D10+'Mar 2013'!$D10+'Apr 2013'!$D10</f>
        <v>243767</v>
      </c>
      <c r="D11" s="4">
        <f>'Oct 2012'!$F10+'Nov 2012'!$F10+'Dec 2012'!$F10+'Jan 2013'!$F10+'Feb 2013'!$F10+'Mar 2013'!$F10+'Apr 2013'!$F10</f>
        <v>55226.25899999994</v>
      </c>
      <c r="E11" s="4">
        <f>'Oct 2012'!$G10+'Nov 2012'!$G10+'Dec 2012'!$G10+'Jan 2013'!$G10+'Feb 2013'!$G10+'Mar 2013'!$G10+'Apr 2013'!$G10</f>
        <v>243768</v>
      </c>
      <c r="F11" s="4">
        <f>'Oct 2012'!$I10+'Nov 2012'!$I10+'Dec 2012'!$I10+'Jan 2013'!$I10+'Feb 2013'!$I10+'Mar 2013'!$I10+'Apr 2013'!$I10</f>
        <v>96106942.28500098</v>
      </c>
      <c r="G11" s="27">
        <v>20</v>
      </c>
      <c r="H11" s="26">
        <v>20</v>
      </c>
      <c r="I11" s="42">
        <f t="shared" si="0"/>
        <v>5.4400953355637988E-3</v>
      </c>
      <c r="J11" s="42">
        <f t="shared" si="1"/>
        <v>6.8954520441505881E-5</v>
      </c>
      <c r="K11" s="42">
        <f t="shared" si="2"/>
        <v>1.139065044033565E-2</v>
      </c>
      <c r="L11" s="42">
        <f t="shared" si="3"/>
        <v>6.8954803312117744E-5</v>
      </c>
      <c r="M11" s="4">
        <f t="shared" ref="M11:M50" si="4">B11/12</f>
        <v>2197.9730624999975</v>
      </c>
      <c r="N11" s="4">
        <f t="shared" ref="N11:N50" si="5">C11/M11</f>
        <v>110.90536283585608</v>
      </c>
      <c r="O11" s="60">
        <f t="shared" ref="O11:O50" si="6">N11/12</f>
        <v>9.2421135696546735</v>
      </c>
      <c r="P11">
        <f>'[1]OCS Schedule 1 Proposal'!$F$23/100</f>
        <v>8.8854000000000002E-2</v>
      </c>
      <c r="Q11" s="61">
        <f t="shared" ref="Q11:Q50" si="7">O11*P11</f>
        <v>0.82119875911809637</v>
      </c>
      <c r="R11" s="61">
        <v>6</v>
      </c>
      <c r="S11" s="61">
        <f t="shared" ref="S11:S50" si="8">Q11+R11</f>
        <v>6.8211987591180963</v>
      </c>
    </row>
    <row r="12" spans="1:19" x14ac:dyDescent="0.2">
      <c r="A12" s="26">
        <v>40</v>
      </c>
      <c r="B12" s="4">
        <f>'Oct 2012'!$C11+'Nov 2012'!$C11+'Dec 2012'!$C11+'Jan 2013'!$C11+'Feb 2013'!$C11+'Mar 2013'!$C11+'Apr 2013'!$C11</f>
        <v>23153.576249999962</v>
      </c>
      <c r="C12" s="4">
        <f>'Oct 2012'!$D11+'Nov 2012'!$D11+'Dec 2012'!$D11+'Jan 2013'!$D11+'Feb 2013'!$D11+'Mar 2013'!$D11+'Apr 2013'!$D11</f>
        <v>711770</v>
      </c>
      <c r="D12" s="4">
        <f>'Oct 2012'!$F11+'Nov 2012'!$F11+'Dec 2012'!$F11+'Jan 2013'!$F11+'Feb 2013'!$F11+'Mar 2013'!$F11+'Apr 2013'!$F11</f>
        <v>78379.835249999887</v>
      </c>
      <c r="E12" s="4">
        <f>'Oct 2012'!$G11+'Nov 2012'!$G11+'Dec 2012'!$G11+'Jan 2013'!$G11+'Feb 2013'!$G11+'Mar 2013'!$G11+'Apr 2013'!$G11</f>
        <v>955538</v>
      </c>
      <c r="F12" s="4">
        <f>'Oct 2012'!$I11+'Nov 2012'!$I11+'Dec 2012'!$I11+'Jan 2013'!$I11+'Feb 2013'!$I11+'Mar 2013'!$I11+'Apr 2013'!$I11</f>
        <v>95648802.235000968</v>
      </c>
      <c r="G12" s="27">
        <v>20</v>
      </c>
      <c r="H12" s="26">
        <v>40</v>
      </c>
      <c r="I12" s="42">
        <f t="shared" si="0"/>
        <v>4.7755234245978424E-3</v>
      </c>
      <c r="J12" s="42">
        <f t="shared" si="1"/>
        <v>2.013388154042616E-4</v>
      </c>
      <c r="K12" s="42">
        <f t="shared" si="2"/>
        <v>1.6166173864933488E-2</v>
      </c>
      <c r="L12" s="42">
        <f t="shared" si="3"/>
        <v>2.7029361871637935E-4</v>
      </c>
      <c r="M12" s="4">
        <f t="shared" si="4"/>
        <v>1929.4646874999969</v>
      </c>
      <c r="N12" s="4">
        <f t="shared" si="5"/>
        <v>368.89506432078775</v>
      </c>
      <c r="O12" s="60">
        <f t="shared" si="6"/>
        <v>30.741255360065647</v>
      </c>
      <c r="P12">
        <f>'[1]OCS Schedule 1 Proposal'!$F$23/100</f>
        <v>8.8854000000000002E-2</v>
      </c>
      <c r="Q12" s="61">
        <f t="shared" si="7"/>
        <v>2.7314835037632732</v>
      </c>
      <c r="R12" s="61">
        <v>6</v>
      </c>
      <c r="S12" s="61">
        <f t="shared" si="8"/>
        <v>8.7314835037632736</v>
      </c>
    </row>
    <row r="13" spans="1:19" x14ac:dyDescent="0.2">
      <c r="A13" s="26">
        <v>60</v>
      </c>
      <c r="B13" s="4">
        <f>'Oct 2012'!$C12+'Nov 2012'!$C12+'Dec 2012'!$C12+'Jan 2013'!$C12+'Feb 2013'!$C12+'Mar 2013'!$C12+'Apr 2013'!$C12</f>
        <v>26897.179999999968</v>
      </c>
      <c r="C13" s="4">
        <f>'Oct 2012'!$D12+'Nov 2012'!$D12+'Dec 2012'!$D12+'Jan 2013'!$D12+'Feb 2013'!$D12+'Mar 2013'!$D12+'Apr 2013'!$D12</f>
        <v>1377663</v>
      </c>
      <c r="D13" s="4">
        <f>'Oct 2012'!$F12+'Nov 2012'!$F12+'Dec 2012'!$F12+'Jan 2013'!$F12+'Feb 2013'!$F12+'Mar 2013'!$F12+'Apr 2013'!$F12</f>
        <v>105277.01524999987</v>
      </c>
      <c r="E13" s="4">
        <f>'Oct 2012'!$G12+'Nov 2012'!$G12+'Dec 2012'!$G12+'Jan 2013'!$G12+'Feb 2013'!$G12+'Mar 2013'!$G12+'Apr 2013'!$G12</f>
        <v>2333201</v>
      </c>
      <c r="F13" s="4">
        <f>'Oct 2012'!$I12+'Nov 2012'!$I12+'Dec 2012'!$I12+'Jan 2013'!$I12+'Feb 2013'!$I12+'Mar 2013'!$I12+'Apr 2013'!$I12</f>
        <v>95163935.960000977</v>
      </c>
      <c r="G13" s="27">
        <v>20</v>
      </c>
      <c r="H13" s="26">
        <v>60</v>
      </c>
      <c r="I13" s="42">
        <f t="shared" si="0"/>
        <v>5.5476575954707926E-3</v>
      </c>
      <c r="J13" s="42">
        <f t="shared" si="1"/>
        <v>3.8970037574817881E-4</v>
      </c>
      <c r="K13" s="42">
        <f t="shared" si="2"/>
        <v>2.1713831460404284E-2</v>
      </c>
      <c r="L13" s="42">
        <f t="shared" si="3"/>
        <v>6.5999399446455822E-4</v>
      </c>
      <c r="M13" s="4">
        <f t="shared" si="4"/>
        <v>2241.4316666666641</v>
      </c>
      <c r="N13" s="4">
        <f t="shared" si="5"/>
        <v>614.63528890389318</v>
      </c>
      <c r="O13" s="60">
        <f t="shared" si="6"/>
        <v>51.219607408657765</v>
      </c>
      <c r="P13">
        <f>'[1]OCS Schedule 1 Proposal'!$F$23/100</f>
        <v>8.8854000000000002E-2</v>
      </c>
      <c r="Q13" s="61">
        <f t="shared" si="7"/>
        <v>4.5510669966888768</v>
      </c>
      <c r="R13" s="61">
        <v>6</v>
      </c>
      <c r="S13" s="61">
        <f t="shared" si="8"/>
        <v>10.551066996688878</v>
      </c>
    </row>
    <row r="14" spans="1:19" x14ac:dyDescent="0.2">
      <c r="A14" s="26">
        <v>80</v>
      </c>
      <c r="B14" s="4">
        <f>'Oct 2012'!$C13+'Nov 2012'!$C13+'Dec 2012'!$C13+'Jan 2013'!$C13+'Feb 2013'!$C13+'Mar 2013'!$C13+'Apr 2013'!$C13</f>
        <v>28529.920999999922</v>
      </c>
      <c r="C14" s="4">
        <f>'Oct 2012'!$D13+'Nov 2012'!$D13+'Dec 2012'!$D13+'Jan 2013'!$D13+'Feb 2013'!$D13+'Mar 2013'!$D13+'Apr 2013'!$D13</f>
        <v>2016691</v>
      </c>
      <c r="D14" s="4">
        <f>'Oct 2012'!$F13+'Nov 2012'!$F13+'Dec 2012'!$F13+'Jan 2013'!$F13+'Feb 2013'!$F13+'Mar 2013'!$F13+'Apr 2013'!$F13</f>
        <v>133806.9362499998</v>
      </c>
      <c r="E14" s="4">
        <f>'Oct 2012'!$G13+'Nov 2012'!$G13+'Dec 2012'!$G13+'Jan 2013'!$G13+'Feb 2013'!$G13+'Mar 2013'!$G13+'Apr 2013'!$G13</f>
        <v>4349892</v>
      </c>
      <c r="F14" s="4">
        <f>'Oct 2012'!$I13+'Nov 2012'!$I13+'Dec 2012'!$I13+'Jan 2013'!$I13+'Feb 2013'!$I13+'Mar 2013'!$I13+'Apr 2013'!$I13</f>
        <v>94596457.480000988</v>
      </c>
      <c r="G14" s="27">
        <v>20</v>
      </c>
      <c r="H14" s="26">
        <v>80</v>
      </c>
      <c r="I14" s="42">
        <f t="shared" si="0"/>
        <v>5.884417360252317E-3</v>
      </c>
      <c r="J14" s="42">
        <f t="shared" si="1"/>
        <v>5.7046261710445194E-4</v>
      </c>
      <c r="K14" s="42">
        <f t="shared" si="2"/>
        <v>2.7598248820656601E-2</v>
      </c>
      <c r="L14" s="42">
        <f t="shared" si="3"/>
        <v>1.2304566115690101E-3</v>
      </c>
      <c r="M14" s="4">
        <f t="shared" si="4"/>
        <v>2377.4934166666603</v>
      </c>
      <c r="N14" s="4">
        <f t="shared" si="5"/>
        <v>848.24251704027029</v>
      </c>
      <c r="O14" s="60">
        <f t="shared" si="6"/>
        <v>70.686876420022529</v>
      </c>
      <c r="P14">
        <f>'[1]OCS Schedule 1 Proposal'!$F$23/100</f>
        <v>8.8854000000000002E-2</v>
      </c>
      <c r="Q14" s="61">
        <f t="shared" si="7"/>
        <v>6.2808117174246823</v>
      </c>
      <c r="R14" s="61">
        <v>6</v>
      </c>
      <c r="S14" s="61">
        <f t="shared" si="8"/>
        <v>12.280811717424683</v>
      </c>
    </row>
    <row r="15" spans="1:19" x14ac:dyDescent="0.2">
      <c r="A15" s="26">
        <v>100</v>
      </c>
      <c r="B15" s="4">
        <f>'Oct 2012'!$C14+'Nov 2012'!$C14+'Dec 2012'!$C14+'Jan 2013'!$C14+'Feb 2013'!$C14+'Mar 2013'!$C14+'Apr 2013'!$C14</f>
        <v>33347.865749999888</v>
      </c>
      <c r="C15" s="4">
        <f>'Oct 2012'!$D14+'Nov 2012'!$D14+'Dec 2012'!$D14+'Jan 2013'!$D14+'Feb 2013'!$D14+'Mar 2013'!$D14+'Apr 2013'!$D14</f>
        <v>3023708</v>
      </c>
      <c r="D15" s="4">
        <f>'Oct 2012'!$F14+'Nov 2012'!$F14+'Dec 2012'!$F14+'Jan 2013'!$F14+'Feb 2013'!$F14+'Mar 2013'!$F14+'Apr 2013'!$F14</f>
        <v>167154.80199999965</v>
      </c>
      <c r="E15" s="4">
        <f>'Oct 2012'!$G14+'Nov 2012'!$G14+'Dec 2012'!$G14+'Jan 2013'!$G14+'Feb 2013'!$G14+'Mar 2013'!$G14+'Apr 2013'!$G14</f>
        <v>7373600</v>
      </c>
      <c r="F15" s="4">
        <f>'Oct 2012'!$I14+'Nov 2012'!$I14+'Dec 2012'!$I14+'Jan 2013'!$I14+'Feb 2013'!$I14+'Mar 2013'!$I14+'Apr 2013'!$I14</f>
        <v>93980483.16500099</v>
      </c>
      <c r="G15" s="27">
        <v>20</v>
      </c>
      <c r="H15" s="26">
        <v>100</v>
      </c>
      <c r="I15" s="42">
        <f t="shared" si="0"/>
        <v>6.8781389246280605E-3</v>
      </c>
      <c r="J15" s="42">
        <f t="shared" si="1"/>
        <v>8.5531813204882065E-4</v>
      </c>
      <c r="K15" s="42">
        <f t="shared" si="2"/>
        <v>3.4476387745284658E-2</v>
      </c>
      <c r="L15" s="42">
        <f t="shared" si="3"/>
        <v>2.0857747436178308E-3</v>
      </c>
      <c r="M15" s="4">
        <f t="shared" si="4"/>
        <v>2778.9888124999907</v>
      </c>
      <c r="N15" s="4">
        <f t="shared" si="5"/>
        <v>1088.0605155368937</v>
      </c>
      <c r="O15" s="60">
        <f t="shared" si="6"/>
        <v>90.671709628074481</v>
      </c>
      <c r="P15">
        <f>'[1]OCS Schedule 1 Proposal'!$F$23/100</f>
        <v>8.8854000000000002E-2</v>
      </c>
      <c r="Q15" s="61">
        <f t="shared" si="7"/>
        <v>8.0565440872929308</v>
      </c>
      <c r="R15" s="61">
        <v>6</v>
      </c>
      <c r="S15" s="61">
        <f t="shared" si="8"/>
        <v>14.056544087292931</v>
      </c>
    </row>
    <row r="16" spans="1:19" x14ac:dyDescent="0.2">
      <c r="A16" s="26">
        <v>120</v>
      </c>
      <c r="B16" s="4">
        <f>'Oct 2012'!$C15+'Nov 2012'!$C15+'Dec 2012'!$C15+'Jan 2013'!$C15+'Feb 2013'!$C15+'Mar 2013'!$C15+'Apr 2013'!$C15</f>
        <v>37481.011749999911</v>
      </c>
      <c r="C16" s="4">
        <f>'Oct 2012'!$D15+'Nov 2012'!$D15+'Dec 2012'!$D15+'Jan 2013'!$D15+'Feb 2013'!$D15+'Mar 2013'!$D15+'Apr 2013'!$D15</f>
        <v>4162053</v>
      </c>
      <c r="D16" s="4">
        <f>'Oct 2012'!$F15+'Nov 2012'!$F15+'Dec 2012'!$F15+'Jan 2013'!$F15+'Feb 2013'!$F15+'Mar 2013'!$F15+'Apr 2013'!$F15</f>
        <v>204635.81374999956</v>
      </c>
      <c r="E16" s="4">
        <f>'Oct 2012'!$G15+'Nov 2012'!$G15+'Dec 2012'!$G15+'Jan 2013'!$G15+'Feb 2013'!$G15+'Mar 2013'!$G15+'Apr 2013'!$G15</f>
        <v>11535653</v>
      </c>
      <c r="F16" s="4">
        <f>'Oct 2012'!$I15+'Nov 2012'!$I15+'Dec 2012'!$I15+'Jan 2013'!$I15+'Feb 2013'!$I15+'Mar 2013'!$I15+'Apr 2013'!$I15</f>
        <v>93288936.015000999</v>
      </c>
      <c r="G16" s="27">
        <v>20</v>
      </c>
      <c r="H16" s="26">
        <v>100</v>
      </c>
      <c r="I16" s="42">
        <f t="shared" ref="I16:I19" si="9">B16/$D$50</f>
        <v>7.7306178387777924E-3</v>
      </c>
      <c r="J16" s="42">
        <f t="shared" ref="J16:J19" si="10">C16/$E$50</f>
        <v>1.1773224787076629E-3</v>
      </c>
      <c r="K16" s="42">
        <f t="shared" ref="K16:K19" si="11">D16/$D$50</f>
        <v>4.220700558406245E-2</v>
      </c>
      <c r="L16" s="42">
        <f t="shared" ref="L16:L19" si="12">E16/$E$50</f>
        <v>3.2630972223254935E-3</v>
      </c>
      <c r="M16" s="4">
        <f t="shared" si="4"/>
        <v>3123.4176458333259</v>
      </c>
      <c r="N16" s="4">
        <f t="shared" si="5"/>
        <v>1332.5316918639508</v>
      </c>
      <c r="O16" s="60">
        <f t="shared" si="6"/>
        <v>111.04430765532923</v>
      </c>
      <c r="P16">
        <f>'[1]OCS Schedule 1 Proposal'!$F$23/100</f>
        <v>8.8854000000000002E-2</v>
      </c>
      <c r="Q16" s="61">
        <f t="shared" si="7"/>
        <v>9.8667309124066236</v>
      </c>
      <c r="R16" s="61">
        <v>6</v>
      </c>
      <c r="S16" s="61">
        <f t="shared" si="8"/>
        <v>15.866730912406624</v>
      </c>
    </row>
    <row r="17" spans="1:19" x14ac:dyDescent="0.2">
      <c r="A17" s="26">
        <v>140</v>
      </c>
      <c r="B17" s="4">
        <f>'Oct 2012'!$C16+'Nov 2012'!$C16+'Dec 2012'!$C16+'Jan 2013'!$C16+'Feb 2013'!$C16+'Mar 2013'!$C16+'Apr 2013'!$C16</f>
        <v>41639.635749999863</v>
      </c>
      <c r="C17" s="4">
        <f>'Oct 2012'!$D16+'Nov 2012'!$D16+'Dec 2012'!$D16+'Jan 2013'!$D16+'Feb 2013'!$D16+'Mar 2013'!$D16+'Apr 2013'!$D16</f>
        <v>5442435</v>
      </c>
      <c r="D17" s="4">
        <f>'Oct 2012'!$F16+'Nov 2012'!$F16+'Dec 2012'!$F16+'Jan 2013'!$F16+'Feb 2013'!$F16+'Mar 2013'!$F16+'Apr 2013'!$F16</f>
        <v>246275.44949999946</v>
      </c>
      <c r="E17" s="4">
        <f>'Oct 2012'!$G16+'Nov 2012'!$G16+'Dec 2012'!$G16+'Jan 2013'!$G16+'Feb 2013'!$G16+'Mar 2013'!$G16+'Apr 2013'!$G16</f>
        <v>16978088</v>
      </c>
      <c r="F17" s="4">
        <f>'Oct 2012'!$I16+'Nov 2012'!$I16+'Dec 2012'!$I16+'Jan 2013'!$I16+'Feb 2013'!$I16+'Mar 2013'!$I16+'Apr 2013'!$I16</f>
        <v>92487870.185001016</v>
      </c>
      <c r="G17" s="27">
        <v>20</v>
      </c>
      <c r="H17" s="26">
        <v>100</v>
      </c>
      <c r="I17" s="42">
        <f t="shared" si="9"/>
        <v>8.5883516986213475E-3</v>
      </c>
      <c r="J17" s="42">
        <f t="shared" si="10"/>
        <v>1.5395049184633975E-3</v>
      </c>
      <c r="K17" s="42">
        <f t="shared" si="11"/>
        <v>5.0795357282683806E-2</v>
      </c>
      <c r="L17" s="42">
        <f t="shared" si="12"/>
        <v>4.8026021407888914E-3</v>
      </c>
      <c r="M17" s="4">
        <f t="shared" si="4"/>
        <v>3469.9696458333219</v>
      </c>
      <c r="N17" s="4">
        <f t="shared" si="5"/>
        <v>1568.438792118882</v>
      </c>
      <c r="O17" s="60">
        <f t="shared" si="6"/>
        <v>130.70323267657349</v>
      </c>
      <c r="P17">
        <f>'[1]OCS Schedule 1 Proposal'!$F$23/100</f>
        <v>8.8854000000000002E-2</v>
      </c>
      <c r="Q17" s="61">
        <f t="shared" si="7"/>
        <v>11.613505036244261</v>
      </c>
      <c r="R17" s="61">
        <v>6</v>
      </c>
      <c r="S17" s="61">
        <f t="shared" si="8"/>
        <v>17.613505036244263</v>
      </c>
    </row>
    <row r="18" spans="1:19" x14ac:dyDescent="0.2">
      <c r="A18" s="26">
        <v>160</v>
      </c>
      <c r="B18" s="4">
        <f>'Oct 2012'!$C17+'Nov 2012'!$C17+'Dec 2012'!$C17+'Jan 2013'!$C17+'Feb 2013'!$C17+'Mar 2013'!$C17+'Apr 2013'!$C17</f>
        <v>48434.890749999962</v>
      </c>
      <c r="C18" s="4">
        <f>'Oct 2012'!$D17+'Nov 2012'!$D17+'Dec 2012'!$D17+'Jan 2013'!$D17+'Feb 2013'!$D17+'Mar 2013'!$D17+'Apr 2013'!$D17</f>
        <v>7299042</v>
      </c>
      <c r="D18" s="4">
        <f>'Oct 2012'!$F17+'Nov 2012'!$F17+'Dec 2012'!$F17+'Jan 2013'!$F17+'Feb 2013'!$F17+'Mar 2013'!$F17+'Apr 2013'!$F17</f>
        <v>294710.34024999943</v>
      </c>
      <c r="E18" s="4">
        <f>'Oct 2012'!$G17+'Nov 2012'!$G17+'Dec 2012'!$G17+'Jan 2013'!$G17+'Feb 2013'!$G17+'Mar 2013'!$G17+'Apr 2013'!$G17</f>
        <v>24277130</v>
      </c>
      <c r="F18" s="4">
        <f>'Oct 2012'!$I17+'Nov 2012'!$I17+'Dec 2012'!$I17+'Jan 2013'!$I17+'Feb 2013'!$I17+'Mar 2013'!$I17+'Apr 2013'!$I17</f>
        <v>91591650.955000997</v>
      </c>
      <c r="G18" s="27">
        <v>20</v>
      </c>
      <c r="H18" s="26">
        <v>100</v>
      </c>
      <c r="I18" s="42">
        <f t="shared" si="9"/>
        <v>9.989901898824918E-3</v>
      </c>
      <c r="J18" s="42">
        <f t="shared" si="10"/>
        <v>2.0646844765387028E-3</v>
      </c>
      <c r="K18" s="42">
        <f t="shared" si="11"/>
        <v>6.0785259181508726E-2</v>
      </c>
      <c r="L18" s="42">
        <f t="shared" si="12"/>
        <v>6.8672866173275938E-3</v>
      </c>
      <c r="M18" s="4">
        <f t="shared" si="4"/>
        <v>4036.2408958333303</v>
      </c>
      <c r="N18" s="4">
        <f t="shared" si="5"/>
        <v>1808.3762065675778</v>
      </c>
      <c r="O18" s="60">
        <f t="shared" si="6"/>
        <v>150.69801721396482</v>
      </c>
      <c r="P18">
        <f>'[1]OCS Schedule 1 Proposal'!$F$23/100</f>
        <v>8.8854000000000002E-2</v>
      </c>
      <c r="Q18" s="61">
        <f t="shared" si="7"/>
        <v>13.39012162152963</v>
      </c>
      <c r="R18" s="61">
        <v>6</v>
      </c>
      <c r="S18" s="61">
        <f t="shared" si="8"/>
        <v>19.39012162152963</v>
      </c>
    </row>
    <row r="19" spans="1:19" x14ac:dyDescent="0.2">
      <c r="A19" s="26">
        <v>180</v>
      </c>
      <c r="B19" s="4">
        <f>'Oct 2012'!$C18+'Nov 2012'!$C18+'Dec 2012'!$C18+'Jan 2013'!$C18+'Feb 2013'!$C18+'Mar 2013'!$C18+'Apr 2013'!$C18</f>
        <v>55433.402999999889</v>
      </c>
      <c r="C19" s="4">
        <f>'Oct 2012'!$D18+'Nov 2012'!$D18+'Dec 2012'!$D18+'Jan 2013'!$D18+'Feb 2013'!$D18+'Mar 2013'!$D18+'Apr 2013'!$D18</f>
        <v>9474354</v>
      </c>
      <c r="D19" s="4">
        <f>'Oct 2012'!$F18+'Nov 2012'!$F18+'Dec 2012'!$F18+'Jan 2013'!$F18+'Feb 2013'!$F18+'Mar 2013'!$F18+'Apr 2013'!$F18</f>
        <v>350143.74324999936</v>
      </c>
      <c r="E19" s="4">
        <f>'Oct 2012'!$G18+'Nov 2012'!$G18+'Dec 2012'!$G18+'Jan 2013'!$G18+'Feb 2013'!$G18+'Mar 2013'!$G18+'Apr 2013'!$G18</f>
        <v>33751484</v>
      </c>
      <c r="F19" s="4">
        <f>'Oct 2012'!$I18+'Nov 2012'!$I18+'Dec 2012'!$I18+'Jan 2013'!$I18+'Feb 2013'!$I18+'Mar 2013'!$I18+'Apr 2013'!$I18</f>
        <v>90569835.120001003</v>
      </c>
      <c r="G19" s="27">
        <v>20</v>
      </c>
      <c r="H19" s="26">
        <v>100</v>
      </c>
      <c r="I19" s="42">
        <f t="shared" si="9"/>
        <v>1.1433374769984926E-2</v>
      </c>
      <c r="J19" s="42">
        <f t="shared" si="10"/>
        <v>2.6800163129671486E-3</v>
      </c>
      <c r="K19" s="42">
        <f t="shared" si="11"/>
        <v>7.2218633951493652E-2</v>
      </c>
      <c r="L19" s="42">
        <f t="shared" si="12"/>
        <v>9.5473029302947428E-3</v>
      </c>
      <c r="M19" s="4">
        <f t="shared" si="4"/>
        <v>4619.4502499999908</v>
      </c>
      <c r="N19" s="4">
        <f t="shared" si="5"/>
        <v>2050.9700261411017</v>
      </c>
      <c r="O19" s="60">
        <f t="shared" si="6"/>
        <v>170.91416884509181</v>
      </c>
      <c r="P19">
        <f>'[1]OCS Schedule 1 Proposal'!$F$23/100</f>
        <v>8.8854000000000002E-2</v>
      </c>
      <c r="Q19" s="61">
        <f t="shared" si="7"/>
        <v>15.186407558561788</v>
      </c>
      <c r="R19" s="61">
        <v>6</v>
      </c>
      <c r="S19" s="61">
        <f t="shared" si="8"/>
        <v>21.18640755856179</v>
      </c>
    </row>
    <row r="20" spans="1:19" x14ac:dyDescent="0.2">
      <c r="A20" s="26">
        <v>200</v>
      </c>
      <c r="B20" s="97">
        <f>'Oct 2012'!$C19+'Nov 2012'!$C19+'Dec 2012'!$C19+'Jan 2013'!$C19+'Feb 2013'!$C19+'Mar 2013'!$C19+'Apr 2013'!$C19</f>
        <v>59956.327499999941</v>
      </c>
      <c r="C20" s="97">
        <f>'Oct 2012'!$D19+'Nov 2012'!$D19+'Dec 2012'!$D19+'Jan 2013'!$D19+'Feb 2013'!$D19+'Mar 2013'!$D19+'Apr 2013'!$D19</f>
        <v>11433897</v>
      </c>
      <c r="D20" s="97">
        <f>'Oct 2012'!$F19+'Nov 2012'!$F19+'Dec 2012'!$F19+'Jan 2013'!$F19+'Feb 2013'!$F19+'Mar 2013'!$F19+'Apr 2013'!$F19</f>
        <v>410100.07074999926</v>
      </c>
      <c r="E20" s="97">
        <f>'Oct 2012'!$G19+'Nov 2012'!$G19+'Dec 2012'!$G19+'Jan 2013'!$G19+'Feb 2013'!$G19+'Mar 2013'!$G19+'Apr 2013'!$G19</f>
        <v>45185381</v>
      </c>
      <c r="F20" s="97">
        <f>'Oct 2012'!$I19+'Nov 2012'!$I19+'Dec 2012'!$I19+'Jan 2013'!$I19+'Feb 2013'!$I19+'Mar 2013'!$I19+'Apr 2013'!$I19</f>
        <v>89407457.100001007</v>
      </c>
      <c r="G20" s="64">
        <v>100</v>
      </c>
      <c r="H20" s="62">
        <v>200</v>
      </c>
      <c r="I20" s="66">
        <f>B20/$D$50</f>
        <v>1.2366247154977191E-2</v>
      </c>
      <c r="J20" s="66">
        <f>C20/$E$50</f>
        <v>3.2343134403449718E-3</v>
      </c>
      <c r="K20" s="66">
        <f>D20/$D$50</f>
        <v>8.4584881106470847E-2</v>
      </c>
      <c r="L20" s="66">
        <f>E20/$E$50</f>
        <v>1.2781616370639714E-2</v>
      </c>
      <c r="M20" s="4">
        <f t="shared" si="4"/>
        <v>4996.3606249999948</v>
      </c>
      <c r="N20" s="4">
        <f t="shared" si="5"/>
        <v>2288.4451019786052</v>
      </c>
      <c r="O20" s="60">
        <f t="shared" si="6"/>
        <v>190.7037584982171</v>
      </c>
      <c r="P20">
        <f>'[1]OCS Schedule 1 Proposal'!$F$23/100</f>
        <v>8.8854000000000002E-2</v>
      </c>
      <c r="Q20" s="61">
        <f t="shared" si="7"/>
        <v>16.944791757600584</v>
      </c>
      <c r="R20" s="61">
        <v>6</v>
      </c>
      <c r="S20" s="61">
        <f t="shared" si="8"/>
        <v>22.944791757600584</v>
      </c>
    </row>
    <row r="21" spans="1:19" x14ac:dyDescent="0.2">
      <c r="A21" s="26">
        <v>220</v>
      </c>
      <c r="B21" s="97">
        <f>'Oct 2012'!$C20+'Nov 2012'!$C20+'Dec 2012'!$C20+'Jan 2013'!$C20+'Feb 2013'!$C20+'Mar 2013'!$C20+'Apr 2013'!$C20</f>
        <v>67493.648999999947</v>
      </c>
      <c r="C21" s="97">
        <f>'Oct 2012'!$D20+'Nov 2012'!$D20+'Dec 2012'!$D20+'Jan 2013'!$D20+'Feb 2013'!$D20+'Mar 2013'!$D20+'Apr 2013'!$D20</f>
        <v>14216801</v>
      </c>
      <c r="D21" s="97">
        <f>'Oct 2012'!$F20+'Nov 2012'!$F20+'Dec 2012'!$F20+'Jan 2013'!$F20+'Feb 2013'!$F20+'Mar 2013'!$F20+'Apr 2013'!$F20</f>
        <v>477593.71974999912</v>
      </c>
      <c r="E21" s="97">
        <f>'Oct 2012'!$G20+'Nov 2012'!$G20+'Dec 2012'!$G20+'Jan 2013'!$G20+'Feb 2013'!$G20+'Mar 2013'!$G20+'Apr 2013'!$G20</f>
        <v>59402182</v>
      </c>
      <c r="F21" s="97">
        <f>'Oct 2012'!$I20+'Nov 2012'!$I20+'Dec 2012'!$I20+'Jan 2013'!$I20+'Feb 2013'!$I20+'Mar 2013'!$I20+'Apr 2013'!$I20</f>
        <v>88133897.270001009</v>
      </c>
      <c r="G21" s="64">
        <v>100</v>
      </c>
      <c r="H21" s="62">
        <v>200</v>
      </c>
      <c r="I21" s="66">
        <f t="shared" ref="I21:I29" si="13">B21/$D$50</f>
        <v>1.3920851722035164E-2</v>
      </c>
      <c r="J21" s="66">
        <f t="shared" ref="J21:J29" si="14">C21/$E$50</f>
        <v>4.0215151975752303E-3</v>
      </c>
      <c r="K21" s="66">
        <f t="shared" ref="K21:K29" si="15">D21/$D$50</f>
        <v>9.8505732828505985E-2</v>
      </c>
      <c r="L21" s="66">
        <f t="shared" ref="L21:L29" si="16">E21/$E$50</f>
        <v>1.6803131568214946E-2</v>
      </c>
      <c r="M21" s="4">
        <f t="shared" ref="M21:M29" si="17">B21/12</f>
        <v>5624.4707499999959</v>
      </c>
      <c r="N21" s="4">
        <f t="shared" ref="N21:N29" si="18">C21/M21</f>
        <v>2527.6691144673496</v>
      </c>
      <c r="O21" s="60">
        <f t="shared" ref="O21:O29" si="19">N21/12</f>
        <v>210.63909287227912</v>
      </c>
      <c r="P21">
        <f>'[1]OCS Schedule 1 Proposal'!$F$23/100</f>
        <v>8.8854000000000002E-2</v>
      </c>
      <c r="Q21" s="61">
        <f t="shared" ref="Q21:Q29" si="20">O21*P21</f>
        <v>18.716125958073491</v>
      </c>
      <c r="R21" s="61">
        <v>7</v>
      </c>
      <c r="S21" s="61">
        <f t="shared" ref="S21:S29" si="21">Q21+R21</f>
        <v>25.716125958073491</v>
      </c>
    </row>
    <row r="22" spans="1:19" x14ac:dyDescent="0.2">
      <c r="A22" s="26">
        <v>240</v>
      </c>
      <c r="B22" s="97">
        <f>'Oct 2012'!$C21+'Nov 2012'!$C21+'Dec 2012'!$C21+'Jan 2013'!$C21+'Feb 2013'!$C21+'Mar 2013'!$C21+'Apr 2013'!$C21</f>
        <v>73341.664749999924</v>
      </c>
      <c r="C22" s="97">
        <f>'Oct 2012'!$D21+'Nov 2012'!$D21+'Dec 2012'!$D21+'Jan 2013'!$D21+'Feb 2013'!$D21+'Mar 2013'!$D21+'Apr 2013'!$D21</f>
        <v>16927102</v>
      </c>
      <c r="D22" s="97">
        <f>'Oct 2012'!$F21+'Nov 2012'!$F21+'Dec 2012'!$F21+'Jan 2013'!$F21+'Feb 2013'!$F21+'Mar 2013'!$F21+'Apr 2013'!$F21</f>
        <v>550935.38449999911</v>
      </c>
      <c r="E22" s="97">
        <f>'Oct 2012'!$G21+'Nov 2012'!$G21+'Dec 2012'!$G21+'Jan 2013'!$G21+'Feb 2013'!$G21+'Mar 2013'!$G21+'Apr 2013'!$G21</f>
        <v>76329284</v>
      </c>
      <c r="F22" s="97">
        <f>'Oct 2012'!$I21+'Nov 2012'!$I21+'Dec 2012'!$I21+'Jan 2013'!$I21+'Feb 2013'!$I21+'Mar 2013'!$I21+'Apr 2013'!$I21</f>
        <v>86740928.530001014</v>
      </c>
      <c r="G22" s="64">
        <v>100</v>
      </c>
      <c r="H22" s="62">
        <v>200</v>
      </c>
      <c r="I22" s="66">
        <f t="shared" si="13"/>
        <v>1.512702980441853E-2</v>
      </c>
      <c r="J22" s="66">
        <f t="shared" si="14"/>
        <v>4.788179699772549E-3</v>
      </c>
      <c r="K22" s="66">
        <f t="shared" si="15"/>
        <v>0.11363276263292453</v>
      </c>
      <c r="L22" s="66">
        <f t="shared" si="16"/>
        <v>2.1591311267987495E-2</v>
      </c>
      <c r="M22" s="4">
        <f t="shared" si="17"/>
        <v>6111.8053958333267</v>
      </c>
      <c r="N22" s="4">
        <f t="shared" si="18"/>
        <v>2769.5747661631885</v>
      </c>
      <c r="O22" s="60">
        <f t="shared" si="19"/>
        <v>230.79789718026572</v>
      </c>
      <c r="P22">
        <f>'[1]OCS Schedule 1 Proposal'!$F$23/100</f>
        <v>8.8854000000000002E-2</v>
      </c>
      <c r="Q22" s="61">
        <f t="shared" si="20"/>
        <v>20.50731635605533</v>
      </c>
      <c r="R22" s="61">
        <v>8</v>
      </c>
      <c r="S22" s="61">
        <f t="shared" si="21"/>
        <v>28.50731635605533</v>
      </c>
    </row>
    <row r="23" spans="1:19" x14ac:dyDescent="0.2">
      <c r="A23" s="26">
        <v>260</v>
      </c>
      <c r="B23" s="97">
        <f>'Oct 2012'!$C22+'Nov 2012'!$C22+'Dec 2012'!$C22+'Jan 2013'!$C22+'Feb 2013'!$C22+'Mar 2013'!$C22+'Apr 2013'!$C22</f>
        <v>77783.435749999902</v>
      </c>
      <c r="C23" s="97">
        <f>'Oct 2012'!$D22+'Nov 2012'!$D22+'Dec 2012'!$D22+'Jan 2013'!$D22+'Feb 2013'!$D22+'Mar 2013'!$D22+'Apr 2013'!$D22</f>
        <v>19491007</v>
      </c>
      <c r="D23" s="97">
        <f>'Oct 2012'!$F22+'Nov 2012'!$F22+'Dec 2012'!$F22+'Jan 2013'!$F22+'Feb 2013'!$F22+'Mar 2013'!$F22+'Apr 2013'!$F22</f>
        <v>628718.82024999917</v>
      </c>
      <c r="E23" s="97">
        <f>'Oct 2012'!$G22+'Nov 2012'!$G22+'Dec 2012'!$G22+'Jan 2013'!$G22+'Feb 2013'!$G22+'Mar 2013'!$G22+'Apr 2013'!$G22</f>
        <v>95820291</v>
      </c>
      <c r="F23" s="97">
        <f>'Oct 2012'!$I22+'Nov 2012'!$I22+'Dec 2012'!$I22+'Jan 2013'!$I22+'Feb 2013'!$I22+'Mar 2013'!$I22+'Apr 2013'!$I22</f>
        <v>85216306.480001017</v>
      </c>
      <c r="G23" s="64">
        <v>100</v>
      </c>
      <c r="H23" s="62">
        <v>200</v>
      </c>
      <c r="I23" s="66">
        <f t="shared" si="13"/>
        <v>1.6043163935412628E-2</v>
      </c>
      <c r="J23" s="66">
        <f t="shared" si="14"/>
        <v>5.513433075875874E-3</v>
      </c>
      <c r="K23" s="66">
        <f t="shared" si="15"/>
        <v>0.12967592656833721</v>
      </c>
      <c r="L23" s="66">
        <f t="shared" si="16"/>
        <v>2.7104744343863368E-2</v>
      </c>
      <c r="M23" s="4">
        <f t="shared" si="17"/>
        <v>6481.9529791666582</v>
      </c>
      <c r="N23" s="4">
        <f t="shared" si="18"/>
        <v>3006.9651943858794</v>
      </c>
      <c r="O23" s="60">
        <f t="shared" si="19"/>
        <v>250.58043286548994</v>
      </c>
      <c r="P23">
        <f>'[1]OCS Schedule 1 Proposal'!$F$23/100</f>
        <v>8.8854000000000002E-2</v>
      </c>
      <c r="Q23" s="61">
        <f t="shared" si="20"/>
        <v>22.265073781830242</v>
      </c>
      <c r="R23" s="61">
        <v>9</v>
      </c>
      <c r="S23" s="61">
        <f t="shared" si="21"/>
        <v>31.265073781830242</v>
      </c>
    </row>
    <row r="24" spans="1:19" x14ac:dyDescent="0.2">
      <c r="A24" s="26">
        <v>280</v>
      </c>
      <c r="B24" s="97">
        <f>'Oct 2012'!$C23+'Nov 2012'!$C23+'Dec 2012'!$C23+'Jan 2013'!$C23+'Feb 2013'!$C23+'Mar 2013'!$C23+'Apr 2013'!$C23</f>
        <v>84566.182999999917</v>
      </c>
      <c r="C24" s="97">
        <f>'Oct 2012'!$D23+'Nov 2012'!$D23+'Dec 2012'!$D23+'Jan 2013'!$D23+'Feb 2013'!$D23+'Mar 2013'!$D23+'Apr 2013'!$D23</f>
        <v>22885043</v>
      </c>
      <c r="D24" s="97">
        <f>'Oct 2012'!$F23+'Nov 2012'!$F23+'Dec 2012'!$F23+'Jan 2013'!$F23+'Feb 2013'!$F23+'Mar 2013'!$F23+'Apr 2013'!$F23</f>
        <v>713285.0032499989</v>
      </c>
      <c r="E24" s="97">
        <f>'Oct 2012'!$G23+'Nov 2012'!$G23+'Dec 2012'!$G23+'Jan 2013'!$G23+'Feb 2013'!$G23+'Mar 2013'!$G23+'Apr 2013'!$G23</f>
        <v>118705334</v>
      </c>
      <c r="F24" s="97">
        <f>'Oct 2012'!$I23+'Nov 2012'!$I23+'Dec 2012'!$I23+'Jan 2013'!$I23+'Feb 2013'!$I23+'Mar 2013'!$I23+'Apr 2013'!$I23</f>
        <v>83599835.820001021</v>
      </c>
      <c r="G24" s="64">
        <v>100</v>
      </c>
      <c r="H24" s="62">
        <v>200</v>
      </c>
      <c r="I24" s="66">
        <f t="shared" si="13"/>
        <v>1.744213435906378E-2</v>
      </c>
      <c r="J24" s="66">
        <f t="shared" si="14"/>
        <v>6.4735061158739324E-3</v>
      </c>
      <c r="K24" s="66">
        <f t="shared" si="15"/>
        <v>0.14711806092740093</v>
      </c>
      <c r="L24" s="66">
        <f t="shared" si="16"/>
        <v>3.3578250459737301E-2</v>
      </c>
      <c r="M24" s="4">
        <f t="shared" si="17"/>
        <v>7047.1819166666601</v>
      </c>
      <c r="N24" s="4">
        <f t="shared" si="18"/>
        <v>3247.4034685945358</v>
      </c>
      <c r="O24" s="60">
        <f t="shared" si="19"/>
        <v>270.61695571621129</v>
      </c>
      <c r="P24">
        <f>'[1]OCS Schedule 1 Proposal'!$F$23/100</f>
        <v>8.8854000000000002E-2</v>
      </c>
      <c r="Q24" s="61">
        <f t="shared" si="20"/>
        <v>24.045398983208241</v>
      </c>
      <c r="R24" s="61">
        <v>10</v>
      </c>
      <c r="S24" s="61">
        <f t="shared" si="21"/>
        <v>34.045398983208244</v>
      </c>
    </row>
    <row r="25" spans="1:19" x14ac:dyDescent="0.2">
      <c r="A25" s="26">
        <v>300</v>
      </c>
      <c r="B25" s="97">
        <f>'Oct 2012'!$C24+'Nov 2012'!$C24+'Dec 2012'!$C24+'Jan 2013'!$C24+'Feb 2013'!$C24+'Mar 2013'!$C24+'Apr 2013'!$C24</f>
        <v>89038.705249999795</v>
      </c>
      <c r="C25" s="97">
        <f>'Oct 2012'!$D24+'Nov 2012'!$D24+'Dec 2012'!$D24+'Jan 2013'!$D24+'Feb 2013'!$D24+'Mar 2013'!$D24+'Apr 2013'!$D24</f>
        <v>25883753</v>
      </c>
      <c r="D25" s="97">
        <f>'Oct 2012'!$F24+'Nov 2012'!$F24+'Dec 2012'!$F24+'Jan 2013'!$F24+'Feb 2013'!$F24+'Mar 2013'!$F24+'Apr 2013'!$F24</f>
        <v>802323.70849999879</v>
      </c>
      <c r="E25" s="97">
        <f>'Oct 2012'!$G24+'Nov 2012'!$G24+'Dec 2012'!$G24+'Jan 2013'!$G24+'Feb 2013'!$G24+'Mar 2013'!$G24+'Apr 2013'!$G24</f>
        <v>144589087</v>
      </c>
      <c r="F25" s="97">
        <f>'Oct 2012'!$I24+'Nov 2012'!$I24+'Dec 2012'!$I24+'Jan 2013'!$I24+'Feb 2013'!$I24+'Mar 2013'!$I24+'Apr 2013'!$I24</f>
        <v>81874141.825001076</v>
      </c>
      <c r="G25" s="64">
        <v>100</v>
      </c>
      <c r="H25" s="62">
        <v>200</v>
      </c>
      <c r="I25" s="66">
        <f t="shared" si="13"/>
        <v>1.8364611065957364E-2</v>
      </c>
      <c r="J25" s="66">
        <f t="shared" si="14"/>
        <v>7.3217530483674536E-3</v>
      </c>
      <c r="K25" s="66">
        <f t="shared" si="15"/>
        <v>0.16548267199335831</v>
      </c>
      <c r="L25" s="66">
        <f t="shared" si="16"/>
        <v>4.0900003508104757E-2</v>
      </c>
      <c r="M25" s="4">
        <f t="shared" si="17"/>
        <v>7419.8921041666499</v>
      </c>
      <c r="N25" s="4">
        <f t="shared" si="18"/>
        <v>3488.4271410718957</v>
      </c>
      <c r="O25" s="60">
        <f t="shared" si="19"/>
        <v>290.70226175599129</v>
      </c>
      <c r="P25">
        <f>'[1]OCS Schedule 1 Proposal'!$F$23/100</f>
        <v>8.8854000000000002E-2</v>
      </c>
      <c r="Q25" s="61">
        <f t="shared" si="20"/>
        <v>25.830058766066852</v>
      </c>
      <c r="R25" s="61">
        <v>11</v>
      </c>
      <c r="S25" s="61">
        <f t="shared" si="21"/>
        <v>36.830058766066855</v>
      </c>
    </row>
    <row r="26" spans="1:19" x14ac:dyDescent="0.2">
      <c r="A26" s="26">
        <v>320</v>
      </c>
      <c r="B26" s="97">
        <f>'Oct 2012'!$C25+'Nov 2012'!$C25+'Dec 2012'!$C25+'Jan 2013'!$C25+'Feb 2013'!$C25+'Mar 2013'!$C25+'Apr 2013'!$C25</f>
        <v>92975.016499999911</v>
      </c>
      <c r="C26" s="97">
        <f>'Oct 2012'!$D25+'Nov 2012'!$D25+'Dec 2012'!$D25+'Jan 2013'!$D25+'Feb 2013'!$D25+'Mar 2013'!$D25+'Apr 2013'!$D25</f>
        <v>28876795</v>
      </c>
      <c r="D26" s="97">
        <f>'Oct 2012'!$F25+'Nov 2012'!$F25+'Dec 2012'!$F25+'Jan 2013'!$F25+'Feb 2013'!$F25+'Mar 2013'!$F25+'Apr 2013'!$F25</f>
        <v>895298.7249999987</v>
      </c>
      <c r="E26" s="97">
        <f>'Oct 2012'!$G25+'Nov 2012'!$G25+'Dec 2012'!$G25+'Jan 2013'!$G25+'Feb 2013'!$G25+'Mar 2013'!$G25+'Apr 2013'!$G25</f>
        <v>173465882</v>
      </c>
      <c r="F26" s="97">
        <f>'Oct 2012'!$I25+'Nov 2012'!$I25+'Dec 2012'!$I25+'Jan 2013'!$I25+'Feb 2013'!$I25+'Mar 2013'!$I25+'Apr 2013'!$I25</f>
        <v>80046016.015001044</v>
      </c>
      <c r="G26" s="64">
        <v>100</v>
      </c>
      <c r="H26" s="62">
        <v>200</v>
      </c>
      <c r="I26" s="66">
        <f t="shared" si="13"/>
        <v>1.9176491977049168E-2</v>
      </c>
      <c r="J26" s="66">
        <f t="shared" si="14"/>
        <v>8.1683966702329469E-3</v>
      </c>
      <c r="K26" s="66">
        <f t="shared" si="15"/>
        <v>0.18465916397040749</v>
      </c>
      <c r="L26" s="66">
        <f t="shared" si="16"/>
        <v>4.9068400178337704E-2</v>
      </c>
      <c r="M26" s="4">
        <f t="shared" si="17"/>
        <v>7747.9180416666595</v>
      </c>
      <c r="N26" s="4">
        <f t="shared" si="18"/>
        <v>3727.0392955509756</v>
      </c>
      <c r="O26" s="60">
        <f t="shared" si="19"/>
        <v>310.5866079625813</v>
      </c>
      <c r="P26">
        <f>'[1]OCS Schedule 1 Proposal'!$F$23/100</f>
        <v>8.8854000000000002E-2</v>
      </c>
      <c r="Q26" s="61">
        <f t="shared" si="20"/>
        <v>27.5968624639072</v>
      </c>
      <c r="R26" s="61">
        <v>12</v>
      </c>
      <c r="S26" s="61">
        <f t="shared" si="21"/>
        <v>39.5968624639072</v>
      </c>
    </row>
    <row r="27" spans="1:19" x14ac:dyDescent="0.2">
      <c r="A27" s="26">
        <v>340</v>
      </c>
      <c r="B27" s="97">
        <f>'Oct 2012'!$C26+'Nov 2012'!$C26+'Dec 2012'!$C26+'Jan 2013'!$C26+'Feb 2013'!$C26+'Mar 2013'!$C26+'Apr 2013'!$C26</f>
        <v>98221.176500000045</v>
      </c>
      <c r="C27" s="97">
        <f>'Oct 2012'!$D26+'Nov 2012'!$D26+'Dec 2012'!$D26+'Jan 2013'!$D26+'Feb 2013'!$D26+'Mar 2013'!$D26+'Apr 2013'!$D26</f>
        <v>32465327</v>
      </c>
      <c r="D27" s="97">
        <f>'Oct 2012'!$F26+'Nov 2012'!$F26+'Dec 2012'!$F26+'Jan 2013'!$F26+'Feb 2013'!$F26+'Mar 2013'!$F26+'Apr 2013'!$F26</f>
        <v>993519.90149999864</v>
      </c>
      <c r="E27" s="97">
        <f>'Oct 2012'!$G26+'Nov 2012'!$G26+'Dec 2012'!$G26+'Jan 2013'!$G26+'Feb 2013'!$G26+'Mar 2013'!$G26+'Apr 2013'!$G26</f>
        <v>205931209</v>
      </c>
      <c r="F27" s="97">
        <f>'Oct 2012'!$I26+'Nov 2012'!$I26+'Dec 2012'!$I26+'Jan 2013'!$I26+'Feb 2013'!$I26+'Mar 2013'!$I26+'Apr 2013'!$I26</f>
        <v>78131852.955000997</v>
      </c>
      <c r="G27" s="64">
        <v>100</v>
      </c>
      <c r="H27" s="62">
        <v>200</v>
      </c>
      <c r="I27" s="66">
        <f t="shared" si="13"/>
        <v>2.0258534755178914E-2</v>
      </c>
      <c r="J27" s="66">
        <f t="shared" si="14"/>
        <v>9.1834869127555112E-3</v>
      </c>
      <c r="K27" s="66">
        <f t="shared" si="15"/>
        <v>0.20491769872558638</v>
      </c>
      <c r="L27" s="66">
        <f t="shared" si="16"/>
        <v>5.8251887091093212E-2</v>
      </c>
      <c r="M27" s="4">
        <f t="shared" si="17"/>
        <v>8185.0980416666707</v>
      </c>
      <c r="N27" s="4">
        <f t="shared" si="18"/>
        <v>3966.3943956118242</v>
      </c>
      <c r="O27" s="60">
        <f t="shared" si="19"/>
        <v>330.53286630098535</v>
      </c>
      <c r="P27">
        <f>'[1]OCS Schedule 1 Proposal'!$F$23/100</f>
        <v>8.8854000000000002E-2</v>
      </c>
      <c r="Q27" s="61">
        <f t="shared" si="20"/>
        <v>29.369167302307751</v>
      </c>
      <c r="R27" s="61">
        <v>13</v>
      </c>
      <c r="S27" s="61">
        <f t="shared" si="21"/>
        <v>42.369167302307751</v>
      </c>
    </row>
    <row r="28" spans="1:19" x14ac:dyDescent="0.2">
      <c r="A28" s="26">
        <v>360</v>
      </c>
      <c r="B28" s="97">
        <f>'Oct 2012'!$C27+'Nov 2012'!$C27+'Dec 2012'!$C27+'Jan 2013'!$C27+'Feb 2013'!$C27+'Mar 2013'!$C27+'Apr 2013'!$C27</f>
        <v>101161.4084999999</v>
      </c>
      <c r="C28" s="97">
        <f>'Oct 2012'!$D27+'Nov 2012'!$D27+'Dec 2012'!$D27+'Jan 2013'!$D27+'Feb 2013'!$D27+'Mar 2013'!$D27+'Apr 2013'!$D27</f>
        <v>35466543</v>
      </c>
      <c r="D28" s="97">
        <f>'Oct 2012'!$F27+'Nov 2012'!$F27+'Dec 2012'!$F27+'Jan 2013'!$F27+'Feb 2013'!$F27+'Mar 2013'!$F27+'Apr 2013'!$F27</f>
        <v>1094681.3099999987</v>
      </c>
      <c r="E28" s="97">
        <f>'Oct 2012'!$G27+'Nov 2012'!$G27+'Dec 2012'!$G27+'Jan 2013'!$G27+'Feb 2013'!$G27+'Mar 2013'!$G27+'Apr 2013'!$G27</f>
        <v>241397752</v>
      </c>
      <c r="F28" s="97">
        <f>'Oct 2012'!$I27+'Nov 2012'!$I27+'Dec 2012'!$I27+'Jan 2013'!$I27+'Feb 2013'!$I27+'Mar 2013'!$I27+'Apr 2013'!$I27</f>
        <v>76145738.375001043</v>
      </c>
      <c r="G28" s="64">
        <v>100</v>
      </c>
      <c r="H28" s="62">
        <v>200</v>
      </c>
      <c r="I28" s="66">
        <f t="shared" si="13"/>
        <v>2.086497009104853E-2</v>
      </c>
      <c r="J28" s="66">
        <f t="shared" si="14"/>
        <v>1.0032442719002355E-2</v>
      </c>
      <c r="K28" s="66">
        <f t="shared" si="15"/>
        <v>0.22578266881663492</v>
      </c>
      <c r="L28" s="66">
        <f t="shared" si="16"/>
        <v>6.8284329810095565E-2</v>
      </c>
      <c r="M28" s="4">
        <f t="shared" si="17"/>
        <v>8430.1173749999925</v>
      </c>
      <c r="N28" s="4">
        <f t="shared" si="18"/>
        <v>4207.1232727053257</v>
      </c>
      <c r="O28" s="60">
        <f t="shared" si="19"/>
        <v>350.59360605877714</v>
      </c>
      <c r="P28">
        <f>'[1]OCS Schedule 1 Proposal'!$F$23/100</f>
        <v>8.8854000000000002E-2</v>
      </c>
      <c r="Q28" s="61">
        <f t="shared" si="20"/>
        <v>31.151644272746584</v>
      </c>
      <c r="R28" s="61">
        <v>14</v>
      </c>
      <c r="S28" s="61">
        <f t="shared" si="21"/>
        <v>45.15164427274658</v>
      </c>
    </row>
    <row r="29" spans="1:19" x14ac:dyDescent="0.2">
      <c r="A29" s="26">
        <v>380</v>
      </c>
      <c r="B29" s="97">
        <f>'Oct 2012'!$C28+'Nov 2012'!$C28+'Dec 2012'!$C28+'Jan 2013'!$C28+'Feb 2013'!$C28+'Mar 2013'!$C28+'Apr 2013'!$C28</f>
        <v>103966.6737499999</v>
      </c>
      <c r="C29" s="97">
        <f>'Oct 2012'!$D28+'Nov 2012'!$D28+'Dec 2012'!$D28+'Jan 2013'!$D28+'Feb 2013'!$D28+'Mar 2013'!$D28+'Apr 2013'!$D28</f>
        <v>38521865</v>
      </c>
      <c r="D29" s="97">
        <f>'Oct 2012'!$F28+'Nov 2012'!$F28+'Dec 2012'!$F28+'Jan 2013'!$F28+'Feb 2013'!$F28+'Mar 2013'!$F28+'Apr 2013'!$F28</f>
        <v>1198647.9837499985</v>
      </c>
      <c r="E29" s="97">
        <f>'Oct 2012'!$G28+'Nov 2012'!$G28+'Dec 2012'!$G28+'Jan 2013'!$G28+'Feb 2013'!$G28+'Mar 2013'!$G28+'Apr 2013'!$G28</f>
        <v>279919617</v>
      </c>
      <c r="F29" s="97">
        <f>'Oct 2012'!$I28+'Nov 2012'!$I28+'Dec 2012'!$I28+'Jan 2013'!$I28+'Feb 2013'!$I28+'Mar 2013'!$I28+'Apr 2013'!$I28</f>
        <v>74088603.240001053</v>
      </c>
      <c r="G29" s="64">
        <v>100</v>
      </c>
      <c r="H29" s="62">
        <v>200</v>
      </c>
      <c r="I29" s="66">
        <f t="shared" si="13"/>
        <v>2.1443567961586363E-2</v>
      </c>
      <c r="J29" s="66">
        <f t="shared" si="14"/>
        <v>1.0896703522574549E-2</v>
      </c>
      <c r="K29" s="66">
        <f t="shared" si="15"/>
        <v>0.24722623677822128</v>
      </c>
      <c r="L29" s="66">
        <f t="shared" si="16"/>
        <v>7.9181033332670112E-2</v>
      </c>
      <c r="M29" s="4">
        <f t="shared" si="17"/>
        <v>8663.8894791666589</v>
      </c>
      <c r="N29" s="4">
        <f t="shared" si="18"/>
        <v>4446.2553559380412</v>
      </c>
      <c r="O29" s="60">
        <f t="shared" si="19"/>
        <v>370.52127966150346</v>
      </c>
      <c r="P29">
        <f>'[1]OCS Schedule 1 Proposal'!$F$23/100</f>
        <v>8.8854000000000002E-2</v>
      </c>
      <c r="Q29" s="61">
        <f t="shared" si="20"/>
        <v>32.922297783043227</v>
      </c>
      <c r="R29" s="61">
        <v>15</v>
      </c>
      <c r="S29" s="61">
        <f t="shared" si="21"/>
        <v>47.922297783043227</v>
      </c>
    </row>
    <row r="30" spans="1:19" x14ac:dyDescent="0.2">
      <c r="A30" s="26">
        <v>400</v>
      </c>
      <c r="B30" s="97">
        <f>'Oct 2012'!$C29+'Nov 2012'!$C29+'Dec 2012'!$C29+'Jan 2013'!$C29+'Feb 2013'!$C29+'Mar 2013'!$C29+'Apr 2013'!$C29</f>
        <v>106666.4594999999</v>
      </c>
      <c r="C30" s="97">
        <f>'Oct 2012'!$D29+'Nov 2012'!$D29+'Dec 2012'!$D29+'Jan 2013'!$D29+'Feb 2013'!$D29+'Mar 2013'!$D29+'Apr 2013'!$D29</f>
        <v>41658510</v>
      </c>
      <c r="D30" s="97">
        <f>'Oct 2012'!$F29+'Nov 2012'!$F29+'Dec 2012'!$F29+'Jan 2013'!$F29+'Feb 2013'!$F29+'Mar 2013'!$F29+'Apr 2013'!$F29</f>
        <v>1305314.4432499986</v>
      </c>
      <c r="E30" s="97">
        <f>'Oct 2012'!$G29+'Nov 2012'!$G29+'Dec 2012'!$G29+'Jan 2013'!$G29+'Feb 2013'!$G29+'Mar 2013'!$G29+'Apr 2013'!$G29</f>
        <v>321578127</v>
      </c>
      <c r="F30" s="97">
        <f>'Oct 2012'!$I29+'Nov 2012'!$I29+'Dec 2012'!$I29+'Jan 2013'!$I29+'Feb 2013'!$I29+'Mar 2013'!$I29+'Apr 2013'!$I29</f>
        <v>71986666.990001053</v>
      </c>
      <c r="G30" s="27">
        <v>100</v>
      </c>
      <c r="H30" s="26">
        <v>400</v>
      </c>
      <c r="I30" s="42">
        <f t="shared" ref="I30:I50" si="22">B30/$D$50</f>
        <v>2.2000410237324238E-2</v>
      </c>
      <c r="J30" s="42">
        <f t="shared" ref="J30:J50" si="23">C30/$E$50</f>
        <v>1.1783968212915108E-2</v>
      </c>
      <c r="K30" s="42">
        <f t="shared" ref="K30:K50" si="24">D30/$D$50</f>
        <v>0.26922664701554555</v>
      </c>
      <c r="L30" s="42">
        <f t="shared" ref="L30:L50" si="25">E30/$E$50</f>
        <v>9.096500154558522E-2</v>
      </c>
      <c r="M30" s="4">
        <f t="shared" si="4"/>
        <v>8888.8716249999907</v>
      </c>
      <c r="N30" s="4">
        <f t="shared" si="5"/>
        <v>4686.5914772393899</v>
      </c>
      <c r="O30" s="60">
        <f t="shared" si="6"/>
        <v>390.54928976994916</v>
      </c>
      <c r="P30">
        <f>'[1]OCS Schedule 1 Proposal'!$F$27/100</f>
        <v>9.9268999999999996E-2</v>
      </c>
      <c r="Q30" s="61">
        <f t="shared" si="7"/>
        <v>38.769437446173079</v>
      </c>
      <c r="R30" s="61">
        <v>6</v>
      </c>
      <c r="S30" s="61">
        <f t="shared" si="8"/>
        <v>44.769437446173079</v>
      </c>
    </row>
    <row r="31" spans="1:19" x14ac:dyDescent="0.2">
      <c r="A31" s="26">
        <v>500</v>
      </c>
      <c r="B31" s="97">
        <f>'Oct 2012'!$C30+'Nov 2012'!$C30+'Dec 2012'!$C30+'Jan 2013'!$C30+'Feb 2013'!$C30+'Mar 2013'!$C30+'Apr 2013'!$C30</f>
        <v>551892.57450000849</v>
      </c>
      <c r="C31" s="97">
        <f>'Oct 2012'!$D30+'Nov 2012'!$D30+'Dec 2012'!$D30+'Jan 2013'!$D30+'Feb 2013'!$D30+'Mar 2013'!$D30+'Apr 2013'!$D30</f>
        <v>248755698</v>
      </c>
      <c r="D31" s="97">
        <f>'Oct 2012'!$F30+'Nov 2012'!$F30+'Dec 2012'!$F30+'Jan 2013'!$F30+'Feb 2013'!$F30+'Mar 2013'!$F30+'Apr 2013'!$F30</f>
        <v>1857207.0177500066</v>
      </c>
      <c r="E31" s="97">
        <f>'Oct 2012'!$G30+'Nov 2012'!$G30+'Dec 2012'!$G30+'Jan 2013'!$G30+'Feb 2013'!$G30+'Mar 2013'!$G30+'Apr 2013'!$G30</f>
        <v>570333825</v>
      </c>
      <c r="F31" s="97">
        <f>'Oct 2012'!$I30+'Nov 2012'!$I30+'Dec 2012'!$I30+'Jan 2013'!$I30+'Feb 2013'!$I30+'Mar 2013'!$I30+'Apr 2013'!$I30</f>
        <v>327116468.75000083</v>
      </c>
      <c r="G31" s="27">
        <v>100</v>
      </c>
      <c r="H31" s="26">
        <v>500</v>
      </c>
      <c r="I31" s="42">
        <f t="shared" si="22"/>
        <v>0.11383018713519059</v>
      </c>
      <c r="J31" s="42">
        <f t="shared" si="23"/>
        <v>7.0365676497155333E-2</v>
      </c>
      <c r="K31" s="42">
        <f t="shared" si="24"/>
        <v>0.38305683415073605</v>
      </c>
      <c r="L31" s="42">
        <f t="shared" si="25"/>
        <v>0.16133067804274054</v>
      </c>
      <c r="M31" s="4">
        <f t="shared" si="4"/>
        <v>45991.04787500071</v>
      </c>
      <c r="N31" s="4">
        <f t="shared" si="5"/>
        <v>5408.7851765433634</v>
      </c>
      <c r="O31" s="60">
        <f t="shared" si="6"/>
        <v>450.73209804528028</v>
      </c>
      <c r="P31">
        <f>'[1]OCS Schedule 1 Proposal'!$F$27/100</f>
        <v>9.9268999999999996E-2</v>
      </c>
      <c r="Q31" s="61">
        <f t="shared" si="7"/>
        <v>44.743724640856925</v>
      </c>
      <c r="R31" s="61">
        <v>6</v>
      </c>
      <c r="S31" s="61">
        <f t="shared" si="8"/>
        <v>50.743724640856925</v>
      </c>
    </row>
    <row r="32" spans="1:19" x14ac:dyDescent="0.2">
      <c r="A32" s="26">
        <v>600</v>
      </c>
      <c r="B32" s="97">
        <f>'Oct 2012'!$C31+'Nov 2012'!$C31+'Dec 2012'!$C31+'Jan 2013'!$C31+'Feb 2013'!$C31+'Mar 2013'!$C31+'Apr 2013'!$C31</f>
        <v>540667.15000000875</v>
      </c>
      <c r="C32" s="97">
        <f>'Oct 2012'!$D31+'Nov 2012'!$D31+'Dec 2012'!$D31+'Jan 2013'!$D31+'Feb 2013'!$D31+'Mar 2013'!$D31+'Apr 2013'!$D31</f>
        <v>297339814</v>
      </c>
      <c r="D32" s="97">
        <f>'Oct 2012'!$F31+'Nov 2012'!$F31+'Dec 2012'!$F31+'Jan 2013'!$F31+'Feb 2013'!$F31+'Mar 2013'!$F31+'Apr 2013'!$F31</f>
        <v>2397874.1677500159</v>
      </c>
      <c r="E32" s="97">
        <f>'Oct 2012'!$G31+'Nov 2012'!$G31+'Dec 2012'!$G31+'Jan 2013'!$G31+'Feb 2013'!$G31+'Mar 2013'!$G31+'Apr 2013'!$G31</f>
        <v>867673639</v>
      </c>
      <c r="F32" s="97">
        <f>'Oct 2012'!$I31+'Nov 2012'!$I31+'Dec 2012'!$I31+'Jan 2013'!$I31+'Feb 2013'!$I31+'Mar 2013'!$I31+'Apr 2013'!$I31</f>
        <v>272057324.54999894</v>
      </c>
      <c r="G32" s="27">
        <v>100</v>
      </c>
      <c r="H32" s="26">
        <v>600</v>
      </c>
      <c r="I32" s="42">
        <f t="shared" si="22"/>
        <v>0.11151489566263446</v>
      </c>
      <c r="J32" s="42">
        <f t="shared" si="23"/>
        <v>8.4108695116798235E-2</v>
      </c>
      <c r="K32" s="42">
        <f t="shared" si="24"/>
        <v>0.49457172981337061</v>
      </c>
      <c r="L32" s="42">
        <f t="shared" si="25"/>
        <v>0.24543937315953879</v>
      </c>
      <c r="M32" s="4">
        <f t="shared" si="4"/>
        <v>45055.59583333406</v>
      </c>
      <c r="N32" s="4">
        <f t="shared" si="5"/>
        <v>6599.3981102790185</v>
      </c>
      <c r="O32" s="60">
        <f t="shared" si="6"/>
        <v>549.9498425232515</v>
      </c>
      <c r="P32">
        <f>'[1]OCS Schedule 1 Proposal'!$F$27/100</f>
        <v>9.9268999999999996E-2</v>
      </c>
      <c r="Q32" s="61">
        <f t="shared" si="7"/>
        <v>54.592970917440653</v>
      </c>
      <c r="R32" s="61">
        <v>6</v>
      </c>
      <c r="S32" s="61">
        <f t="shared" si="8"/>
        <v>60.592970917440653</v>
      </c>
    </row>
    <row r="33" spans="1:19" x14ac:dyDescent="0.2">
      <c r="A33" s="26">
        <v>700</v>
      </c>
      <c r="B33" s="97">
        <f>'Oct 2012'!$C32+'Nov 2012'!$C32+'Dec 2012'!$C32+'Jan 2013'!$C32+'Feb 2013'!$C32+'Mar 2013'!$C32+'Apr 2013'!$C32</f>
        <v>484924.70150001178</v>
      </c>
      <c r="C33" s="97">
        <f>'Oct 2012'!$D32+'Nov 2012'!$D32+'Dec 2012'!$D32+'Jan 2013'!$D32+'Feb 2013'!$D32+'Mar 2013'!$D32+'Apr 2013'!$D32</f>
        <v>314847079</v>
      </c>
      <c r="D33" s="97">
        <f>'Oct 2012'!$F32+'Nov 2012'!$F32+'Dec 2012'!$F32+'Jan 2013'!$F32+'Feb 2013'!$F32+'Mar 2013'!$F32+'Apr 2013'!$F32</f>
        <v>2882798.8692500275</v>
      </c>
      <c r="E33" s="97">
        <f>'Oct 2012'!$G32+'Nov 2012'!$G32+'Dec 2012'!$G32+'Jan 2013'!$G32+'Feb 2013'!$G32+'Mar 2013'!$G32+'Apr 2013'!$G32</f>
        <v>1182520718</v>
      </c>
      <c r="F33" s="97">
        <f>'Oct 2012'!$I32+'Nov 2012'!$I32+'Dec 2012'!$I32+'Jan 2013'!$I32+'Feb 2013'!$I32+'Mar 2013'!$I32+'Apr 2013'!$I32</f>
        <v>220450873.49999505</v>
      </c>
      <c r="G33" s="27">
        <v>100</v>
      </c>
      <c r="H33" s="26">
        <v>700</v>
      </c>
      <c r="I33" s="42">
        <f t="shared" si="22"/>
        <v>0.10001777894589509</v>
      </c>
      <c r="J33" s="42">
        <f t="shared" si="23"/>
        <v>8.9060985879359858E-2</v>
      </c>
      <c r="K33" s="42">
        <f t="shared" si="24"/>
        <v>0.59458950875926564</v>
      </c>
      <c r="L33" s="42">
        <f t="shared" si="25"/>
        <v>0.33450035903889863</v>
      </c>
      <c r="M33" s="4">
        <f t="shared" si="4"/>
        <v>40410.391791667651</v>
      </c>
      <c r="N33" s="4">
        <f t="shared" si="5"/>
        <v>7791.2404468426694</v>
      </c>
      <c r="O33" s="60">
        <f t="shared" si="6"/>
        <v>649.27003723688915</v>
      </c>
      <c r="P33">
        <f>'[1]OCS Schedule 1 Proposal'!$F$27/100</f>
        <v>9.9268999999999996E-2</v>
      </c>
      <c r="Q33" s="61">
        <f t="shared" si="7"/>
        <v>64.452387326468752</v>
      </c>
      <c r="R33" s="61">
        <v>6</v>
      </c>
      <c r="S33" s="61">
        <f t="shared" si="8"/>
        <v>70.452387326468752</v>
      </c>
    </row>
    <row r="34" spans="1:19" x14ac:dyDescent="0.2">
      <c r="A34" s="26">
        <v>800</v>
      </c>
      <c r="B34" s="97">
        <f>'Oct 2012'!$C33+'Nov 2012'!$C33+'Dec 2012'!$C33+'Jan 2013'!$C33+'Feb 2013'!$C33+'Mar 2013'!$C33+'Apr 2013'!$C33</f>
        <v>407505.63675001054</v>
      </c>
      <c r="C34" s="97">
        <f>'Oct 2012'!$D33+'Nov 2012'!$D33+'Dec 2012'!$D33+'Jan 2013'!$D33+'Feb 2013'!$D33+'Mar 2013'!$D33+'Apr 2013'!$D33</f>
        <v>305154145</v>
      </c>
      <c r="D34" s="97">
        <f>'Oct 2012'!$F33+'Nov 2012'!$F33+'Dec 2012'!$F33+'Jan 2013'!$F33+'Feb 2013'!$F33+'Mar 2013'!$F33+'Apr 2013'!$F33</f>
        <v>3290304.5060000378</v>
      </c>
      <c r="E34" s="97">
        <f>'Oct 2012'!$G33+'Nov 2012'!$G33+'Dec 2012'!$G33+'Jan 2013'!$G33+'Feb 2013'!$G33+'Mar 2013'!$G33+'Apr 2013'!$G33</f>
        <v>1487674863</v>
      </c>
      <c r="F34" s="97">
        <f>'Oct 2012'!$I33+'Nov 2012'!$I33+'Dec 2012'!$I33+'Jan 2013'!$I33+'Feb 2013'!$I33+'Mar 2013'!$I33+'Apr 2013'!$I33</f>
        <v>175708250.99999377</v>
      </c>
      <c r="G34" s="27">
        <v>100</v>
      </c>
      <c r="H34" s="26">
        <v>800</v>
      </c>
      <c r="I34" s="42">
        <f t="shared" si="22"/>
        <v>8.4049768076555245E-2</v>
      </c>
      <c r="J34" s="42">
        <f t="shared" si="23"/>
        <v>8.6319139708052148E-2</v>
      </c>
      <c r="K34" s="42">
        <f t="shared" si="24"/>
        <v>0.67863927683582081</v>
      </c>
      <c r="L34" s="42">
        <f t="shared" si="25"/>
        <v>0.42081949874695079</v>
      </c>
      <c r="M34" s="4">
        <f t="shared" si="4"/>
        <v>33958.803062500876</v>
      </c>
      <c r="N34" s="4">
        <f t="shared" si="5"/>
        <v>8986.0100321665195</v>
      </c>
      <c r="O34" s="60">
        <f t="shared" si="6"/>
        <v>748.83416934720992</v>
      </c>
      <c r="P34">
        <f>'[1]OCS Schedule 1 Proposal'!$F$27/100</f>
        <v>9.9268999999999996E-2</v>
      </c>
      <c r="Q34" s="61">
        <f t="shared" si="7"/>
        <v>74.336019156928174</v>
      </c>
      <c r="R34" s="61">
        <v>6</v>
      </c>
      <c r="S34" s="61">
        <f t="shared" si="8"/>
        <v>80.336019156928174</v>
      </c>
    </row>
    <row r="35" spans="1:19" x14ac:dyDescent="0.2">
      <c r="A35" s="26">
        <v>900</v>
      </c>
      <c r="B35" s="97">
        <f>'Oct 2012'!$C34+'Nov 2012'!$C34+'Dec 2012'!$C34+'Jan 2013'!$C34+'Feb 2013'!$C34+'Mar 2013'!$C34+'Apr 2013'!$C34</f>
        <v>328551.04725000664</v>
      </c>
      <c r="C35" s="97">
        <f>'Oct 2012'!$D34+'Nov 2012'!$D34+'Dec 2012'!$D34+'Jan 2013'!$D34+'Feb 2013'!$D34+'Mar 2013'!$D34+'Apr 2013'!$D34</f>
        <v>278819946</v>
      </c>
      <c r="D35" s="97">
        <f>'Oct 2012'!$F34+'Nov 2012'!$F34+'Dec 2012'!$F34+'Jan 2013'!$F34+'Feb 2013'!$F34+'Mar 2013'!$F34+'Apr 2013'!$F34</f>
        <v>3618855.5532500446</v>
      </c>
      <c r="E35" s="97">
        <f>'Oct 2012'!$G34+'Nov 2012'!$G34+'Dec 2012'!$G34+'Jan 2013'!$G34+'Feb 2013'!$G34+'Mar 2013'!$G34+'Apr 2013'!$G34</f>
        <v>1766494809</v>
      </c>
      <c r="F35" s="97">
        <f>'Oct 2012'!$I34+'Nov 2012'!$I34+'Dec 2012'!$I34+'Jan 2013'!$I34+'Feb 2013'!$I34+'Mar 2013'!$I34+'Apr 2013'!$I34</f>
        <v>138932055.19999516</v>
      </c>
      <c r="G35" s="27">
        <v>100</v>
      </c>
      <c r="H35" s="26">
        <v>900</v>
      </c>
      <c r="I35" s="42">
        <f t="shared" si="22"/>
        <v>6.7765048706830408E-2</v>
      </c>
      <c r="J35" s="42">
        <f t="shared" si="23"/>
        <v>7.8869968724054385E-2</v>
      </c>
      <c r="K35" s="42">
        <f t="shared" si="24"/>
        <v>0.74640432554265135</v>
      </c>
      <c r="L35" s="42">
        <f t="shared" si="25"/>
        <v>0.49968946747100518</v>
      </c>
      <c r="M35" s="4">
        <f t="shared" si="4"/>
        <v>27379.253937500554</v>
      </c>
      <c r="N35" s="4">
        <f t="shared" si="5"/>
        <v>10183.621023292697</v>
      </c>
      <c r="O35" s="60">
        <f t="shared" si="6"/>
        <v>848.63508527439137</v>
      </c>
      <c r="P35">
        <f>'[1]OCS Schedule 1 Proposal'!$F$27/100</f>
        <v>9.9268999999999996E-2</v>
      </c>
      <c r="Q35" s="61">
        <f t="shared" si="7"/>
        <v>84.243156280103548</v>
      </c>
      <c r="R35" s="61">
        <v>6</v>
      </c>
      <c r="S35" s="61">
        <f t="shared" si="8"/>
        <v>90.243156280103548</v>
      </c>
    </row>
    <row r="36" spans="1:19" x14ac:dyDescent="0.2">
      <c r="A36" s="26">
        <v>1000</v>
      </c>
      <c r="B36" s="97">
        <f>'Oct 2012'!$C35+'Nov 2012'!$C35+'Dec 2012'!$C35+'Jan 2013'!$C35+'Feb 2013'!$C35+'Mar 2013'!$C35+'Apr 2013'!$C35</f>
        <v>256373.27900000362</v>
      </c>
      <c r="C36" s="97">
        <f>'Oct 2012'!$D35+'Nov 2012'!$D35+'Dec 2012'!$D35+'Jan 2013'!$D35+'Feb 2013'!$D35+'Mar 2013'!$D35+'Apr 2013'!$D35</f>
        <v>243152431</v>
      </c>
      <c r="D36" s="97">
        <f>'Oct 2012'!$F35+'Nov 2012'!$F35+'Dec 2012'!$F35+'Jan 2013'!$F35+'Feb 2013'!$F35+'Mar 2013'!$F35+'Apr 2013'!$F35</f>
        <v>3875228.8322500479</v>
      </c>
      <c r="E36" s="97">
        <f>'Oct 2012'!$G35+'Nov 2012'!$G35+'Dec 2012'!$G35+'Jan 2013'!$G35+'Feb 2013'!$G35+'Mar 2013'!$G35+'Apr 2013'!$G35</f>
        <v>2009647240</v>
      </c>
      <c r="F36" s="97">
        <f>'Oct 2012'!$I35+'Nov 2012'!$I35+'Dec 2012'!$I35+'Jan 2013'!$I35+'Feb 2013'!$I35+'Mar 2013'!$I35+'Apr 2013'!$I35</f>
        <v>109732098.99999684</v>
      </c>
      <c r="G36" s="27">
        <v>100</v>
      </c>
      <c r="H36" s="26">
        <v>1000</v>
      </c>
      <c r="I36" s="42">
        <f t="shared" si="22"/>
        <v>5.2878077498091786E-2</v>
      </c>
      <c r="J36" s="42">
        <f t="shared" si="23"/>
        <v>6.8780676932445106E-2</v>
      </c>
      <c r="K36" s="42">
        <f t="shared" si="24"/>
        <v>0.79928240304074305</v>
      </c>
      <c r="L36" s="42">
        <f t="shared" si="25"/>
        <v>0.56847014440345034</v>
      </c>
      <c r="M36" s="4">
        <f t="shared" si="4"/>
        <v>21364.439916666968</v>
      </c>
      <c r="N36" s="4">
        <f t="shared" si="5"/>
        <v>11381.175071681158</v>
      </c>
      <c r="O36" s="60">
        <f t="shared" si="6"/>
        <v>948.43125597342987</v>
      </c>
      <c r="P36">
        <f>'[1]OCS Schedule 1 Proposal'!$F$27/100</f>
        <v>9.9268999999999996E-2</v>
      </c>
      <c r="Q36" s="61">
        <f t="shared" si="7"/>
        <v>94.149822349226412</v>
      </c>
      <c r="R36" s="61">
        <v>6</v>
      </c>
      <c r="S36" s="61">
        <f t="shared" si="8"/>
        <v>100.14982234922641</v>
      </c>
    </row>
    <row r="37" spans="1:19" x14ac:dyDescent="0.2">
      <c r="A37" s="26">
        <v>1100</v>
      </c>
      <c r="B37" s="97">
        <f>'Oct 2012'!$C36+'Nov 2012'!$C36+'Dec 2012'!$C36+'Jan 2013'!$C36+'Feb 2013'!$C36+'Mar 2013'!$C36+'Apr 2013'!$C36</f>
        <v>198778.38600000128</v>
      </c>
      <c r="C37" s="97">
        <f>'Oct 2012'!$D36+'Nov 2012'!$D36+'Dec 2012'!$D36+'Jan 2013'!$D36+'Feb 2013'!$D36+'Mar 2013'!$D36+'Apr 2013'!$D36</f>
        <v>208398506</v>
      </c>
      <c r="D37" s="97">
        <f>'Oct 2012'!$F36+'Nov 2012'!$F36+'Dec 2012'!$F36+'Jan 2013'!$F36+'Feb 2013'!$F36+'Mar 2013'!$F36+'Apr 2013'!$F36</f>
        <v>4074007.2182500497</v>
      </c>
      <c r="E37" s="97">
        <f>'Oct 2012'!$G36+'Nov 2012'!$G36+'Dec 2012'!$G36+'Jan 2013'!$G36+'Feb 2013'!$G36+'Mar 2013'!$G36+'Apr 2013'!$G36</f>
        <v>2218045746</v>
      </c>
      <c r="F37" s="97">
        <f>'Oct 2012'!$I36+'Nov 2012'!$I36+'Dec 2012'!$I36+'Jan 2013'!$I36+'Feb 2013'!$I36+'Mar 2013'!$I36+'Apr 2013'!$I36</f>
        <v>87057900.499998659</v>
      </c>
      <c r="G37" s="27">
        <v>100</v>
      </c>
      <c r="H37" s="26">
        <v>1100</v>
      </c>
      <c r="I37" s="42">
        <f t="shared" si="22"/>
        <v>4.0998886236710816E-2</v>
      </c>
      <c r="J37" s="42">
        <f t="shared" si="23"/>
        <v>5.8949812903125877E-2</v>
      </c>
      <c r="K37" s="42">
        <f t="shared" si="24"/>
        <v>0.84028128927745394</v>
      </c>
      <c r="L37" s="42">
        <f t="shared" si="25"/>
        <v>0.62741995730657618</v>
      </c>
      <c r="M37" s="4">
        <f t="shared" si="4"/>
        <v>16564.865500000105</v>
      </c>
      <c r="N37" s="4">
        <f t="shared" si="5"/>
        <v>12580.754489071986</v>
      </c>
      <c r="O37" s="60">
        <f t="shared" si="6"/>
        <v>1048.3962074226654</v>
      </c>
      <c r="P37">
        <f>'[1]OCS Schedule 1 Proposal'!$F$27/100</f>
        <v>9.9268999999999996E-2</v>
      </c>
      <c r="Q37" s="61">
        <f t="shared" si="7"/>
        <v>104.07324311464056</v>
      </c>
      <c r="R37" s="61">
        <v>6</v>
      </c>
      <c r="S37" s="61">
        <f t="shared" si="8"/>
        <v>110.07324311464056</v>
      </c>
    </row>
    <row r="38" spans="1:19" x14ac:dyDescent="0.2">
      <c r="A38" s="26">
        <v>1200</v>
      </c>
      <c r="B38" s="97">
        <f>'Oct 2012'!$C37+'Nov 2012'!$C37+'Dec 2012'!$C37+'Jan 2013'!$C37+'Feb 2013'!$C37+'Mar 2013'!$C37+'Apr 2013'!$C37</f>
        <v>154616.24600000007</v>
      </c>
      <c r="C38" s="97">
        <f>'Oct 2012'!$D37+'Nov 2012'!$D37+'Dec 2012'!$D37+'Jan 2013'!$D37+'Feb 2013'!$D37+'Mar 2013'!$D37+'Apr 2013'!$D37</f>
        <v>177575795</v>
      </c>
      <c r="D38" s="97">
        <f>'Oct 2012'!$F37+'Nov 2012'!$F37+'Dec 2012'!$F37+'Jan 2013'!$F37+'Feb 2013'!$F37+'Mar 2013'!$F37+'Apr 2013'!$F37</f>
        <v>4228623.4642500505</v>
      </c>
      <c r="E38" s="97">
        <f>'Oct 2012'!$G37+'Nov 2012'!$G37+'Dec 2012'!$G37+'Jan 2013'!$G37+'Feb 2013'!$G37+'Mar 2013'!$G37+'Apr 2013'!$G37</f>
        <v>2395621541</v>
      </c>
      <c r="F38" s="97">
        <f>'Oct 2012'!$I37+'Nov 2012'!$I37+'Dec 2012'!$I37+'Jan 2013'!$I37+'Feb 2013'!$I37+'Mar 2013'!$I37+'Apr 2013'!$I37</f>
        <v>69474080.299999833</v>
      </c>
      <c r="G38" s="27">
        <v>100</v>
      </c>
      <c r="H38" s="26">
        <v>1200</v>
      </c>
      <c r="I38" s="42">
        <f t="shared" si="22"/>
        <v>3.1890257324562722E-2</v>
      </c>
      <c r="J38" s="42">
        <f t="shared" si="23"/>
        <v>5.0230973783342937E-2</v>
      </c>
      <c r="K38" s="42">
        <f t="shared" si="24"/>
        <v>0.87217154660201679</v>
      </c>
      <c r="L38" s="42">
        <f t="shared" si="25"/>
        <v>0.67765093108991914</v>
      </c>
      <c r="M38" s="4">
        <f t="shared" si="4"/>
        <v>12884.687166666672</v>
      </c>
      <c r="N38" s="4">
        <f t="shared" si="5"/>
        <v>13781.925218906163</v>
      </c>
      <c r="O38" s="60">
        <f t="shared" si="6"/>
        <v>1148.4937682421803</v>
      </c>
      <c r="P38">
        <f>'[1]OCS Schedule 1 Proposal'!$F$27/100</f>
        <v>9.9268999999999996E-2</v>
      </c>
      <c r="Q38" s="61">
        <f t="shared" si="7"/>
        <v>114.00982787963299</v>
      </c>
      <c r="R38" s="61">
        <v>6</v>
      </c>
      <c r="S38" s="61">
        <f t="shared" si="8"/>
        <v>120.00982787963299</v>
      </c>
    </row>
    <row r="39" spans="1:19" x14ac:dyDescent="0.2">
      <c r="A39" s="26">
        <v>1300</v>
      </c>
      <c r="B39" s="97">
        <f>'Oct 2012'!$C38+'Nov 2012'!$C38+'Dec 2012'!$C38+'Jan 2013'!$C38+'Feb 2013'!$C38+'Mar 2013'!$C38+'Apr 2013'!$C38</f>
        <v>119789.88299999961</v>
      </c>
      <c r="C39" s="97">
        <f>'Oct 2012'!$D38+'Nov 2012'!$D38+'Dec 2012'!$D38+'Jan 2013'!$D38+'Feb 2013'!$D38+'Mar 2013'!$D38+'Apr 2013'!$D38</f>
        <v>149550439</v>
      </c>
      <c r="D39" s="97">
        <f>'Oct 2012'!$F38+'Nov 2012'!$F38+'Dec 2012'!$F38+'Jan 2013'!$F38+'Feb 2013'!$F38+'Mar 2013'!$F38+'Apr 2013'!$F38</f>
        <v>4348413.347250049</v>
      </c>
      <c r="E39" s="97">
        <f>'Oct 2012'!$G38+'Nov 2012'!$G38+'Dec 2012'!$G38+'Jan 2013'!$G38+'Feb 2013'!$G38+'Mar 2013'!$G38+'Apr 2013'!$G38</f>
        <v>2545171980</v>
      </c>
      <c r="F39" s="97">
        <f>'Oct 2012'!$I38+'Nov 2012'!$I38+'Dec 2012'!$I38+'Jan 2013'!$I38+'Feb 2013'!$I38+'Mar 2013'!$I38+'Apr 2013'!$I38</f>
        <v>55799747.000000462</v>
      </c>
      <c r="G39" s="27">
        <v>100</v>
      </c>
      <c r="H39" s="26">
        <v>1300</v>
      </c>
      <c r="I39" s="42">
        <f t="shared" si="22"/>
        <v>2.4707172063595743E-2</v>
      </c>
      <c r="J39" s="42">
        <f t="shared" si="23"/>
        <v>4.2303424184002257E-2</v>
      </c>
      <c r="K39" s="42">
        <f t="shared" si="24"/>
        <v>0.89687871866561231</v>
      </c>
      <c r="L39" s="42">
        <f t="shared" si="25"/>
        <v>0.71995435527392138</v>
      </c>
      <c r="M39" s="4">
        <f t="shared" si="4"/>
        <v>9982.490249999968</v>
      </c>
      <c r="N39" s="4">
        <f t="shared" si="5"/>
        <v>14981.275739287647</v>
      </c>
      <c r="O39" s="60">
        <f t="shared" si="6"/>
        <v>1248.4396449406372</v>
      </c>
      <c r="P39">
        <f>'[1]OCS Schedule 1 Proposal'!$F$27/100</f>
        <v>9.9268999999999996E-2</v>
      </c>
      <c r="Q39" s="61">
        <f t="shared" si="7"/>
        <v>123.93135511361211</v>
      </c>
      <c r="R39" s="61">
        <v>6</v>
      </c>
      <c r="S39" s="61">
        <f t="shared" si="8"/>
        <v>129.93135511361211</v>
      </c>
    </row>
    <row r="40" spans="1:19" x14ac:dyDescent="0.2">
      <c r="A40" s="26">
        <v>1400</v>
      </c>
      <c r="B40" s="97">
        <f>'Oct 2012'!$C39+'Nov 2012'!$C39+'Dec 2012'!$C39+'Jan 2013'!$C39+'Feb 2013'!$C39+'Mar 2013'!$C39+'Apr 2013'!$C39</f>
        <v>93188.675749999835</v>
      </c>
      <c r="C40" s="97">
        <f>'Oct 2012'!$D39+'Nov 2012'!$D39+'Dec 2012'!$D39+'Jan 2013'!$D39+'Feb 2013'!$D39+'Mar 2013'!$D39+'Apr 2013'!$D39</f>
        <v>125668629</v>
      </c>
      <c r="D40" s="97">
        <f>'Oct 2012'!$F39+'Nov 2012'!$F39+'Dec 2012'!$F39+'Jan 2013'!$F39+'Feb 2013'!$F39+'Mar 2013'!$F39+'Apr 2013'!$F39</f>
        <v>4441602.0230000485</v>
      </c>
      <c r="E40" s="97">
        <f>'Oct 2012'!$G39+'Nov 2012'!$G39+'Dec 2012'!$G39+'Jan 2013'!$G39+'Feb 2013'!$G39+'Mar 2013'!$G39+'Apr 2013'!$G39</f>
        <v>2670840609</v>
      </c>
      <c r="F40" s="97">
        <f>'Oct 2012'!$I39+'Nov 2012'!$I39+'Dec 2012'!$I39+'Jan 2013'!$I39+'Feb 2013'!$I39+'Mar 2013'!$I39+'Apr 2013'!$I39</f>
        <v>45201650.550000213</v>
      </c>
      <c r="G40" s="27">
        <v>100</v>
      </c>
      <c r="H40" s="26">
        <v>1400</v>
      </c>
      <c r="I40" s="42">
        <f t="shared" si="22"/>
        <v>1.9220560104678337E-2</v>
      </c>
      <c r="J40" s="42">
        <f t="shared" si="23"/>
        <v>3.5547961976955526E-2</v>
      </c>
      <c r="K40" s="42">
        <f t="shared" si="24"/>
        <v>0.91609927877029063</v>
      </c>
      <c r="L40" s="42">
        <f t="shared" si="25"/>
        <v>0.75550231725087691</v>
      </c>
      <c r="M40" s="4">
        <f t="shared" si="4"/>
        <v>7765.7229791666532</v>
      </c>
      <c r="N40" s="4">
        <f t="shared" si="5"/>
        <v>16182.476420693236</v>
      </c>
      <c r="O40" s="60">
        <f t="shared" si="6"/>
        <v>1348.5397017244363</v>
      </c>
      <c r="P40">
        <f>'[1]OCS Schedule 1 Proposal'!$F$27/100</f>
        <v>9.9268999999999996E-2</v>
      </c>
      <c r="Q40" s="61">
        <f t="shared" si="7"/>
        <v>133.86818765048307</v>
      </c>
      <c r="R40" s="61">
        <v>6</v>
      </c>
      <c r="S40" s="61">
        <f t="shared" si="8"/>
        <v>139.86818765048307</v>
      </c>
    </row>
    <row r="41" spans="1:19" x14ac:dyDescent="0.2">
      <c r="A41" s="26">
        <v>1500</v>
      </c>
      <c r="B41" s="97">
        <f>'Oct 2012'!$C40+'Nov 2012'!$C40+'Dec 2012'!$C40+'Jan 2013'!$C40+'Feb 2013'!$C40+'Mar 2013'!$C40+'Apr 2013'!$C40</f>
        <v>72782.321999999913</v>
      </c>
      <c r="C41" s="97">
        <f>'Oct 2012'!$D40+'Nov 2012'!$D40+'Dec 2012'!$D40+'Jan 2013'!$D40+'Feb 2013'!$D40+'Mar 2013'!$D40+'Apr 2013'!$D40</f>
        <v>105440851</v>
      </c>
      <c r="D41" s="97">
        <f>'Oct 2012'!$F40+'Nov 2012'!$F40+'Dec 2012'!$F40+'Jan 2013'!$F40+'Feb 2013'!$F40+'Mar 2013'!$F40+'Apr 2013'!$F40</f>
        <v>4514384.3450000491</v>
      </c>
      <c r="E41" s="97">
        <f>'Oct 2012'!$G40+'Nov 2012'!$G40+'Dec 2012'!$G40+'Jan 2013'!$G40+'Feb 2013'!$G40+'Mar 2013'!$G40+'Apr 2013'!$G40</f>
        <v>2776281460</v>
      </c>
      <c r="F41" s="97">
        <f>'Oct 2012'!$I40+'Nov 2012'!$I40+'Dec 2012'!$I40+'Jan 2013'!$I40+'Feb 2013'!$I40+'Mar 2013'!$I40+'Apr 2013'!$I40</f>
        <v>36945668.025000125</v>
      </c>
      <c r="G41" s="27">
        <v>100</v>
      </c>
      <c r="H41" s="26">
        <v>1500</v>
      </c>
      <c r="I41" s="42">
        <f t="shared" si="22"/>
        <v>1.5011662986948853E-2</v>
      </c>
      <c r="J41" s="42">
        <f t="shared" si="23"/>
        <v>2.9826118037508256E-2</v>
      </c>
      <c r="K41" s="42">
        <f t="shared" si="24"/>
        <v>0.93111094175723963</v>
      </c>
      <c r="L41" s="42">
        <f t="shared" si="25"/>
        <v>0.78532843528838514</v>
      </c>
      <c r="M41" s="4">
        <f t="shared" si="4"/>
        <v>6065.193499999993</v>
      </c>
      <c r="N41" s="4">
        <f t="shared" si="5"/>
        <v>17384.581547150989</v>
      </c>
      <c r="O41" s="60">
        <f t="shared" si="6"/>
        <v>1448.715128929249</v>
      </c>
      <c r="P41">
        <f>'[1]OCS Schedule 1 Proposal'!$F$27/100</f>
        <v>9.9268999999999996E-2</v>
      </c>
      <c r="Q41" s="61">
        <f t="shared" si="7"/>
        <v>143.81250213367761</v>
      </c>
      <c r="R41" s="61">
        <v>6</v>
      </c>
      <c r="S41" s="61">
        <f t="shared" si="8"/>
        <v>149.81250213367761</v>
      </c>
    </row>
    <row r="42" spans="1:19" x14ac:dyDescent="0.2">
      <c r="A42" s="26">
        <v>1600</v>
      </c>
      <c r="B42" s="97">
        <f>'Oct 2012'!$C41+'Nov 2012'!$C41+'Dec 2012'!$C41+'Jan 2013'!$C41+'Feb 2013'!$C41+'Mar 2013'!$C41+'Apr 2013'!$C41</f>
        <v>57100.517999999982</v>
      </c>
      <c r="C42" s="97">
        <f>'Oct 2012'!$D41+'Nov 2012'!$D41+'Dec 2012'!$D41+'Jan 2013'!$D41+'Feb 2013'!$D41+'Mar 2013'!$D41+'Apr 2013'!$D41</f>
        <v>88428955</v>
      </c>
      <c r="D42" s="97">
        <f>'Oct 2012'!$F41+'Nov 2012'!$F41+'Dec 2012'!$F41+'Jan 2013'!$F41+'Feb 2013'!$F41+'Mar 2013'!$F41+'Apr 2013'!$F41</f>
        <v>4571484.8630000493</v>
      </c>
      <c r="E42" s="97">
        <f>'Oct 2012'!$G41+'Nov 2012'!$G41+'Dec 2012'!$G41+'Jan 2013'!$G41+'Feb 2013'!$G41+'Mar 2013'!$G41+'Apr 2013'!$G41</f>
        <v>2864710415</v>
      </c>
      <c r="F42" s="97">
        <f>'Oct 2012'!$I41+'Nov 2012'!$I41+'Dec 2012'!$I41+'Jan 2013'!$I41+'Feb 2013'!$I41+'Mar 2013'!$I41+'Apr 2013'!$I41</f>
        <v>30468194.025000032</v>
      </c>
      <c r="G42" s="27">
        <v>100</v>
      </c>
      <c r="H42" s="26">
        <v>1600</v>
      </c>
      <c r="I42" s="42">
        <f t="shared" si="22"/>
        <v>1.177722431823771E-2</v>
      </c>
      <c r="J42" s="42">
        <f t="shared" si="23"/>
        <v>2.5013952607073571E-2</v>
      </c>
      <c r="K42" s="42">
        <f t="shared" si="24"/>
        <v>0.94288816607547732</v>
      </c>
      <c r="L42" s="42">
        <f t="shared" si="25"/>
        <v>0.81034238789545876</v>
      </c>
      <c r="M42" s="4">
        <f t="shared" si="4"/>
        <v>4758.3764999999985</v>
      </c>
      <c r="N42" s="4">
        <f t="shared" si="5"/>
        <v>18583.849974881145</v>
      </c>
      <c r="O42" s="60">
        <f t="shared" si="6"/>
        <v>1548.6541645734287</v>
      </c>
      <c r="P42">
        <f>'[1]OCS Schedule 1 Proposal'!$F$27/100</f>
        <v>9.9268999999999996E-2</v>
      </c>
      <c r="Q42" s="61">
        <f t="shared" si="7"/>
        <v>153.73335026303968</v>
      </c>
      <c r="R42" s="61">
        <v>6</v>
      </c>
      <c r="S42" s="61">
        <f t="shared" si="8"/>
        <v>159.73335026303968</v>
      </c>
    </row>
    <row r="43" spans="1:19" x14ac:dyDescent="0.2">
      <c r="A43" s="26">
        <v>1700</v>
      </c>
      <c r="B43" s="97">
        <f>'Oct 2012'!$C42+'Nov 2012'!$C42+'Dec 2012'!$C42+'Jan 2013'!$C42+'Feb 2013'!$C42+'Mar 2013'!$C42+'Apr 2013'!$C42</f>
        <v>45401.571500000005</v>
      </c>
      <c r="C43" s="97">
        <f>'Oct 2012'!$D42+'Nov 2012'!$D42+'Dec 2012'!$D42+'Jan 2013'!$D42+'Feb 2013'!$D42+'Mar 2013'!$D42+'Apr 2013'!$D42</f>
        <v>74848213</v>
      </c>
      <c r="D43" s="97">
        <f>'Oct 2012'!$F42+'Nov 2012'!$F42+'Dec 2012'!$F42+'Jan 2013'!$F42+'Feb 2013'!$F42+'Mar 2013'!$F42+'Apr 2013'!$F42</f>
        <v>4616886.4345000489</v>
      </c>
      <c r="E43" s="97">
        <f>'Oct 2012'!$G42+'Nov 2012'!$G42+'Dec 2012'!$G42+'Jan 2013'!$G42+'Feb 2013'!$G42+'Mar 2013'!$G42+'Apr 2013'!$G42</f>
        <v>2939558628</v>
      </c>
      <c r="F43" s="97">
        <f>'Oct 2012'!$I42+'Nov 2012'!$I42+'Dec 2012'!$I42+'Jan 2013'!$I42+'Feb 2013'!$I42+'Mar 2013'!$I42+'Apr 2013'!$I42</f>
        <v>25355557.474999987</v>
      </c>
      <c r="G43" s="27">
        <v>100</v>
      </c>
      <c r="H43" s="26">
        <v>1700</v>
      </c>
      <c r="I43" s="42">
        <f t="shared" si="22"/>
        <v>9.3642669223422525E-3</v>
      </c>
      <c r="J43" s="42">
        <f t="shared" si="23"/>
        <v>2.1172359808007999E-2</v>
      </c>
      <c r="K43" s="42">
        <f t="shared" si="24"/>
        <v>0.95225243299781948</v>
      </c>
      <c r="L43" s="42">
        <f t="shared" si="25"/>
        <v>0.83151474770346667</v>
      </c>
      <c r="M43" s="4">
        <f t="shared" si="4"/>
        <v>3783.4642916666671</v>
      </c>
      <c r="N43" s="4">
        <f t="shared" si="5"/>
        <v>19782.983855525792</v>
      </c>
      <c r="O43" s="60">
        <f t="shared" si="6"/>
        <v>1648.5819879604826</v>
      </c>
      <c r="P43">
        <f>'[1]OCS Schedule 1 Proposal'!$F$27/100</f>
        <v>9.9268999999999996E-2</v>
      </c>
      <c r="Q43" s="61">
        <f t="shared" si="7"/>
        <v>163.65308536284914</v>
      </c>
      <c r="R43" s="61">
        <v>6</v>
      </c>
      <c r="S43" s="61">
        <f t="shared" si="8"/>
        <v>169.65308536284914</v>
      </c>
    </row>
    <row r="44" spans="1:19" x14ac:dyDescent="0.2">
      <c r="A44" s="26">
        <v>1800</v>
      </c>
      <c r="B44" s="97">
        <f>'Oct 2012'!$C43+'Nov 2012'!$C43+'Dec 2012'!$C43+'Jan 2013'!$C43+'Feb 2013'!$C43+'Mar 2013'!$C43+'Apr 2013'!$C43</f>
        <v>36713.408500000005</v>
      </c>
      <c r="C44" s="97">
        <f>'Oct 2012'!$D43+'Nov 2012'!$D43+'Dec 2012'!$D43+'Jan 2013'!$D43+'Feb 2013'!$D43+'Mar 2013'!$D43+'Apr 2013'!$D43</f>
        <v>64199094</v>
      </c>
      <c r="D44" s="97">
        <f>'Oct 2012'!$F43+'Nov 2012'!$F43+'Dec 2012'!$F43+'Jan 2013'!$F43+'Feb 2013'!$F43+'Mar 2013'!$F43+'Apr 2013'!$F43</f>
        <v>4653599.8430000488</v>
      </c>
      <c r="E44" s="97">
        <f>'Oct 2012'!$G43+'Nov 2012'!$G43+'Dec 2012'!$G43+'Jan 2013'!$G43+'Feb 2013'!$G43+'Mar 2013'!$G43+'Apr 2013'!$G43</f>
        <v>3003757722</v>
      </c>
      <c r="F44" s="97">
        <f>'Oct 2012'!$I43+'Nov 2012'!$I43+'Dec 2012'!$I43+'Jan 2013'!$I43+'Feb 2013'!$I43+'Mar 2013'!$I43+'Apr 2013'!$I43</f>
        <v>21264817.574999996</v>
      </c>
      <c r="G44" s="27">
        <v>100</v>
      </c>
      <c r="H44" s="26">
        <v>1800</v>
      </c>
      <c r="I44" s="42">
        <f t="shared" si="22"/>
        <v>7.5722964087925658E-3</v>
      </c>
      <c r="J44" s="42">
        <f t="shared" si="23"/>
        <v>1.8160037000698032E-2</v>
      </c>
      <c r="K44" s="42">
        <f t="shared" si="24"/>
        <v>0.95982472940661201</v>
      </c>
      <c r="L44" s="42">
        <f t="shared" si="25"/>
        <v>0.84967478470416469</v>
      </c>
      <c r="M44" s="4">
        <f t="shared" si="4"/>
        <v>3059.4507083333338</v>
      </c>
      <c r="N44" s="4">
        <f t="shared" si="5"/>
        <v>20983.862830387974</v>
      </c>
      <c r="O44" s="60">
        <f t="shared" si="6"/>
        <v>1748.6552358656645</v>
      </c>
      <c r="P44">
        <f>'[1]OCS Schedule 1 Proposal'!$F$27/100</f>
        <v>9.9268999999999996E-2</v>
      </c>
      <c r="Q44" s="61">
        <f t="shared" si="7"/>
        <v>173.58725660914865</v>
      </c>
      <c r="R44" s="61">
        <v>6</v>
      </c>
      <c r="S44" s="61">
        <f t="shared" si="8"/>
        <v>179.58725660914865</v>
      </c>
    </row>
    <row r="45" spans="1:19" x14ac:dyDescent="0.2">
      <c r="A45" s="26">
        <v>1900</v>
      </c>
      <c r="B45" s="97">
        <f>'Oct 2012'!$C44+'Nov 2012'!$C44+'Dec 2012'!$C44+'Jan 2013'!$C44+'Feb 2013'!$C44+'Mar 2013'!$C44+'Apr 2013'!$C44</f>
        <v>29588.200499999992</v>
      </c>
      <c r="C45" s="97">
        <f>'Oct 2012'!$D44+'Nov 2012'!$D44+'Dec 2012'!$D44+'Jan 2013'!$D44+'Feb 2013'!$D44+'Mar 2013'!$D44+'Apr 2013'!$D44</f>
        <v>54697512</v>
      </c>
      <c r="D45" s="97">
        <f>'Oct 2012'!$F44+'Nov 2012'!$F44+'Dec 2012'!$F44+'Jan 2013'!$F44+'Feb 2013'!$F44+'Mar 2013'!$F44+'Apr 2013'!$F44</f>
        <v>4683188.043500049</v>
      </c>
      <c r="E45" s="97">
        <f>'Oct 2012'!$G44+'Nov 2012'!$G44+'Dec 2012'!$G44+'Jan 2013'!$G44+'Feb 2013'!$G44+'Mar 2013'!$G44+'Apr 2013'!$G44</f>
        <v>3058455234</v>
      </c>
      <c r="F45" s="97">
        <f>'Oct 2012'!$I44+'Nov 2012'!$I44+'Dec 2012'!$I44+'Jan 2013'!$I44+'Feb 2013'!$I44+'Mar 2013'!$I44+'Apr 2013'!$I44</f>
        <v>17958449.07500001</v>
      </c>
      <c r="G45" s="27">
        <v>100</v>
      </c>
      <c r="H45" s="26">
        <v>1900</v>
      </c>
      <c r="I45" s="42">
        <f t="shared" si="22"/>
        <v>6.1026920011740208E-3</v>
      </c>
      <c r="J45" s="42">
        <f t="shared" si="23"/>
        <v>1.5472318686711135E-2</v>
      </c>
      <c r="K45" s="42">
        <f t="shared" si="24"/>
        <v>0.96592742140778609</v>
      </c>
      <c r="L45" s="42">
        <f t="shared" si="25"/>
        <v>0.86514710339087586</v>
      </c>
      <c r="M45" s="4">
        <f t="shared" si="4"/>
        <v>2465.6833749999992</v>
      </c>
      <c r="N45" s="4">
        <f t="shared" si="5"/>
        <v>22183.510078620708</v>
      </c>
      <c r="O45" s="60">
        <f t="shared" si="6"/>
        <v>1848.6258398850589</v>
      </c>
      <c r="P45">
        <f>'[1]OCS Schedule 1 Proposal'!$F$27/100</f>
        <v>9.9268999999999996E-2</v>
      </c>
      <c r="Q45" s="61">
        <f t="shared" si="7"/>
        <v>183.5112384995499</v>
      </c>
      <c r="R45" s="61">
        <v>6</v>
      </c>
      <c r="S45" s="61">
        <f t="shared" si="8"/>
        <v>189.5112384995499</v>
      </c>
    </row>
    <row r="46" spans="1:19" x14ac:dyDescent="0.2">
      <c r="A46" s="26">
        <v>2000</v>
      </c>
      <c r="B46" s="97">
        <f>'Oct 2012'!$C45+'Nov 2012'!$C45+'Dec 2012'!$C45+'Jan 2013'!$C45+'Feb 2013'!$C45+'Mar 2013'!$C45+'Apr 2013'!$C45</f>
        <v>23563.981750000003</v>
      </c>
      <c r="C46" s="97">
        <f>'Oct 2012'!$D45+'Nov 2012'!$D45+'Dec 2012'!$D45+'Jan 2013'!$D45+'Feb 2013'!$D45+'Mar 2013'!$D45+'Apr 2013'!$D45</f>
        <v>45920803</v>
      </c>
      <c r="D46" s="97">
        <f>'Oct 2012'!$F45+'Nov 2012'!$F45+'Dec 2012'!$F45+'Jan 2013'!$F45+'Feb 2013'!$F45+'Mar 2013'!$F45+'Apr 2013'!$F45</f>
        <v>4706752.0252500493</v>
      </c>
      <c r="E46" s="97">
        <f>'Oct 2012'!$G45+'Nov 2012'!$G45+'Dec 2012'!$G45+'Jan 2013'!$G45+'Feb 2013'!$G45+'Mar 2013'!$G45+'Apr 2013'!$G45</f>
        <v>3104376037</v>
      </c>
      <c r="F46" s="97">
        <f>'Oct 2012'!$I45+'Nov 2012'!$I45+'Dec 2012'!$I45+'Jan 2013'!$I45+'Feb 2013'!$I45+'Mar 2013'!$I45+'Apr 2013'!$I45</f>
        <v>15312537.474999992</v>
      </c>
      <c r="G46" s="27">
        <v>100</v>
      </c>
      <c r="H46" s="26">
        <v>2000</v>
      </c>
      <c r="I46" s="42">
        <f t="shared" si="22"/>
        <v>4.8601713017841575E-3</v>
      </c>
      <c r="J46" s="42">
        <f t="shared" si="23"/>
        <v>1.298964564175571E-2</v>
      </c>
      <c r="K46" s="42">
        <f t="shared" si="24"/>
        <v>0.97078759270957038</v>
      </c>
      <c r="L46" s="42">
        <f t="shared" si="25"/>
        <v>0.87813674903263161</v>
      </c>
      <c r="M46" s="4">
        <f t="shared" si="4"/>
        <v>1963.6651458333336</v>
      </c>
      <c r="N46" s="4">
        <f t="shared" si="5"/>
        <v>23385.251348702983</v>
      </c>
      <c r="O46" s="60">
        <f t="shared" si="6"/>
        <v>1948.7709457252486</v>
      </c>
      <c r="P46">
        <f>'[1]OCS Schedule 1 Proposal'!$F$27/100</f>
        <v>9.9268999999999996E-2</v>
      </c>
      <c r="Q46" s="61">
        <f t="shared" si="7"/>
        <v>193.45254301119968</v>
      </c>
      <c r="R46" s="61">
        <v>6</v>
      </c>
      <c r="S46" s="61">
        <f t="shared" si="8"/>
        <v>199.45254301119968</v>
      </c>
    </row>
    <row r="47" spans="1:19" x14ac:dyDescent="0.2">
      <c r="A47" s="26">
        <v>3000</v>
      </c>
      <c r="B47" s="97">
        <f>'Oct 2012'!$C46+'Nov 2012'!$C46+'Dec 2012'!$C46+'Jan 2013'!$C46+'Feb 2013'!$C46+'Mar 2013'!$C46+'Apr 2013'!$C46</f>
        <v>100292.03999999988</v>
      </c>
      <c r="C47" s="97">
        <f>'Oct 2012'!$D46+'Nov 2012'!$D46+'Dec 2012'!$D46+'Jan 2013'!$D46+'Feb 2013'!$D46+'Mar 2013'!$D46+'Apr 2013'!$D46</f>
        <v>237233852</v>
      </c>
      <c r="D47" s="97">
        <f>'Oct 2012'!$F46+'Nov 2012'!$F46+'Dec 2012'!$F46+'Jan 2013'!$F46+'Feb 2013'!$F46+'Mar 2013'!$F46+'Apr 2013'!$F46</f>
        <v>4807044.0652500484</v>
      </c>
      <c r="E47" s="97">
        <f>'Oct 2012'!$G46+'Nov 2012'!$G46+'Dec 2012'!$G46+'Jan 2013'!$G46+'Feb 2013'!$G46+'Mar 2013'!$G46+'Apr 2013'!$G46</f>
        <v>3341609889</v>
      </c>
      <c r="F47" s="97">
        <f>'Oct 2012'!$I46+'Nov 2012'!$I46+'Dec 2012'!$I46+'Jan 2013'!$I46+'Feb 2013'!$I46+'Mar 2013'!$I46+'Apr 2013'!$I46</f>
        <v>77990730.000000358</v>
      </c>
      <c r="G47" s="27">
        <v>1000</v>
      </c>
      <c r="H47" s="26">
        <v>3000</v>
      </c>
      <c r="I47" s="42">
        <f t="shared" si="22"/>
        <v>2.0685659146098608E-2</v>
      </c>
      <c r="J47" s="42">
        <f t="shared" si="23"/>
        <v>6.7106484869367794E-2</v>
      </c>
      <c r="K47" s="42">
        <f t="shared" si="24"/>
        <v>0.99147325185566881</v>
      </c>
      <c r="L47" s="42">
        <f t="shared" si="25"/>
        <v>0.94524323390199938</v>
      </c>
      <c r="M47" s="4">
        <f t="shared" si="4"/>
        <v>8357.6699999999892</v>
      </c>
      <c r="N47" s="4">
        <f t="shared" si="5"/>
        <v>28385.166200627722</v>
      </c>
      <c r="O47" s="60">
        <f t="shared" si="6"/>
        <v>2365.4305167189768</v>
      </c>
      <c r="P47">
        <f>'[1]OCS Schedule 1 Proposal'!$F$27/100</f>
        <v>9.9268999999999996E-2</v>
      </c>
      <c r="Q47" s="61">
        <f t="shared" si="7"/>
        <v>234.8139219641761</v>
      </c>
      <c r="R47" s="61">
        <v>6</v>
      </c>
      <c r="S47" s="61">
        <f t="shared" si="8"/>
        <v>240.8139219641761</v>
      </c>
    </row>
    <row r="48" spans="1:19" x14ac:dyDescent="0.2">
      <c r="A48" s="26">
        <v>4000</v>
      </c>
      <c r="B48" s="97">
        <f>'Oct 2012'!$C47+'Nov 2012'!$C47+'Dec 2012'!$C47+'Jan 2013'!$C47+'Feb 2013'!$C47+'Mar 2013'!$C47+'Apr 2013'!$C47</f>
        <v>23783.820749999999</v>
      </c>
      <c r="C48" s="97">
        <f>'Oct 2012'!$D47+'Nov 2012'!$D47+'Dec 2012'!$D47+'Jan 2013'!$D47+'Feb 2013'!$D47+'Mar 2013'!$D47+'Apr 2013'!$D47</f>
        <v>80974954</v>
      </c>
      <c r="D48" s="97">
        <f>'Oct 2012'!$F47+'Nov 2012'!$F47+'Dec 2012'!$F47+'Jan 2013'!$F47+'Feb 2013'!$F47+'Mar 2013'!$F47+'Apr 2013'!$F47</f>
        <v>4830827.8860000493</v>
      </c>
      <c r="E48" s="97">
        <f>'Oct 2012'!$G47+'Nov 2012'!$G47+'Dec 2012'!$G47+'Jan 2013'!$G47+'Feb 2013'!$G47+'Mar 2013'!$G47+'Apr 2013'!$G47</f>
        <v>3422584843</v>
      </c>
      <c r="F48" s="97">
        <f>'Oct 2012'!$I47+'Nov 2012'!$I47+'Dec 2012'!$I47+'Jan 2013'!$I47+'Feb 2013'!$I47+'Mar 2013'!$I47+'Apr 2013'!$I47</f>
        <v>27180629.000000149</v>
      </c>
      <c r="G48" s="27">
        <v>1000</v>
      </c>
      <c r="H48" s="26">
        <v>4000</v>
      </c>
      <c r="I48" s="42">
        <f t="shared" si="22"/>
        <v>4.9055140290935138E-3</v>
      </c>
      <c r="J48" s="42">
        <f t="shared" si="23"/>
        <v>2.290543478339151E-2</v>
      </c>
      <c r="K48" s="42">
        <f t="shared" si="24"/>
        <v>0.99637876588476249</v>
      </c>
      <c r="L48" s="42">
        <f t="shared" si="25"/>
        <v>0.96814866868539085</v>
      </c>
      <c r="M48" s="4">
        <f t="shared" si="4"/>
        <v>1981.9850624999999</v>
      </c>
      <c r="N48" s="4">
        <f t="shared" si="5"/>
        <v>40855.481472630927</v>
      </c>
      <c r="O48" s="60">
        <f t="shared" si="6"/>
        <v>3404.6234560525772</v>
      </c>
      <c r="P48">
        <f>'[1]OCS Schedule 1 Proposal'!$F$27/100</f>
        <v>9.9268999999999996E-2</v>
      </c>
      <c r="Q48" s="61">
        <f t="shared" si="7"/>
        <v>337.97356585888326</v>
      </c>
      <c r="R48" s="61">
        <v>6</v>
      </c>
      <c r="S48" s="61">
        <f t="shared" si="8"/>
        <v>343.97356585888326</v>
      </c>
    </row>
    <row r="49" spans="1:19" x14ac:dyDescent="0.2">
      <c r="A49" s="26">
        <v>5000</v>
      </c>
      <c r="B49" s="97">
        <f>'Oct 2012'!$C48+'Nov 2012'!$C48+'Dec 2012'!$C48+'Jan 2013'!$C48+'Feb 2013'!$C48+'Mar 2013'!$C48+'Apr 2013'!$C48</f>
        <v>8256.9349999999995</v>
      </c>
      <c r="C49" s="97">
        <f>'Oct 2012'!$D48+'Nov 2012'!$D48+'Dec 2012'!$D48+'Jan 2013'!$D48+'Feb 2013'!$D48+'Mar 2013'!$D48+'Apr 2013'!$D48</f>
        <v>36535363</v>
      </c>
      <c r="D49" s="97">
        <f>'Oct 2012'!$F48+'Nov 2012'!$F48+'Dec 2012'!$F48+'Jan 2013'!$F48+'Feb 2013'!$F48+'Mar 2013'!$F48+'Apr 2013'!$F48</f>
        <v>4839084.8210000489</v>
      </c>
      <c r="E49" s="97">
        <f>'Oct 2012'!$G48+'Nov 2012'!$G48+'Dec 2012'!$G48+'Jan 2013'!$G48+'Feb 2013'!$G48+'Mar 2013'!$G48+'Apr 2013'!$G48</f>
        <v>3459120206</v>
      </c>
      <c r="F49" s="97">
        <f>'Oct 2012'!$I48+'Nov 2012'!$I48+'Dec 2012'!$I48+'Jan 2013'!$I48+'Feb 2013'!$I48+'Mar 2013'!$I48+'Apr 2013'!$I48</f>
        <v>12807825.250000089</v>
      </c>
      <c r="G49" s="27">
        <v>1000</v>
      </c>
      <c r="H49" s="26">
        <v>5000</v>
      </c>
      <c r="I49" s="42">
        <f t="shared" si="22"/>
        <v>1.7030279073143978E-3</v>
      </c>
      <c r="J49" s="42">
        <f t="shared" si="23"/>
        <v>1.0334780486371566E-2</v>
      </c>
      <c r="K49" s="42">
        <f t="shared" si="24"/>
        <v>0.99808179379207684</v>
      </c>
      <c r="L49" s="42">
        <f t="shared" si="25"/>
        <v>0.97848344917176244</v>
      </c>
      <c r="M49" s="4">
        <f t="shared" si="4"/>
        <v>688.07791666666662</v>
      </c>
      <c r="N49" s="4">
        <f t="shared" si="5"/>
        <v>53097.711923371084</v>
      </c>
      <c r="O49" s="60">
        <f t="shared" si="6"/>
        <v>4424.8093269475903</v>
      </c>
      <c r="P49">
        <f>'[1]OCS Schedule 1 Proposal'!$F$27/100</f>
        <v>9.9268999999999996E-2</v>
      </c>
      <c r="Q49" s="61">
        <f t="shared" si="7"/>
        <v>439.24639707676033</v>
      </c>
      <c r="R49" s="61">
        <v>6</v>
      </c>
      <c r="S49" s="61">
        <f t="shared" si="8"/>
        <v>445.24639707676033</v>
      </c>
    </row>
    <row r="50" spans="1:19" x14ac:dyDescent="0.2">
      <c r="A50" s="33" t="s">
        <v>13</v>
      </c>
      <c r="B50" s="97">
        <f>'Oct 2012'!$C49+'Nov 2012'!$C49+'Dec 2012'!$C49+'Jan 2013'!$C49+'Feb 2013'!$C49+'Mar 2013'!$C49+'Apr 2013'!$C49</f>
        <v>9300.2022499999985</v>
      </c>
      <c r="C50" s="97">
        <f>'Oct 2012'!$D49+'Nov 2012'!$D49+'Dec 2012'!$D49+'Jan 2013'!$D49+'Feb 2013'!$D49+'Mar 2013'!$D49+'Apr 2013'!$D49</f>
        <v>76064992</v>
      </c>
      <c r="D50" s="97">
        <f>'Oct 2012'!$F49+'Nov 2012'!$F49+'Dec 2012'!$F49+'Jan 2013'!$F49+'Feb 2013'!$F49+'Mar 2013'!$F49+'Apr 2013'!$F49</f>
        <v>4848385.023250049</v>
      </c>
      <c r="E50" s="97">
        <f>'Oct 2012'!$G49+'Nov 2012'!$G49+'Dec 2012'!$G49+'Jan 2013'!$G49+'Feb 2013'!$G49+'Mar 2013'!$G49+'Apr 2013'!$G49</f>
        <v>3535185198</v>
      </c>
      <c r="F50" s="97">
        <f>'Oct 2012'!$I49+'Nov 2012'!$I49+'Dec 2012'!$I49+'Jan 2013'!$I49+'Feb 2013'!$I49+'Mar 2013'!$I49+'Apr 2013'!$I49</f>
        <v>29563980.750000004</v>
      </c>
      <c r="G50" s="30">
        <v>0</v>
      </c>
      <c r="H50" s="33" t="s">
        <v>13</v>
      </c>
      <c r="I50" s="42">
        <f t="shared" si="22"/>
        <v>1.9182062079231765E-3</v>
      </c>
      <c r="J50" s="42">
        <f t="shared" si="23"/>
        <v>2.1516550828237543E-2</v>
      </c>
      <c r="K50" s="42">
        <f t="shared" si="24"/>
        <v>1</v>
      </c>
      <c r="L50" s="42">
        <f t="shared" si="25"/>
        <v>1</v>
      </c>
      <c r="M50" s="4">
        <f t="shared" si="4"/>
        <v>775.01685416666658</v>
      </c>
      <c r="N50" s="4">
        <f t="shared" si="5"/>
        <v>98146.242357256269</v>
      </c>
      <c r="O50" s="60">
        <f t="shared" si="6"/>
        <v>8178.8535297713561</v>
      </c>
      <c r="P50">
        <f>'[1]OCS Schedule 1 Proposal'!$F$27/100</f>
        <v>9.9268999999999996E-2</v>
      </c>
      <c r="Q50" s="61">
        <f t="shared" si="7"/>
        <v>811.90661104687274</v>
      </c>
      <c r="R50" s="61">
        <v>6</v>
      </c>
      <c r="S50" s="61">
        <f t="shared" si="8"/>
        <v>817.90661104687274</v>
      </c>
    </row>
    <row r="52" spans="1:19" x14ac:dyDescent="0.2">
      <c r="A52" t="s">
        <v>23</v>
      </c>
      <c r="B52" s="4"/>
      <c r="C52" s="4" t="s">
        <v>8</v>
      </c>
      <c r="D52" s="4" t="s">
        <v>22</v>
      </c>
    </row>
    <row r="53" spans="1:19" x14ac:dyDescent="0.2">
      <c r="A53" t="s">
        <v>18</v>
      </c>
      <c r="B53" s="4"/>
      <c r="C53" s="4">
        <f>AVERAGE(B10:B15)</f>
        <v>27859.133666666607</v>
      </c>
      <c r="D53" s="4">
        <f>AVERAGE(D10:D15)</f>
        <v>94782.571666666525</v>
      </c>
    </row>
    <row r="54" spans="1:19" x14ac:dyDescent="0.2">
      <c r="A54" t="s">
        <v>19</v>
      </c>
      <c r="B54" s="4"/>
      <c r="C54" s="4">
        <f>VAR(B10:B15)</f>
        <v>11365475.140906716</v>
      </c>
      <c r="D54" s="4">
        <f>VAR(D10:D15)</f>
        <v>2610310592.5709715</v>
      </c>
    </row>
    <row r="55" spans="1:19" x14ac:dyDescent="0.2">
      <c r="A55" t="s">
        <v>20</v>
      </c>
      <c r="B55" s="4"/>
      <c r="C55" s="4">
        <f>STDEV(B10:B15)</f>
        <v>3371.272036028347</v>
      </c>
      <c r="D55" s="4">
        <f>STDEV(D10:D15)</f>
        <v>51091.198777979087</v>
      </c>
    </row>
    <row r="56" spans="1:19" x14ac:dyDescent="0.2">
      <c r="A56" t="s">
        <v>21</v>
      </c>
      <c r="B56" s="4"/>
      <c r="C56" s="4">
        <f>MEDIAN(B10:B15)</f>
        <v>27713.550499999947</v>
      </c>
      <c r="D56" s="4">
        <f>MEDIAN(D10:D15)</f>
        <v>91828.425249999884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H10" sqref="H10"/>
    </sheetView>
  </sheetViews>
  <sheetFormatPr defaultRowHeight="12.75" x14ac:dyDescent="0.2"/>
  <cols>
    <col min="1" max="1" width="12.7109375" bestFit="1" customWidth="1"/>
    <col min="2" max="2" width="10.7109375" bestFit="1" customWidth="1"/>
    <col min="3" max="3" width="7.5703125" bestFit="1" customWidth="1"/>
    <col min="4" max="4" width="11.140625" bestFit="1" customWidth="1"/>
    <col min="5" max="5" width="10.140625" bestFit="1" customWidth="1"/>
    <col min="6" max="6" width="12.7109375" bestFit="1" customWidth="1"/>
    <col min="7" max="7" width="3.42578125" customWidth="1"/>
    <col min="8" max="8" width="12.42578125" bestFit="1" customWidth="1"/>
    <col min="9" max="9" width="3" customWidth="1"/>
    <col min="10" max="10" width="12.42578125" bestFit="1" customWidth="1"/>
    <col min="13" max="13" width="10.28515625" bestFit="1" customWidth="1"/>
  </cols>
  <sheetData>
    <row r="1" spans="1:15" x14ac:dyDescent="0.2">
      <c r="A1" s="1" t="s">
        <v>0</v>
      </c>
      <c r="B1" s="2"/>
      <c r="C1" s="2"/>
      <c r="D1" s="2"/>
    </row>
    <row r="2" spans="1:15" x14ac:dyDescent="0.2">
      <c r="A2" s="1" t="s">
        <v>1</v>
      </c>
      <c r="B2" s="2"/>
      <c r="C2" s="2"/>
      <c r="D2" s="2"/>
    </row>
    <row r="3" spans="1:15" x14ac:dyDescent="0.2">
      <c r="A3" s="1"/>
      <c r="B3" s="2"/>
      <c r="C3" s="2"/>
      <c r="D3" s="2"/>
    </row>
    <row r="4" spans="1:15" x14ac:dyDescent="0.2">
      <c r="A4" s="5"/>
      <c r="C4" s="4"/>
      <c r="D4" s="4"/>
    </row>
    <row r="5" spans="1:15" x14ac:dyDescent="0.2">
      <c r="A5" s="6" t="s">
        <v>2</v>
      </c>
      <c r="B5" s="7">
        <v>1</v>
      </c>
      <c r="C5" s="4"/>
      <c r="D5" s="4"/>
    </row>
    <row r="6" spans="1:15" x14ac:dyDescent="0.2">
      <c r="A6" s="5"/>
      <c r="B6" s="4"/>
      <c r="C6" s="4"/>
      <c r="D6" s="4"/>
    </row>
    <row r="7" spans="1:15" x14ac:dyDescent="0.2">
      <c r="A7" s="8"/>
      <c r="B7" s="9"/>
      <c r="C7" s="10" t="s">
        <v>3</v>
      </c>
      <c r="D7" s="11"/>
      <c r="E7" s="10" t="s">
        <v>4</v>
      </c>
      <c r="F7" s="12"/>
      <c r="G7" s="13"/>
      <c r="H7" s="14" t="s">
        <v>5</v>
      </c>
      <c r="I7" s="15"/>
      <c r="J7" s="14" t="s">
        <v>5</v>
      </c>
      <c r="K7" s="44"/>
      <c r="L7" s="44"/>
      <c r="M7" s="44"/>
      <c r="N7" s="45" t="s">
        <v>16</v>
      </c>
      <c r="O7" s="48" t="s">
        <v>16</v>
      </c>
    </row>
    <row r="8" spans="1:15" x14ac:dyDescent="0.2">
      <c r="A8" s="8" t="s">
        <v>6</v>
      </c>
      <c r="B8" s="10" t="s">
        <v>7</v>
      </c>
      <c r="C8" s="17" t="s">
        <v>8</v>
      </c>
      <c r="D8" s="18" t="s">
        <v>9</v>
      </c>
      <c r="E8" s="17" t="s">
        <v>8</v>
      </c>
      <c r="F8" s="19" t="s">
        <v>10</v>
      </c>
      <c r="G8" s="20"/>
      <c r="H8" s="21" t="s">
        <v>11</v>
      </c>
      <c r="I8" s="15"/>
      <c r="J8" s="21" t="s">
        <v>12</v>
      </c>
      <c r="K8" s="46" t="s">
        <v>7</v>
      </c>
      <c r="L8" s="44" t="s">
        <v>15</v>
      </c>
      <c r="M8" s="45" t="s">
        <v>17</v>
      </c>
      <c r="N8" s="47" t="s">
        <v>8</v>
      </c>
      <c r="O8" s="49" t="s">
        <v>9</v>
      </c>
    </row>
    <row r="9" spans="1:15" x14ac:dyDescent="0.2">
      <c r="A9" s="8">
        <v>201207</v>
      </c>
      <c r="B9" s="22">
        <v>0</v>
      </c>
      <c r="C9" s="23">
        <v>2949.3275000000099</v>
      </c>
      <c r="D9" s="24">
        <v>0</v>
      </c>
      <c r="E9" s="23">
        <v>2949.3275000000099</v>
      </c>
      <c r="F9" s="23">
        <v>0</v>
      </c>
      <c r="H9" s="23">
        <v>0</v>
      </c>
      <c r="J9" s="23">
        <v>0</v>
      </c>
      <c r="K9" s="26">
        <f>B9</f>
        <v>0</v>
      </c>
      <c r="L9" s="42">
        <f>C9/C$50</f>
        <v>4.3359913728498855E-3</v>
      </c>
      <c r="M9" s="42">
        <f>D9/D$50</f>
        <v>0</v>
      </c>
      <c r="N9" s="42">
        <f t="shared" ref="N9:O9" si="0">E9/E$50</f>
        <v>2.7091030482725628E-4</v>
      </c>
      <c r="O9" s="42">
        <f t="shared" si="0"/>
        <v>0</v>
      </c>
    </row>
    <row r="10" spans="1:15" x14ac:dyDescent="0.2">
      <c r="A10" s="25"/>
      <c r="B10" s="26">
        <v>20</v>
      </c>
      <c r="C10" s="27">
        <v>4345.4162500000102</v>
      </c>
      <c r="D10" s="28">
        <v>40245</v>
      </c>
      <c r="E10" s="27">
        <v>7294.7437500000196</v>
      </c>
      <c r="F10" s="27">
        <v>40245</v>
      </c>
      <c r="H10" s="27">
        <v>13498286.324999986</v>
      </c>
      <c r="J10" s="27">
        <v>20</v>
      </c>
      <c r="K10" s="26">
        <f t="shared" ref="K10:K49" si="1">B10</f>
        <v>20</v>
      </c>
      <c r="L10" s="42">
        <f t="shared" ref="L10:L49" si="2">C10/C$50</f>
        <v>6.3884690226642116E-3</v>
      </c>
      <c r="M10" s="42">
        <f t="shared" ref="M10:M49" si="3">D10/D$50</f>
        <v>5.781422760318339E-5</v>
      </c>
      <c r="N10" s="42">
        <f t="shared" ref="N10:N49" si="4">E10/E$50</f>
        <v>6.7005826004376307E-4</v>
      </c>
      <c r="O10" s="42">
        <f t="shared" ref="O10:O49" si="5">F10/F$50</f>
        <v>5.1898439112603834E-6</v>
      </c>
    </row>
    <row r="11" spans="1:15" x14ac:dyDescent="0.2">
      <c r="A11" s="25"/>
      <c r="B11" s="26">
        <v>40</v>
      </c>
      <c r="C11" s="27">
        <v>2935.4662500000004</v>
      </c>
      <c r="D11" s="28">
        <v>89222</v>
      </c>
      <c r="E11" s="27">
        <v>10230.210000000021</v>
      </c>
      <c r="F11" s="27">
        <v>129467</v>
      </c>
      <c r="H11" s="27">
        <v>13429844.67499999</v>
      </c>
      <c r="J11" s="27">
        <v>20</v>
      </c>
      <c r="K11" s="26">
        <f t="shared" si="1"/>
        <v>40</v>
      </c>
      <c r="L11" s="42">
        <f t="shared" si="2"/>
        <v>4.3156130796908661E-3</v>
      </c>
      <c r="M11" s="42">
        <f t="shared" si="3"/>
        <v>1.2817246900760911E-4</v>
      </c>
      <c r="N11" s="42">
        <f t="shared" si="4"/>
        <v>9.3969534056385473E-4</v>
      </c>
      <c r="O11" s="42">
        <f t="shared" si="5"/>
        <v>1.6695577628504115E-5</v>
      </c>
    </row>
    <row r="12" spans="1:15" x14ac:dyDescent="0.2">
      <c r="A12" s="25"/>
      <c r="B12" s="26">
        <v>60</v>
      </c>
      <c r="C12" s="27">
        <v>3507.1375000000003</v>
      </c>
      <c r="D12" s="28">
        <v>179808</v>
      </c>
      <c r="E12" s="27">
        <v>13737.347500000022</v>
      </c>
      <c r="F12" s="27">
        <v>309275</v>
      </c>
      <c r="H12" s="27">
        <v>13368711.749999987</v>
      </c>
      <c r="J12" s="27">
        <v>20</v>
      </c>
      <c r="K12" s="26">
        <f t="shared" si="1"/>
        <v>60</v>
      </c>
      <c r="L12" s="42">
        <f t="shared" si="2"/>
        <v>5.1560628459871834E-3</v>
      </c>
      <c r="M12" s="42">
        <f t="shared" si="3"/>
        <v>2.5830440146286989E-4</v>
      </c>
      <c r="N12" s="42">
        <f t="shared" si="4"/>
        <v>1.2618432502809339E-3</v>
      </c>
      <c r="O12" s="42">
        <f t="shared" si="5"/>
        <v>3.9882941375451734E-5</v>
      </c>
    </row>
    <row r="13" spans="1:15" x14ac:dyDescent="0.2">
      <c r="A13" s="25"/>
      <c r="B13" s="26">
        <v>80</v>
      </c>
      <c r="C13" s="27">
        <v>3717.6812500000001</v>
      </c>
      <c r="D13" s="28">
        <v>262514</v>
      </c>
      <c r="E13" s="27">
        <v>17455.028750000023</v>
      </c>
      <c r="F13" s="27">
        <v>571789</v>
      </c>
      <c r="H13" s="27">
        <v>13294288.749999985</v>
      </c>
      <c r="J13" s="27">
        <v>20</v>
      </c>
      <c r="K13" s="26">
        <f t="shared" si="1"/>
        <v>80</v>
      </c>
      <c r="L13" s="42">
        <f t="shared" si="2"/>
        <v>5.4655964205418779E-3</v>
      </c>
      <c r="M13" s="42">
        <f t="shared" si="3"/>
        <v>3.7711626649328077E-4</v>
      </c>
      <c r="N13" s="42">
        <f t="shared" si="4"/>
        <v>1.6033306438267751E-3</v>
      </c>
      <c r="O13" s="42">
        <f t="shared" si="5"/>
        <v>7.3735759974547484E-5</v>
      </c>
    </row>
    <row r="14" spans="1:15" x14ac:dyDescent="0.2">
      <c r="A14" s="25"/>
      <c r="B14" s="26">
        <v>100</v>
      </c>
      <c r="C14" s="27">
        <v>4074.5625</v>
      </c>
      <c r="D14" s="28">
        <v>369006</v>
      </c>
      <c r="E14" s="27">
        <v>21529.591250000023</v>
      </c>
      <c r="F14" s="27">
        <v>940795</v>
      </c>
      <c r="H14" s="27">
        <v>13216385.374999985</v>
      </c>
      <c r="J14" s="27">
        <v>20</v>
      </c>
      <c r="K14" s="26">
        <f t="shared" si="1"/>
        <v>100</v>
      </c>
      <c r="L14" s="42">
        <f t="shared" si="2"/>
        <v>5.9902699337857877E-3</v>
      </c>
      <c r="M14" s="42">
        <f t="shared" si="3"/>
        <v>5.3009807108809267E-4</v>
      </c>
      <c r="N14" s="42">
        <f t="shared" si="4"/>
        <v>1.9775993436957125E-3</v>
      </c>
      <c r="O14" s="42">
        <f t="shared" si="5"/>
        <v>1.2132138656961642E-4</v>
      </c>
    </row>
    <row r="15" spans="1:15" x14ac:dyDescent="0.2">
      <c r="A15" s="25"/>
      <c r="B15" s="26">
        <v>120</v>
      </c>
      <c r="C15" s="27">
        <v>4285.0599999999995</v>
      </c>
      <c r="D15" s="28">
        <v>475598</v>
      </c>
      <c r="E15" s="27">
        <v>25814.651250000024</v>
      </c>
      <c r="F15" s="27">
        <v>1416393</v>
      </c>
      <c r="H15" s="27">
        <v>13134735.174999988</v>
      </c>
      <c r="J15" s="27">
        <v>20</v>
      </c>
      <c r="K15" s="26">
        <f t="shared" si="1"/>
        <v>120</v>
      </c>
      <c r="L15" s="42">
        <f t="shared" si="2"/>
        <v>6.2997355133141593E-3</v>
      </c>
      <c r="M15" s="42">
        <f t="shared" si="3"/>
        <v>6.8322353136088493E-4</v>
      </c>
      <c r="N15" s="42">
        <f t="shared" si="4"/>
        <v>2.3712032791023702E-3</v>
      </c>
      <c r="O15" s="42">
        <f t="shared" si="5"/>
        <v>1.8265271678473917E-4</v>
      </c>
    </row>
    <row r="16" spans="1:15" x14ac:dyDescent="0.2">
      <c r="A16" s="25"/>
      <c r="B16" s="26">
        <v>140</v>
      </c>
      <c r="C16" s="27">
        <v>4439.54</v>
      </c>
      <c r="D16" s="28">
        <v>580187</v>
      </c>
      <c r="E16" s="27">
        <v>30254.191250000025</v>
      </c>
      <c r="F16" s="27">
        <v>1996580</v>
      </c>
      <c r="H16" s="27">
        <v>13046294.574999986</v>
      </c>
      <c r="J16" s="27">
        <v>20</v>
      </c>
      <c r="K16" s="26">
        <f t="shared" si="1"/>
        <v>140</v>
      </c>
      <c r="L16" s="42">
        <f t="shared" si="2"/>
        <v>6.5268462520428521E-3</v>
      </c>
      <c r="M16" s="42">
        <f t="shared" si="3"/>
        <v>8.3347156840373122E-4</v>
      </c>
      <c r="N16" s="42">
        <f t="shared" si="4"/>
        <v>2.7789969658641132E-3</v>
      </c>
      <c r="O16" s="42">
        <f t="shared" si="5"/>
        <v>2.5747145126958025E-4</v>
      </c>
    </row>
    <row r="17" spans="1:15" x14ac:dyDescent="0.2">
      <c r="A17" s="25"/>
      <c r="B17" s="26">
        <v>160</v>
      </c>
      <c r="C17" s="27">
        <v>4779.2049999999999</v>
      </c>
      <c r="D17" s="28">
        <v>719961</v>
      </c>
      <c r="E17" s="27">
        <v>35033.396250000027</v>
      </c>
      <c r="F17" s="27">
        <v>2716541</v>
      </c>
      <c r="H17" s="27">
        <v>12954140.574999988</v>
      </c>
      <c r="J17" s="27">
        <v>20</v>
      </c>
      <c r="K17" s="26">
        <f t="shared" si="1"/>
        <v>160</v>
      </c>
      <c r="L17" s="42">
        <f t="shared" si="2"/>
        <v>7.0262090761643008E-3</v>
      </c>
      <c r="M17" s="42">
        <f t="shared" si="3"/>
        <v>1.0342648557439562E-3</v>
      </c>
      <c r="N17" s="42">
        <f t="shared" si="4"/>
        <v>3.2179905613132259E-3</v>
      </c>
      <c r="O17" s="42">
        <f t="shared" si="5"/>
        <v>3.5031491535691874E-4</v>
      </c>
    </row>
    <row r="18" spans="1:15" x14ac:dyDescent="0.2">
      <c r="A18" s="25"/>
      <c r="B18" s="26">
        <v>180</v>
      </c>
      <c r="C18" s="27">
        <v>5107.0412500000002</v>
      </c>
      <c r="D18" s="28">
        <v>872350</v>
      </c>
      <c r="E18" s="27">
        <v>40140.437500000029</v>
      </c>
      <c r="F18" s="27">
        <v>3588891</v>
      </c>
      <c r="H18" s="27">
        <v>12856350.849999988</v>
      </c>
      <c r="J18" s="27">
        <v>20</v>
      </c>
      <c r="K18" s="26">
        <f t="shared" si="1"/>
        <v>180</v>
      </c>
      <c r="L18" s="42">
        <f t="shared" si="2"/>
        <v>7.5081817128780787E-3</v>
      </c>
      <c r="M18" s="42">
        <f t="shared" si="3"/>
        <v>1.2531803068613998E-3</v>
      </c>
      <c r="N18" s="42">
        <f t="shared" si="4"/>
        <v>3.687097536311041E-3</v>
      </c>
      <c r="O18" s="42">
        <f t="shared" si="5"/>
        <v>4.628098920245295E-4</v>
      </c>
    </row>
    <row r="19" spans="1:15" x14ac:dyDescent="0.2">
      <c r="A19" s="25"/>
      <c r="B19" s="26">
        <v>200</v>
      </c>
      <c r="C19" s="27">
        <v>5171.13</v>
      </c>
      <c r="D19" s="28">
        <v>985741</v>
      </c>
      <c r="E19" s="27">
        <v>45311.567500000026</v>
      </c>
      <c r="F19" s="27">
        <v>4574632</v>
      </c>
      <c r="H19" s="27">
        <v>12752642.449999986</v>
      </c>
      <c r="J19" s="27">
        <v>20</v>
      </c>
      <c r="K19" s="26">
        <f t="shared" si="1"/>
        <v>200</v>
      </c>
      <c r="L19" s="42">
        <f t="shared" si="2"/>
        <v>7.6024026046226309E-3</v>
      </c>
      <c r="M19" s="42">
        <f t="shared" si="3"/>
        <v>1.4160729166800745E-3</v>
      </c>
      <c r="N19" s="42">
        <f t="shared" si="4"/>
        <v>4.162091379687663E-3</v>
      </c>
      <c r="O19" s="42">
        <f t="shared" si="5"/>
        <v>5.8992734579343801E-4</v>
      </c>
    </row>
    <row r="20" spans="1:15" x14ac:dyDescent="0.2">
      <c r="A20" s="25"/>
      <c r="B20" s="26">
        <v>220</v>
      </c>
      <c r="C20" s="27">
        <v>5831.5562500000005</v>
      </c>
      <c r="D20" s="28">
        <v>1227672</v>
      </c>
      <c r="E20" s="27">
        <v>51143.123750000028</v>
      </c>
      <c r="F20" s="27">
        <v>5802304</v>
      </c>
      <c r="H20" s="27">
        <v>12642434.474999987</v>
      </c>
      <c r="J20" s="27">
        <v>20</v>
      </c>
      <c r="K20" s="26">
        <f t="shared" si="1"/>
        <v>220</v>
      </c>
      <c r="L20" s="42">
        <f t="shared" si="2"/>
        <v>8.5733366641340264E-3</v>
      </c>
      <c r="M20" s="42">
        <f t="shared" si="3"/>
        <v>1.7636205349746642E-3</v>
      </c>
      <c r="N20" s="42">
        <f t="shared" si="4"/>
        <v>4.6977486375896042E-3</v>
      </c>
      <c r="O20" s="42">
        <f t="shared" si="5"/>
        <v>7.482433118569206E-4</v>
      </c>
    </row>
    <row r="21" spans="1:15" x14ac:dyDescent="0.2">
      <c r="A21" s="25"/>
      <c r="B21" s="26">
        <v>240</v>
      </c>
      <c r="C21" s="27">
        <v>6206.8012499999995</v>
      </c>
      <c r="D21" s="28">
        <v>1431862</v>
      </c>
      <c r="E21" s="27">
        <v>57349.925000000025</v>
      </c>
      <c r="F21" s="27">
        <v>7234166</v>
      </c>
      <c r="H21" s="27">
        <v>12523303.424999986</v>
      </c>
      <c r="J21" s="27">
        <v>20</v>
      </c>
      <c r="K21" s="26">
        <f t="shared" si="1"/>
        <v>240</v>
      </c>
      <c r="L21" s="42">
        <f t="shared" si="2"/>
        <v>9.1250078782345433E-3</v>
      </c>
      <c r="M21" s="42">
        <f t="shared" si="3"/>
        <v>2.0569510638426981E-3</v>
      </c>
      <c r="N21" s="42">
        <f t="shared" si="4"/>
        <v>5.2678740029956806E-3</v>
      </c>
      <c r="O21" s="42">
        <f t="shared" si="5"/>
        <v>9.3289085273069662E-4</v>
      </c>
    </row>
    <row r="22" spans="1:15" x14ac:dyDescent="0.2">
      <c r="A22" s="25"/>
      <c r="B22" s="26">
        <v>260</v>
      </c>
      <c r="C22" s="27">
        <v>6463.1</v>
      </c>
      <c r="D22" s="28">
        <v>1619230</v>
      </c>
      <c r="E22" s="27">
        <v>63813.025000000023</v>
      </c>
      <c r="F22" s="27">
        <v>8853396</v>
      </c>
      <c r="H22" s="27">
        <v>12395761.699999986</v>
      </c>
      <c r="J22" s="27">
        <v>20</v>
      </c>
      <c r="K22" s="26">
        <f t="shared" si="1"/>
        <v>260</v>
      </c>
      <c r="L22" s="42">
        <f t="shared" si="2"/>
        <v>9.5018087485591214E-3</v>
      </c>
      <c r="M22" s="42">
        <f t="shared" si="3"/>
        <v>2.3261158345608806E-3</v>
      </c>
      <c r="N22" s="42">
        <f t="shared" si="4"/>
        <v>5.8615416750765308E-3</v>
      </c>
      <c r="O22" s="42">
        <f t="shared" si="5"/>
        <v>1.1417006665319178E-3</v>
      </c>
    </row>
    <row r="23" spans="1:15" x14ac:dyDescent="0.2">
      <c r="A23" s="25"/>
      <c r="B23" s="26">
        <v>280</v>
      </c>
      <c r="C23" s="27">
        <v>6847.36625</v>
      </c>
      <c r="D23" s="28">
        <v>1852849</v>
      </c>
      <c r="E23" s="27">
        <v>70660.39125000003</v>
      </c>
      <c r="F23" s="27">
        <v>10706245</v>
      </c>
      <c r="H23" s="27">
        <v>12263262.149999987</v>
      </c>
      <c r="J23" s="27">
        <v>20</v>
      </c>
      <c r="K23" s="26">
        <f t="shared" si="1"/>
        <v>280</v>
      </c>
      <c r="L23" s="42">
        <f t="shared" si="2"/>
        <v>1.0066742668199232E-2</v>
      </c>
      <c r="M23" s="42">
        <f t="shared" si="3"/>
        <v>2.6617227929017456E-3</v>
      </c>
      <c r="N23" s="42">
        <f t="shared" si="4"/>
        <v>6.4905061010520661E-3</v>
      </c>
      <c r="O23" s="42">
        <f t="shared" si="5"/>
        <v>1.3806371083541292E-3</v>
      </c>
    </row>
    <row r="24" spans="1:15" x14ac:dyDescent="0.2">
      <c r="A24" s="25"/>
      <c r="B24" s="26">
        <v>300</v>
      </c>
      <c r="C24" s="27">
        <v>7062.2349999999997</v>
      </c>
      <c r="D24" s="28">
        <v>2053483</v>
      </c>
      <c r="E24" s="27">
        <v>77722.62625000003</v>
      </c>
      <c r="F24" s="27">
        <v>12759728</v>
      </c>
      <c r="H24" s="27">
        <v>12125540.874999989</v>
      </c>
      <c r="J24" s="27">
        <v>20</v>
      </c>
      <c r="K24" s="26">
        <f t="shared" si="1"/>
        <v>300</v>
      </c>
      <c r="L24" s="42">
        <f t="shared" si="2"/>
        <v>1.0382634696566728E-2</v>
      </c>
      <c r="M24" s="42">
        <f t="shared" si="3"/>
        <v>2.9499449258607985E-3</v>
      </c>
      <c r="N24" s="42">
        <f t="shared" si="4"/>
        <v>7.1392072834781323E-3</v>
      </c>
      <c r="O24" s="42">
        <f t="shared" si="5"/>
        <v>1.6454465565943256E-3</v>
      </c>
    </row>
    <row r="25" spans="1:15" x14ac:dyDescent="0.2">
      <c r="A25" s="25"/>
      <c r="B25" s="26">
        <v>320</v>
      </c>
      <c r="C25" s="27">
        <v>7315.46</v>
      </c>
      <c r="D25" s="28">
        <v>2271559</v>
      </c>
      <c r="E25" s="27">
        <v>85038.086250000037</v>
      </c>
      <c r="F25" s="27">
        <v>15031287</v>
      </c>
      <c r="H25" s="27">
        <v>11980095.474999987</v>
      </c>
      <c r="J25" s="27">
        <v>20</v>
      </c>
      <c r="K25" s="26">
        <f t="shared" si="1"/>
        <v>320</v>
      </c>
      <c r="L25" s="42">
        <f t="shared" si="2"/>
        <v>1.0754916654196022E-2</v>
      </c>
      <c r="M25" s="42">
        <f t="shared" si="3"/>
        <v>3.2632234821731807E-3</v>
      </c>
      <c r="N25" s="42">
        <f t="shared" si="4"/>
        <v>7.8111684334526924E-3</v>
      </c>
      <c r="O25" s="42">
        <f t="shared" si="5"/>
        <v>1.9383782660046555E-3</v>
      </c>
    </row>
    <row r="26" spans="1:15" x14ac:dyDescent="0.2">
      <c r="A26" s="25"/>
      <c r="B26" s="26">
        <v>340</v>
      </c>
      <c r="C26" s="27">
        <v>7760.88</v>
      </c>
      <c r="D26" s="28">
        <v>2564753</v>
      </c>
      <c r="E26" s="27">
        <v>92798.966250000041</v>
      </c>
      <c r="F26" s="27">
        <v>17596040</v>
      </c>
      <c r="H26" s="27">
        <v>11829228.274999985</v>
      </c>
      <c r="J26" s="27">
        <v>20</v>
      </c>
      <c r="K26" s="26">
        <f t="shared" si="1"/>
        <v>340</v>
      </c>
      <c r="L26" s="42">
        <f t="shared" si="2"/>
        <v>1.1409756537964369E-2</v>
      </c>
      <c r="M26" s="42">
        <f t="shared" si="3"/>
        <v>3.6844133106708264E-3</v>
      </c>
      <c r="N26" s="42">
        <f t="shared" si="4"/>
        <v>8.5240436114475925E-3</v>
      </c>
      <c r="O26" s="42">
        <f t="shared" si="5"/>
        <v>2.2691191714820265E-3</v>
      </c>
    </row>
    <row r="27" spans="1:15" x14ac:dyDescent="0.2">
      <c r="A27" s="25"/>
      <c r="B27" s="26">
        <v>360</v>
      </c>
      <c r="C27" s="27">
        <v>8044.6050000000005</v>
      </c>
      <c r="D27" s="28">
        <v>2821512</v>
      </c>
      <c r="E27" s="27">
        <v>100843.57125000004</v>
      </c>
      <c r="F27" s="27">
        <v>20417552</v>
      </c>
      <c r="H27" s="27">
        <v>11673411.074999988</v>
      </c>
      <c r="J27" s="27">
        <v>20</v>
      </c>
      <c r="K27" s="26">
        <f t="shared" si="1"/>
        <v>360</v>
      </c>
      <c r="L27" s="42">
        <f t="shared" si="2"/>
        <v>1.1826878458897813E-2</v>
      </c>
      <c r="M27" s="42">
        <f t="shared" si="3"/>
        <v>4.0532621928963397E-3</v>
      </c>
      <c r="N27" s="42">
        <f t="shared" si="4"/>
        <v>9.2629803327051868E-3</v>
      </c>
      <c r="O27" s="42">
        <f t="shared" si="5"/>
        <v>2.6329707523926518E-3</v>
      </c>
    </row>
    <row r="28" spans="1:15" x14ac:dyDescent="0.2">
      <c r="A28" s="25"/>
      <c r="B28" s="26">
        <v>380</v>
      </c>
      <c r="C28" s="27">
        <v>8218.9725000000108</v>
      </c>
      <c r="D28" s="28">
        <v>3045459</v>
      </c>
      <c r="E28" s="27">
        <v>109062.54375000004</v>
      </c>
      <c r="F28" s="27">
        <v>23463011</v>
      </c>
      <c r="H28" s="27">
        <v>11509314.224999983</v>
      </c>
      <c r="J28" s="27">
        <v>20</v>
      </c>
      <c r="K28" s="26">
        <f t="shared" si="1"/>
        <v>380</v>
      </c>
      <c r="L28" s="42">
        <f t="shared" si="2"/>
        <v>1.2083227058944922E-2</v>
      </c>
      <c r="M28" s="42">
        <f t="shared" si="3"/>
        <v>4.3749747740629468E-3</v>
      </c>
      <c r="N28" s="42">
        <f t="shared" si="4"/>
        <v>1.0017933570465942E-2</v>
      </c>
      <c r="O28" s="42">
        <f t="shared" si="5"/>
        <v>3.0257016965631856E-3</v>
      </c>
    </row>
    <row r="29" spans="1:15" x14ac:dyDescent="0.2">
      <c r="A29" s="25"/>
      <c r="B29" s="26">
        <v>400</v>
      </c>
      <c r="C29" s="27">
        <v>8499.4462500000009</v>
      </c>
      <c r="D29" s="28">
        <v>3319666</v>
      </c>
      <c r="E29" s="27">
        <v>117561.99000000005</v>
      </c>
      <c r="F29" s="27">
        <v>26782677</v>
      </c>
      <c r="H29" s="27">
        <v>11342572.824999988</v>
      </c>
      <c r="J29" s="27">
        <v>20</v>
      </c>
      <c r="K29" s="26">
        <f t="shared" si="1"/>
        <v>400</v>
      </c>
      <c r="L29" s="42">
        <f t="shared" si="2"/>
        <v>1.2495569113298266E-2</v>
      </c>
      <c r="M29" s="42">
        <f t="shared" si="3"/>
        <v>4.7688886989824672E-3</v>
      </c>
      <c r="N29" s="42">
        <f t="shared" si="4"/>
        <v>1.0798649708111006E-2</v>
      </c>
      <c r="O29" s="42">
        <f t="shared" si="5"/>
        <v>3.4537933446565664E-3</v>
      </c>
    </row>
    <row r="30" spans="1:15" x14ac:dyDescent="0.2">
      <c r="A30" s="25"/>
      <c r="B30" s="26">
        <v>500</v>
      </c>
      <c r="C30" s="27">
        <v>45318.047499999899</v>
      </c>
      <c r="D30" s="28">
        <v>20448790</v>
      </c>
      <c r="E30" s="27">
        <v>162880.03749999995</v>
      </c>
      <c r="F30" s="27">
        <v>47231467</v>
      </c>
      <c r="H30" s="27">
        <v>54053248.249999985</v>
      </c>
      <c r="J30" s="27">
        <v>100</v>
      </c>
      <c r="K30" s="26">
        <f t="shared" si="1"/>
        <v>500</v>
      </c>
      <c r="L30" s="42">
        <f t="shared" si="2"/>
        <v>6.6624904489040376E-2</v>
      </c>
      <c r="M30" s="42">
        <f t="shared" si="3"/>
        <v>2.937584791327371E-2</v>
      </c>
      <c r="N30" s="42">
        <f t="shared" si="4"/>
        <v>1.496133630781925E-2</v>
      </c>
      <c r="O30" s="42">
        <f t="shared" si="5"/>
        <v>6.0907924320995335E-3</v>
      </c>
    </row>
    <row r="31" spans="1:15" x14ac:dyDescent="0.2">
      <c r="A31" s="25"/>
      <c r="B31" s="26">
        <v>600</v>
      </c>
      <c r="C31" s="27">
        <v>47480.013749999802</v>
      </c>
      <c r="D31" s="28">
        <v>26156893</v>
      </c>
      <c r="E31" s="27">
        <v>210360.05124999976</v>
      </c>
      <c r="F31" s="27">
        <v>73388360</v>
      </c>
      <c r="H31" s="27">
        <v>49400562.00000006</v>
      </c>
      <c r="J31" s="27">
        <v>100</v>
      </c>
      <c r="K31" s="26">
        <f t="shared" si="1"/>
        <v>600</v>
      </c>
      <c r="L31" s="42">
        <f t="shared" si="2"/>
        <v>6.9803346696083221E-2</v>
      </c>
      <c r="M31" s="42">
        <f t="shared" si="3"/>
        <v>3.7575861977739211E-2</v>
      </c>
      <c r="N31" s="42">
        <f t="shared" si="4"/>
        <v>1.9322610190836555E-2</v>
      </c>
      <c r="O31" s="42">
        <f t="shared" si="5"/>
        <v>9.4638870245592026E-3</v>
      </c>
    </row>
    <row r="32" spans="1:15" x14ac:dyDescent="0.2">
      <c r="A32" s="25"/>
      <c r="B32" s="26">
        <v>700</v>
      </c>
      <c r="C32" s="27">
        <v>47368.672499999899</v>
      </c>
      <c r="D32" s="28">
        <v>30809357</v>
      </c>
      <c r="E32" s="27">
        <v>257728.72374999966</v>
      </c>
      <c r="F32" s="27">
        <v>104197717</v>
      </c>
      <c r="H32" s="27">
        <v>44634962.12500003</v>
      </c>
      <c r="J32" s="27">
        <v>100</v>
      </c>
      <c r="K32" s="26">
        <f t="shared" si="1"/>
        <v>700</v>
      </c>
      <c r="L32" s="42">
        <f t="shared" si="2"/>
        <v>6.9639656939878836E-2</v>
      </c>
      <c r="M32" s="42">
        <f t="shared" si="3"/>
        <v>4.4259390679729942E-2</v>
      </c>
      <c r="N32" s="42">
        <f t="shared" si="4"/>
        <v>2.3673656829854232E-2</v>
      </c>
      <c r="O32" s="42">
        <f t="shared" si="5"/>
        <v>1.3436945884946766E-2</v>
      </c>
    </row>
    <row r="33" spans="1:15" x14ac:dyDescent="0.2">
      <c r="A33" s="25"/>
      <c r="B33" s="26">
        <v>800</v>
      </c>
      <c r="C33" s="27">
        <v>46024.381249999904</v>
      </c>
      <c r="D33" s="28">
        <v>34523421</v>
      </c>
      <c r="E33" s="27">
        <v>303753.10499999957</v>
      </c>
      <c r="F33" s="27">
        <v>138721138</v>
      </c>
      <c r="H33" s="27">
        <v>39950724.625000045</v>
      </c>
      <c r="J33" s="27">
        <v>100</v>
      </c>
      <c r="K33" s="26">
        <f t="shared" si="1"/>
        <v>800</v>
      </c>
      <c r="L33" s="42">
        <f t="shared" si="2"/>
        <v>6.7663330044138173E-2</v>
      </c>
      <c r="M33" s="42">
        <f t="shared" si="3"/>
        <v>4.9594854499553268E-2</v>
      </c>
      <c r="N33" s="42">
        <f t="shared" si="4"/>
        <v>2.7901223674812379E-2</v>
      </c>
      <c r="O33" s="42">
        <f t="shared" si="5"/>
        <v>1.7888956476889338E-2</v>
      </c>
    </row>
    <row r="34" spans="1:15" x14ac:dyDescent="0.2">
      <c r="A34" s="25"/>
      <c r="B34" s="26">
        <v>900</v>
      </c>
      <c r="C34" s="27">
        <v>43925.0249999999</v>
      </c>
      <c r="D34" s="28">
        <v>37338237</v>
      </c>
      <c r="E34" s="27">
        <v>347678.12999999948</v>
      </c>
      <c r="F34" s="27">
        <v>176059375</v>
      </c>
      <c r="H34" s="27">
        <v>35450085.000000075</v>
      </c>
      <c r="J34" s="27">
        <v>100</v>
      </c>
      <c r="K34" s="26">
        <f t="shared" si="1"/>
        <v>900</v>
      </c>
      <c r="L34" s="42">
        <f t="shared" si="2"/>
        <v>6.4576934725700849E-2</v>
      </c>
      <c r="M34" s="42">
        <f t="shared" si="3"/>
        <v>5.3638497508252045E-2</v>
      </c>
      <c r="N34" s="42">
        <f t="shared" si="4"/>
        <v>3.193595427434559E-2</v>
      </c>
      <c r="O34" s="42">
        <f t="shared" si="5"/>
        <v>2.2703955158754095E-2</v>
      </c>
    </row>
    <row r="35" spans="1:15" x14ac:dyDescent="0.2">
      <c r="A35" s="25"/>
      <c r="B35" s="26">
        <v>1000</v>
      </c>
      <c r="C35" s="27">
        <v>41107.709999999897</v>
      </c>
      <c r="D35" s="28">
        <v>39056554</v>
      </c>
      <c r="E35" s="27">
        <v>388785.83999999939</v>
      </c>
      <c r="F35" s="27">
        <v>215115929</v>
      </c>
      <c r="H35" s="27">
        <v>31200712.000000086</v>
      </c>
      <c r="J35" s="27">
        <v>100</v>
      </c>
      <c r="K35" s="26">
        <f t="shared" si="1"/>
        <v>1000</v>
      </c>
      <c r="L35" s="42">
        <f t="shared" si="2"/>
        <v>6.0435023210414551E-2</v>
      </c>
      <c r="M35" s="42">
        <f t="shared" si="3"/>
        <v>5.6106957444453293E-2</v>
      </c>
      <c r="N35" s="42">
        <f t="shared" si="4"/>
        <v>3.5711900569509618E-2</v>
      </c>
      <c r="O35" s="42">
        <f t="shared" si="5"/>
        <v>2.7740541541452876E-2</v>
      </c>
    </row>
    <row r="36" spans="1:15" x14ac:dyDescent="0.2">
      <c r="A36" s="25"/>
      <c r="B36" s="26">
        <v>1100</v>
      </c>
      <c r="C36" s="27">
        <v>37999.794999999998</v>
      </c>
      <c r="D36" s="28">
        <v>39901614</v>
      </c>
      <c r="E36" s="27">
        <v>426785.63499999937</v>
      </c>
      <c r="F36" s="27">
        <v>255017543</v>
      </c>
      <c r="H36" s="27">
        <v>27242936.5</v>
      </c>
      <c r="J36" s="27">
        <v>100</v>
      </c>
      <c r="K36" s="26">
        <f t="shared" si="1"/>
        <v>1100</v>
      </c>
      <c r="L36" s="42">
        <f t="shared" si="2"/>
        <v>5.5865882405417386E-2</v>
      </c>
      <c r="M36" s="42">
        <f t="shared" si="3"/>
        <v>5.7320934116793856E-2</v>
      </c>
      <c r="N36" s="42">
        <f t="shared" si="4"/>
        <v>3.920236951431931E-2</v>
      </c>
      <c r="O36" s="42">
        <f t="shared" si="5"/>
        <v>3.2886103685007655E-2</v>
      </c>
    </row>
    <row r="37" spans="1:15" x14ac:dyDescent="0.2">
      <c r="A37" s="25"/>
      <c r="B37" s="26">
        <v>1200</v>
      </c>
      <c r="C37" s="27">
        <v>34746.001250000001</v>
      </c>
      <c r="D37" s="28">
        <v>39946014</v>
      </c>
      <c r="E37" s="27">
        <v>461531.6362499994</v>
      </c>
      <c r="F37" s="27">
        <v>294963557</v>
      </c>
      <c r="H37" s="27">
        <v>23591929.999999996</v>
      </c>
      <c r="J37" s="27">
        <v>100</v>
      </c>
      <c r="K37" s="26">
        <f t="shared" si="1"/>
        <v>1200</v>
      </c>
      <c r="L37" s="42">
        <f t="shared" si="2"/>
        <v>5.1082276098883841E-2</v>
      </c>
      <c r="M37" s="42">
        <f t="shared" si="3"/>
        <v>5.7384717237817122E-2</v>
      </c>
      <c r="N37" s="42">
        <f t="shared" si="4"/>
        <v>4.239396142473472E-2</v>
      </c>
      <c r="O37" s="42">
        <f t="shared" si="5"/>
        <v>3.8037391485654243E-2</v>
      </c>
    </row>
    <row r="38" spans="1:15" x14ac:dyDescent="0.2">
      <c r="A38" s="25"/>
      <c r="B38" s="26">
        <v>1300</v>
      </c>
      <c r="C38" s="27">
        <v>31529.94875</v>
      </c>
      <c r="D38" s="28">
        <v>39396854</v>
      </c>
      <c r="E38" s="27">
        <v>493061.58499999938</v>
      </c>
      <c r="F38" s="27">
        <v>334360411</v>
      </c>
      <c r="H38" s="27">
        <v>20274437.999999996</v>
      </c>
      <c r="J38" s="27">
        <v>100</v>
      </c>
      <c r="K38" s="26">
        <f t="shared" si="1"/>
        <v>1300</v>
      </c>
      <c r="L38" s="42">
        <f t="shared" si="2"/>
        <v>4.635415557153235E-2</v>
      </c>
      <c r="M38" s="42">
        <f t="shared" si="3"/>
        <v>5.6595817716620353E-2</v>
      </c>
      <c r="N38" s="42">
        <f t="shared" si="4"/>
        <v>4.5290143021064815E-2</v>
      </c>
      <c r="O38" s="42">
        <f t="shared" si="5"/>
        <v>4.3117861677099502E-2</v>
      </c>
    </row>
    <row r="39" spans="1:15" x14ac:dyDescent="0.2">
      <c r="A39" s="25"/>
      <c r="B39" s="26">
        <v>1400</v>
      </c>
      <c r="C39" s="27">
        <v>28153.552500000002</v>
      </c>
      <c r="D39" s="28">
        <v>37986495</v>
      </c>
      <c r="E39" s="27">
        <v>521215.13749999937</v>
      </c>
      <c r="F39" s="27">
        <v>372346906</v>
      </c>
      <c r="H39" s="27">
        <v>17285044</v>
      </c>
      <c r="J39" s="27">
        <v>100</v>
      </c>
      <c r="K39" s="26">
        <f t="shared" si="1"/>
        <v>1400</v>
      </c>
      <c r="L39" s="42">
        <f t="shared" si="2"/>
        <v>4.1390303638736602E-2</v>
      </c>
      <c r="M39" s="42">
        <f t="shared" si="3"/>
        <v>5.456975693321376E-2</v>
      </c>
      <c r="N39" s="42">
        <f t="shared" si="4"/>
        <v>4.7876185937541581E-2</v>
      </c>
      <c r="O39" s="42">
        <f t="shared" si="5"/>
        <v>4.8016457273717041E-2</v>
      </c>
    </row>
    <row r="40" spans="1:15" x14ac:dyDescent="0.2">
      <c r="A40" s="25"/>
      <c r="B40" s="26">
        <v>1500</v>
      </c>
      <c r="C40" s="27">
        <v>24406.362499999999</v>
      </c>
      <c r="D40" s="28">
        <v>35378477</v>
      </c>
      <c r="E40" s="27">
        <v>545621.49999999942</v>
      </c>
      <c r="F40" s="27">
        <v>407725383</v>
      </c>
      <c r="H40" s="27">
        <v>14667100.499999994</v>
      </c>
      <c r="J40" s="27">
        <v>100</v>
      </c>
      <c r="K40" s="26">
        <f t="shared" si="1"/>
        <v>1500</v>
      </c>
      <c r="L40" s="42">
        <f t="shared" si="2"/>
        <v>3.5881324553697955E-2</v>
      </c>
      <c r="M40" s="42">
        <f t="shared" si="3"/>
        <v>5.0823190993464745E-2</v>
      </c>
      <c r="N40" s="42">
        <f t="shared" si="4"/>
        <v>5.0118030935969025E-2</v>
      </c>
      <c r="O40" s="42">
        <f t="shared" si="5"/>
        <v>5.2578732673098719E-2</v>
      </c>
    </row>
    <row r="41" spans="1:15" x14ac:dyDescent="0.2">
      <c r="A41" s="25"/>
      <c r="B41" s="26">
        <v>1600</v>
      </c>
      <c r="C41" s="27">
        <v>21291.576249999998</v>
      </c>
      <c r="D41" s="28">
        <v>32991744</v>
      </c>
      <c r="E41" s="27">
        <v>566913.07624999946</v>
      </c>
      <c r="F41" s="27">
        <v>440717127</v>
      </c>
      <c r="H41" s="27">
        <v>12382752.999999993</v>
      </c>
      <c r="J41" s="27">
        <v>100</v>
      </c>
      <c r="K41" s="26">
        <f t="shared" si="1"/>
        <v>1600</v>
      </c>
      <c r="L41" s="42">
        <f t="shared" si="2"/>
        <v>3.1302081893033309E-2</v>
      </c>
      <c r="M41" s="42">
        <f t="shared" si="3"/>
        <v>4.7394513520734503E-2</v>
      </c>
      <c r="N41" s="42">
        <f t="shared" si="4"/>
        <v>5.2073767425775686E-2</v>
      </c>
      <c r="O41" s="42">
        <f t="shared" si="5"/>
        <v>5.6833223956991405E-2</v>
      </c>
    </row>
    <row r="42" spans="1:15" x14ac:dyDescent="0.2">
      <c r="B42" s="26">
        <v>1700</v>
      </c>
      <c r="C42" s="27">
        <v>18053.37</v>
      </c>
      <c r="D42" s="28">
        <v>29775291</v>
      </c>
      <c r="E42" s="27">
        <v>584966.44624999946</v>
      </c>
      <c r="F42" s="27">
        <v>470492418</v>
      </c>
      <c r="H42" s="27">
        <v>10412935.374999991</v>
      </c>
      <c r="J42" s="27">
        <v>100</v>
      </c>
      <c r="K42" s="26">
        <f t="shared" si="1"/>
        <v>1700</v>
      </c>
      <c r="L42" s="42">
        <f t="shared" si="2"/>
        <v>2.6541391748073642E-2</v>
      </c>
      <c r="M42" s="42">
        <f t="shared" si="3"/>
        <v>4.2773896156665873E-2</v>
      </c>
      <c r="N42" s="42">
        <f t="shared" si="4"/>
        <v>5.3732058670087901E-2</v>
      </c>
      <c r="O42" s="42">
        <f t="shared" si="5"/>
        <v>6.0672933553273085E-2</v>
      </c>
    </row>
    <row r="43" spans="1:15" x14ac:dyDescent="0.2">
      <c r="B43" s="26">
        <v>1800</v>
      </c>
      <c r="C43" s="27">
        <v>15324.6875</v>
      </c>
      <c r="D43" s="28">
        <v>26802663</v>
      </c>
      <c r="E43" s="27">
        <v>600291.13374999946</v>
      </c>
      <c r="F43" s="27">
        <v>497295081</v>
      </c>
      <c r="H43" s="27">
        <v>8741261.8749999907</v>
      </c>
      <c r="J43" s="27">
        <v>100</v>
      </c>
      <c r="K43" s="26">
        <f t="shared" si="1"/>
        <v>1800</v>
      </c>
      <c r="L43" s="42">
        <f t="shared" si="2"/>
        <v>2.2529784431067849E-2</v>
      </c>
      <c r="M43" s="42">
        <f t="shared" si="3"/>
        <v>3.8503547249432779E-2</v>
      </c>
      <c r="N43" s="42">
        <f t="shared" si="4"/>
        <v>5.5139706943128933E-2</v>
      </c>
      <c r="O43" s="42">
        <f t="shared" si="5"/>
        <v>6.4129304217358407E-2</v>
      </c>
    </row>
    <row r="44" spans="1:15" x14ac:dyDescent="0.2">
      <c r="B44" s="26">
        <v>1900</v>
      </c>
      <c r="C44" s="27">
        <v>12616.002499999999</v>
      </c>
      <c r="D44" s="28">
        <v>23322998</v>
      </c>
      <c r="E44" s="27">
        <v>612907.1362499994</v>
      </c>
      <c r="F44" s="27">
        <v>520618079</v>
      </c>
      <c r="H44" s="27">
        <v>7343160.875</v>
      </c>
      <c r="J44" s="27">
        <v>100</v>
      </c>
      <c r="K44" s="26">
        <f t="shared" si="1"/>
        <v>1900</v>
      </c>
      <c r="L44" s="42">
        <f t="shared" si="2"/>
        <v>1.8547576693280891E-2</v>
      </c>
      <c r="M44" s="42">
        <f t="shared" si="3"/>
        <v>3.3504810902238565E-2</v>
      </c>
      <c r="N44" s="42">
        <f t="shared" si="4"/>
        <v>5.6298549114090414E-2</v>
      </c>
      <c r="O44" s="42">
        <f t="shared" si="5"/>
        <v>6.7136950363777551E-2</v>
      </c>
    </row>
    <row r="45" spans="1:15" x14ac:dyDescent="0.2">
      <c r="B45" s="26">
        <v>2000</v>
      </c>
      <c r="C45" s="27">
        <v>10659.92</v>
      </c>
      <c r="D45" s="28">
        <v>20775618</v>
      </c>
      <c r="E45" s="27">
        <v>623567.05624999944</v>
      </c>
      <c r="F45" s="27">
        <v>541393697</v>
      </c>
      <c r="H45" s="27">
        <v>6184745.3749999916</v>
      </c>
      <c r="J45" s="27">
        <v>100</v>
      </c>
      <c r="K45" s="26">
        <f t="shared" si="1"/>
        <v>2000</v>
      </c>
      <c r="L45" s="42">
        <f t="shared" si="2"/>
        <v>1.5671817102464815E-2</v>
      </c>
      <c r="M45" s="42">
        <f t="shared" si="3"/>
        <v>2.984535489250326E-2</v>
      </c>
      <c r="N45" s="42">
        <f t="shared" si="4"/>
        <v>5.727771544154444E-2</v>
      </c>
      <c r="O45" s="42">
        <f t="shared" si="5"/>
        <v>6.981609596149084E-2</v>
      </c>
    </row>
    <row r="46" spans="1:15" x14ac:dyDescent="0.2">
      <c r="B46" s="26">
        <v>3000</v>
      </c>
      <c r="C46" s="27">
        <v>44430.224999999897</v>
      </c>
      <c r="D46" s="28">
        <v>104703541</v>
      </c>
      <c r="E46" s="27">
        <v>667997.2812499993</v>
      </c>
      <c r="F46" s="27">
        <v>646097238</v>
      </c>
      <c r="H46" s="27">
        <v>28042619.750000264</v>
      </c>
      <c r="J46" s="27">
        <v>1000</v>
      </c>
      <c r="K46" s="26">
        <f t="shared" si="1"/>
        <v>3000</v>
      </c>
      <c r="L46" s="42">
        <f t="shared" si="2"/>
        <v>6.5319660937545321E-2</v>
      </c>
      <c r="M46" s="42">
        <f t="shared" si="3"/>
        <v>0.15041258169296171</v>
      </c>
      <c r="N46" s="42">
        <f t="shared" si="4"/>
        <v>6.1358851157497826E-2</v>
      </c>
      <c r="O46" s="42">
        <f t="shared" si="5"/>
        <v>8.3318271007987346E-2</v>
      </c>
    </row>
    <row r="47" spans="1:15" x14ac:dyDescent="0.2">
      <c r="B47" s="26">
        <v>4000</v>
      </c>
      <c r="C47" s="27">
        <v>8265.0250000000106</v>
      </c>
      <c r="D47" s="28">
        <v>27903690</v>
      </c>
      <c r="E47" s="27">
        <v>676262.30624999932</v>
      </c>
      <c r="F47" s="27">
        <v>674000928</v>
      </c>
      <c r="H47" s="27">
        <v>7043118.7500000028</v>
      </c>
      <c r="J47" s="27">
        <v>1000</v>
      </c>
      <c r="K47" s="26">
        <f t="shared" si="1"/>
        <v>4000</v>
      </c>
      <c r="L47" s="42">
        <f t="shared" si="2"/>
        <v>1.2150931728127361E-2</v>
      </c>
      <c r="M47" s="42">
        <f t="shared" si="3"/>
        <v>4.0085235051029254E-2</v>
      </c>
      <c r="N47" s="42">
        <f t="shared" si="4"/>
        <v>6.2118034544949678E-2</v>
      </c>
      <c r="O47" s="42">
        <f t="shared" si="5"/>
        <v>8.6916625975019215E-2</v>
      </c>
    </row>
    <row r="48" spans="1:15" x14ac:dyDescent="0.2">
      <c r="B48" s="26">
        <v>5000</v>
      </c>
      <c r="C48" s="27">
        <v>2220.9050000000002</v>
      </c>
      <c r="D48" s="28">
        <v>9785254</v>
      </c>
      <c r="E48" s="27">
        <v>678483.21124999935</v>
      </c>
      <c r="F48" s="27">
        <v>683786182</v>
      </c>
      <c r="H48" s="27">
        <v>2615232.7500000047</v>
      </c>
      <c r="J48" s="27">
        <v>1000</v>
      </c>
      <c r="K48" s="26">
        <f t="shared" si="1"/>
        <v>5000</v>
      </c>
      <c r="L48" s="42">
        <f t="shared" si="2"/>
        <v>3.2650917607214332E-3</v>
      </c>
      <c r="M48" s="42">
        <f t="shared" si="3"/>
        <v>1.4057072975797259E-2</v>
      </c>
      <c r="N48" s="42">
        <f t="shared" si="4"/>
        <v>6.2322035643689093E-2</v>
      </c>
      <c r="O48" s="42">
        <f t="shared" si="5"/>
        <v>8.8178495546196653E-2</v>
      </c>
    </row>
    <row r="49" spans="2:15" x14ac:dyDescent="0.2">
      <c r="B49" s="26" t="s">
        <v>13</v>
      </c>
      <c r="C49" s="27">
        <v>1713.5987500000001</v>
      </c>
      <c r="D49" s="28">
        <v>12322746</v>
      </c>
      <c r="E49" s="30">
        <v>680196.80999999936</v>
      </c>
      <c r="F49" s="30">
        <v>696108928</v>
      </c>
      <c r="H49" s="30">
        <v>3754752.25</v>
      </c>
      <c r="J49" s="30">
        <v>0</v>
      </c>
      <c r="K49" s="26" t="str">
        <f t="shared" si="1"/>
        <v>Over 5,000</v>
      </c>
      <c r="L49" s="42">
        <f t="shared" si="2"/>
        <v>2.5192690186241857E-3</v>
      </c>
      <c r="M49" s="42">
        <f t="shared" si="3"/>
        <v>1.7702324312093867E-2</v>
      </c>
      <c r="N49" s="42">
        <f t="shared" si="4"/>
        <v>6.2479438156537906E-2</v>
      </c>
      <c r="O49" s="42">
        <f t="shared" si="5"/>
        <v>8.9767590546770845E-2</v>
      </c>
    </row>
    <row r="50" spans="2:15" x14ac:dyDescent="0.2">
      <c r="C50" s="4">
        <f>SUM(C9:C49)</f>
        <v>680196.80999999936</v>
      </c>
      <c r="D50" s="4">
        <f t="shared" ref="D50:F50" si="6">SUM(D9:D49)</f>
        <v>696108928</v>
      </c>
      <c r="E50" s="4">
        <f t="shared" si="6"/>
        <v>10886730.579999989</v>
      </c>
      <c r="F50" s="4">
        <f t="shared" si="6"/>
        <v>7754568478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H1" sqref="H1:H1048576"/>
    </sheetView>
  </sheetViews>
  <sheetFormatPr defaultRowHeight="12.75" x14ac:dyDescent="0.2"/>
  <cols>
    <col min="1" max="1" width="13.85546875" customWidth="1"/>
    <col min="4" max="4" width="11.140625" bestFit="1" customWidth="1"/>
    <col min="5" max="5" width="3.140625" customWidth="1"/>
    <col min="6" max="6" width="10" bestFit="1" customWidth="1"/>
    <col min="7" max="7" width="11.140625" bestFit="1" customWidth="1"/>
    <col min="8" max="8" width="3.140625" customWidth="1"/>
    <col min="9" max="9" width="12.42578125" bestFit="1" customWidth="1"/>
    <col min="10" max="10" width="3.140625" customWidth="1"/>
    <col min="11" max="11" width="12.42578125" bestFit="1" customWidth="1"/>
  </cols>
  <sheetData>
    <row r="1" spans="1:17" x14ac:dyDescent="0.2">
      <c r="A1" s="1" t="s">
        <v>0</v>
      </c>
      <c r="B1" s="2"/>
      <c r="C1" s="2"/>
      <c r="D1" s="2"/>
    </row>
    <row r="2" spans="1:17" x14ac:dyDescent="0.2">
      <c r="A2" s="1" t="s">
        <v>1</v>
      </c>
      <c r="B2" s="2"/>
      <c r="C2" s="2"/>
      <c r="D2" s="2"/>
    </row>
    <row r="3" spans="1:17" x14ac:dyDescent="0.2">
      <c r="A3" s="1"/>
      <c r="B3" s="2"/>
      <c r="C3" s="2"/>
      <c r="D3" s="2"/>
    </row>
    <row r="4" spans="1:17" x14ac:dyDescent="0.2">
      <c r="A4" s="5"/>
      <c r="C4" s="4"/>
      <c r="D4" s="4"/>
    </row>
    <row r="5" spans="1:17" x14ac:dyDescent="0.2">
      <c r="A5" s="6" t="s">
        <v>2</v>
      </c>
      <c r="B5" s="7">
        <v>1</v>
      </c>
      <c r="C5" s="4"/>
      <c r="D5" s="4"/>
    </row>
    <row r="6" spans="1:17" x14ac:dyDescent="0.2">
      <c r="A6" s="40"/>
      <c r="B6" s="41"/>
      <c r="C6" s="4"/>
      <c r="D6" s="4"/>
    </row>
    <row r="7" spans="1:17" x14ac:dyDescent="0.2">
      <c r="A7" s="8"/>
      <c r="B7" s="9"/>
      <c r="C7" s="10" t="s">
        <v>3</v>
      </c>
      <c r="D7" s="11"/>
      <c r="F7" s="10" t="s">
        <v>4</v>
      </c>
      <c r="G7" s="12"/>
      <c r="H7" s="13"/>
      <c r="I7" s="14" t="s">
        <v>5</v>
      </c>
      <c r="J7" s="15"/>
      <c r="K7" s="14" t="s">
        <v>5</v>
      </c>
      <c r="L7" s="14" t="s">
        <v>5</v>
      </c>
      <c r="M7" s="44"/>
      <c r="N7" s="44"/>
      <c r="O7" s="44"/>
      <c r="P7" s="45" t="s">
        <v>16</v>
      </c>
      <c r="Q7" s="48" t="s">
        <v>16</v>
      </c>
    </row>
    <row r="8" spans="1:17" x14ac:dyDescent="0.2">
      <c r="A8" s="8" t="s">
        <v>6</v>
      </c>
      <c r="B8" s="10" t="s">
        <v>7</v>
      </c>
      <c r="C8" s="17" t="s">
        <v>8</v>
      </c>
      <c r="D8" s="18" t="s">
        <v>9</v>
      </c>
      <c r="F8" s="17" t="s">
        <v>8</v>
      </c>
      <c r="G8" s="19" t="s">
        <v>10</v>
      </c>
      <c r="H8" s="20"/>
      <c r="I8" s="21" t="s">
        <v>11</v>
      </c>
      <c r="J8" s="15"/>
      <c r="K8" s="21" t="s">
        <v>12</v>
      </c>
      <c r="L8" s="21" t="s">
        <v>12</v>
      </c>
      <c r="M8" s="46" t="s">
        <v>7</v>
      </c>
      <c r="N8" s="44" t="s">
        <v>15</v>
      </c>
      <c r="O8" s="45" t="s">
        <v>17</v>
      </c>
      <c r="P8" s="47" t="s">
        <v>8</v>
      </c>
      <c r="Q8" s="49" t="s">
        <v>9</v>
      </c>
    </row>
    <row r="9" spans="1:17" x14ac:dyDescent="0.2">
      <c r="A9" s="8">
        <v>201208</v>
      </c>
      <c r="B9" s="22">
        <v>0</v>
      </c>
      <c r="C9" s="31">
        <v>2825.8262500000001</v>
      </c>
      <c r="D9" s="24">
        <v>0</v>
      </c>
      <c r="F9" s="23">
        <v>2825.8262500000001</v>
      </c>
      <c r="G9" s="23">
        <v>0</v>
      </c>
      <c r="I9" s="23">
        <v>0</v>
      </c>
      <c r="K9" s="23">
        <v>0</v>
      </c>
      <c r="L9" s="23">
        <v>0</v>
      </c>
      <c r="M9" s="26">
        <v>0</v>
      </c>
      <c r="N9" s="42" t="e">
        <f>D9/$E$42</f>
        <v>#DIV/0!</v>
      </c>
      <c r="O9" s="42">
        <f>E9/$F$42</f>
        <v>0</v>
      </c>
      <c r="P9" s="42" t="e">
        <f>G9/$E$42</f>
        <v>#DIV/0!</v>
      </c>
      <c r="Q9" s="42">
        <f t="shared" ref="Q9:Q41" si="0">H9/$F$42</f>
        <v>0</v>
      </c>
    </row>
    <row r="10" spans="1:17" x14ac:dyDescent="0.2">
      <c r="A10" s="25"/>
      <c r="B10" s="26">
        <v>20</v>
      </c>
      <c r="C10" s="27">
        <v>3988.4562500000102</v>
      </c>
      <c r="D10" s="28">
        <v>36379</v>
      </c>
      <c r="F10" s="27">
        <v>6814.2825000000103</v>
      </c>
      <c r="G10" s="27">
        <v>36379</v>
      </c>
      <c r="I10" s="27">
        <v>13629465.849999975</v>
      </c>
      <c r="K10" s="27">
        <v>20</v>
      </c>
      <c r="L10" s="27">
        <v>20</v>
      </c>
      <c r="M10" s="26">
        <v>20</v>
      </c>
      <c r="N10" s="42" t="e">
        <f t="shared" ref="N10:N41" si="1">D10/$E$42</f>
        <v>#DIV/0!</v>
      </c>
      <c r="O10" s="42">
        <f t="shared" ref="O10:O41" si="2">E10/$F$42</f>
        <v>0</v>
      </c>
      <c r="P10" s="42" t="e">
        <f t="shared" ref="P10:P41" si="3">G10/$E$42</f>
        <v>#DIV/0!</v>
      </c>
      <c r="Q10" s="42">
        <f t="shared" si="0"/>
        <v>0</v>
      </c>
    </row>
    <row r="11" spans="1:17" x14ac:dyDescent="0.2">
      <c r="A11" s="25"/>
      <c r="B11" s="26">
        <v>40</v>
      </c>
      <c r="C11" s="27">
        <v>2654.895</v>
      </c>
      <c r="D11" s="28">
        <v>80646</v>
      </c>
      <c r="F11" s="27">
        <v>9469.1775000000107</v>
      </c>
      <c r="G11" s="27">
        <v>117025</v>
      </c>
      <c r="I11" s="27">
        <v>13567537.049999975</v>
      </c>
      <c r="K11" s="27">
        <v>20</v>
      </c>
      <c r="L11" s="27">
        <v>20</v>
      </c>
      <c r="M11" s="26">
        <v>40</v>
      </c>
      <c r="N11" s="42" t="e">
        <f t="shared" si="1"/>
        <v>#DIV/0!</v>
      </c>
      <c r="O11" s="42">
        <f t="shared" si="2"/>
        <v>0</v>
      </c>
      <c r="P11" s="42" t="e">
        <f t="shared" si="3"/>
        <v>#DIV/0!</v>
      </c>
      <c r="Q11" s="42">
        <f t="shared" si="0"/>
        <v>0</v>
      </c>
    </row>
    <row r="12" spans="1:17" x14ac:dyDescent="0.2">
      <c r="A12" s="25"/>
      <c r="B12" s="26">
        <v>60</v>
      </c>
      <c r="C12" s="27">
        <v>2975.6262500000098</v>
      </c>
      <c r="D12" s="28">
        <v>152477</v>
      </c>
      <c r="F12" s="27">
        <v>12444.803750000021</v>
      </c>
      <c r="G12" s="27">
        <v>269502</v>
      </c>
      <c r="I12" s="27">
        <v>13513928.374999972</v>
      </c>
      <c r="K12" s="27">
        <v>20</v>
      </c>
      <c r="L12" s="27">
        <v>20</v>
      </c>
      <c r="M12" s="26">
        <v>60</v>
      </c>
      <c r="N12" s="42" t="e">
        <f t="shared" si="1"/>
        <v>#DIV/0!</v>
      </c>
      <c r="O12" s="42">
        <f t="shared" si="2"/>
        <v>0</v>
      </c>
      <c r="P12" s="42" t="e">
        <f t="shared" si="3"/>
        <v>#DIV/0!</v>
      </c>
      <c r="Q12" s="42">
        <f t="shared" si="0"/>
        <v>0</v>
      </c>
    </row>
    <row r="13" spans="1:17" x14ac:dyDescent="0.2">
      <c r="A13" s="25"/>
      <c r="B13" s="26">
        <v>80</v>
      </c>
      <c r="C13" s="27">
        <v>3263.7162500000099</v>
      </c>
      <c r="D13" s="28">
        <v>230243</v>
      </c>
      <c r="F13" s="27">
        <v>15708.520000000031</v>
      </c>
      <c r="G13" s="27">
        <v>499745</v>
      </c>
      <c r="I13" s="27">
        <v>13449622.124999972</v>
      </c>
      <c r="K13" s="27">
        <v>20</v>
      </c>
      <c r="L13" s="27">
        <v>20</v>
      </c>
      <c r="M13" s="26">
        <v>80</v>
      </c>
      <c r="N13" s="42" t="e">
        <f t="shared" si="1"/>
        <v>#DIV/0!</v>
      </c>
      <c r="O13" s="42">
        <f t="shared" si="2"/>
        <v>0</v>
      </c>
      <c r="P13" s="42" t="e">
        <f t="shared" si="3"/>
        <v>#DIV/0!</v>
      </c>
      <c r="Q13" s="42">
        <f t="shared" si="0"/>
        <v>0</v>
      </c>
    </row>
    <row r="14" spans="1:17" x14ac:dyDescent="0.2">
      <c r="A14" s="25"/>
      <c r="B14" s="26">
        <v>100</v>
      </c>
      <c r="C14" s="27">
        <v>3620.92875</v>
      </c>
      <c r="D14" s="28">
        <v>327934</v>
      </c>
      <c r="F14" s="27">
        <v>19329.448750000032</v>
      </c>
      <c r="G14" s="27">
        <v>827679</v>
      </c>
      <c r="I14" s="27">
        <v>13381043.224999974</v>
      </c>
      <c r="K14" s="27">
        <v>20</v>
      </c>
      <c r="L14" s="27">
        <v>20</v>
      </c>
      <c r="M14" s="26">
        <v>100</v>
      </c>
      <c r="N14" s="42" t="e">
        <f t="shared" si="1"/>
        <v>#DIV/0!</v>
      </c>
      <c r="O14" s="42">
        <f t="shared" si="2"/>
        <v>0</v>
      </c>
      <c r="P14" s="42" t="e">
        <f t="shared" si="3"/>
        <v>#DIV/0!</v>
      </c>
      <c r="Q14" s="42">
        <f t="shared" si="0"/>
        <v>0</v>
      </c>
    </row>
    <row r="15" spans="1:17" x14ac:dyDescent="0.2">
      <c r="A15" s="25"/>
      <c r="B15" s="26">
        <v>120</v>
      </c>
      <c r="C15" s="27">
        <v>3747.4250000000102</v>
      </c>
      <c r="D15" s="28">
        <v>416006</v>
      </c>
      <c r="F15" s="27">
        <v>23076.873750000042</v>
      </c>
      <c r="G15" s="27">
        <v>1243685</v>
      </c>
      <c r="I15" s="27">
        <v>13309098.524999972</v>
      </c>
      <c r="K15" s="27">
        <v>20</v>
      </c>
      <c r="L15" s="27">
        <v>20</v>
      </c>
      <c r="M15" s="26">
        <v>120</v>
      </c>
      <c r="N15" s="42" t="e">
        <f t="shared" ref="N15:N18" si="4">D15/$E$42</f>
        <v>#DIV/0!</v>
      </c>
      <c r="O15" s="42">
        <f t="shared" ref="O15:O18" si="5">E15/$F$42</f>
        <v>0</v>
      </c>
      <c r="P15" s="42" t="e">
        <f t="shared" ref="P15:P18" si="6">G15/$E$42</f>
        <v>#DIV/0!</v>
      </c>
      <c r="Q15" s="42">
        <f t="shared" si="0"/>
        <v>0</v>
      </c>
    </row>
    <row r="16" spans="1:17" x14ac:dyDescent="0.2">
      <c r="A16" s="25"/>
      <c r="B16" s="26">
        <v>140</v>
      </c>
      <c r="C16" s="27">
        <v>3800.5962500000001</v>
      </c>
      <c r="D16" s="28">
        <v>496638</v>
      </c>
      <c r="F16" s="27">
        <v>26877.470000000041</v>
      </c>
      <c r="G16" s="27">
        <v>1740323</v>
      </c>
      <c r="I16" s="27">
        <v>13232389.549999971</v>
      </c>
      <c r="K16" s="27">
        <v>20</v>
      </c>
      <c r="L16" s="27">
        <v>20</v>
      </c>
      <c r="M16" s="26">
        <v>140</v>
      </c>
      <c r="N16" s="42" t="e">
        <f t="shared" si="4"/>
        <v>#DIV/0!</v>
      </c>
      <c r="O16" s="42">
        <f t="shared" si="5"/>
        <v>0</v>
      </c>
      <c r="P16" s="42" t="e">
        <f t="shared" si="6"/>
        <v>#DIV/0!</v>
      </c>
      <c r="Q16" s="42">
        <f t="shared" si="0"/>
        <v>0</v>
      </c>
    </row>
    <row r="17" spans="1:17" x14ac:dyDescent="0.2">
      <c r="A17" s="25"/>
      <c r="B17" s="26">
        <v>160</v>
      </c>
      <c r="C17" s="27">
        <v>4139.6775000000007</v>
      </c>
      <c r="D17" s="28">
        <v>623802</v>
      </c>
      <c r="F17" s="27">
        <v>31017.147500000043</v>
      </c>
      <c r="G17" s="27">
        <v>2364125</v>
      </c>
      <c r="I17" s="27">
        <v>13153276.699999973</v>
      </c>
      <c r="K17" s="27">
        <v>20</v>
      </c>
      <c r="L17" s="27">
        <v>20</v>
      </c>
      <c r="M17" s="26">
        <v>160</v>
      </c>
      <c r="N17" s="42" t="e">
        <f t="shared" si="4"/>
        <v>#DIV/0!</v>
      </c>
      <c r="O17" s="42">
        <f t="shared" si="5"/>
        <v>0</v>
      </c>
      <c r="P17" s="42" t="e">
        <f t="shared" si="6"/>
        <v>#DIV/0!</v>
      </c>
      <c r="Q17" s="42">
        <f t="shared" si="0"/>
        <v>0</v>
      </c>
    </row>
    <row r="18" spans="1:17" x14ac:dyDescent="0.2">
      <c r="A18" s="25"/>
      <c r="B18" s="26">
        <v>180</v>
      </c>
      <c r="C18" s="27">
        <v>4383.1675000000005</v>
      </c>
      <c r="D18" s="28">
        <v>749671</v>
      </c>
      <c r="F18" s="27">
        <v>35400.315000000046</v>
      </c>
      <c r="G18" s="27">
        <v>3113796</v>
      </c>
      <c r="I18" s="27">
        <v>13069730.399999972</v>
      </c>
      <c r="K18" s="27">
        <v>20</v>
      </c>
      <c r="L18" s="27">
        <v>20</v>
      </c>
      <c r="M18" s="26">
        <v>180</v>
      </c>
      <c r="N18" s="42" t="e">
        <f t="shared" si="4"/>
        <v>#DIV/0!</v>
      </c>
      <c r="O18" s="42">
        <f t="shared" si="5"/>
        <v>0</v>
      </c>
      <c r="P18" s="42" t="e">
        <f t="shared" si="6"/>
        <v>#DIV/0!</v>
      </c>
      <c r="Q18" s="42">
        <f t="shared" si="0"/>
        <v>0</v>
      </c>
    </row>
    <row r="19" spans="1:17" x14ac:dyDescent="0.2">
      <c r="A19" s="25"/>
      <c r="B19" s="26">
        <v>200</v>
      </c>
      <c r="C19" s="27">
        <v>4505.43750000001</v>
      </c>
      <c r="D19" s="28">
        <v>859014</v>
      </c>
      <c r="F19" s="27">
        <v>39905.752500000053</v>
      </c>
      <c r="G19" s="27">
        <v>3972810</v>
      </c>
      <c r="I19" s="27">
        <v>12979292.699999971</v>
      </c>
      <c r="K19" s="27">
        <v>20</v>
      </c>
      <c r="L19" s="51">
        <v>100</v>
      </c>
      <c r="M19" s="50">
        <v>200</v>
      </c>
      <c r="N19" s="52" t="e">
        <f t="shared" si="1"/>
        <v>#DIV/0!</v>
      </c>
      <c r="O19" s="52">
        <f t="shared" si="2"/>
        <v>0</v>
      </c>
      <c r="P19" s="52" t="e">
        <f t="shared" si="3"/>
        <v>#DIV/0!</v>
      </c>
      <c r="Q19" s="52">
        <f t="shared" si="0"/>
        <v>0</v>
      </c>
    </row>
    <row r="20" spans="1:17" x14ac:dyDescent="0.2">
      <c r="A20" s="25"/>
      <c r="B20" s="26">
        <v>220</v>
      </c>
      <c r="C20" s="27">
        <v>4845.7562499999995</v>
      </c>
      <c r="D20" s="28">
        <v>1020517</v>
      </c>
      <c r="F20" s="27">
        <v>44751.508750000052</v>
      </c>
      <c r="G20" s="27">
        <v>4993327</v>
      </c>
      <c r="I20" s="27">
        <v>12885708.074999973</v>
      </c>
      <c r="K20" s="27">
        <v>20</v>
      </c>
      <c r="L20" s="27">
        <v>100</v>
      </c>
      <c r="M20" s="26">
        <v>300</v>
      </c>
      <c r="N20" s="42" t="e">
        <f t="shared" si="1"/>
        <v>#DIV/0!</v>
      </c>
      <c r="O20" s="42">
        <f t="shared" si="2"/>
        <v>0</v>
      </c>
      <c r="P20" s="42" t="e">
        <f t="shared" si="3"/>
        <v>#DIV/0!</v>
      </c>
      <c r="Q20" s="42">
        <f t="shared" si="0"/>
        <v>0</v>
      </c>
    </row>
    <row r="21" spans="1:17" x14ac:dyDescent="0.2">
      <c r="A21" s="25"/>
      <c r="B21" s="26">
        <v>240</v>
      </c>
      <c r="C21" s="27">
        <v>5201.3512500000097</v>
      </c>
      <c r="D21" s="28">
        <v>1200216</v>
      </c>
      <c r="F21" s="27">
        <v>49952.860000000059</v>
      </c>
      <c r="G21" s="27">
        <v>6193543</v>
      </c>
      <c r="I21" s="27">
        <v>12786234.024999971</v>
      </c>
      <c r="K21" s="27">
        <v>20</v>
      </c>
      <c r="L21" s="27">
        <v>100</v>
      </c>
      <c r="M21" s="26">
        <v>400</v>
      </c>
      <c r="N21" s="42" t="e">
        <f t="shared" si="1"/>
        <v>#DIV/0!</v>
      </c>
      <c r="O21" s="42">
        <f t="shared" si="2"/>
        <v>0</v>
      </c>
      <c r="P21" s="42" t="e">
        <f t="shared" si="3"/>
        <v>#DIV/0!</v>
      </c>
      <c r="Q21" s="42">
        <f t="shared" si="0"/>
        <v>0</v>
      </c>
    </row>
    <row r="22" spans="1:17" x14ac:dyDescent="0.2">
      <c r="A22" s="25"/>
      <c r="B22" s="26">
        <v>260</v>
      </c>
      <c r="C22" s="27">
        <v>5428.3825000000097</v>
      </c>
      <c r="D22" s="28">
        <v>1360338</v>
      </c>
      <c r="F22" s="27">
        <v>55381.242500000066</v>
      </c>
      <c r="G22" s="27">
        <v>7553881</v>
      </c>
      <c r="I22" s="27">
        <v>12679273.84999997</v>
      </c>
      <c r="K22" s="27">
        <v>20</v>
      </c>
      <c r="L22" s="27">
        <v>100</v>
      </c>
      <c r="M22" s="26">
        <v>500</v>
      </c>
      <c r="N22" s="42" t="e">
        <f t="shared" si="1"/>
        <v>#DIV/0!</v>
      </c>
      <c r="O22" s="42">
        <f t="shared" si="2"/>
        <v>0</v>
      </c>
      <c r="P22" s="42" t="e">
        <f t="shared" si="3"/>
        <v>#DIV/0!</v>
      </c>
      <c r="Q22" s="42">
        <f t="shared" si="0"/>
        <v>0</v>
      </c>
    </row>
    <row r="23" spans="1:17" x14ac:dyDescent="0.2">
      <c r="A23" s="25"/>
      <c r="B23" s="26">
        <v>280</v>
      </c>
      <c r="C23" s="27">
        <v>5624.0725000000002</v>
      </c>
      <c r="D23" s="28">
        <v>1521267</v>
      </c>
      <c r="F23" s="27">
        <v>61005.315000000068</v>
      </c>
      <c r="G23" s="27">
        <v>9075148</v>
      </c>
      <c r="I23" s="27">
        <v>12568274.349999974</v>
      </c>
      <c r="K23" s="27">
        <v>20</v>
      </c>
      <c r="L23" s="27">
        <v>100</v>
      </c>
      <c r="M23" s="26">
        <v>600</v>
      </c>
      <c r="N23" s="42" t="e">
        <f t="shared" si="1"/>
        <v>#DIV/0!</v>
      </c>
      <c r="O23" s="42">
        <f t="shared" si="2"/>
        <v>0</v>
      </c>
      <c r="P23" s="42" t="e">
        <f t="shared" si="3"/>
        <v>#DIV/0!</v>
      </c>
      <c r="Q23" s="42">
        <f t="shared" si="0"/>
        <v>0</v>
      </c>
    </row>
    <row r="24" spans="1:17" x14ac:dyDescent="0.2">
      <c r="A24" s="25"/>
      <c r="B24" s="26">
        <v>300</v>
      </c>
      <c r="C24" s="27">
        <v>5876.7924999999996</v>
      </c>
      <c r="D24" s="28">
        <v>1709010</v>
      </c>
      <c r="F24" s="27">
        <v>66882.107500000071</v>
      </c>
      <c r="G24" s="27">
        <v>10784158</v>
      </c>
      <c r="I24" s="27">
        <v>12455238.449999973</v>
      </c>
      <c r="K24" s="27">
        <v>20</v>
      </c>
      <c r="L24" s="27">
        <v>100</v>
      </c>
      <c r="M24" s="26">
        <v>700</v>
      </c>
      <c r="N24" s="42" t="e">
        <f t="shared" si="1"/>
        <v>#DIV/0!</v>
      </c>
      <c r="O24" s="42">
        <f t="shared" si="2"/>
        <v>0</v>
      </c>
      <c r="P24" s="42" t="e">
        <f t="shared" si="3"/>
        <v>#DIV/0!</v>
      </c>
      <c r="Q24" s="42">
        <f t="shared" si="0"/>
        <v>0</v>
      </c>
    </row>
    <row r="25" spans="1:17" x14ac:dyDescent="0.2">
      <c r="A25" s="25"/>
      <c r="B25" s="26">
        <v>320</v>
      </c>
      <c r="C25" s="27">
        <v>5999.7849999999999</v>
      </c>
      <c r="D25" s="28">
        <v>1863571</v>
      </c>
      <c r="F25" s="27">
        <v>72881.892500000075</v>
      </c>
      <c r="G25" s="27">
        <v>12647729</v>
      </c>
      <c r="I25" s="27">
        <v>12335370.149999972</v>
      </c>
      <c r="K25" s="27">
        <v>20</v>
      </c>
      <c r="L25" s="27">
        <v>100</v>
      </c>
      <c r="M25" s="26">
        <v>800</v>
      </c>
      <c r="N25" s="42" t="e">
        <f t="shared" si="1"/>
        <v>#DIV/0!</v>
      </c>
      <c r="O25" s="42">
        <f t="shared" si="2"/>
        <v>0</v>
      </c>
      <c r="P25" s="42" t="e">
        <f t="shared" si="3"/>
        <v>#DIV/0!</v>
      </c>
      <c r="Q25" s="42">
        <f t="shared" si="0"/>
        <v>0</v>
      </c>
    </row>
    <row r="26" spans="1:17" x14ac:dyDescent="0.2">
      <c r="A26" s="25"/>
      <c r="B26" s="26">
        <v>340</v>
      </c>
      <c r="C26" s="27">
        <v>6504.0450000000101</v>
      </c>
      <c r="D26" s="28">
        <v>2150758</v>
      </c>
      <c r="F26" s="27">
        <v>79385.937500000087</v>
      </c>
      <c r="G26" s="27">
        <v>14798487</v>
      </c>
      <c r="I26" s="27">
        <v>12211117.349999968</v>
      </c>
      <c r="K26" s="27">
        <v>20</v>
      </c>
      <c r="L26" s="27">
        <v>100</v>
      </c>
      <c r="M26" s="26">
        <v>900</v>
      </c>
      <c r="N26" s="42" t="e">
        <f t="shared" si="1"/>
        <v>#DIV/0!</v>
      </c>
      <c r="O26" s="42">
        <f t="shared" si="2"/>
        <v>0</v>
      </c>
      <c r="P26" s="42" t="e">
        <f t="shared" si="3"/>
        <v>#DIV/0!</v>
      </c>
      <c r="Q26" s="42">
        <f t="shared" si="0"/>
        <v>0</v>
      </c>
    </row>
    <row r="27" spans="1:17" x14ac:dyDescent="0.2">
      <c r="A27" s="25"/>
      <c r="B27" s="26">
        <v>360</v>
      </c>
      <c r="C27" s="27">
        <v>6809.8712499999901</v>
      </c>
      <c r="D27" s="28">
        <v>2388305</v>
      </c>
      <c r="F27" s="27">
        <v>86195.808750000084</v>
      </c>
      <c r="G27" s="27">
        <v>17186792</v>
      </c>
      <c r="I27" s="27">
        <v>12078405.099999975</v>
      </c>
      <c r="K27" s="27">
        <v>20</v>
      </c>
      <c r="L27" s="27">
        <v>100</v>
      </c>
      <c r="M27" s="26">
        <v>1000</v>
      </c>
      <c r="N27" s="42" t="e">
        <f t="shared" si="1"/>
        <v>#DIV/0!</v>
      </c>
      <c r="O27" s="42">
        <f t="shared" si="2"/>
        <v>0</v>
      </c>
      <c r="P27" s="42" t="e">
        <f t="shared" si="3"/>
        <v>#DIV/0!</v>
      </c>
      <c r="Q27" s="42">
        <f t="shared" si="0"/>
        <v>0</v>
      </c>
    </row>
    <row r="28" spans="1:17" x14ac:dyDescent="0.2">
      <c r="A28" s="25"/>
      <c r="B28" s="26">
        <v>380</v>
      </c>
      <c r="C28" s="27">
        <v>6875.6925000000101</v>
      </c>
      <c r="D28" s="28">
        <v>2547063</v>
      </c>
      <c r="F28" s="27">
        <v>93071.501250000088</v>
      </c>
      <c r="G28" s="27">
        <v>19733855</v>
      </c>
      <c r="I28" s="27">
        <v>11939756.174999967</v>
      </c>
      <c r="K28" s="27">
        <v>20</v>
      </c>
      <c r="L28" s="27">
        <v>100</v>
      </c>
      <c r="M28" s="26">
        <v>1100</v>
      </c>
      <c r="N28" s="42" t="e">
        <f t="shared" si="1"/>
        <v>#DIV/0!</v>
      </c>
      <c r="O28" s="42">
        <f t="shared" si="2"/>
        <v>0</v>
      </c>
      <c r="P28" s="42" t="e">
        <f t="shared" si="3"/>
        <v>#DIV/0!</v>
      </c>
      <c r="Q28" s="42">
        <f t="shared" si="0"/>
        <v>0</v>
      </c>
    </row>
    <row r="29" spans="1:17" x14ac:dyDescent="0.2">
      <c r="A29" s="25"/>
      <c r="B29" s="26">
        <v>400</v>
      </c>
      <c r="C29" s="27">
        <v>7287.07124999999</v>
      </c>
      <c r="D29" s="28">
        <v>2846413</v>
      </c>
      <c r="F29" s="27">
        <v>100358.57250000008</v>
      </c>
      <c r="G29" s="27">
        <v>22580268</v>
      </c>
      <c r="I29" s="27">
        <v>11799526.974999975</v>
      </c>
      <c r="K29" s="27">
        <v>20</v>
      </c>
      <c r="L29" s="27">
        <v>100</v>
      </c>
      <c r="M29" s="26">
        <v>1200</v>
      </c>
      <c r="N29" s="42" t="e">
        <f t="shared" si="1"/>
        <v>#DIV/0!</v>
      </c>
      <c r="O29" s="42">
        <f t="shared" si="2"/>
        <v>0</v>
      </c>
      <c r="P29" s="42" t="e">
        <f t="shared" si="3"/>
        <v>#DIV/0!</v>
      </c>
      <c r="Q29" s="42">
        <f t="shared" si="0"/>
        <v>0</v>
      </c>
    </row>
    <row r="30" spans="1:17" x14ac:dyDescent="0.2">
      <c r="A30" s="25"/>
      <c r="B30" s="26">
        <v>500</v>
      </c>
      <c r="C30" s="27">
        <v>38932.049999999799</v>
      </c>
      <c r="D30" s="28">
        <v>17571846</v>
      </c>
      <c r="F30" s="27">
        <v>139290.62249999988</v>
      </c>
      <c r="G30" s="27">
        <v>40152114</v>
      </c>
      <c r="I30" s="27">
        <v>56716826.249999963</v>
      </c>
      <c r="K30" s="27">
        <v>100</v>
      </c>
      <c r="L30" s="27">
        <v>100</v>
      </c>
      <c r="M30" s="26">
        <v>1300</v>
      </c>
      <c r="N30" s="42" t="e">
        <f t="shared" si="1"/>
        <v>#DIV/0!</v>
      </c>
      <c r="O30" s="42">
        <f t="shared" si="2"/>
        <v>0</v>
      </c>
      <c r="P30" s="42" t="e">
        <f t="shared" si="3"/>
        <v>#DIV/0!</v>
      </c>
      <c r="Q30" s="42">
        <f t="shared" si="0"/>
        <v>0</v>
      </c>
    </row>
    <row r="31" spans="1:17" x14ac:dyDescent="0.2">
      <c r="A31" s="25"/>
      <c r="B31" s="26">
        <v>600</v>
      </c>
      <c r="C31" s="27">
        <v>41769.1149999997</v>
      </c>
      <c r="D31" s="28">
        <v>23010120</v>
      </c>
      <c r="F31" s="27">
        <v>181059.73749999958</v>
      </c>
      <c r="G31" s="27">
        <v>63162234</v>
      </c>
      <c r="I31" s="27">
        <v>52666451.25000006</v>
      </c>
      <c r="K31" s="27">
        <v>100</v>
      </c>
      <c r="L31" s="27">
        <v>100</v>
      </c>
      <c r="M31" s="26">
        <v>1400</v>
      </c>
      <c r="N31" s="42" t="e">
        <f t="shared" si="1"/>
        <v>#DIV/0!</v>
      </c>
      <c r="O31" s="42">
        <f t="shared" si="2"/>
        <v>0</v>
      </c>
      <c r="P31" s="42" t="e">
        <f t="shared" si="3"/>
        <v>#DIV/0!</v>
      </c>
      <c r="Q31" s="42">
        <f t="shared" si="0"/>
        <v>0</v>
      </c>
    </row>
    <row r="32" spans="1:17" x14ac:dyDescent="0.2">
      <c r="A32" s="25"/>
      <c r="B32" s="26">
        <v>700</v>
      </c>
      <c r="C32" s="27">
        <v>42969.108749999803</v>
      </c>
      <c r="D32" s="28">
        <v>27952811</v>
      </c>
      <c r="F32" s="27">
        <v>224028.84624999939</v>
      </c>
      <c r="G32" s="27">
        <v>91115045</v>
      </c>
      <c r="I32" s="27">
        <v>48415323.625000052</v>
      </c>
      <c r="K32" s="27">
        <v>100</v>
      </c>
      <c r="L32" s="27">
        <v>100</v>
      </c>
      <c r="M32" s="26">
        <v>1500</v>
      </c>
      <c r="N32" s="42" t="e">
        <f t="shared" si="1"/>
        <v>#DIV/0!</v>
      </c>
      <c r="O32" s="42">
        <f t="shared" si="2"/>
        <v>0</v>
      </c>
      <c r="P32" s="42" t="e">
        <f t="shared" si="3"/>
        <v>#DIV/0!</v>
      </c>
      <c r="Q32" s="42">
        <f t="shared" si="0"/>
        <v>0</v>
      </c>
    </row>
    <row r="33" spans="1:17" x14ac:dyDescent="0.2">
      <c r="A33" s="25"/>
      <c r="B33" s="26">
        <v>800</v>
      </c>
      <c r="C33" s="27">
        <v>42444.451249999896</v>
      </c>
      <c r="D33" s="28">
        <v>31846902</v>
      </c>
      <c r="F33" s="27">
        <v>266473.29749999929</v>
      </c>
      <c r="G33" s="27">
        <v>122961947</v>
      </c>
      <c r="I33" s="27">
        <v>44135318.875000015</v>
      </c>
      <c r="K33" s="27">
        <v>100</v>
      </c>
      <c r="L33" s="27">
        <v>100</v>
      </c>
      <c r="M33" s="26">
        <v>1600</v>
      </c>
      <c r="N33" s="42" t="e">
        <f t="shared" si="1"/>
        <v>#DIV/0!</v>
      </c>
      <c r="O33" s="42">
        <f t="shared" si="2"/>
        <v>0</v>
      </c>
      <c r="P33" s="42" t="e">
        <f t="shared" si="3"/>
        <v>#DIV/0!</v>
      </c>
      <c r="Q33" s="42">
        <f t="shared" si="0"/>
        <v>0</v>
      </c>
    </row>
    <row r="34" spans="1:17" x14ac:dyDescent="0.2">
      <c r="A34" s="25"/>
      <c r="B34" s="26">
        <v>900</v>
      </c>
      <c r="C34" s="27">
        <v>41220.598749999903</v>
      </c>
      <c r="D34" s="28">
        <v>35045661</v>
      </c>
      <c r="F34" s="27">
        <v>307693.89624999918</v>
      </c>
      <c r="G34" s="27">
        <v>158007608</v>
      </c>
      <c r="I34" s="27">
        <v>39946654.87500003</v>
      </c>
      <c r="K34" s="27">
        <v>100</v>
      </c>
      <c r="L34" s="27">
        <v>100</v>
      </c>
      <c r="M34" s="26">
        <v>1700</v>
      </c>
      <c r="N34" s="42" t="e">
        <f t="shared" si="1"/>
        <v>#DIV/0!</v>
      </c>
      <c r="O34" s="42">
        <f t="shared" si="2"/>
        <v>0</v>
      </c>
      <c r="P34" s="42" t="e">
        <f t="shared" si="3"/>
        <v>#DIV/0!</v>
      </c>
      <c r="Q34" s="42">
        <f t="shared" si="0"/>
        <v>0</v>
      </c>
    </row>
    <row r="35" spans="1:17" x14ac:dyDescent="0.2">
      <c r="A35" s="25"/>
      <c r="B35" s="26">
        <v>1000</v>
      </c>
      <c r="C35" s="27">
        <v>39119.366249999897</v>
      </c>
      <c r="D35" s="28">
        <v>37164582</v>
      </c>
      <c r="F35" s="27">
        <v>346813.26249999908</v>
      </c>
      <c r="G35" s="27">
        <v>195172190</v>
      </c>
      <c r="I35" s="27">
        <v>35922688.625000052</v>
      </c>
      <c r="K35" s="27">
        <v>100</v>
      </c>
      <c r="L35" s="27">
        <v>100</v>
      </c>
      <c r="M35" s="26">
        <v>1800</v>
      </c>
      <c r="N35" s="42" t="e">
        <f t="shared" si="1"/>
        <v>#DIV/0!</v>
      </c>
      <c r="O35" s="42">
        <f t="shared" si="2"/>
        <v>0</v>
      </c>
      <c r="P35" s="42" t="e">
        <f t="shared" si="3"/>
        <v>#DIV/0!</v>
      </c>
      <c r="Q35" s="42">
        <f t="shared" si="0"/>
        <v>0</v>
      </c>
    </row>
    <row r="36" spans="1:17" x14ac:dyDescent="0.2">
      <c r="A36" s="25"/>
      <c r="B36" s="26">
        <v>1100</v>
      </c>
      <c r="C36" s="27">
        <v>37219.7049999999</v>
      </c>
      <c r="D36" s="28">
        <v>39072338</v>
      </c>
      <c r="F36" s="27">
        <v>384032.96749999898</v>
      </c>
      <c r="G36" s="27">
        <v>234244528</v>
      </c>
      <c r="I36" s="27">
        <v>32096198.750000071</v>
      </c>
      <c r="K36" s="27">
        <v>100</v>
      </c>
      <c r="L36" s="27">
        <v>100</v>
      </c>
      <c r="M36" s="26">
        <v>1900</v>
      </c>
      <c r="N36" s="42" t="e">
        <f t="shared" si="1"/>
        <v>#DIV/0!</v>
      </c>
      <c r="O36" s="42">
        <f t="shared" si="2"/>
        <v>0</v>
      </c>
      <c r="P36" s="42" t="e">
        <f t="shared" si="3"/>
        <v>#DIV/0!</v>
      </c>
      <c r="Q36" s="42">
        <f t="shared" si="0"/>
        <v>0</v>
      </c>
    </row>
    <row r="37" spans="1:17" x14ac:dyDescent="0.2">
      <c r="A37" s="25"/>
      <c r="B37" s="26">
        <v>1200</v>
      </c>
      <c r="C37" s="27">
        <v>35512.576249999998</v>
      </c>
      <c r="D37" s="28">
        <v>40838915</v>
      </c>
      <c r="F37" s="27">
        <v>419545.54374999896</v>
      </c>
      <c r="G37" s="27">
        <v>275083443</v>
      </c>
      <c r="I37" s="27">
        <v>28467389.249999974</v>
      </c>
      <c r="K37" s="27">
        <v>100</v>
      </c>
      <c r="L37" s="27">
        <v>100</v>
      </c>
      <c r="M37" s="26">
        <v>2000</v>
      </c>
      <c r="N37" s="42" t="e">
        <f t="shared" si="1"/>
        <v>#DIV/0!</v>
      </c>
      <c r="O37" s="42">
        <f t="shared" si="2"/>
        <v>0</v>
      </c>
      <c r="P37" s="42" t="e">
        <f t="shared" si="3"/>
        <v>#DIV/0!</v>
      </c>
      <c r="Q37" s="42">
        <f t="shared" si="0"/>
        <v>0</v>
      </c>
    </row>
    <row r="38" spans="1:17" x14ac:dyDescent="0.2">
      <c r="A38" s="25"/>
      <c r="B38" s="26">
        <v>1300</v>
      </c>
      <c r="C38" s="27">
        <v>33411.592499999999</v>
      </c>
      <c r="D38" s="28">
        <v>41766037</v>
      </c>
      <c r="F38" s="27">
        <v>452957.13624999893</v>
      </c>
      <c r="G38" s="27">
        <v>316849480</v>
      </c>
      <c r="I38" s="27">
        <v>25023274.874999978</v>
      </c>
      <c r="K38" s="27">
        <v>100</v>
      </c>
      <c r="L38" s="27">
        <v>1000</v>
      </c>
      <c r="M38" s="26">
        <v>3000</v>
      </c>
      <c r="N38" s="42" t="e">
        <f t="shared" si="1"/>
        <v>#DIV/0!</v>
      </c>
      <c r="O38" s="42">
        <f t="shared" si="2"/>
        <v>0</v>
      </c>
      <c r="P38" s="42" t="e">
        <f t="shared" si="3"/>
        <v>#DIV/0!</v>
      </c>
      <c r="Q38" s="42">
        <f t="shared" si="0"/>
        <v>0</v>
      </c>
    </row>
    <row r="39" spans="1:17" x14ac:dyDescent="0.2">
      <c r="A39" s="25"/>
      <c r="B39" s="26">
        <v>1400</v>
      </c>
      <c r="C39" s="27">
        <v>30831.862499999999</v>
      </c>
      <c r="D39" s="28">
        <v>41617455</v>
      </c>
      <c r="F39" s="27">
        <v>483788.99874999892</v>
      </c>
      <c r="G39" s="27">
        <v>358466935</v>
      </c>
      <c r="I39" s="27">
        <v>21803996.374999981</v>
      </c>
      <c r="K39" s="27">
        <v>100</v>
      </c>
      <c r="L39" s="27">
        <v>1000</v>
      </c>
      <c r="M39" s="26">
        <v>4000</v>
      </c>
      <c r="N39" s="42" t="e">
        <f t="shared" si="1"/>
        <v>#DIV/0!</v>
      </c>
      <c r="O39" s="42">
        <f t="shared" si="2"/>
        <v>0</v>
      </c>
      <c r="P39" s="42" t="e">
        <f t="shared" si="3"/>
        <v>#DIV/0!</v>
      </c>
      <c r="Q39" s="42">
        <f t="shared" si="0"/>
        <v>0</v>
      </c>
    </row>
    <row r="40" spans="1:17" x14ac:dyDescent="0.2">
      <c r="A40" s="25"/>
      <c r="B40" s="26">
        <v>1500</v>
      </c>
      <c r="C40" s="27">
        <v>28276.177500000002</v>
      </c>
      <c r="D40" s="28">
        <v>40983348</v>
      </c>
      <c r="F40" s="27">
        <v>512065.17624999891</v>
      </c>
      <c r="G40" s="27">
        <v>399450283</v>
      </c>
      <c r="I40" s="27">
        <v>18837044.374999981</v>
      </c>
      <c r="K40" s="27">
        <v>100</v>
      </c>
      <c r="L40" s="27">
        <v>1000</v>
      </c>
      <c r="M40" s="26">
        <v>5000</v>
      </c>
      <c r="N40" s="42" t="e">
        <f t="shared" si="1"/>
        <v>#DIV/0!</v>
      </c>
      <c r="O40" s="42">
        <f t="shared" si="2"/>
        <v>0</v>
      </c>
      <c r="P40" s="42" t="e">
        <f t="shared" si="3"/>
        <v>#DIV/0!</v>
      </c>
      <c r="Q40" s="42">
        <f t="shared" si="0"/>
        <v>0</v>
      </c>
    </row>
    <row r="41" spans="1:17" x14ac:dyDescent="0.2">
      <c r="A41" s="25"/>
      <c r="B41" s="26">
        <v>1600</v>
      </c>
      <c r="C41" s="27">
        <v>25367.91</v>
      </c>
      <c r="D41" s="28">
        <v>39301743</v>
      </c>
      <c r="F41" s="27">
        <v>537433.08624999889</v>
      </c>
      <c r="G41" s="27">
        <v>438752026</v>
      </c>
      <c r="I41" s="27">
        <v>16153431.874999983</v>
      </c>
      <c r="K41" s="27">
        <v>100</v>
      </c>
      <c r="L41" s="30">
        <v>0</v>
      </c>
      <c r="M41" s="33" t="s">
        <v>13</v>
      </c>
      <c r="N41" s="42" t="e">
        <f t="shared" si="1"/>
        <v>#DIV/0!</v>
      </c>
      <c r="O41" s="42">
        <f t="shared" si="2"/>
        <v>0</v>
      </c>
      <c r="P41" s="42" t="e">
        <f t="shared" si="3"/>
        <v>#DIV/0!</v>
      </c>
      <c r="Q41" s="42">
        <f t="shared" si="0"/>
        <v>0</v>
      </c>
    </row>
    <row r="42" spans="1:17" x14ac:dyDescent="0.2">
      <c r="B42" s="26">
        <v>1700</v>
      </c>
      <c r="C42" s="27">
        <v>22431.255000000001</v>
      </c>
      <c r="D42" s="28">
        <v>37000606</v>
      </c>
      <c r="F42" s="27">
        <v>559864.34124999889</v>
      </c>
      <c r="G42" s="27">
        <v>475752632</v>
      </c>
      <c r="I42" s="27">
        <v>13771026.374999983</v>
      </c>
      <c r="K42" s="27">
        <v>100</v>
      </c>
    </row>
    <row r="43" spans="1:17" x14ac:dyDescent="0.2">
      <c r="B43" s="26">
        <v>1800</v>
      </c>
      <c r="C43" s="27">
        <v>19469.2</v>
      </c>
      <c r="D43" s="28">
        <v>34049171</v>
      </c>
      <c r="F43" s="27">
        <v>579333.54124999885</v>
      </c>
      <c r="G43" s="27">
        <v>509801803</v>
      </c>
      <c r="I43" s="27">
        <v>11665039.374999987</v>
      </c>
      <c r="K43" s="27">
        <v>100</v>
      </c>
    </row>
    <row r="44" spans="1:17" x14ac:dyDescent="0.2">
      <c r="B44" s="26">
        <v>1900</v>
      </c>
      <c r="C44" s="27">
        <v>16784.28</v>
      </c>
      <c r="D44" s="28">
        <v>31033768</v>
      </c>
      <c r="F44" s="27">
        <v>596117.82124999887</v>
      </c>
      <c r="G44" s="27">
        <v>540835571</v>
      </c>
      <c r="I44" s="27">
        <v>9857144.3749999888</v>
      </c>
      <c r="K44" s="27">
        <v>100</v>
      </c>
    </row>
    <row r="45" spans="1:17" x14ac:dyDescent="0.2">
      <c r="B45" s="26">
        <v>2000</v>
      </c>
      <c r="C45" s="27">
        <v>14004.098749999999</v>
      </c>
      <c r="D45" s="28">
        <v>27300430</v>
      </c>
      <c r="F45" s="27">
        <v>610121.91999999888</v>
      </c>
      <c r="G45" s="27">
        <v>568136001</v>
      </c>
      <c r="I45" s="27">
        <v>8327312.8749999842</v>
      </c>
      <c r="K45" s="27">
        <v>100</v>
      </c>
    </row>
    <row r="46" spans="1:17" x14ac:dyDescent="0.2">
      <c r="B46" s="26">
        <v>3000</v>
      </c>
      <c r="C46" s="27">
        <v>61165.406249999898</v>
      </c>
      <c r="D46" s="28">
        <v>144150964</v>
      </c>
      <c r="F46" s="27">
        <v>671287.32624999876</v>
      </c>
      <c r="G46" s="27">
        <v>712286965</v>
      </c>
      <c r="I46" s="27">
        <v>37001450.250000164</v>
      </c>
      <c r="K46" s="27">
        <v>1000</v>
      </c>
    </row>
    <row r="47" spans="1:17" x14ac:dyDescent="0.2">
      <c r="B47" s="26">
        <v>4000</v>
      </c>
      <c r="C47" s="27">
        <v>10634.856250000001</v>
      </c>
      <c r="D47" s="28">
        <v>35858787</v>
      </c>
      <c r="F47" s="27">
        <v>681922.18249999871</v>
      </c>
      <c r="G47" s="27">
        <v>748145752</v>
      </c>
      <c r="I47" s="27">
        <v>8500660.75</v>
      </c>
      <c r="K47" s="27">
        <v>1000</v>
      </c>
    </row>
    <row r="48" spans="1:17" x14ac:dyDescent="0.2">
      <c r="B48" s="26">
        <v>5000</v>
      </c>
      <c r="C48" s="27">
        <v>2694.37</v>
      </c>
      <c r="D48" s="28">
        <v>11858447</v>
      </c>
      <c r="F48" s="27">
        <v>684616.55249999871</v>
      </c>
      <c r="G48" s="27">
        <v>760004199</v>
      </c>
      <c r="I48" s="27">
        <v>2933039.5000000093</v>
      </c>
      <c r="K48" s="27">
        <v>1000</v>
      </c>
    </row>
    <row r="49" spans="2:11" x14ac:dyDescent="0.2">
      <c r="B49" s="26" t="s">
        <v>13</v>
      </c>
      <c r="C49" s="27">
        <v>1852.0725</v>
      </c>
      <c r="D49" s="28">
        <v>13286977</v>
      </c>
      <c r="F49" s="30">
        <v>686468.62499999872</v>
      </c>
      <c r="G49" s="30">
        <v>773291176</v>
      </c>
      <c r="I49" s="30">
        <v>4026614.5</v>
      </c>
      <c r="K49" s="30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Summary</vt:lpstr>
      <vt:lpstr>Month</vt:lpstr>
      <vt:lpstr>Annual Analytics</vt:lpstr>
      <vt:lpstr>Annual-Sch3</vt:lpstr>
      <vt:lpstr>Annual</vt:lpstr>
      <vt:lpstr>Summer</vt:lpstr>
      <vt:lpstr>Winter</vt:lpstr>
      <vt:lpstr>July 2012</vt:lpstr>
      <vt:lpstr>Aug 2012</vt:lpstr>
      <vt:lpstr>Sept 2012</vt:lpstr>
      <vt:lpstr>Oct 2012</vt:lpstr>
      <vt:lpstr>Nov 2012</vt:lpstr>
      <vt:lpstr>Dec 2012</vt:lpstr>
      <vt:lpstr>Jan 2013</vt:lpstr>
      <vt:lpstr>Feb 2013</vt:lpstr>
      <vt:lpstr>Mar 2013</vt:lpstr>
      <vt:lpstr>Apr 2013</vt:lpstr>
      <vt:lpstr>May 2013</vt:lpstr>
      <vt:lpstr>June 2013</vt:lpstr>
      <vt:lpstr>Bill Comparison Graph</vt:lpstr>
      <vt:lpstr>Annual!Print_Area</vt:lpstr>
      <vt:lpstr>'Annual Analytics'!Print_Area</vt:lpstr>
      <vt:lpstr>Month!Print_Area</vt:lpstr>
      <vt:lpstr>Annual!Print_Titles</vt:lpstr>
      <vt:lpstr>'Annual Analytics'!Print_Titles</vt:lpstr>
      <vt:lpstr>'Annual-Sch3'!Print_Titles</vt:lpstr>
      <vt:lpstr>Month!Print_Titles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2014-02-13T19:10:37Z</dcterms:created>
  <dcterms:modified xsi:type="dcterms:W3CDTF">2014-05-22T17:20:59Z</dcterms:modified>
</cp:coreProperties>
</file>