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0" yWindow="0" windowWidth="25440" windowHeight="1578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1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G30" i="1"/>
  <c r="G29" i="1"/>
  <c r="G36" i="1"/>
  <c r="H36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G14" i="1"/>
  <c r="G13" i="1"/>
  <c r="G21" i="1"/>
  <c r="H21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A10" i="1"/>
  <c r="AA36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P10" i="1"/>
  <c r="F32" i="1"/>
  <c r="F33" i="1"/>
  <c r="F34" i="1"/>
  <c r="F35" i="1"/>
  <c r="O10" i="1"/>
  <c r="Q10" i="1"/>
  <c r="P11" i="1"/>
  <c r="O11" i="1"/>
  <c r="Q11" i="1"/>
  <c r="P12" i="1"/>
  <c r="O12" i="1"/>
  <c r="Q12" i="1"/>
  <c r="P13" i="1"/>
  <c r="O13" i="1"/>
  <c r="Q13" i="1"/>
  <c r="P14" i="1"/>
  <c r="O14" i="1"/>
  <c r="Q14" i="1"/>
  <c r="P15" i="1"/>
  <c r="O15" i="1"/>
  <c r="Q15" i="1"/>
  <c r="P16" i="1"/>
  <c r="O16" i="1"/>
  <c r="Q16" i="1"/>
  <c r="P17" i="1"/>
  <c r="O17" i="1"/>
  <c r="Q17" i="1"/>
  <c r="P18" i="1"/>
  <c r="O18" i="1"/>
  <c r="Q18" i="1"/>
  <c r="P19" i="1"/>
  <c r="O19" i="1"/>
  <c r="Q19" i="1"/>
  <c r="P20" i="1"/>
  <c r="O20" i="1"/>
  <c r="Q20" i="1"/>
  <c r="P21" i="1"/>
  <c r="O21" i="1"/>
  <c r="Q21" i="1"/>
  <c r="P22" i="1"/>
  <c r="O22" i="1"/>
  <c r="Q22" i="1"/>
  <c r="P23" i="1"/>
  <c r="O23" i="1"/>
  <c r="Q23" i="1"/>
  <c r="P24" i="1"/>
  <c r="O24" i="1"/>
  <c r="Q24" i="1"/>
  <c r="P25" i="1"/>
  <c r="O25" i="1"/>
  <c r="Q25" i="1"/>
  <c r="P26" i="1"/>
  <c r="O26" i="1"/>
  <c r="Q26" i="1"/>
  <c r="P27" i="1"/>
  <c r="O27" i="1"/>
  <c r="Q27" i="1"/>
  <c r="P28" i="1"/>
  <c r="O28" i="1"/>
  <c r="Q28" i="1"/>
  <c r="P29" i="1"/>
  <c r="O29" i="1"/>
  <c r="Q29" i="1"/>
  <c r="P30" i="1"/>
  <c r="O30" i="1"/>
  <c r="Q30" i="1"/>
  <c r="P31" i="1"/>
  <c r="O31" i="1"/>
  <c r="Q31" i="1"/>
  <c r="P32" i="1"/>
  <c r="O32" i="1"/>
  <c r="Q32" i="1"/>
  <c r="P33" i="1"/>
  <c r="O33" i="1"/>
  <c r="Q33" i="1"/>
  <c r="P34" i="1"/>
  <c r="O34" i="1"/>
  <c r="Q34" i="1"/>
  <c r="P35" i="1"/>
  <c r="O35" i="1"/>
  <c r="Q35" i="1"/>
  <c r="Q36" i="1"/>
  <c r="M10" i="1"/>
  <c r="F17" i="1"/>
  <c r="F18" i="1"/>
  <c r="F19" i="1"/>
  <c r="L10" i="1"/>
  <c r="N10" i="1"/>
  <c r="M11" i="1"/>
  <c r="L11" i="1"/>
  <c r="N11" i="1"/>
  <c r="M12" i="1"/>
  <c r="L12" i="1"/>
  <c r="N12" i="1"/>
  <c r="M13" i="1"/>
  <c r="L13" i="1"/>
  <c r="N13" i="1"/>
  <c r="M14" i="1"/>
  <c r="L14" i="1"/>
  <c r="N14" i="1"/>
  <c r="M15" i="1"/>
  <c r="L15" i="1"/>
  <c r="N15" i="1"/>
  <c r="M16" i="1"/>
  <c r="L16" i="1"/>
  <c r="N16" i="1"/>
  <c r="M17" i="1"/>
  <c r="L17" i="1"/>
  <c r="N17" i="1"/>
  <c r="M18" i="1"/>
  <c r="L18" i="1"/>
  <c r="N18" i="1"/>
  <c r="M19" i="1"/>
  <c r="L19" i="1"/>
  <c r="N19" i="1"/>
  <c r="M20" i="1"/>
  <c r="L20" i="1"/>
  <c r="N20" i="1"/>
  <c r="M21" i="1"/>
  <c r="L21" i="1"/>
  <c r="N21" i="1"/>
  <c r="M22" i="1"/>
  <c r="L22" i="1"/>
  <c r="N22" i="1"/>
  <c r="M23" i="1"/>
  <c r="L23" i="1"/>
  <c r="N23" i="1"/>
  <c r="M24" i="1"/>
  <c r="L24" i="1"/>
  <c r="N24" i="1"/>
  <c r="M25" i="1"/>
  <c r="L25" i="1"/>
  <c r="N25" i="1"/>
  <c r="M26" i="1"/>
  <c r="L26" i="1"/>
  <c r="N26" i="1"/>
  <c r="M27" i="1"/>
  <c r="L27" i="1"/>
  <c r="N27" i="1"/>
  <c r="M28" i="1"/>
  <c r="L28" i="1"/>
  <c r="N28" i="1"/>
  <c r="M29" i="1"/>
  <c r="L29" i="1"/>
  <c r="N29" i="1"/>
  <c r="M30" i="1"/>
  <c r="L30" i="1"/>
  <c r="N30" i="1"/>
  <c r="M31" i="1"/>
  <c r="L31" i="1"/>
  <c r="N31" i="1"/>
  <c r="M32" i="1"/>
  <c r="L32" i="1"/>
  <c r="N32" i="1"/>
  <c r="M33" i="1"/>
  <c r="L33" i="1"/>
  <c r="N33" i="1"/>
  <c r="M34" i="1"/>
  <c r="L34" i="1"/>
  <c r="N34" i="1"/>
  <c r="M35" i="1"/>
  <c r="L35" i="1"/>
  <c r="N35" i="1"/>
  <c r="N36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S4" i="1"/>
  <c r="K4" i="1"/>
</calcChain>
</file>

<file path=xl/sharedStrings.xml><?xml version="1.0" encoding="utf-8"?>
<sst xmlns="http://schemas.openxmlformats.org/spreadsheetml/2006/main" count="80" uniqueCount="60">
  <si>
    <t>Rocky Mountain Power - State of Utah</t>
  </si>
  <si>
    <t>Assumptions</t>
  </si>
  <si>
    <t>Historic Res Rates</t>
  </si>
  <si>
    <t>Blocking Based on Adjusted Actuals and Forecasted Loads</t>
  </si>
  <si>
    <t>discount</t>
  </si>
  <si>
    <t>Base Period 12 Months Ending June 2013</t>
  </si>
  <si>
    <t>Escalator</t>
  </si>
  <si>
    <t>Forecast Test Period 12 Months Ending June 2015</t>
  </si>
  <si>
    <t>Rate Esc</t>
  </si>
  <si>
    <t>Growth rate</t>
  </si>
  <si>
    <t xml:space="preserve">Present </t>
  </si>
  <si>
    <t>Exclude</t>
  </si>
  <si>
    <t>Adjusted</t>
  </si>
  <si>
    <t>Fixed Cost</t>
  </si>
  <si>
    <t>Forecasted</t>
  </si>
  <si>
    <t>Revenue</t>
  </si>
  <si>
    <t>Fuel</t>
  </si>
  <si>
    <t>present</t>
  </si>
  <si>
    <t>Unit Rate</t>
  </si>
  <si>
    <t>CPR Fuel</t>
  </si>
  <si>
    <t>Rate Schedule 6</t>
  </si>
  <si>
    <t>Rate Schedule 8</t>
  </si>
  <si>
    <t xml:space="preserve"> ----- Levelized ----- </t>
  </si>
  <si>
    <t>Projected Rate Escalation</t>
  </si>
  <si>
    <t xml:space="preserve"> -------- Levelized -------- </t>
  </si>
  <si>
    <t>Actual Units</t>
  </si>
  <si>
    <t>Units</t>
  </si>
  <si>
    <t>Price</t>
  </si>
  <si>
    <t>Dollars</t>
  </si>
  <si>
    <t>Costs</t>
  </si>
  <si>
    <t>Year</t>
  </si>
  <si>
    <t>Energy</t>
  </si>
  <si>
    <t>Demand</t>
  </si>
  <si>
    <t>Total</t>
  </si>
  <si>
    <t>Sched 6</t>
  </si>
  <si>
    <t>Sched 8</t>
  </si>
  <si>
    <t>Sched 1</t>
  </si>
  <si>
    <t>Source: Exhibit RMP__(JRS-5) page 9 of 15</t>
  </si>
  <si>
    <t>Schedule No. 6 - Composite</t>
  </si>
  <si>
    <t xml:space="preserve">  Customer Charge</t>
  </si>
  <si>
    <t>Solar Adjustment</t>
  </si>
  <si>
    <t xml:space="preserve">  All kW (May - Sept)</t>
  </si>
  <si>
    <t xml:space="preserve">  All kW (Oct - Apr)</t>
  </si>
  <si>
    <t xml:space="preserve">  Voltage Discount</t>
  </si>
  <si>
    <t xml:space="preserve">  All kWh</t>
  </si>
  <si>
    <t xml:space="preserve">      kWh (May - Sept)</t>
  </si>
  <si>
    <t xml:space="preserve">      kWh (Oct - Apr)</t>
  </si>
  <si>
    <t xml:space="preserve">  Seasonal Service</t>
  </si>
  <si>
    <t>Weighted</t>
  </si>
  <si>
    <t xml:space="preserve">  Unbilled</t>
  </si>
  <si>
    <t xml:space="preserve">  Total</t>
  </si>
  <si>
    <t>Source: Exhibit RMP__(JRS-5) page 10 of 15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</si>
  <si>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</si>
  <si>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</si>
  <si>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</si>
  <si>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</si>
  <si>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On-Peak kWh (May - Sept)</t>
  </si>
  <si>
    <t xml:space="preserve">  On-Peak kWh (Oct - Apr)</t>
  </si>
  <si>
    <t xml:space="preserve">  Off-Peak kWh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</si>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</sst>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00%"/>
    <numFmt numFmtId="167" formatCode="0.0%"/>
    <numFmt numFmtId="168" formatCode="_(&quot;$&quot;* #,##0_);_(&quot;$&quot;* \(#,##0\);_(&quot;$&quot;* &quot;-&quot;??_);_(@_)"/>
    <numFmt numFmtId="169" formatCode="#,##0.0000_);\(#,##0.0000\)"/>
    <numFmt numFmtId="170" formatCode="0.0000_)"/>
    <numFmt numFmtId="171" formatCode="_(* #,##0.0000_);_(* \(#,##0.0000\);_(* &quot;-&quot;??_);_(@_)"/>
    <numFmt numFmtId="172" formatCode="_(&quot;$&quot;* #,##0.00000_);_(&quot;$&quot;* \(#,##0.00000\);_(&quot;$&quot;* &quot;-&quot;??_);_(@_)"/>
    <numFmt numFmtId="173" formatCode="#,##0.0000"/>
    <numFmt numFmtId="174" formatCode="_(* #,##0.00000_);_(* \(#,##0.0000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</cellStyleXfs>
  <cellXfs count="66">
    <xf numFmtId="0" fontId="0" fillId="0" borderId="0" xfId="0"/>
    <xf numFmtId="3" fontId="2" fillId="0" borderId="0" xfId="0" applyNumberFormat="1" applyFont="1" applyAlignment="1">
      <alignment horizontal="centerContinuous"/>
    </xf>
    <xf numFmtId="164" fontId="4" fillId="0" borderId="0" xfId="4" applyFont="1" applyFill="1" applyAlignment="1">
      <alignment horizontal="centerContinuous"/>
    </xf>
    <xf numFmtId="164" fontId="5" fillId="0" borderId="0" xfId="4" applyFont="1"/>
    <xf numFmtId="165" fontId="0" fillId="0" borderId="0" xfId="1" applyNumberFormat="1" applyFont="1"/>
    <xf numFmtId="166" fontId="5" fillId="0" borderId="0" xfId="3" applyNumberFormat="1" applyFont="1"/>
    <xf numFmtId="44" fontId="0" fillId="0" borderId="0" xfId="2" applyFont="1"/>
    <xf numFmtId="167" fontId="5" fillId="0" borderId="0" xfId="3" applyNumberFormat="1" applyFont="1"/>
    <xf numFmtId="167" fontId="0" fillId="0" borderId="0" xfId="3" applyNumberFormat="1" applyFont="1"/>
    <xf numFmtId="164" fontId="5" fillId="0" borderId="0" xfId="4" applyFont="1" applyFill="1"/>
    <xf numFmtId="37" fontId="5" fillId="0" borderId="0" xfId="4" applyNumberFormat="1" applyFont="1" applyFill="1" applyProtection="1"/>
    <xf numFmtId="37" fontId="6" fillId="0" borderId="0" xfId="4" applyNumberFormat="1" applyFont="1" applyFill="1" applyProtection="1"/>
    <xf numFmtId="164" fontId="6" fillId="0" borderId="0" xfId="4" applyFont="1" applyFill="1" applyAlignment="1">
      <alignment horizontal="center"/>
    </xf>
    <xf numFmtId="37" fontId="6" fillId="0" borderId="0" xfId="4" applyNumberFormat="1" applyFont="1" applyFill="1" applyAlignment="1" applyProtection="1">
      <alignment horizontal="center"/>
    </xf>
    <xf numFmtId="164" fontId="6" fillId="0" borderId="0" xfId="4" applyFont="1" applyAlignment="1">
      <alignment horizontal="center"/>
    </xf>
    <xf numFmtId="37" fontId="6" fillId="0" borderId="0" xfId="4" applyNumberFormat="1" applyFont="1" applyFill="1" applyBorder="1" applyAlignment="1" applyProtection="1">
      <alignment horizontal="center"/>
    </xf>
    <xf numFmtId="164" fontId="6" fillId="0" borderId="1" xfId="4" applyFont="1" applyBorder="1" applyAlignment="1">
      <alignment horizontal="center"/>
    </xf>
    <xf numFmtId="164" fontId="6" fillId="0" borderId="2" xfId="4" applyFont="1" applyBorder="1" applyAlignment="1">
      <alignment horizontal="center"/>
    </xf>
    <xf numFmtId="164" fontId="6" fillId="0" borderId="3" xfId="4" applyFont="1" applyBorder="1" applyAlignment="1">
      <alignment horizontal="center"/>
    </xf>
    <xf numFmtId="164" fontId="6" fillId="0" borderId="2" xfId="4" applyFont="1" applyBorder="1" applyAlignment="1">
      <alignment horizontal="left"/>
    </xf>
    <xf numFmtId="37" fontId="6" fillId="0" borderId="4" xfId="4" quotePrefix="1" applyNumberFormat="1" applyFont="1" applyFill="1" applyBorder="1" applyAlignment="1" applyProtection="1">
      <alignment horizontal="center"/>
    </xf>
    <xf numFmtId="164" fontId="6" fillId="0" borderId="5" xfId="4" quotePrefix="1" applyFont="1" applyFill="1" applyBorder="1" applyAlignment="1">
      <alignment horizontal="center"/>
    </xf>
    <xf numFmtId="164" fontId="6" fillId="0" borderId="5" xfId="4" applyFont="1" applyFill="1" applyBorder="1" applyAlignment="1">
      <alignment horizontal="center"/>
    </xf>
    <xf numFmtId="164" fontId="6" fillId="0" borderId="4" xfId="4" applyFont="1" applyBorder="1" applyAlignment="1">
      <alignment horizontal="center"/>
    </xf>
    <xf numFmtId="164" fontId="6" fillId="0" borderId="6" xfId="4" applyFont="1" applyBorder="1" applyAlignment="1">
      <alignment horizontal="center"/>
    </xf>
    <xf numFmtId="164" fontId="6" fillId="0" borderId="7" xfId="4" applyFont="1" applyBorder="1" applyAlignment="1">
      <alignment horizontal="center"/>
    </xf>
    <xf numFmtId="164" fontId="7" fillId="0" borderId="0" xfId="4" applyFont="1" applyFill="1"/>
    <xf numFmtId="164" fontId="5" fillId="0" borderId="8" xfId="4" applyFont="1" applyBorder="1"/>
    <xf numFmtId="164" fontId="5" fillId="0" borderId="0" xfId="4" applyFont="1" applyBorder="1"/>
    <xf numFmtId="164" fontId="5" fillId="0" borderId="9" xfId="4" applyFont="1" applyBorder="1"/>
    <xf numFmtId="164" fontId="6" fillId="0" borderId="0" xfId="4" applyFont="1" applyFill="1" applyAlignment="1">
      <alignment horizontal="left"/>
    </xf>
    <xf numFmtId="167" fontId="5" fillId="0" borderId="8" xfId="3" applyNumberFormat="1" applyFont="1" applyBorder="1"/>
    <xf numFmtId="164" fontId="5" fillId="0" borderId="0" xfId="4" applyFont="1" applyFill="1" applyAlignment="1">
      <alignment horizontal="left"/>
    </xf>
    <xf numFmtId="7" fontId="5" fillId="0" borderId="0" xfId="4" applyNumberFormat="1" applyFont="1" applyFill="1" applyProtection="1">
      <protection locked="0"/>
    </xf>
    <xf numFmtId="5" fontId="5" fillId="0" borderId="0" xfId="4" applyNumberFormat="1" applyFont="1" applyFill="1" applyProtection="1"/>
    <xf numFmtId="164" fontId="7" fillId="0" borderId="10" xfId="4" applyFont="1" applyBorder="1"/>
    <xf numFmtId="164" fontId="5" fillId="0" borderId="11" xfId="4" applyFont="1" applyBorder="1"/>
    <xf numFmtId="9" fontId="5" fillId="0" borderId="12" xfId="3" applyFont="1" applyBorder="1"/>
    <xf numFmtId="168" fontId="5" fillId="0" borderId="13" xfId="2" applyNumberFormat="1" applyFont="1" applyBorder="1"/>
    <xf numFmtId="9" fontId="5" fillId="0" borderId="14" xfId="3" applyFont="1" applyBorder="1"/>
    <xf numFmtId="168" fontId="5" fillId="0" borderId="15" xfId="2" applyNumberFormat="1" applyFont="1" applyBorder="1"/>
    <xf numFmtId="169" fontId="5" fillId="0" borderId="0" xfId="4" applyNumberFormat="1" applyFont="1" applyFill="1" applyProtection="1">
      <protection locked="0"/>
    </xf>
    <xf numFmtId="170" fontId="5" fillId="0" borderId="0" xfId="4" applyNumberFormat="1" applyFont="1" applyFill="1" applyProtection="1"/>
    <xf numFmtId="171" fontId="5" fillId="0" borderId="0" xfId="1" applyNumberFormat="1" applyFont="1"/>
    <xf numFmtId="37" fontId="5" fillId="0" borderId="5" xfId="4" applyNumberFormat="1" applyFont="1" applyFill="1" applyBorder="1" applyProtection="1"/>
    <xf numFmtId="5" fontId="5" fillId="0" borderId="5" xfId="4" applyNumberFormat="1" applyFont="1" applyFill="1" applyBorder="1" applyProtection="1"/>
    <xf numFmtId="37" fontId="5" fillId="0" borderId="16" xfId="4" applyNumberFormat="1" applyFont="1" applyFill="1" applyBorder="1" applyProtection="1"/>
    <xf numFmtId="164" fontId="5" fillId="0" borderId="16" xfId="4" applyFont="1" applyFill="1" applyBorder="1"/>
    <xf numFmtId="5" fontId="5" fillId="0" borderId="16" xfId="4" applyNumberFormat="1" applyFont="1" applyFill="1" applyBorder="1" applyProtection="1"/>
    <xf numFmtId="168" fontId="5" fillId="0" borderId="0" xfId="2" applyNumberFormat="1" applyFont="1" applyBorder="1"/>
    <xf numFmtId="172" fontId="5" fillId="0" borderId="0" xfId="2" applyNumberFormat="1" applyFont="1"/>
    <xf numFmtId="37" fontId="5" fillId="0" borderId="0" xfId="4" applyNumberFormat="1" applyFont="1" applyFill="1" applyBorder="1" applyProtection="1"/>
    <xf numFmtId="164" fontId="8" fillId="0" borderId="10" xfId="0" applyNumberFormat="1" applyFont="1" applyBorder="1"/>
    <xf numFmtId="173" fontId="5" fillId="0" borderId="0" xfId="4" applyNumberFormat="1" applyFont="1" applyFill="1" applyProtection="1">
      <protection locked="0"/>
    </xf>
    <xf numFmtId="164" fontId="9" fillId="0" borderId="0" xfId="0" applyNumberFormat="1" applyFont="1"/>
    <xf numFmtId="168" fontId="5" fillId="0" borderId="0" xfId="2" applyNumberFormat="1" applyFont="1"/>
    <xf numFmtId="164" fontId="5" fillId="0" borderId="17" xfId="4" applyFont="1" applyBorder="1"/>
    <xf numFmtId="164" fontId="5" fillId="2" borderId="17" xfId="4" applyFont="1" applyFill="1" applyBorder="1"/>
    <xf numFmtId="174" fontId="5" fillId="2" borderId="17" xfId="1" applyNumberFormat="1" applyFont="1" applyFill="1" applyBorder="1"/>
    <xf numFmtId="164" fontId="5" fillId="2" borderId="18" xfId="4" applyFont="1" applyFill="1" applyBorder="1"/>
    <xf numFmtId="174" fontId="5" fillId="0" borderId="19" xfId="1" applyNumberFormat="1" applyFont="1" applyBorder="1"/>
    <xf numFmtId="164" fontId="5" fillId="0" borderId="19" xfId="4" applyFont="1" applyBorder="1"/>
    <xf numFmtId="164" fontId="5" fillId="0" borderId="20" xfId="4" applyFont="1" applyBorder="1"/>
    <xf numFmtId="164" fontId="5" fillId="0" borderId="21" xfId="4" applyFont="1" applyBorder="1"/>
    <xf numFmtId="164" fontId="5" fillId="0" borderId="18" xfId="4" applyFont="1" applyBorder="1"/>
    <xf numFmtId="164" fontId="5" fillId="0" borderId="0" xfId="4" applyFont="1" applyFill="1" applyBorder="1"/>
  </cellXfs>
  <cellStyles count="5">
    <cellStyle name="Comma" xfId="1" builtinId="3"/>
    <cellStyle name="Currency" xfId="2" builtinId="4"/>
    <cellStyle name="Normal" xfId="0" builtinId="0"/>
    <cellStyle name="Normal_Blocking 09-00" xfId="4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workbookViewId="0">
      <selection activeCell="G3" sqref="G3"/>
    </sheetView>
  </sheetViews>
  <sheetFormatPr defaultColWidth="9" defaultRowHeight="15.75" x14ac:dyDescent="0.25"/>
  <cols>
    <col min="1" max="1" width="33.125" style="9" customWidth="1"/>
    <col min="2" max="2" width="16.125" style="9" bestFit="1" customWidth="1"/>
    <col min="3" max="3" width="17.5" style="9" customWidth="1"/>
    <col min="4" max="4" width="15.125" style="9" bestFit="1" customWidth="1"/>
    <col min="5" max="5" width="15.5" style="9" customWidth="1"/>
    <col min="6" max="6" width="9" style="3"/>
    <col min="7" max="7" width="17.875" style="3" customWidth="1"/>
    <col min="8" max="8" width="11.5" style="3" customWidth="1"/>
    <col min="9" max="10" width="9" style="3"/>
    <col min="11" max="11" width="10" style="3" customWidth="1"/>
    <col min="12" max="16384" width="9" style="3"/>
  </cols>
  <sheetData>
    <row r="1" spans="1:32" ht="18.75" x14ac:dyDescent="0.3">
      <c r="A1" s="1" t="s">
        <v>0</v>
      </c>
      <c r="B1" s="2"/>
      <c r="C1" s="2"/>
      <c r="D1" s="2"/>
      <c r="E1" s="2"/>
      <c r="J1" s="3" t="s">
        <v>1</v>
      </c>
      <c r="Q1" t="s">
        <v>2</v>
      </c>
      <c r="R1" s="4"/>
      <c r="S1"/>
    </row>
    <row r="2" spans="1:32" ht="18.75" x14ac:dyDescent="0.3">
      <c r="A2" s="1" t="s">
        <v>3</v>
      </c>
      <c r="B2" s="2"/>
      <c r="C2" s="2"/>
      <c r="D2" s="2"/>
      <c r="E2" s="2"/>
      <c r="J2" s="3" t="s">
        <v>4</v>
      </c>
      <c r="K2" s="5">
        <v>6.8820000000000006E-2</v>
      </c>
      <c r="L2" s="5"/>
      <c r="M2" s="5"/>
      <c r="N2" s="5"/>
      <c r="O2" s="5"/>
      <c r="Q2">
        <v>1992</v>
      </c>
      <c r="R2"/>
      <c r="S2" s="6">
        <v>586.44000000000005</v>
      </c>
    </row>
    <row r="3" spans="1:32" ht="18.75" x14ac:dyDescent="0.3">
      <c r="A3" s="1" t="s">
        <v>5</v>
      </c>
      <c r="B3" s="2"/>
      <c r="C3" s="2"/>
      <c r="D3" s="2"/>
      <c r="E3" s="2"/>
      <c r="J3" s="3" t="s">
        <v>6</v>
      </c>
      <c r="K3" s="7">
        <v>1.9E-2</v>
      </c>
      <c r="L3" s="7"/>
      <c r="M3" s="7"/>
      <c r="N3" s="7"/>
      <c r="O3" s="7"/>
      <c r="Q3">
        <v>2014</v>
      </c>
      <c r="R3"/>
      <c r="S3" s="6">
        <v>911.36</v>
      </c>
    </row>
    <row r="4" spans="1:32" ht="18.75" x14ac:dyDescent="0.3">
      <c r="A4" s="1" t="s">
        <v>7</v>
      </c>
      <c r="B4" s="2"/>
      <c r="C4" s="2"/>
      <c r="D4" s="2"/>
      <c r="E4" s="2"/>
      <c r="J4" s="3" t="s">
        <v>8</v>
      </c>
      <c r="K4" s="7">
        <f>S4</f>
        <v>2.0241575162285974E-2</v>
      </c>
      <c r="L4" s="7"/>
      <c r="M4" s="7"/>
      <c r="N4" s="7"/>
      <c r="O4" s="7"/>
      <c r="Q4" t="s">
        <v>9</v>
      </c>
      <c r="R4"/>
      <c r="S4" s="8">
        <f>(S3/S2)^(1/(Q3-Q2))-1</f>
        <v>2.0241575162285974E-2</v>
      </c>
    </row>
    <row r="5" spans="1:32" x14ac:dyDescent="0.25">
      <c r="B5" s="10"/>
      <c r="C5" s="10"/>
    </row>
    <row r="6" spans="1:32" x14ac:dyDescent="0.25">
      <c r="B6" s="11"/>
      <c r="C6" s="11"/>
      <c r="E6" s="12"/>
    </row>
    <row r="7" spans="1:32" s="14" customFormat="1" ht="16.5" thickBot="1" x14ac:dyDescent="0.3">
      <c r="A7" s="12"/>
      <c r="B7" s="13"/>
      <c r="C7" s="13"/>
      <c r="D7" s="12"/>
      <c r="E7" s="12" t="s">
        <v>10</v>
      </c>
      <c r="F7" s="14" t="s">
        <v>11</v>
      </c>
      <c r="G7" s="14" t="s">
        <v>12</v>
      </c>
      <c r="H7" s="14" t="s">
        <v>13</v>
      </c>
    </row>
    <row r="8" spans="1:32" s="14" customFormat="1" x14ac:dyDescent="0.25">
      <c r="A8" s="12"/>
      <c r="B8" s="15" t="s">
        <v>12</v>
      </c>
      <c r="C8" s="15" t="s">
        <v>14</v>
      </c>
      <c r="D8" s="12" t="s">
        <v>10</v>
      </c>
      <c r="E8" s="12" t="s">
        <v>15</v>
      </c>
      <c r="F8" s="14" t="s">
        <v>16</v>
      </c>
      <c r="G8" s="14" t="s">
        <v>17</v>
      </c>
      <c r="H8" s="14" t="s">
        <v>18</v>
      </c>
      <c r="J8" s="16"/>
      <c r="K8" s="16" t="s">
        <v>19</v>
      </c>
      <c r="L8" s="16"/>
      <c r="M8" s="17" t="s">
        <v>20</v>
      </c>
      <c r="N8" s="18"/>
      <c r="O8" s="17"/>
      <c r="P8" s="17" t="s">
        <v>21</v>
      </c>
      <c r="Q8" s="18"/>
      <c r="R8" s="19" t="s">
        <v>22</v>
      </c>
      <c r="S8" s="18"/>
      <c r="Z8" s="16"/>
      <c r="AA8" s="16"/>
      <c r="AB8" s="17" t="s">
        <v>23</v>
      </c>
      <c r="AC8" s="18"/>
      <c r="AD8" s="17"/>
      <c r="AE8" s="17" t="s">
        <v>24</v>
      </c>
      <c r="AF8" s="18"/>
    </row>
    <row r="9" spans="1:32" s="14" customFormat="1" x14ac:dyDescent="0.25">
      <c r="A9" s="12"/>
      <c r="B9" s="20" t="s">
        <v>25</v>
      </c>
      <c r="C9" s="20" t="s">
        <v>26</v>
      </c>
      <c r="D9" s="21" t="s">
        <v>27</v>
      </c>
      <c r="E9" s="22" t="s">
        <v>28</v>
      </c>
      <c r="F9" s="23" t="s">
        <v>29</v>
      </c>
      <c r="G9" s="23" t="s">
        <v>15</v>
      </c>
      <c r="H9" s="23"/>
      <c r="J9" s="24" t="s">
        <v>30</v>
      </c>
      <c r="K9" s="24" t="s">
        <v>6</v>
      </c>
      <c r="L9" s="24" t="s">
        <v>31</v>
      </c>
      <c r="M9" s="23" t="s">
        <v>32</v>
      </c>
      <c r="N9" s="25" t="s">
        <v>33</v>
      </c>
      <c r="O9" s="23" t="s">
        <v>31</v>
      </c>
      <c r="P9" s="23" t="s">
        <v>32</v>
      </c>
      <c r="Q9" s="25" t="s">
        <v>33</v>
      </c>
      <c r="R9" s="23" t="s">
        <v>34</v>
      </c>
      <c r="S9" s="25" t="s">
        <v>35</v>
      </c>
      <c r="Z9" s="24" t="s">
        <v>30</v>
      </c>
      <c r="AA9" s="24" t="s">
        <v>36</v>
      </c>
      <c r="AB9" s="23" t="s">
        <v>34</v>
      </c>
      <c r="AC9" s="25" t="s">
        <v>35</v>
      </c>
      <c r="AD9" s="23" t="s">
        <v>36</v>
      </c>
      <c r="AE9" s="23" t="s">
        <v>34</v>
      </c>
      <c r="AF9" s="25" t="s">
        <v>35</v>
      </c>
    </row>
    <row r="10" spans="1:32" x14ac:dyDescent="0.25">
      <c r="A10" s="26" t="s">
        <v>37</v>
      </c>
      <c r="J10" s="27">
        <v>2014</v>
      </c>
      <c r="K10" s="27"/>
      <c r="L10" s="27">
        <f>F19/100</f>
        <v>3.6520932938453765E-2</v>
      </c>
      <c r="M10" s="28">
        <f>H21</f>
        <v>4.5694298540282291E-3</v>
      </c>
      <c r="N10" s="29">
        <f>M10+L10</f>
        <v>4.1090362792481995E-2</v>
      </c>
      <c r="O10" s="28">
        <f>F35/100</f>
        <v>3.7181127061782913E-2</v>
      </c>
      <c r="P10" s="28">
        <f>H36</f>
        <v>2.6845021739163415E-3</v>
      </c>
      <c r="Q10" s="29">
        <f>P10+O10</f>
        <v>3.9865629235699251E-2</v>
      </c>
      <c r="R10" s="28">
        <v>5.9452999999999999E-2</v>
      </c>
      <c r="S10" s="29">
        <v>5.8179000000000002E-2</v>
      </c>
      <c r="Z10" s="27">
        <v>2014</v>
      </c>
      <c r="AA10" s="27" t="e">
        <f>#REF!</f>
        <v>#REF!</v>
      </c>
      <c r="AB10" s="28">
        <f>H21</f>
        <v>4.5694298540282291E-3</v>
      </c>
      <c r="AC10" s="29">
        <f>H36</f>
        <v>2.6845021739163415E-3</v>
      </c>
      <c r="AD10" s="28">
        <v>7.5215000000000004E-2</v>
      </c>
      <c r="AE10" s="28">
        <v>5.4539999999999996E-3</v>
      </c>
      <c r="AF10" s="29">
        <v>3.2039999999999998E-3</v>
      </c>
    </row>
    <row r="11" spans="1:32" x14ac:dyDescent="0.25">
      <c r="A11" s="30" t="s">
        <v>38</v>
      </c>
      <c r="B11" s="10"/>
      <c r="C11" s="10"/>
      <c r="J11" s="27">
        <f>J10+1</f>
        <v>2015</v>
      </c>
      <c r="K11" s="31">
        <v>4.8346055979643809E-2</v>
      </c>
      <c r="L11" s="27">
        <f>L10*(1+K11)</f>
        <v>3.8286576006725068E-2</v>
      </c>
      <c r="M11" s="28">
        <f>M10*(1+$K$3)</f>
        <v>4.6562490212547648E-3</v>
      </c>
      <c r="N11" s="29">
        <f>M11+L11</f>
        <v>4.2942825027979831E-2</v>
      </c>
      <c r="O11" s="28">
        <f>O10*(1+K11)</f>
        <v>3.8978687912098117E-2</v>
      </c>
      <c r="P11" s="28">
        <f t="shared" ref="P11:P35" si="0">P10*(1+$K$3)</f>
        <v>2.7355077152207519E-3</v>
      </c>
      <c r="Q11" s="29">
        <f>P11+O11</f>
        <v>4.1714195627318866E-2</v>
      </c>
      <c r="R11" s="28">
        <f t="shared" ref="R11:S26" si="1">R10</f>
        <v>5.9452999999999999E-2</v>
      </c>
      <c r="S11" s="29">
        <f>S10</f>
        <v>5.8179000000000002E-2</v>
      </c>
      <c r="Z11" s="27">
        <f>Z10+1</f>
        <v>2015</v>
      </c>
      <c r="AA11" s="27" t="e">
        <f t="shared" ref="AA11:AC26" si="2">AA10*(1+$K$3)</f>
        <v>#REF!</v>
      </c>
      <c r="AB11" s="28">
        <f t="shared" si="2"/>
        <v>4.6562490212547648E-3</v>
      </c>
      <c r="AC11" s="29">
        <f t="shared" si="2"/>
        <v>2.7355077152207519E-3</v>
      </c>
      <c r="AD11" s="28">
        <f t="shared" ref="AD11:AF26" si="3">AD10</f>
        <v>7.5215000000000004E-2</v>
      </c>
      <c r="AE11" s="28">
        <f t="shared" si="3"/>
        <v>5.4539999999999996E-3</v>
      </c>
      <c r="AF11" s="29">
        <f>AF10</f>
        <v>3.2039999999999998E-3</v>
      </c>
    </row>
    <row r="12" spans="1:32" x14ac:dyDescent="0.25">
      <c r="A12" s="32" t="s">
        <v>39</v>
      </c>
      <c r="B12" s="10">
        <v>153104.14269056625</v>
      </c>
      <c r="C12" s="10">
        <v>156864.35241617297</v>
      </c>
      <c r="D12" s="33">
        <v>54</v>
      </c>
      <c r="E12" s="34">
        <v>8267624</v>
      </c>
      <c r="F12" s="35" t="s">
        <v>40</v>
      </c>
      <c r="G12" s="36"/>
      <c r="J12" s="27">
        <f t="shared" ref="J12:J35" si="4">J11+1</f>
        <v>2016</v>
      </c>
      <c r="K12" s="31">
        <v>3.1553398058252302E-2</v>
      </c>
      <c r="L12" s="27">
        <f t="shared" ref="L12:L35" si="5">L11*(1+K12)</f>
        <v>3.9494647579752795E-2</v>
      </c>
      <c r="M12" s="28">
        <f t="shared" ref="M12:M35" si="6">M11*(1+$K$3)</f>
        <v>4.7447177526586046E-3</v>
      </c>
      <c r="N12" s="29">
        <f t="shared" ref="N12:N35" si="7">M12+L12</f>
        <v>4.42393653324114E-2</v>
      </c>
      <c r="O12" s="28">
        <f t="shared" ref="O12:O35" si="8">O11*(1+K12)</f>
        <v>4.0208597967576934E-2</v>
      </c>
      <c r="P12" s="28">
        <f t="shared" si="0"/>
        <v>2.7874823618099457E-3</v>
      </c>
      <c r="Q12" s="29">
        <f t="shared" ref="Q12:Q35" si="9">P12+O12</f>
        <v>4.2996080329386878E-2</v>
      </c>
      <c r="R12" s="28">
        <f t="shared" si="1"/>
        <v>5.9452999999999999E-2</v>
      </c>
      <c r="S12" s="29">
        <f>S11</f>
        <v>5.8179000000000002E-2</v>
      </c>
      <c r="Z12" s="27">
        <f t="shared" ref="Z12:Z35" si="10">Z11+1</f>
        <v>2016</v>
      </c>
      <c r="AA12" s="27" t="e">
        <f t="shared" si="2"/>
        <v>#REF!</v>
      </c>
      <c r="AB12" s="28">
        <f t="shared" si="2"/>
        <v>4.7447177526586046E-3</v>
      </c>
      <c r="AC12" s="29">
        <f t="shared" si="2"/>
        <v>2.7874823618099457E-3</v>
      </c>
      <c r="AD12" s="28">
        <f t="shared" si="3"/>
        <v>7.5215000000000004E-2</v>
      </c>
      <c r="AE12" s="28">
        <f t="shared" si="3"/>
        <v>5.4539999999999996E-3</v>
      </c>
      <c r="AF12" s="29">
        <f>AF11</f>
        <v>3.2039999999999998E-3</v>
      </c>
    </row>
    <row r="13" spans="1:32" x14ac:dyDescent="0.25">
      <c r="A13" s="32" t="s">
        <v>41</v>
      </c>
      <c r="B13" s="10">
        <v>7459750.5807309141</v>
      </c>
      <c r="C13" s="10">
        <v>7568683</v>
      </c>
      <c r="D13" s="33">
        <v>18.12</v>
      </c>
      <c r="E13" s="34">
        <v>135170681</v>
      </c>
      <c r="F13" s="37">
        <v>0.1</v>
      </c>
      <c r="G13" s="38">
        <f>F13*E13</f>
        <v>13517068.100000001</v>
      </c>
      <c r="J13" s="27">
        <f t="shared" si="4"/>
        <v>2017</v>
      </c>
      <c r="K13" s="31">
        <v>2.5882352941176467E-2</v>
      </c>
      <c r="L13" s="27">
        <f t="shared" si="5"/>
        <v>4.051686198769934E-2</v>
      </c>
      <c r="M13" s="28">
        <f t="shared" si="6"/>
        <v>4.8348673899591176E-3</v>
      </c>
      <c r="N13" s="29">
        <f t="shared" si="7"/>
        <v>4.535172937765846E-2</v>
      </c>
      <c r="O13" s="28">
        <f t="shared" si="8"/>
        <v>4.1249291091443631E-2</v>
      </c>
      <c r="P13" s="28">
        <f t="shared" si="0"/>
        <v>2.8404445266843343E-3</v>
      </c>
      <c r="Q13" s="29">
        <f t="shared" si="9"/>
        <v>4.4089735618127963E-2</v>
      </c>
      <c r="R13" s="28">
        <f t="shared" si="1"/>
        <v>5.9452999999999999E-2</v>
      </c>
      <c r="S13" s="29">
        <f t="shared" si="1"/>
        <v>5.8179000000000002E-2</v>
      </c>
      <c r="Z13" s="27">
        <f t="shared" si="10"/>
        <v>2017</v>
      </c>
      <c r="AA13" s="27" t="e">
        <f t="shared" si="2"/>
        <v>#REF!</v>
      </c>
      <c r="AB13" s="28">
        <f t="shared" si="2"/>
        <v>4.8348673899591176E-3</v>
      </c>
      <c r="AC13" s="29">
        <f t="shared" si="2"/>
        <v>2.8404445266843343E-3</v>
      </c>
      <c r="AD13" s="28">
        <f t="shared" si="3"/>
        <v>7.5215000000000004E-2</v>
      </c>
      <c r="AE13" s="28">
        <f t="shared" si="3"/>
        <v>5.4539999999999996E-3</v>
      </c>
      <c r="AF13" s="29">
        <f t="shared" si="3"/>
        <v>3.2039999999999998E-3</v>
      </c>
    </row>
    <row r="14" spans="1:32" x14ac:dyDescent="0.25">
      <c r="A14" s="32" t="s">
        <v>42</v>
      </c>
      <c r="B14" s="10">
        <v>8880074.9088611677</v>
      </c>
      <c r="C14" s="10">
        <v>9009450</v>
      </c>
      <c r="D14" s="33">
        <v>14.54</v>
      </c>
      <c r="E14" s="34">
        <v>129116289</v>
      </c>
      <c r="F14" s="39">
        <v>0.1</v>
      </c>
      <c r="G14" s="40">
        <f>F14*E14</f>
        <v>12911628.9</v>
      </c>
      <c r="J14" s="27">
        <f t="shared" si="4"/>
        <v>2018</v>
      </c>
      <c r="K14" s="31">
        <v>3.2110091743119185E-2</v>
      </c>
      <c r="L14" s="27">
        <f t="shared" si="5"/>
        <v>4.1817862143267666E-2</v>
      </c>
      <c r="M14" s="28">
        <f t="shared" si="6"/>
        <v>4.9267298703683403E-3</v>
      </c>
      <c r="N14" s="29">
        <f t="shared" si="7"/>
        <v>4.6744592013636004E-2</v>
      </c>
      <c r="O14" s="28">
        <f t="shared" si="8"/>
        <v>4.2573809612728518E-2</v>
      </c>
      <c r="P14" s="28">
        <f t="shared" si="0"/>
        <v>2.8944129726913362E-3</v>
      </c>
      <c r="Q14" s="29">
        <f t="shared" si="9"/>
        <v>4.5468222585419854E-2</v>
      </c>
      <c r="R14" s="28">
        <f t="shared" si="1"/>
        <v>5.9452999999999999E-2</v>
      </c>
      <c r="S14" s="29">
        <f t="shared" si="1"/>
        <v>5.8179000000000002E-2</v>
      </c>
      <c r="Z14" s="27">
        <f t="shared" si="10"/>
        <v>2018</v>
      </c>
      <c r="AA14" s="27" t="e">
        <f t="shared" si="2"/>
        <v>#REF!</v>
      </c>
      <c r="AB14" s="28">
        <f t="shared" si="2"/>
        <v>4.9267298703683403E-3</v>
      </c>
      <c r="AC14" s="29">
        <f t="shared" si="2"/>
        <v>2.8944129726913362E-3</v>
      </c>
      <c r="AD14" s="28">
        <f t="shared" si="3"/>
        <v>7.5215000000000004E-2</v>
      </c>
      <c r="AE14" s="28">
        <f t="shared" si="3"/>
        <v>5.4539999999999996E-3</v>
      </c>
      <c r="AF14" s="29">
        <f t="shared" si="3"/>
        <v>3.2039999999999998E-3</v>
      </c>
    </row>
    <row r="15" spans="1:32" x14ac:dyDescent="0.25">
      <c r="A15" s="32" t="s">
        <v>43</v>
      </c>
      <c r="B15" s="10">
        <v>668514.8999621066</v>
      </c>
      <c r="C15" s="10">
        <v>679134</v>
      </c>
      <c r="D15" s="33">
        <v>-0.93</v>
      </c>
      <c r="E15" s="34">
        <v>-621719</v>
      </c>
      <c r="J15" s="27">
        <f t="shared" si="4"/>
        <v>2019</v>
      </c>
      <c r="K15" s="31">
        <v>5.1111111111111107E-2</v>
      </c>
      <c r="L15" s="27">
        <f t="shared" si="5"/>
        <v>4.3955219541701347E-2</v>
      </c>
      <c r="M15" s="28">
        <f t="shared" si="6"/>
        <v>5.0203377379053381E-3</v>
      </c>
      <c r="N15" s="29">
        <f t="shared" si="7"/>
        <v>4.8975557279606688E-2</v>
      </c>
      <c r="O15" s="28">
        <f t="shared" si="8"/>
        <v>4.4749804326267975E-2</v>
      </c>
      <c r="P15" s="28">
        <f t="shared" si="0"/>
        <v>2.9494068191724715E-3</v>
      </c>
      <c r="Q15" s="29">
        <f t="shared" si="9"/>
        <v>4.769921114544045E-2</v>
      </c>
      <c r="R15" s="28">
        <f t="shared" si="1"/>
        <v>5.9452999999999999E-2</v>
      </c>
      <c r="S15" s="29">
        <f t="shared" si="1"/>
        <v>5.8179000000000002E-2</v>
      </c>
      <c r="Z15" s="27">
        <f t="shared" si="10"/>
        <v>2019</v>
      </c>
      <c r="AA15" s="27" t="e">
        <f t="shared" si="2"/>
        <v>#REF!</v>
      </c>
      <c r="AB15" s="28">
        <f t="shared" si="2"/>
        <v>5.0203377379053381E-3</v>
      </c>
      <c r="AC15" s="29">
        <f t="shared" si="2"/>
        <v>2.9494068191724715E-3</v>
      </c>
      <c r="AD15" s="28">
        <f t="shared" si="3"/>
        <v>7.5215000000000004E-2</v>
      </c>
      <c r="AE15" s="28">
        <f t="shared" si="3"/>
        <v>5.4539999999999996E-3</v>
      </c>
      <c r="AF15" s="29">
        <f t="shared" si="3"/>
        <v>3.2039999999999998E-3</v>
      </c>
    </row>
    <row r="16" spans="1:32" x14ac:dyDescent="0.25">
      <c r="A16" s="32" t="s">
        <v>44</v>
      </c>
      <c r="B16" s="10">
        <v>5685942185.1879139</v>
      </c>
      <c r="C16" s="10">
        <v>5783806261.2344303</v>
      </c>
      <c r="D16" s="41"/>
      <c r="E16" s="34"/>
      <c r="J16" s="27">
        <f t="shared" si="4"/>
        <v>2020</v>
      </c>
      <c r="K16" s="31">
        <v>5.9196617336152002E-2</v>
      </c>
      <c r="L16" s="27">
        <f t="shared" si="5"/>
        <v>4.6557219852837992E-2</v>
      </c>
      <c r="M16" s="28">
        <f t="shared" si="6"/>
        <v>5.1157241549255389E-3</v>
      </c>
      <c r="N16" s="29">
        <f t="shared" si="7"/>
        <v>5.1672944007763531E-2</v>
      </c>
      <c r="O16" s="28">
        <f t="shared" si="8"/>
        <v>4.7398841368837742E-2</v>
      </c>
      <c r="P16" s="28">
        <f t="shared" si="0"/>
        <v>3.0054455487367481E-3</v>
      </c>
      <c r="Q16" s="29">
        <f t="shared" si="9"/>
        <v>5.0404286917574488E-2</v>
      </c>
      <c r="R16" s="28">
        <f t="shared" si="1"/>
        <v>5.9452999999999999E-2</v>
      </c>
      <c r="S16" s="29">
        <f t="shared" si="1"/>
        <v>5.8179000000000002E-2</v>
      </c>
      <c r="Z16" s="27">
        <f t="shared" si="10"/>
        <v>2020</v>
      </c>
      <c r="AA16" s="27" t="e">
        <f t="shared" si="2"/>
        <v>#REF!</v>
      </c>
      <c r="AB16" s="28">
        <f t="shared" si="2"/>
        <v>5.1157241549255389E-3</v>
      </c>
      <c r="AC16" s="29">
        <f t="shared" si="2"/>
        <v>3.0054455487367481E-3</v>
      </c>
      <c r="AD16" s="28">
        <f t="shared" si="3"/>
        <v>7.5215000000000004E-2</v>
      </c>
      <c r="AE16" s="28">
        <f t="shared" si="3"/>
        <v>5.4539999999999996E-3</v>
      </c>
      <c r="AF16" s="29">
        <f t="shared" si="3"/>
        <v>3.2039999999999998E-3</v>
      </c>
    </row>
    <row r="17" spans="1:32" x14ac:dyDescent="0.25">
      <c r="A17" s="32" t="s">
        <v>45</v>
      </c>
      <c r="B17" s="10">
        <v>2510869935.6647911</v>
      </c>
      <c r="C17" s="10">
        <v>2573577152.0915084</v>
      </c>
      <c r="D17" s="42">
        <v>3.8127</v>
      </c>
      <c r="E17" s="34">
        <v>95731938</v>
      </c>
      <c r="F17" s="3">
        <f>D17</f>
        <v>3.8127</v>
      </c>
      <c r="J17" s="27">
        <f t="shared" si="4"/>
        <v>2021</v>
      </c>
      <c r="K17" s="31">
        <v>6.3872255489022089E-2</v>
      </c>
      <c r="L17" s="27">
        <f t="shared" si="5"/>
        <v>4.9530934494137029E-2</v>
      </c>
      <c r="M17" s="28">
        <f t="shared" si="6"/>
        <v>5.2129229138691236E-3</v>
      </c>
      <c r="N17" s="29">
        <f t="shared" si="7"/>
        <v>5.474385740800615E-2</v>
      </c>
      <c r="O17" s="28">
        <f t="shared" si="8"/>
        <v>5.0426312274631777E-2</v>
      </c>
      <c r="P17" s="28">
        <f t="shared" si="0"/>
        <v>3.062549014162746E-3</v>
      </c>
      <c r="Q17" s="29">
        <f t="shared" si="9"/>
        <v>5.3488861288794522E-2</v>
      </c>
      <c r="R17" s="28">
        <f t="shared" si="1"/>
        <v>5.9452999999999999E-2</v>
      </c>
      <c r="S17" s="29">
        <f t="shared" si="1"/>
        <v>5.8179000000000002E-2</v>
      </c>
      <c r="Z17" s="27">
        <f t="shared" si="10"/>
        <v>2021</v>
      </c>
      <c r="AA17" s="27" t="e">
        <f t="shared" si="2"/>
        <v>#REF!</v>
      </c>
      <c r="AB17" s="28">
        <f t="shared" si="2"/>
        <v>5.2129229138691236E-3</v>
      </c>
      <c r="AC17" s="29">
        <f t="shared" si="2"/>
        <v>3.062549014162746E-3</v>
      </c>
      <c r="AD17" s="28">
        <f t="shared" si="3"/>
        <v>7.5215000000000004E-2</v>
      </c>
      <c r="AE17" s="28">
        <f t="shared" si="3"/>
        <v>5.4539999999999996E-3</v>
      </c>
      <c r="AF17" s="29">
        <f t="shared" si="3"/>
        <v>3.2039999999999998E-3</v>
      </c>
    </row>
    <row r="18" spans="1:32" x14ac:dyDescent="0.25">
      <c r="A18" s="32" t="s">
        <v>46</v>
      </c>
      <c r="B18" s="10">
        <v>3175072249.5231218</v>
      </c>
      <c r="C18" s="10">
        <v>3210229109.1429219</v>
      </c>
      <c r="D18" s="42">
        <v>3.5143</v>
      </c>
      <c r="E18" s="34">
        <v>111581564</v>
      </c>
      <c r="F18" s="3">
        <f>D18</f>
        <v>3.5143</v>
      </c>
      <c r="J18" s="27">
        <f t="shared" si="4"/>
        <v>2022</v>
      </c>
      <c r="K18" s="31">
        <v>6.3789868667917471E-2</v>
      </c>
      <c r="L18" s="27">
        <f t="shared" si="5"/>
        <v>5.2690506300517255E-2</v>
      </c>
      <c r="M18" s="28">
        <f t="shared" si="6"/>
        <v>5.3119684492326366E-3</v>
      </c>
      <c r="N18" s="29">
        <f t="shared" si="7"/>
        <v>5.8002474749749892E-2</v>
      </c>
      <c r="O18" s="28">
        <f t="shared" si="8"/>
        <v>5.3643000112037931E-2</v>
      </c>
      <c r="P18" s="28">
        <f t="shared" si="0"/>
        <v>3.1207374454318378E-3</v>
      </c>
      <c r="Q18" s="29">
        <f t="shared" si="9"/>
        <v>5.6763737557469766E-2</v>
      </c>
      <c r="R18" s="28">
        <f t="shared" si="1"/>
        <v>5.9452999999999999E-2</v>
      </c>
      <c r="S18" s="29">
        <f t="shared" si="1"/>
        <v>5.8179000000000002E-2</v>
      </c>
      <c r="Z18" s="27">
        <f t="shared" si="10"/>
        <v>2022</v>
      </c>
      <c r="AA18" s="27" t="e">
        <f t="shared" si="2"/>
        <v>#REF!</v>
      </c>
      <c r="AB18" s="28">
        <f t="shared" si="2"/>
        <v>5.3119684492326366E-3</v>
      </c>
      <c r="AC18" s="29">
        <f t="shared" si="2"/>
        <v>3.1207374454318378E-3</v>
      </c>
      <c r="AD18" s="28">
        <f t="shared" si="3"/>
        <v>7.5215000000000004E-2</v>
      </c>
      <c r="AE18" s="28">
        <f t="shared" si="3"/>
        <v>5.4539999999999996E-3</v>
      </c>
      <c r="AF18" s="29">
        <f t="shared" si="3"/>
        <v>3.2039999999999998E-3</v>
      </c>
    </row>
    <row r="19" spans="1:32" x14ac:dyDescent="0.25">
      <c r="A19" s="32" t="s">
        <v>47</v>
      </c>
      <c r="B19" s="10">
        <v>0</v>
      </c>
      <c r="C19" s="10">
        <v>0</v>
      </c>
      <c r="D19" s="33">
        <v>648</v>
      </c>
      <c r="E19" s="34">
        <v>0</v>
      </c>
      <c r="F19" s="43">
        <f>((F17*E17)+(F18*E18))/(E17+E18)</f>
        <v>3.6520932938453763</v>
      </c>
      <c r="G19" s="3" t="s">
        <v>48</v>
      </c>
      <c r="J19" s="27">
        <f t="shared" si="4"/>
        <v>2023</v>
      </c>
      <c r="K19" s="31">
        <v>6.1728395061728225E-2</v>
      </c>
      <c r="L19" s="27">
        <f t="shared" si="5"/>
        <v>5.5943006689438066E-2</v>
      </c>
      <c r="M19" s="28">
        <f t="shared" si="6"/>
        <v>5.4128958497680563E-3</v>
      </c>
      <c r="N19" s="29">
        <f t="shared" si="7"/>
        <v>6.1355902539206121E-2</v>
      </c>
      <c r="O19" s="28">
        <f t="shared" si="8"/>
        <v>5.6954296415250141E-2</v>
      </c>
      <c r="P19" s="28">
        <f t="shared" si="0"/>
        <v>3.1800314568950425E-3</v>
      </c>
      <c r="Q19" s="29">
        <f t="shared" si="9"/>
        <v>6.0134327872145184E-2</v>
      </c>
      <c r="R19" s="28">
        <f t="shared" si="1"/>
        <v>5.9452999999999999E-2</v>
      </c>
      <c r="S19" s="29">
        <f t="shared" si="1"/>
        <v>5.8179000000000002E-2</v>
      </c>
      <c r="Z19" s="27">
        <f t="shared" si="10"/>
        <v>2023</v>
      </c>
      <c r="AA19" s="27" t="e">
        <f t="shared" si="2"/>
        <v>#REF!</v>
      </c>
      <c r="AB19" s="28">
        <f t="shared" si="2"/>
        <v>5.4128958497680563E-3</v>
      </c>
      <c r="AC19" s="29">
        <f t="shared" si="2"/>
        <v>3.1800314568950425E-3</v>
      </c>
      <c r="AD19" s="28">
        <f t="shared" si="3"/>
        <v>7.5215000000000004E-2</v>
      </c>
      <c r="AE19" s="28">
        <f t="shared" si="3"/>
        <v>5.4539999999999996E-3</v>
      </c>
      <c r="AF19" s="29">
        <f t="shared" si="3"/>
        <v>3.2039999999999998E-3</v>
      </c>
    </row>
    <row r="20" spans="1:32" x14ac:dyDescent="0.25">
      <c r="A20" s="32" t="s">
        <v>49</v>
      </c>
      <c r="B20" s="44">
        <v>16138170</v>
      </c>
      <c r="C20" s="44">
        <v>0</v>
      </c>
      <c r="E20" s="45">
        <v>3002117.4317299994</v>
      </c>
      <c r="J20" s="27">
        <f t="shared" si="4"/>
        <v>2024</v>
      </c>
      <c r="K20" s="31">
        <v>6.1461794019933569E-2</v>
      </c>
      <c r="L20" s="27">
        <f t="shared" si="5"/>
        <v>5.9381364243440073E-2</v>
      </c>
      <c r="M20" s="28">
        <f t="shared" si="6"/>
        <v>5.5157408709136492E-3</v>
      </c>
      <c r="N20" s="29">
        <f t="shared" si="7"/>
        <v>6.4897105114353718E-2</v>
      </c>
      <c r="O20" s="28">
        <f t="shared" si="8"/>
        <v>6.0454809650074486E-2</v>
      </c>
      <c r="P20" s="28">
        <f t="shared" si="0"/>
        <v>3.2404520545760481E-3</v>
      </c>
      <c r="Q20" s="29">
        <f t="shared" si="9"/>
        <v>6.3695261704650535E-2</v>
      </c>
      <c r="R20" s="28">
        <f t="shared" si="1"/>
        <v>5.9452999999999999E-2</v>
      </c>
      <c r="S20" s="29">
        <f t="shared" si="1"/>
        <v>5.8179000000000002E-2</v>
      </c>
      <c r="Z20" s="27">
        <f t="shared" si="10"/>
        <v>2024</v>
      </c>
      <c r="AA20" s="27" t="e">
        <f t="shared" si="2"/>
        <v>#REF!</v>
      </c>
      <c r="AB20" s="28">
        <f t="shared" si="2"/>
        <v>5.5157408709136492E-3</v>
      </c>
      <c r="AC20" s="29">
        <f t="shared" si="2"/>
        <v>3.2404520545760481E-3</v>
      </c>
      <c r="AD20" s="28">
        <f t="shared" si="3"/>
        <v>7.5215000000000004E-2</v>
      </c>
      <c r="AE20" s="28">
        <f t="shared" si="3"/>
        <v>5.4539999999999996E-3</v>
      </c>
      <c r="AF20" s="29">
        <f t="shared" si="3"/>
        <v>3.2039999999999998E-3</v>
      </c>
    </row>
    <row r="21" spans="1:32" ht="16.5" thickBot="1" x14ac:dyDescent="0.3">
      <c r="A21" s="32" t="s">
        <v>50</v>
      </c>
      <c r="B21" s="46">
        <v>5702080355.1879139</v>
      </c>
      <c r="C21" s="46">
        <v>5783806261.2344303</v>
      </c>
      <c r="D21" s="47"/>
      <c r="E21" s="48">
        <v>482248494.43172997</v>
      </c>
      <c r="G21" s="49">
        <f>G14+G13</f>
        <v>26428697</v>
      </c>
      <c r="H21" s="50">
        <f>G21/C16</f>
        <v>4.5694298540282291E-3</v>
      </c>
      <c r="J21" s="27">
        <f t="shared" si="4"/>
        <v>2025</v>
      </c>
      <c r="K21" s="31">
        <v>5.946791862284817E-2</v>
      </c>
      <c r="L21" s="27">
        <f t="shared" si="5"/>
        <v>6.2912650379982671E-2</v>
      </c>
      <c r="M21" s="28">
        <f t="shared" si="6"/>
        <v>5.620539947461008E-3</v>
      </c>
      <c r="N21" s="29">
        <f t="shared" si="7"/>
        <v>6.8533190327443677E-2</v>
      </c>
      <c r="O21" s="28">
        <f t="shared" si="8"/>
        <v>6.4049931350704886E-2</v>
      </c>
      <c r="P21" s="28">
        <f t="shared" si="0"/>
        <v>3.3020206436129929E-3</v>
      </c>
      <c r="Q21" s="29">
        <f t="shared" si="9"/>
        <v>6.7351951994317885E-2</v>
      </c>
      <c r="R21" s="28">
        <f t="shared" si="1"/>
        <v>5.9452999999999999E-2</v>
      </c>
      <c r="S21" s="29">
        <f t="shared" si="1"/>
        <v>5.8179000000000002E-2</v>
      </c>
      <c r="Z21" s="27">
        <f t="shared" si="10"/>
        <v>2025</v>
      </c>
      <c r="AA21" s="27" t="e">
        <f t="shared" si="2"/>
        <v>#REF!</v>
      </c>
      <c r="AB21" s="28">
        <f t="shared" si="2"/>
        <v>5.620539947461008E-3</v>
      </c>
      <c r="AC21" s="29">
        <f t="shared" si="2"/>
        <v>3.3020206436129929E-3</v>
      </c>
      <c r="AD21" s="28">
        <f t="shared" si="3"/>
        <v>7.5215000000000004E-2</v>
      </c>
      <c r="AE21" s="28">
        <f t="shared" si="3"/>
        <v>5.4539999999999996E-3</v>
      </c>
      <c r="AF21" s="29">
        <f t="shared" si="3"/>
        <v>3.2039999999999998E-3</v>
      </c>
    </row>
    <row r="22" spans="1:32" ht="16.5" thickTop="1" x14ac:dyDescent="0.25">
      <c r="A22" s="32"/>
      <c r="B22" s="10"/>
      <c r="C22" s="51"/>
      <c r="D22" s="33"/>
      <c r="E22" s="34"/>
      <c r="J22" s="27">
        <f t="shared" si="4"/>
        <v>2026</v>
      </c>
      <c r="K22" s="31">
        <v>1.9E-2</v>
      </c>
      <c r="L22" s="27">
        <f t="shared" si="5"/>
        <v>6.4107990737202331E-2</v>
      </c>
      <c r="M22" s="28">
        <f t="shared" si="6"/>
        <v>5.7273302064627662E-3</v>
      </c>
      <c r="N22" s="29">
        <f t="shared" si="7"/>
        <v>6.9835320943665097E-2</v>
      </c>
      <c r="O22" s="28">
        <f t="shared" si="8"/>
        <v>6.526688004636827E-2</v>
      </c>
      <c r="P22" s="28">
        <f t="shared" si="0"/>
        <v>3.3647590358416393E-3</v>
      </c>
      <c r="Q22" s="29">
        <f t="shared" si="9"/>
        <v>6.8631639082209914E-2</v>
      </c>
      <c r="R22" s="28">
        <f t="shared" si="1"/>
        <v>5.9452999999999999E-2</v>
      </c>
      <c r="S22" s="29">
        <f t="shared" si="1"/>
        <v>5.8179000000000002E-2</v>
      </c>
      <c r="Z22" s="27">
        <f t="shared" si="10"/>
        <v>2026</v>
      </c>
      <c r="AA22" s="27" t="e">
        <f t="shared" si="2"/>
        <v>#REF!</v>
      </c>
      <c r="AB22" s="28">
        <f t="shared" si="2"/>
        <v>5.7273302064627662E-3</v>
      </c>
      <c r="AC22" s="29">
        <f t="shared" si="2"/>
        <v>3.3647590358416393E-3</v>
      </c>
      <c r="AD22" s="28">
        <f t="shared" si="3"/>
        <v>7.5215000000000004E-2</v>
      </c>
      <c r="AE22" s="28">
        <f t="shared" si="3"/>
        <v>5.4539999999999996E-3</v>
      </c>
      <c r="AF22" s="29">
        <f t="shared" si="3"/>
        <v>3.2039999999999998E-3</v>
      </c>
    </row>
    <row r="23" spans="1:32" x14ac:dyDescent="0.25">
      <c r="J23" s="27">
        <f t="shared" si="4"/>
        <v>2027</v>
      </c>
      <c r="K23" s="31">
        <v>1.9E-2</v>
      </c>
      <c r="L23" s="27">
        <f t="shared" si="5"/>
        <v>6.5326042561209163E-2</v>
      </c>
      <c r="M23" s="28">
        <f t="shared" si="6"/>
        <v>5.8361494803855583E-3</v>
      </c>
      <c r="N23" s="29">
        <f t="shared" si="7"/>
        <v>7.1162192041594727E-2</v>
      </c>
      <c r="O23" s="28">
        <f t="shared" si="8"/>
        <v>6.6506950767249259E-2</v>
      </c>
      <c r="P23" s="28">
        <f t="shared" si="0"/>
        <v>3.42868945752263E-3</v>
      </c>
      <c r="Q23" s="29">
        <f t="shared" si="9"/>
        <v>6.9935640224771889E-2</v>
      </c>
      <c r="R23" s="28">
        <f t="shared" si="1"/>
        <v>5.9452999999999999E-2</v>
      </c>
      <c r="S23" s="29">
        <f t="shared" si="1"/>
        <v>5.8179000000000002E-2</v>
      </c>
      <c r="Z23" s="27">
        <f t="shared" si="10"/>
        <v>2027</v>
      </c>
      <c r="AA23" s="27" t="e">
        <f t="shared" si="2"/>
        <v>#REF!</v>
      </c>
      <c r="AB23" s="28">
        <f t="shared" si="2"/>
        <v>5.8361494803855583E-3</v>
      </c>
      <c r="AC23" s="29">
        <f t="shared" si="2"/>
        <v>3.42868945752263E-3</v>
      </c>
      <c r="AD23" s="28">
        <f t="shared" si="3"/>
        <v>7.5215000000000004E-2</v>
      </c>
      <c r="AE23" s="28">
        <f t="shared" si="3"/>
        <v>5.4539999999999996E-3</v>
      </c>
      <c r="AF23" s="29">
        <f t="shared" si="3"/>
        <v>3.2039999999999998E-3</v>
      </c>
    </row>
    <row r="24" spans="1:32" x14ac:dyDescent="0.25">
      <c r="J24" s="27">
        <f t="shared" si="4"/>
        <v>2028</v>
      </c>
      <c r="K24" s="31">
        <v>1.9E-2</v>
      </c>
      <c r="L24" s="27">
        <f t="shared" si="5"/>
        <v>6.6567237369872134E-2</v>
      </c>
      <c r="M24" s="28">
        <f t="shared" si="6"/>
        <v>5.9470363205128838E-3</v>
      </c>
      <c r="N24" s="29">
        <f t="shared" si="7"/>
        <v>7.2514273690385017E-2</v>
      </c>
      <c r="O24" s="28">
        <f t="shared" si="8"/>
        <v>6.7770582831826992E-2</v>
      </c>
      <c r="P24" s="28">
        <f t="shared" si="0"/>
        <v>3.4938345572155596E-3</v>
      </c>
      <c r="Q24" s="29">
        <f t="shared" si="9"/>
        <v>7.1264417389042545E-2</v>
      </c>
      <c r="R24" s="28">
        <f t="shared" si="1"/>
        <v>5.9452999999999999E-2</v>
      </c>
      <c r="S24" s="29">
        <f t="shared" si="1"/>
        <v>5.8179000000000002E-2</v>
      </c>
      <c r="Z24" s="27">
        <f t="shared" si="10"/>
        <v>2028</v>
      </c>
      <c r="AA24" s="27" t="e">
        <f t="shared" si="2"/>
        <v>#REF!</v>
      </c>
      <c r="AB24" s="28">
        <f t="shared" si="2"/>
        <v>5.9470363205128838E-3</v>
      </c>
      <c r="AC24" s="29">
        <f t="shared" si="2"/>
        <v>3.4938345572155596E-3</v>
      </c>
      <c r="AD24" s="28">
        <f t="shared" si="3"/>
        <v>7.5215000000000004E-2</v>
      </c>
      <c r="AE24" s="28">
        <f t="shared" si="3"/>
        <v>5.4539999999999996E-3</v>
      </c>
      <c r="AF24" s="29">
        <f t="shared" si="3"/>
        <v>3.2039999999999998E-3</v>
      </c>
    </row>
    <row r="25" spans="1:32" x14ac:dyDescent="0.25">
      <c r="A25" s="26" t="s">
        <v>51</v>
      </c>
      <c r="J25" s="27">
        <f t="shared" si="4"/>
        <v>2029</v>
      </c>
      <c r="K25" s="31">
        <v>1.9E-2</v>
      </c>
      <c r="L25" s="27">
        <f t="shared" si="5"/>
        <v>6.7832014879899705E-2</v>
      </c>
      <c r="M25" s="28">
        <f t="shared" si="6"/>
        <v>6.0600300106026283E-3</v>
      </c>
      <c r="N25" s="29">
        <f t="shared" si="7"/>
        <v>7.3892044890502329E-2</v>
      </c>
      <c r="O25" s="28">
        <f t="shared" si="8"/>
        <v>6.9058223905631697E-2</v>
      </c>
      <c r="P25" s="28">
        <f t="shared" si="0"/>
        <v>3.560217413802655E-3</v>
      </c>
      <c r="Q25" s="29">
        <f t="shared" si="9"/>
        <v>7.2618441319434346E-2</v>
      </c>
      <c r="R25" s="28">
        <f t="shared" si="1"/>
        <v>5.9452999999999999E-2</v>
      </c>
      <c r="S25" s="29">
        <f t="shared" si="1"/>
        <v>5.8179000000000002E-2</v>
      </c>
      <c r="Z25" s="27">
        <f t="shared" si="10"/>
        <v>2029</v>
      </c>
      <c r="AA25" s="27" t="e">
        <f t="shared" si="2"/>
        <v>#REF!</v>
      </c>
      <c r="AB25" s="28">
        <f t="shared" si="2"/>
        <v>6.0600300106026283E-3</v>
      </c>
      <c r="AC25" s="29">
        <f t="shared" si="2"/>
        <v>3.560217413802655E-3</v>
      </c>
      <c r="AD25" s="28">
        <f t="shared" si="3"/>
        <v>7.5215000000000004E-2</v>
      </c>
      <c r="AE25" s="28">
        <f t="shared" si="3"/>
        <v>5.4539999999999996E-3</v>
      </c>
      <c r="AF25" s="29">
        <f t="shared" si="3"/>
        <v>3.2039999999999998E-3</v>
      </c>
    </row>
    <row r="26" spans="1:32" x14ac:dyDescent="0.25">
      <c r="A26" s="30" t="s">
        <v>52</v>
      </c>
      <c r="B26" s="10"/>
      <c r="C26" s="10"/>
      <c r="J26" s="27">
        <f t="shared" si="4"/>
        <v>2030</v>
      </c>
      <c r="K26" s="31">
        <v>1.9E-2</v>
      </c>
      <c r="L26" s="27">
        <f t="shared" si="5"/>
        <v>6.9120823162617792E-2</v>
      </c>
      <c r="M26" s="28">
        <f t="shared" si="6"/>
        <v>6.1751705808040774E-3</v>
      </c>
      <c r="N26" s="29">
        <f t="shared" si="7"/>
        <v>7.5295993743421871E-2</v>
      </c>
      <c r="O26" s="28">
        <f t="shared" si="8"/>
        <v>7.0370330159838693E-2</v>
      </c>
      <c r="P26" s="28">
        <f t="shared" si="0"/>
        <v>3.6278615446649052E-3</v>
      </c>
      <c r="Q26" s="29">
        <f t="shared" si="9"/>
        <v>7.3998191704503599E-2</v>
      </c>
      <c r="R26" s="28">
        <f t="shared" si="1"/>
        <v>5.9452999999999999E-2</v>
      </c>
      <c r="S26" s="29">
        <f t="shared" si="1"/>
        <v>5.8179000000000002E-2</v>
      </c>
      <c r="Z26" s="27">
        <f t="shared" si="10"/>
        <v>2030</v>
      </c>
      <c r="AA26" s="27" t="e">
        <f t="shared" si="2"/>
        <v>#REF!</v>
      </c>
      <c r="AB26" s="28">
        <f t="shared" si="2"/>
        <v>6.1751705808040774E-3</v>
      </c>
      <c r="AC26" s="29">
        <f t="shared" si="2"/>
        <v>3.6278615446649052E-3</v>
      </c>
      <c r="AD26" s="28">
        <f t="shared" si="3"/>
        <v>7.5215000000000004E-2</v>
      </c>
      <c r="AE26" s="28">
        <f t="shared" si="3"/>
        <v>5.4539999999999996E-3</v>
      </c>
      <c r="AF26" s="29">
        <f t="shared" si="3"/>
        <v>3.2039999999999998E-3</v>
      </c>
    </row>
    <row r="27" spans="1:32" x14ac:dyDescent="0.25">
      <c r="A27" s="32" t="s">
        <v>39</v>
      </c>
      <c r="B27" s="10">
        <v>3244.0755131964806</v>
      </c>
      <c r="C27" s="10">
        <v>3282</v>
      </c>
      <c r="D27" s="33">
        <v>68</v>
      </c>
      <c r="E27" s="34">
        <v>220597</v>
      </c>
      <c r="J27" s="27">
        <f t="shared" si="4"/>
        <v>2031</v>
      </c>
      <c r="K27" s="31">
        <v>1.9E-2</v>
      </c>
      <c r="L27" s="27">
        <f t="shared" si="5"/>
        <v>7.0434118802707529E-2</v>
      </c>
      <c r="M27" s="28">
        <f t="shared" si="6"/>
        <v>6.2924988218393541E-3</v>
      </c>
      <c r="N27" s="29">
        <f t="shared" si="7"/>
        <v>7.6726617624546883E-2</v>
      </c>
      <c r="O27" s="28">
        <f t="shared" si="8"/>
        <v>7.1707366432875619E-2</v>
      </c>
      <c r="P27" s="28">
        <f t="shared" si="0"/>
        <v>3.6967909140135382E-3</v>
      </c>
      <c r="Q27" s="29">
        <f t="shared" si="9"/>
        <v>7.5404157346889156E-2</v>
      </c>
      <c r="R27" s="28">
        <f t="shared" ref="R27:S35" si="11">R26</f>
        <v>5.9452999999999999E-2</v>
      </c>
      <c r="S27" s="29">
        <f t="shared" si="11"/>
        <v>5.8179000000000002E-2</v>
      </c>
      <c r="Z27" s="27">
        <f t="shared" si="10"/>
        <v>2031</v>
      </c>
      <c r="AA27" s="27" t="e">
        <f t="shared" ref="AA27:AC35" si="12">AA26*(1+$K$3)</f>
        <v>#REF!</v>
      </c>
      <c r="AB27" s="28">
        <f t="shared" si="12"/>
        <v>6.2924988218393541E-3</v>
      </c>
      <c r="AC27" s="29">
        <f t="shared" si="12"/>
        <v>3.6967909140135382E-3</v>
      </c>
      <c r="AD27" s="28">
        <f t="shared" ref="AD27:AF35" si="13">AD26</f>
        <v>7.5215000000000004E-2</v>
      </c>
      <c r="AE27" s="28">
        <f t="shared" si="13"/>
        <v>5.4539999999999996E-3</v>
      </c>
      <c r="AF27" s="29">
        <f t="shared" si="13"/>
        <v>3.2039999999999998E-3</v>
      </c>
    </row>
    <row r="28" spans="1:32" s="28" customFormat="1" x14ac:dyDescent="0.25">
      <c r="A28" s="32" t="s">
        <v>53</v>
      </c>
      <c r="B28" s="10">
        <v>4767329.8322084472</v>
      </c>
      <c r="C28" s="10">
        <v>5010201</v>
      </c>
      <c r="D28" s="33">
        <v>4.62</v>
      </c>
      <c r="E28" s="34">
        <v>22025064</v>
      </c>
      <c r="F28" s="52" t="s">
        <v>40</v>
      </c>
      <c r="G28" s="36"/>
      <c r="H28" s="3"/>
      <c r="J28" s="27">
        <f t="shared" si="4"/>
        <v>2032</v>
      </c>
      <c r="K28" s="31">
        <v>1.9E-2</v>
      </c>
      <c r="L28" s="27">
        <f t="shared" si="5"/>
        <v>7.1772367059958972E-2</v>
      </c>
      <c r="M28" s="28">
        <f t="shared" si="6"/>
        <v>6.4120562994543009E-3</v>
      </c>
      <c r="N28" s="29">
        <f t="shared" si="7"/>
        <v>7.818442335941328E-2</v>
      </c>
      <c r="O28" s="28">
        <f t="shared" si="8"/>
        <v>7.3069806395100245E-2</v>
      </c>
      <c r="P28" s="28">
        <f t="shared" si="0"/>
        <v>3.7670299413797952E-3</v>
      </c>
      <c r="Q28" s="29">
        <f t="shared" si="9"/>
        <v>7.6836836336480044E-2</v>
      </c>
      <c r="R28" s="28">
        <f t="shared" si="11"/>
        <v>5.9452999999999999E-2</v>
      </c>
      <c r="S28" s="29">
        <f t="shared" si="11"/>
        <v>5.8179000000000002E-2</v>
      </c>
      <c r="Z28" s="27">
        <f t="shared" si="10"/>
        <v>2032</v>
      </c>
      <c r="AA28" s="27" t="e">
        <f t="shared" si="12"/>
        <v>#REF!</v>
      </c>
      <c r="AB28" s="28">
        <f t="shared" si="12"/>
        <v>6.4120562994543009E-3</v>
      </c>
      <c r="AC28" s="29">
        <f t="shared" si="12"/>
        <v>3.7670299413797952E-3</v>
      </c>
      <c r="AD28" s="28">
        <f t="shared" si="13"/>
        <v>7.5215000000000004E-2</v>
      </c>
      <c r="AE28" s="28">
        <f t="shared" si="13"/>
        <v>5.4539999999999996E-3</v>
      </c>
      <c r="AF28" s="29">
        <f t="shared" si="13"/>
        <v>3.2039999999999998E-3</v>
      </c>
    </row>
    <row r="29" spans="1:32" x14ac:dyDescent="0.25">
      <c r="A29" s="32" t="s">
        <v>54</v>
      </c>
      <c r="B29" s="10">
        <v>1996878.9322348891</v>
      </c>
      <c r="C29" s="10">
        <v>2097818</v>
      </c>
      <c r="D29" s="33">
        <v>15.1</v>
      </c>
      <c r="E29" s="34">
        <v>30152872</v>
      </c>
      <c r="F29" s="37">
        <v>0.1</v>
      </c>
      <c r="G29" s="38">
        <f>F29*E29</f>
        <v>3015287.2</v>
      </c>
      <c r="J29" s="27">
        <f t="shared" si="4"/>
        <v>2033</v>
      </c>
      <c r="K29" s="31">
        <v>1.9E-2</v>
      </c>
      <c r="L29" s="27">
        <f t="shared" si="5"/>
        <v>7.3136042034098181E-2</v>
      </c>
      <c r="M29" s="28">
        <f t="shared" si="6"/>
        <v>6.5338853691439321E-3</v>
      </c>
      <c r="N29" s="29">
        <f t="shared" si="7"/>
        <v>7.9669927403242108E-2</v>
      </c>
      <c r="O29" s="28">
        <f t="shared" si="8"/>
        <v>7.4458132716607145E-2</v>
      </c>
      <c r="P29" s="28">
        <f t="shared" si="0"/>
        <v>3.8386035102660108E-3</v>
      </c>
      <c r="Q29" s="29">
        <f t="shared" si="9"/>
        <v>7.8296736226873151E-2</v>
      </c>
      <c r="R29" s="28">
        <f t="shared" si="11"/>
        <v>5.9452999999999999E-2</v>
      </c>
      <c r="S29" s="29">
        <f t="shared" si="11"/>
        <v>5.8179000000000002E-2</v>
      </c>
      <c r="Z29" s="27">
        <f t="shared" si="10"/>
        <v>2033</v>
      </c>
      <c r="AA29" s="27" t="e">
        <f t="shared" si="12"/>
        <v>#REF!</v>
      </c>
      <c r="AB29" s="28">
        <f t="shared" si="12"/>
        <v>6.5338853691439321E-3</v>
      </c>
      <c r="AC29" s="29">
        <f t="shared" si="12"/>
        <v>3.8386035102660108E-3</v>
      </c>
      <c r="AD29" s="28">
        <f t="shared" si="13"/>
        <v>7.5215000000000004E-2</v>
      </c>
      <c r="AE29" s="28">
        <f t="shared" si="13"/>
        <v>5.4539999999999996E-3</v>
      </c>
      <c r="AF29" s="29">
        <f t="shared" si="13"/>
        <v>3.2039999999999998E-3</v>
      </c>
    </row>
    <row r="30" spans="1:32" x14ac:dyDescent="0.25">
      <c r="A30" s="32" t="s">
        <v>55</v>
      </c>
      <c r="B30" s="10">
        <v>2627273.2843035478</v>
      </c>
      <c r="C30" s="10">
        <v>2761958</v>
      </c>
      <c r="D30" s="33">
        <v>10.87</v>
      </c>
      <c r="E30" s="34">
        <v>28558461</v>
      </c>
      <c r="F30" s="39">
        <v>0.1</v>
      </c>
      <c r="G30" s="40">
        <f>F30*E30</f>
        <v>2855846.1</v>
      </c>
      <c r="J30" s="27">
        <f t="shared" si="4"/>
        <v>2034</v>
      </c>
      <c r="K30" s="31">
        <v>1.9E-2</v>
      </c>
      <c r="L30" s="27">
        <f t="shared" si="5"/>
        <v>7.4525626832746036E-2</v>
      </c>
      <c r="M30" s="28">
        <f t="shared" si="6"/>
        <v>6.6580291911576663E-3</v>
      </c>
      <c r="N30" s="29">
        <f t="shared" si="7"/>
        <v>8.1183656023903705E-2</v>
      </c>
      <c r="O30" s="28">
        <f t="shared" si="8"/>
        <v>7.5872837238222676E-2</v>
      </c>
      <c r="P30" s="28">
        <f t="shared" si="0"/>
        <v>3.9115369769610643E-3</v>
      </c>
      <c r="Q30" s="29">
        <f t="shared" si="9"/>
        <v>7.9784374215183737E-2</v>
      </c>
      <c r="R30" s="28">
        <f t="shared" si="11"/>
        <v>5.9452999999999999E-2</v>
      </c>
      <c r="S30" s="29">
        <f t="shared" si="11"/>
        <v>5.8179000000000002E-2</v>
      </c>
      <c r="Z30" s="27">
        <f t="shared" si="10"/>
        <v>2034</v>
      </c>
      <c r="AA30" s="27" t="e">
        <f t="shared" si="12"/>
        <v>#REF!</v>
      </c>
      <c r="AB30" s="28">
        <f t="shared" si="12"/>
        <v>6.6580291911576663E-3</v>
      </c>
      <c r="AC30" s="29">
        <f t="shared" si="12"/>
        <v>3.9115369769610643E-3</v>
      </c>
      <c r="AD30" s="28">
        <f t="shared" si="13"/>
        <v>7.5215000000000004E-2</v>
      </c>
      <c r="AE30" s="28">
        <f t="shared" si="13"/>
        <v>5.4539999999999996E-3</v>
      </c>
      <c r="AF30" s="29">
        <f t="shared" si="13"/>
        <v>3.2039999999999998E-3</v>
      </c>
    </row>
    <row r="31" spans="1:32" x14ac:dyDescent="0.25">
      <c r="A31" s="32" t="s">
        <v>43</v>
      </c>
      <c r="B31" s="10">
        <v>2023347.2075506593</v>
      </c>
      <c r="C31" s="10">
        <v>2132830</v>
      </c>
      <c r="D31" s="33">
        <v>-1.1000000000000001</v>
      </c>
      <c r="E31" s="34">
        <v>-2225682</v>
      </c>
      <c r="J31" s="27">
        <f t="shared" si="4"/>
        <v>2035</v>
      </c>
      <c r="K31" s="31">
        <v>1.9E-2</v>
      </c>
      <c r="L31" s="27">
        <f t="shared" si="5"/>
        <v>7.5941613742568206E-2</v>
      </c>
      <c r="M31" s="28">
        <f t="shared" si="6"/>
        <v>6.7845317457896617E-3</v>
      </c>
      <c r="N31" s="29">
        <f t="shared" si="7"/>
        <v>8.2726145488357869E-2</v>
      </c>
      <c r="O31" s="28">
        <f t="shared" si="8"/>
        <v>7.7314421145748893E-2</v>
      </c>
      <c r="P31" s="28">
        <f t="shared" si="0"/>
        <v>3.9858561795233245E-3</v>
      </c>
      <c r="Q31" s="29">
        <f t="shared" si="9"/>
        <v>8.1300277325272216E-2</v>
      </c>
      <c r="R31" s="28">
        <f t="shared" si="11"/>
        <v>5.9452999999999999E-2</v>
      </c>
      <c r="S31" s="29">
        <f t="shared" si="11"/>
        <v>5.8179000000000002E-2</v>
      </c>
      <c r="Z31" s="27">
        <f t="shared" si="10"/>
        <v>2035</v>
      </c>
      <c r="AA31" s="27" t="e">
        <f t="shared" si="12"/>
        <v>#REF!</v>
      </c>
      <c r="AB31" s="28">
        <f t="shared" si="12"/>
        <v>6.7845317457896617E-3</v>
      </c>
      <c r="AC31" s="29">
        <f t="shared" si="12"/>
        <v>3.9858561795233245E-3</v>
      </c>
      <c r="AD31" s="28">
        <f t="shared" si="13"/>
        <v>7.5215000000000004E-2</v>
      </c>
      <c r="AE31" s="28">
        <f t="shared" si="13"/>
        <v>5.4539999999999996E-3</v>
      </c>
      <c r="AF31" s="29">
        <f t="shared" si="13"/>
        <v>3.2039999999999998E-3</v>
      </c>
    </row>
    <row r="32" spans="1:32" x14ac:dyDescent="0.25">
      <c r="A32" s="32" t="s">
        <v>56</v>
      </c>
      <c r="B32" s="10">
        <v>246230057</v>
      </c>
      <c r="C32" s="10">
        <v>260094535</v>
      </c>
      <c r="D32" s="53">
        <v>4.8998999999999997</v>
      </c>
      <c r="E32" s="34">
        <v>12065027</v>
      </c>
      <c r="F32" s="3">
        <f>D32</f>
        <v>4.8998999999999997</v>
      </c>
      <c r="J32" s="27">
        <f t="shared" si="4"/>
        <v>2036</v>
      </c>
      <c r="K32" s="31">
        <v>1.9E-2</v>
      </c>
      <c r="L32" s="27">
        <f t="shared" si="5"/>
        <v>7.7384504403677001E-2</v>
      </c>
      <c r="M32" s="28">
        <f t="shared" si="6"/>
        <v>6.9134378489596644E-3</v>
      </c>
      <c r="N32" s="29">
        <f t="shared" si="7"/>
        <v>8.4297942252636662E-2</v>
      </c>
      <c r="O32" s="28">
        <f t="shared" si="8"/>
        <v>7.8783395147518115E-2</v>
      </c>
      <c r="P32" s="28">
        <f t="shared" si="0"/>
        <v>4.0615874469342676E-3</v>
      </c>
      <c r="Q32" s="29">
        <f t="shared" si="9"/>
        <v>8.2844982594452388E-2</v>
      </c>
      <c r="R32" s="28">
        <f t="shared" si="11"/>
        <v>5.9452999999999999E-2</v>
      </c>
      <c r="S32" s="29">
        <f t="shared" si="11"/>
        <v>5.8179000000000002E-2</v>
      </c>
      <c r="Z32" s="27">
        <f t="shared" si="10"/>
        <v>2036</v>
      </c>
      <c r="AA32" s="27" t="e">
        <f t="shared" si="12"/>
        <v>#REF!</v>
      </c>
      <c r="AB32" s="28">
        <f t="shared" si="12"/>
        <v>6.9134378489596644E-3</v>
      </c>
      <c r="AC32" s="29">
        <f t="shared" si="12"/>
        <v>4.0615874469342676E-3</v>
      </c>
      <c r="AD32" s="28">
        <f t="shared" si="13"/>
        <v>7.5215000000000004E-2</v>
      </c>
      <c r="AE32" s="28">
        <f t="shared" si="13"/>
        <v>5.4539999999999996E-3</v>
      </c>
      <c r="AF32" s="29">
        <f t="shared" si="13"/>
        <v>3.2039999999999998E-3</v>
      </c>
    </row>
    <row r="33" spans="1:32" x14ac:dyDescent="0.25">
      <c r="A33" s="32" t="s">
        <v>57</v>
      </c>
      <c r="B33" s="10">
        <v>592357192</v>
      </c>
      <c r="C33" s="10">
        <v>625992212</v>
      </c>
      <c r="D33" s="53">
        <v>3.8355999999999999</v>
      </c>
      <c r="E33" s="34">
        <v>22720452</v>
      </c>
      <c r="F33" s="3">
        <f>D33</f>
        <v>3.8355999999999999</v>
      </c>
      <c r="J33" s="27">
        <f t="shared" si="4"/>
        <v>2037</v>
      </c>
      <c r="K33" s="31">
        <v>1.9E-2</v>
      </c>
      <c r="L33" s="27">
        <f t="shared" si="5"/>
        <v>7.8854809987346855E-2</v>
      </c>
      <c r="M33" s="28">
        <f t="shared" si="6"/>
        <v>7.0447931680898976E-3</v>
      </c>
      <c r="N33" s="29">
        <f t="shared" si="7"/>
        <v>8.5899603155436752E-2</v>
      </c>
      <c r="O33" s="28">
        <f t="shared" si="8"/>
        <v>8.0280279655320946E-2</v>
      </c>
      <c r="P33" s="28">
        <f t="shared" si="0"/>
        <v>4.1387576084260186E-3</v>
      </c>
      <c r="Q33" s="29">
        <f t="shared" si="9"/>
        <v>8.4419037263746971E-2</v>
      </c>
      <c r="R33" s="28">
        <f t="shared" si="11"/>
        <v>5.9452999999999999E-2</v>
      </c>
      <c r="S33" s="29">
        <f t="shared" si="11"/>
        <v>5.8179000000000002E-2</v>
      </c>
      <c r="Z33" s="27">
        <f t="shared" si="10"/>
        <v>2037</v>
      </c>
      <c r="AA33" s="27" t="e">
        <f t="shared" si="12"/>
        <v>#REF!</v>
      </c>
      <c r="AB33" s="28">
        <f t="shared" si="12"/>
        <v>7.0447931680898976E-3</v>
      </c>
      <c r="AC33" s="29">
        <f t="shared" si="12"/>
        <v>4.1387576084260186E-3</v>
      </c>
      <c r="AD33" s="28">
        <f t="shared" si="13"/>
        <v>7.5215000000000004E-2</v>
      </c>
      <c r="AE33" s="28">
        <f t="shared" si="13"/>
        <v>5.4539999999999996E-3</v>
      </c>
      <c r="AF33" s="29">
        <f t="shared" si="13"/>
        <v>3.2039999999999998E-3</v>
      </c>
    </row>
    <row r="34" spans="1:32" x14ac:dyDescent="0.25">
      <c r="A34" s="32" t="s">
        <v>58</v>
      </c>
      <c r="B34" s="10">
        <v>1231736133.3947215</v>
      </c>
      <c r="C34" s="10">
        <v>1300960578.5884075</v>
      </c>
      <c r="D34" s="53">
        <v>3.3018999999999998</v>
      </c>
      <c r="E34" s="34">
        <v>40670695</v>
      </c>
      <c r="F34" s="3">
        <f>D34</f>
        <v>3.3018999999999998</v>
      </c>
      <c r="J34" s="27">
        <f t="shared" si="4"/>
        <v>2038</v>
      </c>
      <c r="K34" s="31">
        <v>1.9E-2</v>
      </c>
      <c r="L34" s="27">
        <f t="shared" si="5"/>
        <v>8.0353051377106438E-2</v>
      </c>
      <c r="M34" s="28">
        <f t="shared" si="6"/>
        <v>7.1786442382836052E-3</v>
      </c>
      <c r="N34" s="29">
        <f t="shared" si="7"/>
        <v>8.7531695615390037E-2</v>
      </c>
      <c r="O34" s="28">
        <f t="shared" si="8"/>
        <v>8.1805604968772039E-2</v>
      </c>
      <c r="P34" s="28">
        <f t="shared" si="0"/>
        <v>4.2173940029861124E-3</v>
      </c>
      <c r="Q34" s="29">
        <f t="shared" si="9"/>
        <v>8.6022998971758149E-2</v>
      </c>
      <c r="R34" s="28">
        <f t="shared" si="11"/>
        <v>5.9452999999999999E-2</v>
      </c>
      <c r="S34" s="29">
        <f t="shared" si="11"/>
        <v>5.8179000000000002E-2</v>
      </c>
      <c r="Z34" s="27">
        <f t="shared" si="10"/>
        <v>2038</v>
      </c>
      <c r="AA34" s="27" t="e">
        <f t="shared" si="12"/>
        <v>#REF!</v>
      </c>
      <c r="AB34" s="28">
        <f t="shared" si="12"/>
        <v>7.1786442382836052E-3</v>
      </c>
      <c r="AC34" s="29">
        <f t="shared" si="12"/>
        <v>4.2173940029861124E-3</v>
      </c>
      <c r="AD34" s="28">
        <f t="shared" si="13"/>
        <v>7.5215000000000004E-2</v>
      </c>
      <c r="AE34" s="28">
        <f t="shared" si="13"/>
        <v>5.4539999999999996E-3</v>
      </c>
      <c r="AF34" s="29">
        <f t="shared" si="13"/>
        <v>3.2039999999999998E-3</v>
      </c>
    </row>
    <row r="35" spans="1:32" x14ac:dyDescent="0.25">
      <c r="A35" s="32" t="s">
        <v>49</v>
      </c>
      <c r="B35" s="44">
        <v>11359783</v>
      </c>
      <c r="C35" s="44">
        <v>0</v>
      </c>
      <c r="E35" s="45">
        <v>1252831</v>
      </c>
      <c r="F35" s="43">
        <f>((F32*E32)+(F33*E33)+(F34*E34))/(E32+E33+E34)</f>
        <v>3.718112706178291</v>
      </c>
      <c r="G35" s="54" t="s">
        <v>48</v>
      </c>
      <c r="J35" s="27">
        <f t="shared" si="4"/>
        <v>2039</v>
      </c>
      <c r="K35" s="31">
        <v>1.9E-2</v>
      </c>
      <c r="L35" s="27">
        <f t="shared" si="5"/>
        <v>8.187975935327145E-2</v>
      </c>
      <c r="M35" s="28">
        <f t="shared" si="6"/>
        <v>7.3150384788109929E-3</v>
      </c>
      <c r="N35" s="29">
        <f t="shared" si="7"/>
        <v>8.9194797832082437E-2</v>
      </c>
      <c r="O35" s="28">
        <f t="shared" si="8"/>
        <v>8.3359911463178699E-2</v>
      </c>
      <c r="P35" s="28">
        <f t="shared" si="0"/>
        <v>4.2975244890428484E-3</v>
      </c>
      <c r="Q35" s="29">
        <f t="shared" si="9"/>
        <v>8.7657435952221543E-2</v>
      </c>
      <c r="R35" s="28">
        <f t="shared" si="11"/>
        <v>5.9452999999999999E-2</v>
      </c>
      <c r="S35" s="29">
        <f t="shared" si="11"/>
        <v>5.8179000000000002E-2</v>
      </c>
      <c r="Z35" s="27">
        <f t="shared" si="10"/>
        <v>2039</v>
      </c>
      <c r="AA35" s="27" t="e">
        <f t="shared" si="12"/>
        <v>#REF!</v>
      </c>
      <c r="AB35" s="28">
        <f t="shared" si="12"/>
        <v>7.3150384788109929E-3</v>
      </c>
      <c r="AC35" s="29">
        <f t="shared" si="12"/>
        <v>4.2975244890428484E-3</v>
      </c>
      <c r="AD35" s="28">
        <f t="shared" si="13"/>
        <v>7.5215000000000004E-2</v>
      </c>
      <c r="AE35" s="28">
        <f t="shared" si="13"/>
        <v>5.4539999999999996E-3</v>
      </c>
      <c r="AF35" s="29">
        <f t="shared" si="13"/>
        <v>3.2039999999999998E-3</v>
      </c>
    </row>
    <row r="36" spans="1:32" ht="16.5" thickBot="1" x14ac:dyDescent="0.3">
      <c r="A36" s="32" t="s">
        <v>50</v>
      </c>
      <c r="B36" s="46">
        <v>2081683165.3947215</v>
      </c>
      <c r="C36" s="46">
        <v>2187047325.5884075</v>
      </c>
      <c r="D36" s="47"/>
      <c r="E36" s="48">
        <v>155440317</v>
      </c>
      <c r="G36" s="55">
        <f>G30+G29</f>
        <v>5871133.3000000007</v>
      </c>
      <c r="H36" s="50">
        <f>G36/(C32+C33+C34)</f>
        <v>2.6845021739163415E-3</v>
      </c>
      <c r="J36" s="56" t="s">
        <v>59</v>
      </c>
      <c r="K36" s="57"/>
      <c r="L36" s="58"/>
      <c r="M36" s="59"/>
      <c r="N36" s="60">
        <f>NPV(0.06882, N10:N35)</f>
        <v>0.71080212802409815</v>
      </c>
      <c r="O36" s="59"/>
      <c r="P36" s="59"/>
      <c r="Q36" s="61">
        <f>NPV(0.06882, Q10:Q35)</f>
        <v>0.69557498427244813</v>
      </c>
      <c r="R36" s="62">
        <f t="shared" ref="R36" si="14">NPV(0.06882, R10:R35)</f>
        <v>0.71080363178232508</v>
      </c>
      <c r="S36" s="63">
        <f>NPV(0.06882, S10:S35)</f>
        <v>0.69557203998896422</v>
      </c>
      <c r="Z36" s="56" t="s">
        <v>59</v>
      </c>
      <c r="AA36" s="56" t="e">
        <f>NPV(0.06882, AA10:AA35)</f>
        <v>#REF!</v>
      </c>
      <c r="AB36" s="64">
        <f t="shared" ref="AB36:AE36" si="15">NPV(0.06882, AB10:AB35)</f>
        <v>6.5205214718501547E-2</v>
      </c>
      <c r="AC36" s="63">
        <f t="shared" si="15"/>
        <v>3.83075233134803E-2</v>
      </c>
      <c r="AD36" s="64">
        <f t="shared" si="15"/>
        <v>0.89924974626188048</v>
      </c>
      <c r="AE36" s="64">
        <f t="shared" si="15"/>
        <v>6.5206516201718981E-2</v>
      </c>
      <c r="AF36" s="63">
        <f>NPV(0.06882, AF10:AF35)</f>
        <v>3.830613823071282E-2</v>
      </c>
    </row>
    <row r="37" spans="1:32" ht="16.5" thickTop="1" x14ac:dyDescent="0.25">
      <c r="A37" s="32"/>
      <c r="B37" s="10"/>
      <c r="C37" s="51"/>
      <c r="D37" s="33"/>
      <c r="E37" s="34"/>
    </row>
    <row r="38" spans="1:32" x14ac:dyDescent="0.25">
      <c r="B38" s="10"/>
      <c r="C38" s="10"/>
    </row>
    <row r="60" spans="1:19" s="65" customFormat="1" x14ac:dyDescent="0.25">
      <c r="A60" s="9"/>
      <c r="B60" s="9"/>
      <c r="C60" s="9"/>
      <c r="D60" s="9"/>
      <c r="E60" s="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65" customFormat="1" x14ac:dyDescent="0.25">
      <c r="A61" s="9"/>
      <c r="B61" s="9"/>
      <c r="C61" s="9"/>
      <c r="D61" s="9"/>
      <c r="E61" s="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Vote Solar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Gilliam</dc:creator>
  <cp:lastModifiedBy>laurieharris</cp:lastModifiedBy>
  <dcterms:created xsi:type="dcterms:W3CDTF">2014-05-21T20:16:46Z</dcterms:created>
  <dcterms:modified xsi:type="dcterms:W3CDTF">2014-05-23T14:30:22Z</dcterms:modified>
</cp:coreProperties>
</file>