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18195" windowHeight="11565" tabRatio="835"/>
  </bookViews>
  <sheets>
    <sheet name="Page 12.3" sheetId="1" r:id="rId1"/>
    <sheet name="Page 12.3.1" sheetId="2" r:id="rId2"/>
    <sheet name="Page 12.3.2" sheetId="3" r:id="rId3"/>
    <sheet name="Page 12.3.3" sheetId="4" r:id="rId4"/>
    <sheet name="Page 12.3.4" sheetId="5" r:id="rId5"/>
    <sheet name="Page 12.3.5" sheetId="6" r:id="rId6"/>
    <sheet name="Page 12.3.6" sheetId="7" r:id="rId7"/>
    <sheet name="Page 12.3.7" sheetId="8" r:id="rId8"/>
    <sheet name="Page 12.3.8" sheetId="9" r:id="rId9"/>
    <sheet name="Page 12.3.9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7" hidden="1">[1]Inputs!#REF!</definedName>
    <definedName name="__123Graph_A" hidden="1">[1]Inputs!#REF!</definedName>
    <definedName name="__123Graph_B" localSheetId="7" hidden="1">[1]Inputs!#REF!</definedName>
    <definedName name="__123Graph_B" hidden="1">[1]Inputs!#REF!</definedName>
    <definedName name="__123Graph_D" localSheetId="7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7" hidden="1">#REF!</definedName>
    <definedName name="_Fill" hidden="1">#REF!</definedName>
    <definedName name="_xlnm._FilterDatabase" localSheetId="7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7" hidden="1">#REF!</definedName>
    <definedName name="_Sort" hidden="1">#REF!</definedName>
    <definedName name="a" localSheetId="7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7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7" hidden="1">[3]Inputs!#REF!</definedName>
    <definedName name="PricingInfo" hidden="1">[3]Inputs!#REF!</definedName>
    <definedName name="_xlnm.Print_Area" localSheetId="1">'Page 12.3.1'!$A$1:$Q$65</definedName>
    <definedName name="_xlnm.Print_Area" localSheetId="2">'Page 12.3.2'!$A$1:$I$57</definedName>
    <definedName name="_xlnm.Print_Area" localSheetId="3">'Page 12.3.3'!$A$1:$P$63</definedName>
    <definedName name="_xlnm.Print_Area" localSheetId="4">'Page 12.3.4'!$A$1:$F$72</definedName>
    <definedName name="_xlnm.Print_Titles" localSheetId="1">'Page 12.3.1'!$1:$9</definedName>
    <definedName name="_xlnm.Print_Titles" localSheetId="4">'Page 12.3.4'!$1:$9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7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7" hidden="1">#REF!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F56" i="10" l="1"/>
  <c r="F53" i="10"/>
  <c r="E8" i="10"/>
  <c r="E7" i="10"/>
  <c r="B16" i="9"/>
  <c r="B13" i="9"/>
  <c r="B12" i="9"/>
  <c r="B14" i="9" s="1"/>
  <c r="B17" i="9" s="1"/>
  <c r="D14" i="8"/>
  <c r="D9" i="8"/>
  <c r="D10" i="8" s="1"/>
  <c r="D12" i="8" s="1"/>
  <c r="D15" i="8" s="1"/>
  <c r="D8" i="8"/>
  <c r="D15" i="7"/>
  <c r="D10" i="7"/>
  <c r="D9" i="7"/>
  <c r="D11" i="7" s="1"/>
  <c r="D13" i="7" s="1"/>
  <c r="D16" i="7" s="1"/>
  <c r="F80" i="6"/>
  <c r="F78" i="6"/>
  <c r="E33" i="6"/>
  <c r="E32" i="6"/>
  <c r="E34" i="6" s="1"/>
  <c r="F29" i="6"/>
  <c r="F77" i="6" s="1"/>
  <c r="E31" i="5"/>
  <c r="E30" i="5"/>
  <c r="E32" i="5" s="1"/>
  <c r="O55" i="4" s="1"/>
  <c r="D24" i="5"/>
  <c r="E14" i="5"/>
  <c r="D14" i="5"/>
  <c r="D15" i="5" s="1"/>
  <c r="E13" i="5"/>
  <c r="E15" i="5" s="1"/>
  <c r="F15" i="5" s="1"/>
  <c r="O57" i="4"/>
  <c r="O53" i="4"/>
  <c r="D9" i="4"/>
  <c r="D8" i="4"/>
  <c r="D10" i="4" s="1"/>
  <c r="H55" i="3"/>
  <c r="H54" i="3"/>
  <c r="H56" i="3" s="1"/>
  <c r="H9" i="3"/>
  <c r="G9" i="3"/>
  <c r="F9" i="3"/>
  <c r="H8" i="3"/>
  <c r="G8" i="3"/>
  <c r="F8" i="3"/>
  <c r="Q64" i="2"/>
  <c r="F16" i="1" s="1"/>
  <c r="I16" i="1" s="1"/>
  <c r="O64" i="2"/>
  <c r="F15" i="1" s="1"/>
  <c r="I15" i="1" s="1"/>
  <c r="M64" i="2"/>
  <c r="F14" i="1" s="1"/>
  <c r="I14" i="1" s="1"/>
  <c r="K64" i="2"/>
  <c r="F13" i="1" s="1"/>
  <c r="I13" i="1" s="1"/>
  <c r="I64" i="2"/>
  <c r="F12" i="1" s="1"/>
  <c r="I12" i="1" s="1"/>
  <c r="G64" i="2"/>
  <c r="F11" i="1" s="1"/>
  <c r="I11" i="1" s="1"/>
  <c r="E64" i="2"/>
  <c r="F10" i="1" s="1"/>
  <c r="I10" i="1" s="1"/>
  <c r="Q62" i="2"/>
  <c r="O62" i="2"/>
  <c r="M62" i="2"/>
  <c r="K62" i="2"/>
  <c r="I62" i="2"/>
  <c r="G62" i="2"/>
  <c r="E62" i="2"/>
  <c r="Q60" i="2"/>
  <c r="O60" i="2"/>
  <c r="M60" i="2"/>
  <c r="K60" i="2"/>
  <c r="I60" i="2"/>
  <c r="G60" i="2"/>
  <c r="E60" i="2"/>
  <c r="Q58" i="2"/>
  <c r="O58" i="2"/>
  <c r="M58" i="2"/>
  <c r="K58" i="2"/>
  <c r="I58" i="2"/>
  <c r="G58" i="2"/>
  <c r="E58" i="2"/>
  <c r="Q57" i="2"/>
  <c r="O57" i="2"/>
  <c r="M57" i="2"/>
  <c r="K57" i="2"/>
  <c r="I57" i="2"/>
  <c r="G57" i="2"/>
  <c r="E57" i="2"/>
  <c r="Q56" i="2"/>
  <c r="O56" i="2"/>
  <c r="M56" i="2"/>
  <c r="K56" i="2"/>
  <c r="I56" i="2"/>
  <c r="G56" i="2"/>
  <c r="E56" i="2"/>
  <c r="Q54" i="2"/>
  <c r="O54" i="2"/>
  <c r="M54" i="2"/>
  <c r="K54" i="2"/>
  <c r="I54" i="2"/>
  <c r="G54" i="2"/>
  <c r="E54" i="2"/>
  <c r="Q53" i="2"/>
  <c r="O53" i="2"/>
  <c r="M53" i="2"/>
  <c r="K53" i="2"/>
  <c r="I53" i="2"/>
  <c r="G53" i="2"/>
  <c r="E53" i="2"/>
  <c r="Q52" i="2"/>
  <c r="O52" i="2"/>
  <c r="M52" i="2"/>
  <c r="K52" i="2"/>
  <c r="I52" i="2"/>
  <c r="G52" i="2"/>
  <c r="E52" i="2"/>
  <c r="Q51" i="2"/>
  <c r="O51" i="2"/>
  <c r="M51" i="2"/>
  <c r="K51" i="2"/>
  <c r="I51" i="2"/>
  <c r="G51" i="2"/>
  <c r="E51" i="2"/>
  <c r="Q50" i="2"/>
  <c r="O50" i="2"/>
  <c r="M50" i="2"/>
  <c r="K50" i="2"/>
  <c r="I50" i="2"/>
  <c r="G50" i="2"/>
  <c r="E50" i="2"/>
  <c r="Q49" i="2"/>
  <c r="O49" i="2"/>
  <c r="M49" i="2"/>
  <c r="K49" i="2"/>
  <c r="I49" i="2"/>
  <c r="G49" i="2"/>
  <c r="E49" i="2"/>
  <c r="Q48" i="2"/>
  <c r="O48" i="2"/>
  <c r="M48" i="2"/>
  <c r="K48" i="2"/>
  <c r="I48" i="2"/>
  <c r="G48" i="2"/>
  <c r="E48" i="2"/>
  <c r="Q47" i="2"/>
  <c r="O47" i="2"/>
  <c r="M47" i="2"/>
  <c r="K47" i="2"/>
  <c r="I47" i="2"/>
  <c r="G47" i="2"/>
  <c r="E47" i="2"/>
  <c r="Q46" i="2"/>
  <c r="O46" i="2"/>
  <c r="M46" i="2"/>
  <c r="K46" i="2"/>
  <c r="I46" i="2"/>
  <c r="G46" i="2"/>
  <c r="E46" i="2"/>
  <c r="Q45" i="2"/>
  <c r="O45" i="2"/>
  <c r="M45" i="2"/>
  <c r="K45" i="2"/>
  <c r="I45" i="2"/>
  <c r="G45" i="2"/>
  <c r="E45" i="2"/>
  <c r="Q44" i="2"/>
  <c r="O44" i="2"/>
  <c r="M44" i="2"/>
  <c r="K44" i="2"/>
  <c r="I44" i="2"/>
  <c r="G44" i="2"/>
  <c r="E44" i="2"/>
  <c r="Q43" i="2"/>
  <c r="O43" i="2"/>
  <c r="M43" i="2"/>
  <c r="K43" i="2"/>
  <c r="I43" i="2"/>
  <c r="G43" i="2"/>
  <c r="E43" i="2"/>
  <c r="Q42" i="2"/>
  <c r="O42" i="2"/>
  <c r="M42" i="2"/>
  <c r="K42" i="2"/>
  <c r="I42" i="2"/>
  <c r="G42" i="2"/>
  <c r="E42" i="2"/>
  <c r="Q41" i="2"/>
  <c r="O41" i="2"/>
  <c r="M41" i="2"/>
  <c r="K41" i="2"/>
  <c r="I41" i="2"/>
  <c r="G41" i="2"/>
  <c r="E41" i="2"/>
  <c r="Q40" i="2"/>
  <c r="O40" i="2"/>
  <c r="M40" i="2"/>
  <c r="K40" i="2"/>
  <c r="I40" i="2"/>
  <c r="G40" i="2"/>
  <c r="E40" i="2"/>
  <c r="Q38" i="2"/>
  <c r="O38" i="2"/>
  <c r="M38" i="2"/>
  <c r="K38" i="2"/>
  <c r="I38" i="2"/>
  <c r="G38" i="2"/>
  <c r="E38" i="2"/>
  <c r="Q37" i="2"/>
  <c r="O37" i="2"/>
  <c r="M37" i="2"/>
  <c r="K37" i="2"/>
  <c r="I37" i="2"/>
  <c r="G37" i="2"/>
  <c r="E37" i="2"/>
  <c r="Q36" i="2"/>
  <c r="O36" i="2"/>
  <c r="M36" i="2"/>
  <c r="K36" i="2"/>
  <c r="I36" i="2"/>
  <c r="G36" i="2"/>
  <c r="E36" i="2"/>
  <c r="Q35" i="2"/>
  <c r="O35" i="2"/>
  <c r="M35" i="2"/>
  <c r="K35" i="2"/>
  <c r="I35" i="2"/>
  <c r="G35" i="2"/>
  <c r="E35" i="2"/>
  <c r="Q34" i="2"/>
  <c r="O34" i="2"/>
  <c r="M34" i="2"/>
  <c r="K34" i="2"/>
  <c r="I34" i="2"/>
  <c r="G34" i="2"/>
  <c r="E34" i="2"/>
  <c r="Q32" i="2"/>
  <c r="O32" i="2"/>
  <c r="M32" i="2"/>
  <c r="K32" i="2"/>
  <c r="I32" i="2"/>
  <c r="G32" i="2"/>
  <c r="E32" i="2"/>
  <c r="Q31" i="2"/>
  <c r="O31" i="2"/>
  <c r="M31" i="2"/>
  <c r="K31" i="2"/>
  <c r="I31" i="2"/>
  <c r="G31" i="2"/>
  <c r="E31" i="2"/>
  <c r="Q30" i="2"/>
  <c r="O30" i="2"/>
  <c r="M30" i="2"/>
  <c r="K30" i="2"/>
  <c r="I30" i="2"/>
  <c r="G30" i="2"/>
  <c r="E30" i="2"/>
  <c r="Q29" i="2"/>
  <c r="O29" i="2"/>
  <c r="M29" i="2"/>
  <c r="K29" i="2"/>
  <c r="I29" i="2"/>
  <c r="G29" i="2"/>
  <c r="E29" i="2"/>
  <c r="Q28" i="2"/>
  <c r="O28" i="2"/>
  <c r="M28" i="2"/>
  <c r="K28" i="2"/>
  <c r="I28" i="2"/>
  <c r="G28" i="2"/>
  <c r="E28" i="2"/>
  <c r="Q27" i="2"/>
  <c r="O27" i="2"/>
  <c r="M27" i="2"/>
  <c r="K27" i="2"/>
  <c r="I27" i="2"/>
  <c r="G27" i="2"/>
  <c r="E27" i="2"/>
  <c r="Q26" i="2"/>
  <c r="O26" i="2"/>
  <c r="M26" i="2"/>
  <c r="K26" i="2"/>
  <c r="I26" i="2"/>
  <c r="G26" i="2"/>
  <c r="E26" i="2"/>
  <c r="Q25" i="2"/>
  <c r="O25" i="2"/>
  <c r="M25" i="2"/>
  <c r="K25" i="2"/>
  <c r="I25" i="2"/>
  <c r="G25" i="2"/>
  <c r="E25" i="2"/>
  <c r="Q23" i="2"/>
  <c r="O23" i="2"/>
  <c r="M23" i="2"/>
  <c r="K23" i="2"/>
  <c r="I23" i="2"/>
  <c r="G23" i="2"/>
  <c r="E23" i="2"/>
  <c r="Q22" i="2"/>
  <c r="O22" i="2"/>
  <c r="M22" i="2"/>
  <c r="K22" i="2"/>
  <c r="I22" i="2"/>
  <c r="G22" i="2"/>
  <c r="E22" i="2"/>
  <c r="Q20" i="2"/>
  <c r="O20" i="2"/>
  <c r="M20" i="2"/>
  <c r="K20" i="2"/>
  <c r="I20" i="2"/>
  <c r="G20" i="2"/>
  <c r="E20" i="2"/>
  <c r="Q19" i="2"/>
  <c r="O19" i="2"/>
  <c r="M19" i="2"/>
  <c r="K19" i="2"/>
  <c r="I19" i="2"/>
  <c r="G19" i="2"/>
  <c r="E19" i="2"/>
  <c r="Q18" i="2"/>
  <c r="O18" i="2"/>
  <c r="M18" i="2"/>
  <c r="K18" i="2"/>
  <c r="I18" i="2"/>
  <c r="G18" i="2"/>
  <c r="E18" i="2"/>
  <c r="Q17" i="2"/>
  <c r="O17" i="2"/>
  <c r="M17" i="2"/>
  <c r="K17" i="2"/>
  <c r="I17" i="2"/>
  <c r="G17" i="2"/>
  <c r="E17" i="2"/>
  <c r="Q16" i="2"/>
  <c r="O16" i="2"/>
  <c r="M16" i="2"/>
  <c r="K16" i="2"/>
  <c r="I16" i="2"/>
  <c r="G16" i="2"/>
  <c r="E16" i="2"/>
  <c r="Q15" i="2"/>
  <c r="O15" i="2"/>
  <c r="M15" i="2"/>
  <c r="K15" i="2"/>
  <c r="I15" i="2"/>
  <c r="G15" i="2"/>
  <c r="E15" i="2"/>
  <c r="Q13" i="2"/>
  <c r="O13" i="2"/>
  <c r="M13" i="2"/>
  <c r="K13" i="2"/>
  <c r="I13" i="2"/>
  <c r="G13" i="2"/>
  <c r="E13" i="2"/>
  <c r="Q12" i="2"/>
  <c r="O12" i="2"/>
  <c r="M12" i="2"/>
  <c r="K12" i="2"/>
  <c r="I12" i="2"/>
  <c r="G12" i="2"/>
  <c r="E12" i="2"/>
  <c r="Q11" i="2"/>
  <c r="O11" i="2"/>
  <c r="M11" i="2"/>
  <c r="K11" i="2"/>
  <c r="I11" i="2"/>
  <c r="G11" i="2"/>
  <c r="E11" i="2"/>
  <c r="Q10" i="2"/>
  <c r="O10" i="2"/>
  <c r="M10" i="2"/>
  <c r="K10" i="2"/>
  <c r="I10" i="2"/>
  <c r="G10" i="2"/>
  <c r="E10" i="2"/>
  <c r="F10" i="3" l="1"/>
  <c r="G10" i="3"/>
  <c r="H10" i="3"/>
  <c r="F79" i="6"/>
  <c r="F81" i="6" s="1"/>
  <c r="E9" i="10"/>
  <c r="F54" i="10" s="1"/>
  <c r="E21" i="5"/>
  <c r="E27" i="5"/>
  <c r="E20" i="5"/>
  <c r="E26" i="5"/>
  <c r="E23" i="5"/>
  <c r="E25" i="5"/>
  <c r="E22" i="5"/>
  <c r="E24" i="5"/>
  <c r="F55" i="10"/>
  <c r="F57" i="10" s="1"/>
  <c r="E28" i="5" l="1"/>
  <c r="O54" i="4" s="1"/>
  <c r="O56" i="4" s="1"/>
  <c r="O58" i="4" s="1"/>
</calcChain>
</file>

<file path=xl/sharedStrings.xml><?xml version="1.0" encoding="utf-8"?>
<sst xmlns="http://schemas.openxmlformats.org/spreadsheetml/2006/main" count="536" uniqueCount="243">
  <si>
    <t>Rocky Mountain Power</t>
  </si>
  <si>
    <t>PAGE</t>
  </si>
  <si>
    <t>Utah General Rate Case - June 2015</t>
  </si>
  <si>
    <t>Wage and Benefits Update</t>
  </si>
  <si>
    <t>INCREMENTAL</t>
  </si>
  <si>
    <t>TOTAL</t>
  </si>
  <si>
    <t>UTAH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</si>
  <si>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</si>
  <si>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</si>
  <si>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</si>
  <si>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</si>
  <si>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</si>
  <si>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</si>
  <si>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</si>
  <si>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</si>
  <si>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1 - Medicare Tax Correction</t>
  </si>
  <si>
    <t>500-935</t>
  </si>
  <si>
    <t>Multiple</t>
  </si>
  <si>
    <t>12.3.2</t>
  </si>
  <si>
    <t>2 - Wage Increase Update</t>
  </si>
  <si>
    <t>12.3.3</t>
  </si>
  <si>
    <t>3 - AIP Update</t>
  </si>
  <si>
    <t>12.3.5</t>
  </si>
  <si>
    <t>4 - Pension Actuarial Report Update</t>
  </si>
  <si>
    <t>12.3.6</t>
  </si>
  <si>
    <t>5 - Postretirement Actuarial Report Update</t>
  </si>
  <si>
    <t>12.3.7</t>
  </si>
  <si>
    <t>6 - Normalize 401K Administrative Expense</t>
  </si>
  <si>
    <t>12.3.8</t>
  </si>
  <si>
    <t xml:space="preserve">7 - Eliminate Severance </t>
  </si>
  <si>
    <t>12.3.9</t>
  </si>
  <si>
    <t>12.3.1</t>
  </si>
  <si>
    <t xml:space="preserve"> </t>
  </si>
  <si>
    <t>Description of Adjustment:</t>
  </si>
  <si>
    <t>Wage and Employee Benefit Adjustment</t>
  </si>
  <si>
    <t>Incremental Rebuttal Adjustments</t>
  </si>
  <si>
    <t>Pro Forma - 12 Months Ended June 2015</t>
  </si>
  <si>
    <t>Account</t>
  </si>
  <si>
    <t>Description</t>
  </si>
  <si>
    <t>FILED</t>
  </si>
  <si>
    <t>Medicare Tax Correction</t>
  </si>
  <si>
    <t>Medicare Incremental Adjustment</t>
  </si>
  <si>
    <t>Wage Increase Update</t>
  </si>
  <si>
    <t>Wage Increase Incremental Adjustment</t>
  </si>
  <si>
    <t>AIP Update</t>
  </si>
  <si>
    <t xml:space="preserve"> AIP Incremental Adjustment</t>
  </si>
  <si>
    <t>Pension Actuarial Report Update</t>
  </si>
  <si>
    <t>Pension Update Incremental Adjustment</t>
  </si>
  <si>
    <t>Postretirement Actuarial Report Update</t>
  </si>
  <si>
    <t>Postretirement Update Incremental Adjustment</t>
  </si>
  <si>
    <t>Normalize 401K Administrative Expense</t>
  </si>
  <si>
    <t>Normalize 401k Incremental Adjustment</t>
  </si>
  <si>
    <t xml:space="preserve">Eliminate Severance </t>
  </si>
  <si>
    <t>Eliminate Severance Incremental Adjustment</t>
  </si>
  <si>
    <t>5001XX</t>
  </si>
  <si>
    <t>Regular Ordinary Time</t>
  </si>
  <si>
    <t>5002XX</t>
  </si>
  <si>
    <t>Overtime</t>
  </si>
  <si>
    <t>5003XX</t>
  </si>
  <si>
    <t>Premium Pay</t>
  </si>
  <si>
    <t>Subtotal for Escalation</t>
  </si>
  <si>
    <t>5005XX</t>
  </si>
  <si>
    <t>Unused Leave Accrual</t>
  </si>
  <si>
    <t>Temporary/Contract Labor</t>
  </si>
  <si>
    <t>Severance/Redundancy (1)</t>
  </si>
  <si>
    <t>Other Salary/Labor Costs</t>
  </si>
  <si>
    <t>50109X</t>
  </si>
  <si>
    <t>Joint Owner Cutbacks</t>
  </si>
  <si>
    <t>Subtotal Bare Labor</t>
  </si>
  <si>
    <t>Annual Incentive Plan</t>
  </si>
  <si>
    <t>Total Incentive</t>
  </si>
  <si>
    <t>Overtime Meals</t>
  </si>
  <si>
    <t>Bonus and Awards</t>
  </si>
  <si>
    <t>Physical Exam</t>
  </si>
  <si>
    <t>Education Assistance</t>
  </si>
  <si>
    <t>Mining Salary/Benefit Credit</t>
  </si>
  <si>
    <t>Total Other Labor</t>
  </si>
  <si>
    <t>Subtotal Labor and Incentive</t>
  </si>
  <si>
    <t>50110X</t>
  </si>
  <si>
    <t>Pensions</t>
  </si>
  <si>
    <t>SERP Plan</t>
  </si>
  <si>
    <t>50115X</t>
  </si>
  <si>
    <t xml:space="preserve">Post Retirement Benefits </t>
  </si>
  <si>
    <t xml:space="preserve">Post Employment Benefits </t>
  </si>
  <si>
    <t>Total Pensions</t>
  </si>
  <si>
    <t>Pension Administration</t>
  </si>
  <si>
    <t>50112X</t>
  </si>
  <si>
    <t xml:space="preserve">Medical </t>
  </si>
  <si>
    <t>Dental</t>
  </si>
  <si>
    <t xml:space="preserve">Vision </t>
  </si>
  <si>
    <t>50122X</t>
  </si>
  <si>
    <t>Life</t>
  </si>
  <si>
    <t>401(k)</t>
  </si>
  <si>
    <t>401(k) Administration</t>
  </si>
  <si>
    <t>401(k) Fixed</t>
  </si>
  <si>
    <t>Accidental Death &amp; Disability</t>
  </si>
  <si>
    <t>Long-Term Disability</t>
  </si>
  <si>
    <t>5016XX</t>
  </si>
  <si>
    <t>Worker's Compensation</t>
  </si>
  <si>
    <t>Other Salary Overhead</t>
  </si>
  <si>
    <t>Total Benefits</t>
  </si>
  <si>
    <t>Subtotal Pensions and Benefits</t>
  </si>
  <si>
    <t>Payroll Tax Expense</t>
  </si>
  <si>
    <t>Payroll Tax Expense-Unemployment</t>
  </si>
  <si>
    <t>Total Payroll Taxes</t>
  </si>
  <si>
    <t>Total Labor</t>
  </si>
  <si>
    <t>Non-Utility and Capitalized Labor</t>
  </si>
  <si>
    <t>Total Utility Labor</t>
  </si>
  <si>
    <t>Ref 12.3</t>
  </si>
  <si>
    <t>Medicare Tax - Correct Percentage</t>
  </si>
  <si>
    <t>Social Security</t>
  </si>
  <si>
    <t>Medicare</t>
  </si>
  <si>
    <t>Total FICA Tax</t>
  </si>
  <si>
    <t>Ref</t>
  </si>
  <si>
    <t>Corrected FICA Tax</t>
  </si>
  <si>
    <t>Below</t>
  </si>
  <si>
    <t>Amount of FICA Tax in Original Filing</t>
  </si>
  <si>
    <t>Difference</t>
  </si>
  <si>
    <t>CORRECTED AMOUNTS</t>
  </si>
  <si>
    <t>Line No.</t>
  </si>
  <si>
    <t>FICA Calculated on June 2015 Pro Forma Labor</t>
  </si>
  <si>
    <t>Pro Forma Wages Adjustment</t>
  </si>
  <si>
    <t>l</t>
  </si>
  <si>
    <t>Pro Forma Incentive Adjustment</t>
  </si>
  <si>
    <t>m</t>
  </si>
  <si>
    <t>n</t>
  </si>
  <si>
    <t>Percentage of eligible wages below limit</t>
  </si>
  <si>
    <t>o</t>
  </si>
  <si>
    <t>Increase below limit</t>
  </si>
  <si>
    <t>p</t>
  </si>
  <si>
    <t>n * o</t>
  </si>
  <si>
    <t>Rate below limit</t>
  </si>
  <si>
    <t>q</t>
  </si>
  <si>
    <t>Tax on increase below limit</t>
  </si>
  <si>
    <t>r</t>
  </si>
  <si>
    <t>p * q</t>
  </si>
  <si>
    <t>Percentage of eligible wages above limit</t>
  </si>
  <si>
    <t>s</t>
  </si>
  <si>
    <t>Increase  above limit</t>
  </si>
  <si>
    <t>t</t>
  </si>
  <si>
    <t>n * s</t>
  </si>
  <si>
    <t>Rate above limit</t>
  </si>
  <si>
    <t>u</t>
  </si>
  <si>
    <t>Tax on increase above limit</t>
  </si>
  <si>
    <t>v</t>
  </si>
  <si>
    <t>t * u</t>
  </si>
  <si>
    <t>Total FICA Tax on Pro Forma Labor</t>
  </si>
  <si>
    <t>r + v</t>
  </si>
  <si>
    <t>Above</t>
  </si>
  <si>
    <t>FILED AMOUNTS</t>
  </si>
  <si>
    <t>Total Company Adjustment</t>
  </si>
  <si>
    <t>O&amp;M %</t>
  </si>
  <si>
    <t>O&amp;M Portion</t>
  </si>
  <si>
    <t>Wage Increases - Update Forecast to Actual</t>
  </si>
  <si>
    <t>Updated Wages After Increase</t>
  </si>
  <si>
    <t>Filed Wages After Increase</t>
  </si>
  <si>
    <t>$ - THOUSANDS</t>
  </si>
  <si>
    <t>UPDATED AMOUNTS</t>
  </si>
  <si>
    <t>Pro Forma Labor June 2015</t>
  </si>
  <si>
    <t>Group Code</t>
  </si>
  <si>
    <t>Labor Group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</si>
  <si>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</si>
  <si>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</si>
  <si>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</si>
  <si>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</si>
  <si>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</si>
  <si>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</si>
  <si>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</si>
  <si>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</si>
  <si>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</si>
  <si>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</si>
  <si>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</si>
  <si>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</si>
  <si>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</si>
  <si>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 xml:space="preserve">Officer/Exempt    </t>
  </si>
  <si>
    <t xml:space="preserve">IBEW 125       </t>
  </si>
  <si>
    <t xml:space="preserve">IBEW 659       </t>
  </si>
  <si>
    <t xml:space="preserve">UWUA 197       </t>
  </si>
  <si>
    <t>UWUA 127</t>
  </si>
  <si>
    <t xml:space="preserve">IBEW 57 WY  </t>
  </si>
  <si>
    <t xml:space="preserve">IBEW 57 PD     </t>
  </si>
  <si>
    <t xml:space="preserve">IBEW 57 PS     </t>
  </si>
  <si>
    <t>PCCC Non-Exempt</t>
  </si>
  <si>
    <t>IBEW 57 CT</t>
  </si>
  <si>
    <t xml:space="preserve">Non-Exempt     </t>
  </si>
  <si>
    <t>Grand Total</t>
  </si>
  <si>
    <t>Total Wage Increase</t>
  </si>
  <si>
    <t>Effect on Benefit Levels</t>
  </si>
  <si>
    <t>Ref 12.3.4</t>
  </si>
  <si>
    <t>Effect on Payroll Taxes</t>
  </si>
  <si>
    <t>BENEFIT LEVELS AFFECTED BY CHANGE IN PRO FORMA WAGES</t>
  </si>
  <si>
    <t>Benefits Affected by Pro Forma Wage Level</t>
  </si>
  <si>
    <t>With</t>
  </si>
  <si>
    <t>Filed Case</t>
  </si>
  <si>
    <t>Wage Update</t>
  </si>
  <si>
    <t>Change in %</t>
  </si>
  <si>
    <t>Regular Time/Overtime/Premium Pay June 2013 - ACTUAL</t>
  </si>
  <si>
    <t>Regular Time/Overtime/Premium Pay June 2015 - PRO FORMA</t>
  </si>
  <si>
    <t>% Increase</t>
  </si>
  <si>
    <t>Update for</t>
  </si>
  <si>
    <t>change in %</t>
  </si>
  <si>
    <t>Unused Sick Leave</t>
  </si>
  <si>
    <t>Postemployment Benefits</t>
  </si>
  <si>
    <t>401(k) dependent on wages</t>
  </si>
  <si>
    <t>Ref 12.3.3</t>
  </si>
  <si>
    <t>Payroll Taxes After Update</t>
  </si>
  <si>
    <t>Payroll Taxes Before Update</t>
  </si>
  <si>
    <t>PAYROLL TAXES BASED ON UPDATED AMOUNTS</t>
  </si>
  <si>
    <t>PAYROLL TAXES BASED ON FILED AMOUNTS</t>
  </si>
  <si>
    <t>Annual Incentive Plan - Update Forecast to Actual</t>
  </si>
  <si>
    <t>UPDATED WITH ACTUAL AMOUNTS</t>
  </si>
  <si>
    <t>Test Year Annual Incentive Plan (AIP) Calculation</t>
  </si>
  <si>
    <t>Officer/Exempt     Actual Wages</t>
  </si>
  <si>
    <t>PCCC Non-Exempt Actual Wages</t>
  </si>
  <si>
    <t>Non-Exempt Actual Wages</t>
  </si>
  <si>
    <t>Total Wages</t>
  </si>
  <si>
    <t>Actual AIP</t>
  </si>
  <si>
    <t>AIP as a % of Wages</t>
  </si>
  <si>
    <t>Ref.</t>
  </si>
  <si>
    <t>CY 2011</t>
  </si>
  <si>
    <t>CY 2012</t>
  </si>
  <si>
    <t>CY 2013</t>
  </si>
  <si>
    <t>3-year Total</t>
  </si>
  <si>
    <t>(3-year Ave %)</t>
  </si>
  <si>
    <t>Test Year</t>
  </si>
  <si>
    <t>ORIGINAL FILING WITH ESTIMATED 2013 WAGES AND AIP</t>
  </si>
  <si>
    <t>AIP Difference</t>
  </si>
  <si>
    <t>Total AIP decrease</t>
  </si>
  <si>
    <t xml:space="preserve">Pension Expense - Update Forecast </t>
  </si>
  <si>
    <t>12 ME June 2015</t>
  </si>
  <si>
    <t>Updated Forecast</t>
  </si>
  <si>
    <t>Originally Filed</t>
  </si>
  <si>
    <t>Reduction in Expense</t>
  </si>
  <si>
    <t>Non-Joint Owner Percentage</t>
  </si>
  <si>
    <t>Pension Decrease</t>
  </si>
  <si>
    <t>Postretirement Decrease</t>
  </si>
  <si>
    <t>401k Administrative Costs - 3 year average</t>
  </si>
  <si>
    <t>401(k) Administrative Costs - 12 Months Ended June</t>
  </si>
  <si>
    <t>Average</t>
  </si>
  <si>
    <t>Actual in Filing</t>
  </si>
  <si>
    <t>401k Admin Expense Decrease</t>
  </si>
  <si>
    <t>Severance Expense - Remove from Filing</t>
  </si>
  <si>
    <t>Severance included in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</si>
</sst>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_);_(* \(#,##0.0\);_(* &quot;-&quot;??_);_(@_)"/>
    <numFmt numFmtId="168" formatCode="0.00000%"/>
    <numFmt numFmtId="169" formatCode="[$-409]mmm\-yy;@"/>
    <numFmt numFmtId="170" formatCode="#,##0;\-#,##0;&quot;-&quot;"/>
    <numFmt numFmtId="171" formatCode="_-* #,##0\ &quot;F&quot;_-;\-* #,##0\ &quot;F&quot;_-;_-* &quot;-&quot;\ &quot;F&quot;_-;_-@_-"/>
    <numFmt numFmtId="172" formatCode="&quot;$&quot;###0;[Red]\(&quot;$&quot;###0\)"/>
    <numFmt numFmtId="173" formatCode="&quot;$&quot;#,##0\ ;\(&quot;$&quot;#,##0\)"/>
    <numFmt numFmtId="174" formatCode="mmmm\ d\,\ yyyy"/>
    <numFmt numFmtId="175" formatCode="########\-###\-###"/>
    <numFmt numFmtId="176" formatCode="0.0"/>
    <numFmt numFmtId="177" formatCode="#,##0.000;[Red]\-#,##0.000"/>
    <numFmt numFmtId="178" formatCode="_(* #,##0_);[Red]_(* \(#,##0\);_(* &quot;-&quot;_);_(@_)"/>
    <numFmt numFmtId="179" formatCode="#,##0.0_);\(#,##0.0\);\-\ ;"/>
    <numFmt numFmtId="180" formatCode="#,##0.0000"/>
    <numFmt numFmtId="181" formatCode="mmm\ dd\,\ yyyy"/>
    <numFmt numFmtId="182" formatCode="General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21" applyNumberFormat="0" applyBorder="0" applyAlignment="0" applyProtection="0"/>
    <xf numFmtId="169" fontId="19" fillId="20" borderId="21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" fillId="21" borderId="0" applyNumberFormat="0" applyBorder="0" applyAlignment="0" applyProtection="0"/>
    <xf numFmtId="169" fontId="3" fillId="21" borderId="0" applyNumberFormat="0" applyBorder="0" applyAlignment="0" applyProtection="0"/>
    <xf numFmtId="170" fontId="14" fillId="0" borderId="0" applyFill="0" applyBorder="0" applyAlignment="0"/>
    <xf numFmtId="0" fontId="21" fillId="22" borderId="30" applyNumberFormat="0" applyAlignment="0" applyProtection="0"/>
    <xf numFmtId="0" fontId="21" fillId="22" borderId="30" applyNumberFormat="0" applyAlignment="0" applyProtection="0"/>
    <xf numFmtId="0" fontId="21" fillId="22" borderId="30" applyNumberFormat="0" applyAlignment="0" applyProtection="0"/>
    <xf numFmtId="0" fontId="21" fillId="22" borderId="30" applyNumberFormat="0" applyAlignment="0" applyProtection="0"/>
    <xf numFmtId="0" fontId="21" fillId="22" borderId="30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3" fillId="0" borderId="0"/>
    <xf numFmtId="169" fontId="2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" fontId="2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9" fontId="27" fillId="0" borderId="0"/>
    <xf numFmtId="0" fontId="27" fillId="0" borderId="0"/>
    <xf numFmtId="169" fontId="27" fillId="0" borderId="0"/>
    <xf numFmtId="3" fontId="28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27" fillId="0" borderId="0"/>
    <xf numFmtId="169" fontId="27" fillId="0" borderId="0"/>
    <xf numFmtId="0" fontId="27" fillId="0" borderId="0"/>
    <xf numFmtId="0" fontId="2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9" fillId="0" borderId="0" applyFont="0" applyFill="0" applyBorder="0" applyProtection="0">
      <alignment horizontal="right"/>
    </xf>
    <xf numFmtId="5" fontId="27" fillId="0" borderId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7" fillId="0" borderId="0"/>
    <xf numFmtId="169" fontId="27" fillId="0" borderId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69" fontId="26" fillId="0" borderId="0" applyFont="0" applyFill="0" applyBorder="0" applyAlignment="0" applyProtection="0"/>
    <xf numFmtId="174" fontId="2" fillId="0" borderId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6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7" fillId="0" borderId="0"/>
    <xf numFmtId="0" fontId="31" fillId="0" borderId="0" applyFont="0" applyFill="0" applyBorder="0" applyAlignment="0" applyProtection="0">
      <alignment horizontal="left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38" fontId="33" fillId="24" borderId="0" applyNumberFormat="0" applyBorder="0" applyAlignment="0" applyProtection="0"/>
    <xf numFmtId="38" fontId="33" fillId="24" borderId="0" applyNumberFormat="0" applyBorder="0" applyAlignment="0" applyProtection="0"/>
    <xf numFmtId="38" fontId="33" fillId="24" borderId="0" applyNumberFormat="0" applyBorder="0" applyAlignment="0" applyProtection="0"/>
    <xf numFmtId="0" fontId="34" fillId="0" borderId="0"/>
    <xf numFmtId="169" fontId="34" fillId="0" borderId="0"/>
    <xf numFmtId="0" fontId="35" fillId="0" borderId="32" applyNumberFormat="0" applyAlignment="0" applyProtection="0">
      <alignment horizontal="left" vertical="center"/>
    </xf>
    <xf numFmtId="169" fontId="35" fillId="0" borderId="32" applyNumberFormat="0" applyAlignment="0" applyProtection="0">
      <alignment horizontal="left" vertical="center"/>
    </xf>
    <xf numFmtId="0" fontId="35" fillId="0" borderId="1">
      <alignment horizontal="left" vertical="center"/>
    </xf>
    <xf numFmtId="169" fontId="35" fillId="0" borderId="1">
      <alignment horizontal="lef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33" fillId="25" borderId="21" applyNumberFormat="0" applyBorder="0" applyAlignment="0" applyProtection="0"/>
    <xf numFmtId="10" fontId="33" fillId="25" borderId="21" applyNumberFormat="0" applyBorder="0" applyAlignment="0" applyProtection="0"/>
    <xf numFmtId="10" fontId="33" fillId="25" borderId="21" applyNumberFormat="0" applyBorder="0" applyAlignment="0" applyProtection="0"/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3" fillId="0" borderId="0" applyNumberFormat="0" applyFill="0" applyBorder="0" applyAlignment="0">
      <protection locked="0"/>
    </xf>
    <xf numFmtId="0" fontId="44" fillId="7" borderId="30" applyNumberFormat="0" applyAlignment="0" applyProtection="0"/>
    <xf numFmtId="0" fontId="43" fillId="0" borderId="0" applyNumberFormat="0" applyFill="0" applyBorder="0" applyAlignment="0">
      <protection locked="0"/>
    </xf>
    <xf numFmtId="38" fontId="45" fillId="0" borderId="0">
      <alignment horizontal="left" wrapText="1"/>
    </xf>
    <xf numFmtId="38" fontId="46" fillId="0" borderId="0">
      <alignment horizontal="left" wrapText="1"/>
    </xf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26" borderId="0"/>
    <xf numFmtId="169" fontId="48" fillId="26" borderId="0"/>
    <xf numFmtId="0" fontId="48" fillId="27" borderId="0"/>
    <xf numFmtId="169" fontId="48" fillId="27" borderId="0"/>
    <xf numFmtId="0" fontId="3" fillId="28" borderId="37" applyBorder="0"/>
    <xf numFmtId="0" fontId="2" fillId="29" borderId="38" applyNumberFormat="0" applyFont="0" applyBorder="0" applyAlignment="0" applyProtection="0"/>
    <xf numFmtId="169" fontId="2" fillId="29" borderId="38" applyNumberFormat="0" applyFont="0" applyBorder="0" applyAlignment="0" applyProtection="0"/>
    <xf numFmtId="175" fontId="2" fillId="0" borderId="0"/>
    <xf numFmtId="175" fontId="2" fillId="0" borderId="0"/>
    <xf numFmtId="176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164" fontId="51" fillId="0" borderId="0" applyFont="0" applyAlignment="0" applyProtection="0"/>
    <xf numFmtId="37" fontId="52" fillId="0" borderId="0" applyNumberFormat="0" applyFill="0" applyBorder="0"/>
    <xf numFmtId="37" fontId="52" fillId="0" borderId="0" applyNumberFormat="0" applyFill="0" applyBorder="0"/>
    <xf numFmtId="37" fontId="52" fillId="0" borderId="0" applyNumberFormat="0" applyFill="0" applyBorder="0"/>
    <xf numFmtId="37" fontId="52" fillId="0" borderId="0" applyNumberFormat="0" applyFill="0" applyBorder="0"/>
    <xf numFmtId="37" fontId="52" fillId="0" borderId="0" applyNumberFormat="0" applyFill="0" applyBorder="0"/>
    <xf numFmtId="37" fontId="52" fillId="0" borderId="0" applyNumberFormat="0" applyFill="0" applyBorder="0"/>
    <xf numFmtId="37" fontId="52" fillId="0" borderId="0" applyNumberFormat="0" applyFill="0" applyBorder="0"/>
    <xf numFmtId="0" fontId="33" fillId="0" borderId="39" applyNumberFormat="0" applyBorder="0" applyAlignment="0"/>
    <xf numFmtId="0" fontId="33" fillId="0" borderId="39" applyNumberFormat="0" applyBorder="0" applyAlignment="0"/>
    <xf numFmtId="0" fontId="33" fillId="0" borderId="39" applyNumberFormat="0" applyBorder="0" applyAlignment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5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7" fillId="0" borderId="0"/>
    <xf numFmtId="178" fontId="2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6" fillId="0" borderId="0"/>
    <xf numFmtId="0" fontId="14" fillId="0" borderId="0"/>
    <xf numFmtId="0" fontId="25" fillId="0" borderId="0"/>
    <xf numFmtId="0" fontId="1" fillId="0" borderId="0"/>
    <xf numFmtId="37" fontId="27" fillId="0" borderId="0"/>
    <xf numFmtId="0" fontId="2" fillId="31" borderId="40" applyNumberFormat="0" applyFont="0" applyAlignment="0" applyProtection="0"/>
    <xf numFmtId="0" fontId="2" fillId="31" borderId="40" applyNumberFormat="0" applyFont="0" applyAlignment="0" applyProtection="0"/>
    <xf numFmtId="0" fontId="2" fillId="31" borderId="40" applyNumberFormat="0" applyFont="0" applyAlignment="0" applyProtection="0"/>
    <xf numFmtId="0" fontId="2" fillId="31" borderId="40" applyNumberFormat="0" applyFont="0" applyAlignment="0" applyProtection="0"/>
    <xf numFmtId="0" fontId="2" fillId="31" borderId="40" applyNumberFormat="0" applyFont="0" applyAlignment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179" fontId="5" fillId="0" borderId="0" applyFont="0" applyFill="0" applyBorder="0" applyProtection="0"/>
    <xf numFmtId="0" fontId="57" fillId="22" borderId="41" applyNumberFormat="0" applyAlignment="0" applyProtection="0"/>
    <xf numFmtId="0" fontId="57" fillId="22" borderId="41" applyNumberFormat="0" applyAlignment="0" applyProtection="0"/>
    <xf numFmtId="0" fontId="57" fillId="22" borderId="41" applyNumberFormat="0" applyAlignment="0" applyProtection="0"/>
    <xf numFmtId="0" fontId="57" fillId="22" borderId="41" applyNumberFormat="0" applyAlignment="0" applyProtection="0"/>
    <xf numFmtId="0" fontId="57" fillId="22" borderId="41" applyNumberFormat="0" applyAlignment="0" applyProtection="0"/>
    <xf numFmtId="40" fontId="14" fillId="32" borderId="0">
      <alignment horizontal="right"/>
    </xf>
    <xf numFmtId="0" fontId="13" fillId="32" borderId="0">
      <alignment horizontal="left"/>
    </xf>
    <xf numFmtId="12" fontId="35" fillId="33" borderId="8">
      <alignment horizontal="left"/>
    </xf>
    <xf numFmtId="0" fontId="27" fillId="0" borderId="0"/>
    <xf numFmtId="169" fontId="27" fillId="0" borderId="0"/>
    <xf numFmtId="0" fontId="27" fillId="0" borderId="0"/>
    <xf numFmtId="169" fontId="27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8" fillId="0" borderId="0"/>
    <xf numFmtId="4" fontId="13" fillId="30" borderId="42" applyNumberFormat="0" applyProtection="0">
      <alignment vertical="center"/>
    </xf>
    <xf numFmtId="4" fontId="59" fillId="34" borderId="42" applyNumberFormat="0" applyProtection="0">
      <alignment vertical="center"/>
    </xf>
    <xf numFmtId="4" fontId="13" fillId="34" borderId="42" applyNumberFormat="0" applyProtection="0">
      <alignment horizontal="left" vertical="center" indent="1"/>
    </xf>
    <xf numFmtId="4" fontId="13" fillId="34" borderId="42" applyNumberFormat="0" applyProtection="0">
      <alignment vertical="center"/>
    </xf>
    <xf numFmtId="4" fontId="13" fillId="34" borderId="42" applyNumberFormat="0" applyProtection="0">
      <alignment vertical="center"/>
    </xf>
    <xf numFmtId="4" fontId="13" fillId="34" borderId="42" applyNumberFormat="0" applyProtection="0">
      <alignment horizontal="left" vertical="center" indent="1"/>
    </xf>
    <xf numFmtId="4" fontId="13" fillId="34" borderId="42" applyNumberFormat="0" applyProtection="0">
      <alignment horizontal="left" vertical="center" indent="1"/>
    </xf>
    <xf numFmtId="4" fontId="13" fillId="34" borderId="42" applyNumberFormat="0" applyProtection="0">
      <alignment horizontal="left" vertical="center" indent="1"/>
    </xf>
    <xf numFmtId="4" fontId="13" fillId="34" borderId="42" applyNumberFormat="0" applyProtection="0">
      <alignment horizontal="left" vertical="center" indent="1"/>
    </xf>
    <xf numFmtId="0" fontId="13" fillId="34" borderId="42" applyNumberFormat="0" applyProtection="0">
      <alignment horizontal="left" vertical="top" indent="1"/>
    </xf>
    <xf numFmtId="4" fontId="13" fillId="35" borderId="0" applyNumberFormat="0" applyProtection="0">
      <alignment horizontal="left" vertical="center" indent="1"/>
    </xf>
    <xf numFmtId="4" fontId="13" fillId="35" borderId="42" applyNumberFormat="0" applyProtection="0"/>
    <xf numFmtId="4" fontId="13" fillId="35" borderId="42" applyNumberFormat="0" applyProtection="0"/>
    <xf numFmtId="4" fontId="13" fillId="35" borderId="42" applyNumberFormat="0" applyProtection="0"/>
    <xf numFmtId="4" fontId="13" fillId="35" borderId="43" applyNumberFormat="0" applyProtection="0">
      <alignment vertical="center"/>
    </xf>
    <xf numFmtId="4" fontId="13" fillId="35" borderId="43" applyNumberFormat="0" applyProtection="0">
      <alignment vertical="center"/>
    </xf>
    <xf numFmtId="4" fontId="13" fillId="35" borderId="42" applyNumberFormat="0" applyProtection="0"/>
    <xf numFmtId="4" fontId="13" fillId="35" borderId="42" applyNumberFormat="0" applyProtection="0"/>
    <xf numFmtId="4" fontId="13" fillId="35" borderId="42" applyNumberFormat="0" applyProtection="0"/>
    <xf numFmtId="4" fontId="13" fillId="35" borderId="42" applyNumberFormat="0" applyProtection="0"/>
    <xf numFmtId="4" fontId="13" fillId="35" borderId="42" applyNumberFormat="0" applyProtection="0"/>
    <xf numFmtId="4" fontId="13" fillId="35" borderId="42" applyNumberFormat="0" applyProtection="0"/>
    <xf numFmtId="4" fontId="14" fillId="3" borderId="42" applyNumberFormat="0" applyProtection="0">
      <alignment horizontal="right" vertical="center"/>
    </xf>
    <xf numFmtId="4" fontId="14" fillId="9" borderId="42" applyNumberFormat="0" applyProtection="0">
      <alignment horizontal="right" vertical="center"/>
    </xf>
    <xf numFmtId="4" fontId="14" fillId="17" borderId="42" applyNumberFormat="0" applyProtection="0">
      <alignment horizontal="right" vertical="center"/>
    </xf>
    <xf numFmtId="4" fontId="14" fillId="11" borderId="42" applyNumberFormat="0" applyProtection="0">
      <alignment horizontal="right" vertical="center"/>
    </xf>
    <xf numFmtId="4" fontId="14" fillId="15" borderId="42" applyNumberFormat="0" applyProtection="0">
      <alignment horizontal="right" vertical="center"/>
    </xf>
    <xf numFmtId="4" fontId="14" fillId="19" borderId="42" applyNumberFormat="0" applyProtection="0">
      <alignment horizontal="right" vertical="center"/>
    </xf>
    <xf numFmtId="4" fontId="14" fillId="18" borderId="42" applyNumberFormat="0" applyProtection="0">
      <alignment horizontal="right" vertical="center"/>
    </xf>
    <xf numFmtId="4" fontId="14" fillId="36" borderId="42" applyNumberFormat="0" applyProtection="0">
      <alignment horizontal="right" vertical="center"/>
    </xf>
    <xf numFmtId="4" fontId="14" fillId="10" borderId="42" applyNumberFormat="0" applyProtection="0">
      <alignment horizontal="right" vertical="center"/>
    </xf>
    <xf numFmtId="4" fontId="13" fillId="37" borderId="44" applyNumberFormat="0" applyProtection="0">
      <alignment horizontal="left" vertical="center" indent="1"/>
    </xf>
    <xf numFmtId="4" fontId="14" fillId="38" borderId="0" applyNumberFormat="0" applyProtection="0">
      <alignment horizontal="left" indent="1"/>
    </xf>
    <xf numFmtId="4" fontId="14" fillId="38" borderId="0" applyNumberFormat="0" applyProtection="0">
      <alignment horizontal="left" vertical="center" indent="1"/>
    </xf>
    <xf numFmtId="4" fontId="14" fillId="38" borderId="0" applyNumberFormat="0" applyProtection="0">
      <alignment horizontal="left" indent="1"/>
    </xf>
    <xf numFmtId="4" fontId="14" fillId="38" borderId="0" applyNumberFormat="0" applyProtection="0">
      <alignment horizontal="left" vertical="center" indent="1"/>
    </xf>
    <xf numFmtId="4" fontId="14" fillId="38" borderId="0" applyNumberFormat="0" applyProtection="0">
      <alignment horizontal="left" indent="1"/>
    </xf>
    <xf numFmtId="4" fontId="14" fillId="38" borderId="0" applyNumberFormat="0" applyProtection="0">
      <alignment horizontal="left" indent="1"/>
    </xf>
    <xf numFmtId="4" fontId="14" fillId="38" borderId="0" applyNumberFormat="0" applyProtection="0">
      <alignment horizontal="left" indent="1"/>
    </xf>
    <xf numFmtId="4" fontId="14" fillId="38" borderId="0" applyNumberFormat="0" applyProtection="0">
      <alignment horizontal="left" indent="1"/>
    </xf>
    <xf numFmtId="4" fontId="60" fillId="39" borderId="0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4" fontId="14" fillId="40" borderId="42" applyNumberFormat="0" applyProtection="0">
      <alignment horizontal="right" vertical="center"/>
    </xf>
    <xf numFmtId="4" fontId="61" fillId="41" borderId="0" applyNumberFormat="0" applyProtection="0">
      <alignment horizontal="left" indent="1"/>
    </xf>
    <xf numFmtId="4" fontId="62" fillId="0" borderId="0" applyNumberFormat="0" applyProtection="0">
      <alignment horizontal="left" vertical="center" indent="1"/>
    </xf>
    <xf numFmtId="4" fontId="61" fillId="41" borderId="0" applyNumberFormat="0" applyProtection="0">
      <alignment horizontal="left" indent="1"/>
    </xf>
    <xf numFmtId="4" fontId="62" fillId="0" borderId="0" applyNumberFormat="0" applyProtection="0">
      <alignment horizontal="left" vertical="center" indent="1"/>
    </xf>
    <xf numFmtId="4" fontId="61" fillId="41" borderId="0" applyNumberFormat="0" applyProtection="0">
      <alignment horizontal="left" indent="1"/>
    </xf>
    <xf numFmtId="4" fontId="61" fillId="41" borderId="0" applyNumberFormat="0" applyProtection="0">
      <alignment horizontal="left" indent="1"/>
    </xf>
    <xf numFmtId="4" fontId="61" fillId="41" borderId="0" applyNumberFormat="0" applyProtection="0">
      <alignment horizontal="left" indent="1"/>
    </xf>
    <xf numFmtId="4" fontId="61" fillId="41" borderId="0" applyNumberFormat="0" applyProtection="0">
      <alignment horizontal="left" indent="1"/>
    </xf>
    <xf numFmtId="4" fontId="61" fillId="41" borderId="0" applyNumberFormat="0" applyProtection="0">
      <alignment horizontal="left" indent="1"/>
    </xf>
    <xf numFmtId="4" fontId="63" fillId="42" borderId="0" applyNumberFormat="0" applyProtection="0"/>
    <xf numFmtId="4" fontId="63" fillId="0" borderId="0" applyNumberFormat="0" applyProtection="0">
      <alignment horizontal="left" vertical="center" indent="1"/>
    </xf>
    <xf numFmtId="4" fontId="63" fillId="42" borderId="0" applyNumberFormat="0" applyProtection="0"/>
    <xf numFmtId="4" fontId="63" fillId="0" borderId="0" applyNumberFormat="0" applyProtection="0">
      <alignment horizontal="left" vertical="center" indent="1"/>
    </xf>
    <xf numFmtId="4" fontId="63" fillId="42" borderId="0" applyNumberFormat="0" applyProtection="0"/>
    <xf numFmtId="4" fontId="63" fillId="42" borderId="0" applyNumberFormat="0" applyProtection="0"/>
    <xf numFmtId="4" fontId="63" fillId="42" borderId="0" applyNumberFormat="0" applyProtection="0"/>
    <xf numFmtId="4" fontId="63" fillId="42" borderId="0" applyNumberFormat="0" applyProtection="0"/>
    <xf numFmtId="4" fontId="63" fillId="42" borderId="0" applyNumberFormat="0" applyProtection="0"/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center" indent="1"/>
    </xf>
    <xf numFmtId="0" fontId="2" fillId="39" borderId="42" applyNumberFormat="0" applyProtection="0">
      <alignment horizontal="left" vertical="top" indent="1"/>
    </xf>
    <xf numFmtId="0" fontId="2" fillId="39" borderId="42" applyNumberFormat="0" applyProtection="0">
      <alignment horizontal="left" vertical="top" indent="1"/>
    </xf>
    <xf numFmtId="0" fontId="2" fillId="39" borderId="42" applyNumberFormat="0" applyProtection="0">
      <alignment horizontal="left" vertical="top" indent="1"/>
    </xf>
    <xf numFmtId="0" fontId="2" fillId="39" borderId="42" applyNumberFormat="0" applyProtection="0">
      <alignment horizontal="left" vertical="top" indent="1"/>
    </xf>
    <xf numFmtId="0" fontId="2" fillId="39" borderId="42" applyNumberFormat="0" applyProtection="0">
      <alignment horizontal="left" vertical="top" indent="1"/>
    </xf>
    <xf numFmtId="0" fontId="2" fillId="39" borderId="42" applyNumberFormat="0" applyProtection="0">
      <alignment horizontal="left" vertical="top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center" indent="1"/>
    </xf>
    <xf numFmtId="0" fontId="2" fillId="35" borderId="42" applyNumberFormat="0" applyProtection="0">
      <alignment horizontal="left" vertical="top" indent="1"/>
    </xf>
    <xf numFmtId="0" fontId="2" fillId="35" borderId="42" applyNumberFormat="0" applyProtection="0">
      <alignment horizontal="left" vertical="top" indent="1"/>
    </xf>
    <xf numFmtId="0" fontId="2" fillId="35" borderId="42" applyNumberFormat="0" applyProtection="0">
      <alignment horizontal="left" vertical="top" indent="1"/>
    </xf>
    <xf numFmtId="0" fontId="2" fillId="35" borderId="42" applyNumberFormat="0" applyProtection="0">
      <alignment horizontal="left" vertical="top" indent="1"/>
    </xf>
    <xf numFmtId="0" fontId="2" fillId="35" borderId="42" applyNumberFormat="0" applyProtection="0">
      <alignment horizontal="left" vertical="top" indent="1"/>
    </xf>
    <xf numFmtId="0" fontId="2" fillId="35" borderId="42" applyNumberFormat="0" applyProtection="0">
      <alignment horizontal="left" vertical="top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center" indent="1"/>
    </xf>
    <xf numFmtId="0" fontId="2" fillId="43" borderId="42" applyNumberFormat="0" applyProtection="0">
      <alignment horizontal="left" vertical="top" indent="1"/>
    </xf>
    <xf numFmtId="0" fontId="2" fillId="43" borderId="42" applyNumberFormat="0" applyProtection="0">
      <alignment horizontal="left" vertical="top" indent="1"/>
    </xf>
    <xf numFmtId="0" fontId="2" fillId="43" borderId="42" applyNumberFormat="0" applyProtection="0">
      <alignment horizontal="left" vertical="top" indent="1"/>
    </xf>
    <xf numFmtId="0" fontId="2" fillId="43" borderId="42" applyNumberFormat="0" applyProtection="0">
      <alignment horizontal="left" vertical="top" indent="1"/>
    </xf>
    <xf numFmtId="0" fontId="2" fillId="43" borderId="42" applyNumberFormat="0" applyProtection="0">
      <alignment horizontal="left" vertical="top" indent="1"/>
    </xf>
    <xf numFmtId="0" fontId="2" fillId="43" borderId="42" applyNumberFormat="0" applyProtection="0">
      <alignment horizontal="left" vertical="top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center" indent="1"/>
    </xf>
    <xf numFmtId="0" fontId="2" fillId="44" borderId="42" applyNumberFormat="0" applyProtection="0">
      <alignment horizontal="left" vertical="top" indent="1"/>
    </xf>
    <xf numFmtId="0" fontId="2" fillId="44" borderId="42" applyNumberFormat="0" applyProtection="0">
      <alignment horizontal="left" vertical="top" indent="1"/>
    </xf>
    <xf numFmtId="0" fontId="2" fillId="44" borderId="42" applyNumberFormat="0" applyProtection="0">
      <alignment horizontal="left" vertical="top" indent="1"/>
    </xf>
    <xf numFmtId="0" fontId="2" fillId="44" borderId="42" applyNumberFormat="0" applyProtection="0">
      <alignment horizontal="left" vertical="top" indent="1"/>
    </xf>
    <xf numFmtId="0" fontId="2" fillId="44" borderId="42" applyNumberFormat="0" applyProtection="0">
      <alignment horizontal="left" vertical="top" indent="1"/>
    </xf>
    <xf numFmtId="0" fontId="2" fillId="44" borderId="42" applyNumberFormat="0" applyProtection="0">
      <alignment horizontal="left" vertical="top" indent="1"/>
    </xf>
    <xf numFmtId="4" fontId="14" fillId="25" borderId="42" applyNumberFormat="0" applyProtection="0">
      <alignment vertical="center"/>
    </xf>
    <xf numFmtId="4" fontId="64" fillId="25" borderId="42" applyNumberFormat="0" applyProtection="0">
      <alignment vertical="center"/>
    </xf>
    <xf numFmtId="4" fontId="14" fillId="25" borderId="42" applyNumberFormat="0" applyProtection="0">
      <alignment horizontal="left" vertical="center" indent="1"/>
    </xf>
    <xf numFmtId="0" fontId="14" fillId="25" borderId="42" applyNumberFormat="0" applyProtection="0">
      <alignment horizontal="left" vertical="top" indent="1"/>
    </xf>
    <xf numFmtId="4" fontId="14" fillId="0" borderId="42" applyNumberFormat="0" applyProtection="0">
      <alignment horizontal="right" vertical="center"/>
    </xf>
    <xf numFmtId="4" fontId="14" fillId="32" borderId="45" applyNumberFormat="0" applyProtection="0">
      <alignment horizontal="right" vertical="center"/>
    </xf>
    <xf numFmtId="4" fontId="14" fillId="0" borderId="42" applyNumberFormat="0" applyProtection="0">
      <alignment horizontal="right" vertical="center"/>
    </xf>
    <xf numFmtId="4" fontId="14" fillId="32" borderId="45" applyNumberFormat="0" applyProtection="0">
      <alignment horizontal="right" vertical="center"/>
    </xf>
    <xf numFmtId="4" fontId="14" fillId="0" borderId="42" applyNumberFormat="0" applyProtection="0">
      <alignment horizontal="right" vertical="center"/>
    </xf>
    <xf numFmtId="4" fontId="14" fillId="0" borderId="42" applyNumberFormat="0" applyProtection="0">
      <alignment horizontal="right" vertical="center"/>
    </xf>
    <xf numFmtId="4" fontId="14" fillId="0" borderId="42" applyNumberFormat="0" applyProtection="0">
      <alignment horizontal="right" vertical="center"/>
    </xf>
    <xf numFmtId="4" fontId="14" fillId="0" borderId="42" applyNumberFormat="0" applyProtection="0">
      <alignment horizontal="right" vertical="center"/>
    </xf>
    <xf numFmtId="4" fontId="64" fillId="38" borderId="42" applyNumberFormat="0" applyProtection="0">
      <alignment horizontal="right" vertical="center"/>
    </xf>
    <xf numFmtId="4" fontId="14" fillId="32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4" fontId="14" fillId="0" borderId="42" applyNumberFormat="0" applyProtection="0">
      <alignment horizontal="left" vertical="center" indent="1"/>
    </xf>
    <xf numFmtId="0" fontId="14" fillId="35" borderId="42" applyNumberFormat="0" applyProtection="0">
      <alignment horizontal="left" vertical="top"/>
    </xf>
    <xf numFmtId="0" fontId="14" fillId="35" borderId="42" applyNumberFormat="0" applyProtection="0">
      <alignment horizontal="center" vertical="top"/>
    </xf>
    <xf numFmtId="0" fontId="14" fillId="35" borderId="42" applyNumberFormat="0" applyProtection="0">
      <alignment horizontal="left" vertical="top"/>
    </xf>
    <xf numFmtId="0" fontId="14" fillId="35" borderId="42" applyNumberFormat="0" applyProtection="0">
      <alignment horizontal="center" vertical="top"/>
    </xf>
    <xf numFmtId="0" fontId="14" fillId="35" borderId="42" applyNumberFormat="0" applyProtection="0">
      <alignment horizontal="left" vertical="top"/>
    </xf>
    <xf numFmtId="0" fontId="14" fillId="35" borderId="42" applyNumberFormat="0" applyProtection="0">
      <alignment horizontal="left" vertical="top"/>
    </xf>
    <xf numFmtId="0" fontId="14" fillId="35" borderId="42" applyNumberFormat="0" applyProtection="0">
      <alignment horizontal="left" vertical="top"/>
    </xf>
    <xf numFmtId="0" fontId="14" fillId="35" borderId="42" applyNumberFormat="0" applyProtection="0">
      <alignment horizontal="left" vertical="top"/>
    </xf>
    <xf numFmtId="4" fontId="36" fillId="0" borderId="0" applyNumberFormat="0" applyProtection="0">
      <alignment horizontal="left" vertical="center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5" fillId="45" borderId="0" applyNumberFormat="0" applyProtection="0">
      <alignment horizontal="left"/>
    </xf>
    <xf numFmtId="4" fontId="66" fillId="38" borderId="42" applyNumberFormat="0" applyProtection="0">
      <alignment horizontal="right" vertical="center"/>
    </xf>
    <xf numFmtId="37" fontId="67" fillId="46" borderId="0" applyNumberFormat="0" applyFont="0" applyBorder="0" applyAlignment="0" applyProtection="0"/>
    <xf numFmtId="180" fontId="2" fillId="0" borderId="46">
      <alignment horizontal="justify" vertical="top" wrapText="1"/>
    </xf>
    <xf numFmtId="180" fontId="2" fillId="0" borderId="46">
      <alignment horizontal="justify" vertical="top" wrapText="1"/>
    </xf>
    <xf numFmtId="180" fontId="2" fillId="0" borderId="46">
      <alignment horizontal="justify" vertical="top" wrapText="1"/>
    </xf>
    <xf numFmtId="180" fontId="2" fillId="0" borderId="46">
      <alignment horizontal="justify" vertical="top" wrapText="1"/>
    </xf>
    <xf numFmtId="0" fontId="68" fillId="47" borderId="47"/>
    <xf numFmtId="0" fontId="2" fillId="0" borderId="0">
      <alignment horizontal="left" wrapText="1"/>
    </xf>
    <xf numFmtId="0" fontId="2" fillId="0" borderId="0">
      <alignment horizontal="left" wrapText="1"/>
    </xf>
    <xf numFmtId="181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38" fontId="2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" fillId="0" borderId="21">
      <alignment horizontal="center" vertical="center" wrapText="1"/>
    </xf>
    <xf numFmtId="0" fontId="3" fillId="0" borderId="21">
      <alignment horizontal="center" vertical="center" wrapText="1"/>
    </xf>
    <xf numFmtId="0" fontId="2" fillId="0" borderId="48" applyNumberFormat="0" applyFill="0" applyAlignment="0" applyProtection="0"/>
    <xf numFmtId="0" fontId="2" fillId="0" borderId="48" applyNumberFormat="0" applyFill="0" applyAlignment="0" applyProtection="0"/>
    <xf numFmtId="0" fontId="2" fillId="0" borderId="48" applyNumberFormat="0" applyFill="0" applyAlignment="0" applyProtection="0"/>
    <xf numFmtId="0" fontId="26" fillId="0" borderId="48" applyNumberFormat="0" applyFont="0" applyFill="0" applyAlignment="0" applyProtection="0"/>
    <xf numFmtId="0" fontId="26" fillId="0" borderId="48" applyNumberFormat="0" applyFont="0" applyFill="0" applyAlignment="0" applyProtection="0"/>
    <xf numFmtId="0" fontId="26" fillId="0" borderId="48" applyNumberFormat="0" applyFont="0" applyFill="0" applyAlignment="0" applyProtection="0"/>
    <xf numFmtId="0" fontId="2" fillId="0" borderId="48" applyNumberFormat="0" applyFill="0" applyAlignment="0" applyProtection="0"/>
    <xf numFmtId="0" fontId="2" fillId="0" borderId="48" applyNumberFormat="0" applyFill="0" applyAlignment="0" applyProtection="0"/>
    <xf numFmtId="0" fontId="2" fillId="0" borderId="48" applyNumberFormat="0" applyFill="0" applyAlignment="0" applyProtection="0"/>
    <xf numFmtId="0" fontId="70" fillId="0" borderId="49" applyNumberFormat="0" applyFill="0" applyAlignment="0" applyProtection="0"/>
    <xf numFmtId="0" fontId="26" fillId="0" borderId="48" applyNumberFormat="0" applyFont="0" applyFill="0" applyAlignment="0" applyProtection="0"/>
    <xf numFmtId="0" fontId="27" fillId="0" borderId="50"/>
    <xf numFmtId="169" fontId="27" fillId="0" borderId="50"/>
    <xf numFmtId="182" fontId="71" fillId="0" borderId="0">
      <alignment horizontal="left"/>
    </xf>
    <xf numFmtId="0" fontId="27" fillId="0" borderId="51"/>
    <xf numFmtId="169" fontId="27" fillId="0" borderId="51"/>
    <xf numFmtId="38" fontId="14" fillId="0" borderId="52" applyFill="0" applyBorder="0" applyAlignment="0" applyProtection="0">
      <protection locked="0"/>
    </xf>
    <xf numFmtId="37" fontId="33" fillId="34" borderId="0" applyNumberFormat="0" applyBorder="0" applyAlignment="0" applyProtection="0"/>
    <xf numFmtId="37" fontId="33" fillId="34" borderId="0" applyNumberFormat="0" applyBorder="0" applyAlignment="0" applyProtection="0"/>
    <xf numFmtId="37" fontId="33" fillId="34" borderId="0" applyNumberFormat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34" borderId="0" applyNumberFormat="0" applyBorder="0" applyAlignment="0" applyProtection="0"/>
    <xf numFmtId="3" fontId="72" fillId="48" borderId="53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3" applyNumberFormat="1" applyFont="1" applyFill="1" applyAlignment="1">
      <alignment horizontal="center"/>
    </xf>
    <xf numFmtId="0" fontId="3" fillId="0" borderId="0" xfId="0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41" fontId="2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3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1" fontId="2" fillId="0" borderId="0" xfId="3" applyNumberFormat="1" applyFont="1" applyFill="1" applyBorder="1" applyProtection="1">
      <protection locked="0"/>
    </xf>
    <xf numFmtId="164" fontId="2" fillId="0" borderId="0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1" xfId="3" applyNumberFormat="1" applyFont="1" applyFill="1" applyBorder="1" applyProtection="1">
      <protection locked="0"/>
    </xf>
    <xf numFmtId="164" fontId="2" fillId="0" borderId="0" xfId="3" quotePrefix="1" applyNumberFormat="1" applyFont="1" applyFill="1" applyBorder="1" applyAlignment="1">
      <alignment horizontal="center"/>
    </xf>
    <xf numFmtId="165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4" applyFont="1" applyFill="1"/>
    <xf numFmtId="0" fontId="2" fillId="0" borderId="0" xfId="4" applyFont="1" applyFill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0" fontId="3" fillId="0" borderId="0" xfId="4" applyFont="1" applyFill="1" applyBorder="1"/>
    <xf numFmtId="37" fontId="2" fillId="0" borderId="0" xfId="4" applyNumberFormat="1" applyFont="1" applyFill="1" applyBorder="1" applyAlignment="1">
      <alignment horizontal="left" indent="1"/>
    </xf>
    <xf numFmtId="37" fontId="2" fillId="0" borderId="0" xfId="4" applyNumberFormat="1" applyFont="1" applyFill="1" applyBorder="1"/>
    <xf numFmtId="164" fontId="2" fillId="0" borderId="0" xfId="3" applyNumberFormat="1" applyFont="1" applyFill="1" applyBorder="1"/>
    <xf numFmtId="41" fontId="3" fillId="0" borderId="0" xfId="3" applyNumberFormat="1" applyFont="1" applyFill="1" applyBorder="1" applyAlignment="1">
      <alignment horizontal="center"/>
    </xf>
    <xf numFmtId="164" fontId="2" fillId="0" borderId="0" xfId="0" applyNumberFormat="1" applyFont="1" applyFill="1" applyBorder="1" applyProtection="1">
      <protection locked="0"/>
    </xf>
    <xf numFmtId="0" fontId="2" fillId="0" borderId="0" xfId="6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41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1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 vertical="center" readingOrder="1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41" fontId="2" fillId="0" borderId="3" xfId="0" applyNumberFormat="1" applyFont="1" applyFill="1" applyBorder="1" applyProtection="1"/>
    <xf numFmtId="164" fontId="2" fillId="0" borderId="3" xfId="0" applyNumberFormat="1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5" xfId="0" applyBorder="1"/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 vertical="center" readingOrder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6" xfId="3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left"/>
      <protection locked="0"/>
    </xf>
    <xf numFmtId="0" fontId="3" fillId="0" borderId="0" xfId="7" applyFont="1"/>
    <xf numFmtId="0" fontId="2" fillId="0" borderId="0" xfId="7"/>
    <xf numFmtId="0" fontId="2" fillId="0" borderId="0" xfId="7" applyAlignment="1">
      <alignment horizontal="center"/>
    </xf>
    <xf numFmtId="0" fontId="2" fillId="0" borderId="0" xfId="7" applyFont="1" applyAlignment="1">
      <alignment wrapText="1"/>
    </xf>
    <xf numFmtId="0" fontId="3" fillId="0" borderId="0" xfId="7" applyFont="1" applyBorder="1" applyAlignment="1">
      <alignment wrapText="1"/>
    </xf>
    <xf numFmtId="0" fontId="2" fillId="0" borderId="0" xfId="7" applyFont="1" applyAlignment="1">
      <alignment horizontal="left" wrapText="1"/>
    </xf>
    <xf numFmtId="43" fontId="3" fillId="0" borderId="10" xfId="8" applyFont="1" applyFill="1" applyBorder="1" applyAlignment="1">
      <alignment horizontal="center" vertical="center" wrapText="1"/>
    </xf>
    <xf numFmtId="43" fontId="3" fillId="0" borderId="11" xfId="8" applyFont="1" applyFill="1" applyBorder="1" applyAlignment="1">
      <alignment horizontal="center" vertical="center" wrapText="1"/>
    </xf>
    <xf numFmtId="43" fontId="3" fillId="0" borderId="12" xfId="8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left" wrapText="1"/>
    </xf>
    <xf numFmtId="0" fontId="2" fillId="0" borderId="0" xfId="7" applyFont="1" applyFill="1" applyAlignment="1">
      <alignment wrapText="1"/>
    </xf>
    <xf numFmtId="164" fontId="2" fillId="0" borderId="13" xfId="8" applyNumberFormat="1" applyFont="1" applyFill="1" applyBorder="1" applyAlignment="1">
      <alignment wrapText="1"/>
    </xf>
    <xf numFmtId="164" fontId="2" fillId="0" borderId="13" xfId="3" applyNumberFormat="1" applyFont="1" applyFill="1" applyBorder="1" applyAlignment="1">
      <alignment wrapText="1"/>
    </xf>
    <xf numFmtId="0" fontId="3" fillId="0" borderId="14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164" fontId="3" fillId="0" borderId="15" xfId="8" applyNumberFormat="1" applyFont="1" applyFill="1" applyBorder="1" applyAlignment="1">
      <alignment wrapText="1"/>
    </xf>
    <xf numFmtId="164" fontId="3" fillId="0" borderId="15" xfId="3" applyNumberFormat="1" applyFont="1" applyFill="1" applyBorder="1" applyAlignment="1">
      <alignment wrapText="1"/>
    </xf>
    <xf numFmtId="0" fontId="2" fillId="0" borderId="13" xfId="7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4" fontId="2" fillId="0" borderId="13" xfId="3" quotePrefix="1" applyNumberFormat="1" applyFont="1" applyFill="1" applyBorder="1" applyAlignment="1">
      <alignment wrapText="1"/>
    </xf>
    <xf numFmtId="164" fontId="2" fillId="0" borderId="13" xfId="7" applyNumberFormat="1" applyFont="1" applyFill="1" applyBorder="1" applyAlignment="1">
      <alignment wrapText="1"/>
    </xf>
    <xf numFmtId="164" fontId="2" fillId="0" borderId="13" xfId="0" applyNumberFormat="1" applyFont="1" applyFill="1" applyBorder="1" applyAlignment="1">
      <alignment wrapText="1"/>
    </xf>
    <xf numFmtId="0" fontId="3" fillId="0" borderId="5" xfId="7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164" fontId="3" fillId="0" borderId="13" xfId="8" applyNumberFormat="1" applyFont="1" applyFill="1" applyBorder="1" applyAlignment="1">
      <alignment wrapText="1"/>
    </xf>
    <xf numFmtId="164" fontId="3" fillId="0" borderId="13" xfId="3" applyNumberFormat="1" applyFont="1" applyFill="1" applyBorder="1" applyAlignment="1">
      <alignment wrapText="1"/>
    </xf>
    <xf numFmtId="0" fontId="3" fillId="0" borderId="14" xfId="7" applyFont="1" applyFill="1" applyBorder="1" applyAlignment="1">
      <alignment horizontal="left"/>
    </xf>
    <xf numFmtId="0" fontId="2" fillId="0" borderId="5" xfId="7" applyFont="1" applyFill="1" applyBorder="1" applyAlignment="1">
      <alignment horizontal="left"/>
    </xf>
    <xf numFmtId="164" fontId="3" fillId="0" borderId="16" xfId="8" applyNumberFormat="1" applyFont="1" applyFill="1" applyBorder="1" applyAlignment="1">
      <alignment wrapText="1"/>
    </xf>
    <xf numFmtId="164" fontId="3" fillId="0" borderId="16" xfId="3" applyNumberFormat="1" applyFont="1" applyFill="1" applyBorder="1" applyAlignment="1">
      <alignment wrapText="1"/>
    </xf>
    <xf numFmtId="0" fontId="3" fillId="0" borderId="0" xfId="7" applyFont="1" applyAlignment="1">
      <alignment horizontal="center" wrapText="1"/>
    </xf>
    <xf numFmtId="165" fontId="2" fillId="0" borderId="0" xfId="9" applyNumberFormat="1" applyFont="1" applyAlignment="1">
      <alignment wrapText="1"/>
    </xf>
    <xf numFmtId="10" fontId="8" fillId="0" borderId="0" xfId="9" applyNumberFormat="1" applyFont="1" applyAlignment="1">
      <alignment wrapText="1"/>
    </xf>
    <xf numFmtId="10" fontId="8" fillId="0" borderId="0" xfId="9" applyNumberFormat="1" applyFont="1" applyAlignment="1">
      <alignment horizontal="center" wrapText="1"/>
    </xf>
    <xf numFmtId="167" fontId="2" fillId="0" borderId="0" xfId="1" applyNumberFormat="1" applyFont="1"/>
    <xf numFmtId="164" fontId="2" fillId="0" borderId="0" xfId="7" applyNumberFormat="1"/>
    <xf numFmtId="164" fontId="2" fillId="0" borderId="0" xfId="7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7" xfId="10" applyFont="1" applyFill="1" applyBorder="1" applyAlignment="1">
      <alignment horizontal="center"/>
    </xf>
    <xf numFmtId="0" fontId="2" fillId="0" borderId="17" xfId="1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6" fillId="0" borderId="0" xfId="0" applyNumberFormat="1" applyFont="1"/>
    <xf numFmtId="0" fontId="10" fillId="0" borderId="0" xfId="0" applyFont="1" applyAlignment="1">
      <alignment horizontal="center"/>
    </xf>
    <xf numFmtId="164" fontId="6" fillId="0" borderId="18" xfId="0" applyNumberFormat="1" applyFont="1" applyBorder="1"/>
    <xf numFmtId="0" fontId="10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5" xfId="10" applyFont="1" applyBorder="1"/>
    <xf numFmtId="0" fontId="2" fillId="0" borderId="0" xfId="10" applyFont="1" applyBorder="1"/>
    <xf numFmtId="0" fontId="2" fillId="0" borderId="17" xfId="10" applyFont="1" applyBorder="1" applyAlignment="1">
      <alignment horizontal="center"/>
    </xf>
    <xf numFmtId="0" fontId="2" fillId="0" borderId="19" xfId="10" applyFont="1" applyFill="1" applyBorder="1" applyAlignment="1">
      <alignment horizontal="center" wrapText="1"/>
    </xf>
    <xf numFmtId="0" fontId="3" fillId="0" borderId="5" xfId="10" applyFont="1" applyBorder="1"/>
    <xf numFmtId="0" fontId="2" fillId="0" borderId="0" xfId="10" applyFont="1" applyBorder="1" applyAlignment="1">
      <alignment horizontal="center"/>
    </xf>
    <xf numFmtId="0" fontId="2" fillId="0" borderId="0" xfId="10" applyFont="1" applyFill="1" applyBorder="1"/>
    <xf numFmtId="0" fontId="2" fillId="0" borderId="6" xfId="10" applyFont="1" applyFill="1" applyBorder="1"/>
    <xf numFmtId="164" fontId="2" fillId="0" borderId="6" xfId="3" applyNumberFormat="1" applyFont="1" applyFill="1" applyBorder="1"/>
    <xf numFmtId="164" fontId="2" fillId="0" borderId="17" xfId="3" applyNumberFormat="1" applyFont="1" applyFill="1" applyBorder="1"/>
    <xf numFmtId="164" fontId="2" fillId="0" borderId="17" xfId="10" applyNumberFormat="1" applyFont="1" applyFill="1" applyBorder="1"/>
    <xf numFmtId="164" fontId="2" fillId="0" borderId="6" xfId="10" applyNumberFormat="1" applyFont="1" applyFill="1" applyBorder="1"/>
    <xf numFmtId="164" fontId="2" fillId="0" borderId="0" xfId="10" applyNumberFormat="1" applyFont="1" applyFill="1" applyBorder="1"/>
    <xf numFmtId="10" fontId="2" fillId="0" borderId="17" xfId="10" applyNumberFormat="1" applyFont="1" applyFill="1" applyBorder="1"/>
    <xf numFmtId="10" fontId="11" fillId="0" borderId="17" xfId="5" applyNumberFormat="1" applyFont="1" applyFill="1" applyBorder="1"/>
    <xf numFmtId="164" fontId="2" fillId="0" borderId="1" xfId="10" applyNumberFormat="1" applyFont="1" applyFill="1" applyBorder="1"/>
    <xf numFmtId="0" fontId="2" fillId="0" borderId="6" xfId="10" applyFont="1" applyBorder="1"/>
    <xf numFmtId="10" fontId="11" fillId="0" borderId="6" xfId="5" applyNumberFormat="1" applyFont="1" applyFill="1" applyBorder="1"/>
    <xf numFmtId="10" fontId="2" fillId="0" borderId="17" xfId="5" applyNumberFormat="1" applyFont="1" applyFill="1" applyBorder="1"/>
    <xf numFmtId="164" fontId="2" fillId="0" borderId="6" xfId="10" applyNumberFormat="1" applyFont="1" applyBorder="1"/>
    <xf numFmtId="164" fontId="2" fillId="0" borderId="0" xfId="5" applyNumberFormat="1" applyFont="1" applyFill="1" applyBorder="1"/>
    <xf numFmtId="10" fontId="2" fillId="0" borderId="6" xfId="10" applyNumberFormat="1" applyFont="1" applyFill="1" applyBorder="1"/>
    <xf numFmtId="10" fontId="2" fillId="0" borderId="0" xfId="5" applyNumberFormat="1" applyFont="1" applyFill="1" applyBorder="1"/>
    <xf numFmtId="10" fontId="11" fillId="0" borderId="0" xfId="5" applyNumberFormat="1" applyFont="1" applyFill="1" applyBorder="1"/>
    <xf numFmtId="0" fontId="2" fillId="0" borderId="7" xfId="10" applyFont="1" applyBorder="1"/>
    <xf numFmtId="0" fontId="2" fillId="0" borderId="8" xfId="10" applyFont="1" applyBorder="1"/>
    <xf numFmtId="0" fontId="3" fillId="0" borderId="8" xfId="10" applyFont="1" applyBorder="1"/>
    <xf numFmtId="0" fontId="2" fillId="0" borderId="8" xfId="10" applyFont="1" applyFill="1" applyBorder="1"/>
    <xf numFmtId="0" fontId="2" fillId="0" borderId="8" xfId="10" applyFont="1" applyFill="1" applyBorder="1" applyAlignment="1">
      <alignment horizontal="center"/>
    </xf>
    <xf numFmtId="164" fontId="2" fillId="0" borderId="8" xfId="10" applyNumberFormat="1" applyFont="1" applyFill="1" applyBorder="1"/>
    <xf numFmtId="164" fontId="3" fillId="0" borderId="9" xfId="10" applyNumberFormat="1" applyFont="1" applyFill="1" applyBorder="1"/>
    <xf numFmtId="0" fontId="3" fillId="0" borderId="17" xfId="10" applyFont="1" applyBorder="1" applyAlignment="1">
      <alignment horizontal="center"/>
    </xf>
    <xf numFmtId="0" fontId="3" fillId="0" borderId="17" xfId="10" applyFont="1" applyFill="1" applyBorder="1" applyAlignment="1">
      <alignment horizontal="center"/>
    </xf>
    <xf numFmtId="0" fontId="3" fillId="0" borderId="19" xfId="10" applyFont="1" applyFill="1" applyBorder="1" applyAlignment="1">
      <alignment horizontal="center" wrapText="1"/>
    </xf>
    <xf numFmtId="0" fontId="3" fillId="0" borderId="0" xfId="10" applyFont="1" applyBorder="1" applyAlignment="1">
      <alignment horizontal="center"/>
    </xf>
    <xf numFmtId="164" fontId="3" fillId="0" borderId="6" xfId="10" applyNumberFormat="1" applyFont="1" applyBorder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 indent="2"/>
    </xf>
    <xf numFmtId="164" fontId="6" fillId="0" borderId="0" xfId="1" applyNumberFormat="1" applyFont="1"/>
    <xf numFmtId="10" fontId="6" fillId="0" borderId="0" xfId="2" applyNumberFormat="1" applyFont="1"/>
    <xf numFmtId="164" fontId="10" fillId="0" borderId="18" xfId="0" applyNumberFormat="1" applyFont="1" applyBorder="1"/>
    <xf numFmtId="164" fontId="10" fillId="0" borderId="18" xfId="1" applyNumberFormat="1" applyFont="1" applyBorder="1"/>
    <xf numFmtId="0" fontId="3" fillId="0" borderId="5" xfId="11" applyFont="1" applyFill="1" applyBorder="1"/>
    <xf numFmtId="0" fontId="2" fillId="0" borderId="0" xfId="11" applyFont="1" applyFill="1" applyBorder="1"/>
    <xf numFmtId="0" fontId="2" fillId="0" borderId="6" xfId="11" applyFont="1" applyFill="1" applyBorder="1"/>
    <xf numFmtId="17" fontId="3" fillId="0" borderId="20" xfId="12" applyNumberFormat="1" applyFont="1" applyFill="1" applyBorder="1" applyAlignment="1">
      <alignment horizontal="center" wrapText="1"/>
    </xf>
    <xf numFmtId="17" fontId="3" fillId="0" borderId="21" xfId="12" applyNumberFormat="1" applyFont="1" applyFill="1" applyBorder="1" applyAlignment="1">
      <alignment horizontal="center"/>
    </xf>
    <xf numFmtId="17" fontId="3" fillId="0" borderId="21" xfId="11" applyNumberFormat="1" applyFont="1" applyFill="1" applyBorder="1" applyAlignment="1">
      <alignment horizontal="center"/>
    </xf>
    <xf numFmtId="17" fontId="3" fillId="0" borderId="21" xfId="11" quotePrefix="1" applyNumberFormat="1" applyFont="1" applyFill="1" applyBorder="1" applyAlignment="1">
      <alignment horizontal="center"/>
    </xf>
    <xf numFmtId="17" fontId="3" fillId="0" borderId="22" xfId="12" applyNumberFormat="1" applyFont="1" applyFill="1" applyBorder="1" applyAlignment="1">
      <alignment horizontal="center"/>
    </xf>
    <xf numFmtId="0" fontId="2" fillId="0" borderId="20" xfId="12" applyFont="1" applyFill="1" applyBorder="1" applyAlignment="1">
      <alignment horizontal="center"/>
    </xf>
    <xf numFmtId="0" fontId="2" fillId="0" borderId="21" xfId="12" applyFont="1" applyFill="1" applyBorder="1"/>
    <xf numFmtId="164" fontId="2" fillId="0" borderId="21" xfId="3" applyNumberFormat="1" applyFont="1" applyFill="1" applyBorder="1" applyAlignment="1">
      <alignment horizontal="center"/>
    </xf>
    <xf numFmtId="164" fontId="3" fillId="0" borderId="22" xfId="5" applyNumberFormat="1" applyFont="1" applyFill="1" applyBorder="1" applyAlignment="1">
      <alignment horizontal="center"/>
    </xf>
    <xf numFmtId="164" fontId="2" fillId="0" borderId="21" xfId="5" applyNumberFormat="1" applyFont="1" applyFill="1" applyBorder="1" applyAlignment="1">
      <alignment horizontal="center"/>
    </xf>
    <xf numFmtId="164" fontId="2" fillId="0" borderId="22" xfId="5" applyNumberFormat="1" applyFont="1" applyFill="1" applyBorder="1" applyAlignment="1">
      <alignment horizontal="center"/>
    </xf>
    <xf numFmtId="0" fontId="13" fillId="0" borderId="23" xfId="12" applyFont="1" applyFill="1" applyBorder="1" applyAlignment="1">
      <alignment vertical="top"/>
    </xf>
    <xf numFmtId="0" fontId="14" fillId="0" borderId="24" xfId="12" applyFont="1" applyFill="1" applyBorder="1" applyAlignment="1">
      <alignment vertical="top"/>
    </xf>
    <xf numFmtId="164" fontId="3" fillId="0" borderId="24" xfId="3" applyNumberFormat="1" applyFont="1" applyFill="1" applyBorder="1" applyAlignment="1">
      <alignment horizontal="center"/>
    </xf>
    <xf numFmtId="164" fontId="3" fillId="0" borderId="25" xfId="3" applyNumberFormat="1" applyFont="1" applyFill="1" applyBorder="1" applyAlignment="1">
      <alignment horizontal="center"/>
    </xf>
    <xf numFmtId="0" fontId="6" fillId="0" borderId="0" xfId="0" applyFont="1" applyBorder="1"/>
    <xf numFmtId="164" fontId="6" fillId="0" borderId="17" xfId="1" applyNumberFormat="1" applyFont="1" applyBorder="1"/>
    <xf numFmtId="164" fontId="10" fillId="0" borderId="18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12" applyFont="1" applyFill="1" applyBorder="1"/>
    <xf numFmtId="0" fontId="10" fillId="0" borderId="0" xfId="0" applyFont="1"/>
    <xf numFmtId="0" fontId="9" fillId="0" borderId="2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0" fontId="9" fillId="0" borderId="0" xfId="0" applyFont="1" applyBorder="1"/>
    <xf numFmtId="0" fontId="9" fillId="0" borderId="6" xfId="0" applyFont="1" applyBorder="1"/>
    <xf numFmtId="0" fontId="2" fillId="0" borderId="5" xfId="11" applyFont="1" applyFill="1" applyBorder="1"/>
    <xf numFmtId="164" fontId="6" fillId="0" borderId="0" xfId="0" applyNumberFormat="1" applyFont="1" applyBorder="1"/>
    <xf numFmtId="164" fontId="6" fillId="0" borderId="0" xfId="1" applyNumberFormat="1" applyFont="1" applyBorder="1"/>
    <xf numFmtId="168" fontId="6" fillId="0" borderId="6" xfId="0" applyNumberFormat="1" applyFont="1" applyBorder="1"/>
    <xf numFmtId="164" fontId="6" fillId="0" borderId="6" xfId="0" applyNumberFormat="1" applyFont="1" applyBorder="1"/>
    <xf numFmtId="0" fontId="2" fillId="0" borderId="5" xfId="7" applyFont="1" applyFill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164" fontId="10" fillId="0" borderId="26" xfId="0" applyNumberFormat="1" applyFont="1" applyBorder="1"/>
    <xf numFmtId="0" fontId="10" fillId="0" borderId="9" xfId="0" applyFont="1" applyBorder="1"/>
    <xf numFmtId="0" fontId="6" fillId="0" borderId="2" xfId="0" applyFont="1" applyBorder="1"/>
    <xf numFmtId="164" fontId="6" fillId="0" borderId="4" xfId="1" applyNumberFormat="1" applyFont="1" applyBorder="1"/>
    <xf numFmtId="164" fontId="6" fillId="0" borderId="6" xfId="1" applyNumberFormat="1" applyFont="1" applyBorder="1"/>
    <xf numFmtId="164" fontId="10" fillId="0" borderId="27" xfId="1" applyNumberFormat="1" applyFont="1" applyBorder="1"/>
    <xf numFmtId="0" fontId="10" fillId="0" borderId="5" xfId="0" applyFont="1" applyBorder="1"/>
    <xf numFmtId="164" fontId="3" fillId="0" borderId="0" xfId="10" applyNumberFormat="1" applyFont="1" applyFill="1" applyBorder="1" applyAlignment="1">
      <alignment horizontal="center"/>
    </xf>
    <xf numFmtId="164" fontId="3" fillId="0" borderId="5" xfId="8" applyNumberFormat="1" applyFont="1" applyFill="1" applyBorder="1" applyAlignment="1">
      <alignment horizontal="center" wrapText="1"/>
    </xf>
    <xf numFmtId="0" fontId="3" fillId="0" borderId="17" xfId="1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wrapText="1"/>
    </xf>
    <xf numFmtId="164" fontId="2" fillId="0" borderId="5" xfId="11" applyNumberFormat="1" applyFont="1" applyFill="1" applyBorder="1"/>
    <xf numFmtId="164" fontId="2" fillId="0" borderId="0" xfId="8" applyNumberFormat="1" applyFont="1" applyFill="1" applyBorder="1"/>
    <xf numFmtId="10" fontId="2" fillId="0" borderId="0" xfId="9" applyNumberFormat="1" applyFont="1" applyFill="1" applyBorder="1"/>
    <xf numFmtId="0" fontId="3" fillId="0" borderId="29" xfId="11" applyFont="1" applyFill="1" applyBorder="1" applyAlignment="1">
      <alignment horizontal="center"/>
    </xf>
    <xf numFmtId="164" fontId="2" fillId="0" borderId="17" xfId="8" applyNumberFormat="1" applyFont="1" applyFill="1" applyBorder="1"/>
    <xf numFmtId="10" fontId="2" fillId="0" borderId="17" xfId="9" applyNumberFormat="1" applyFont="1" applyFill="1" applyBorder="1"/>
    <xf numFmtId="0" fontId="3" fillId="0" borderId="0" xfId="11" applyFont="1" applyFill="1" applyBorder="1" applyAlignment="1">
      <alignment horizontal="center"/>
    </xf>
    <xf numFmtId="164" fontId="2" fillId="0" borderId="7" xfId="11" applyNumberFormat="1" applyFont="1" applyFill="1" applyBorder="1"/>
    <xf numFmtId="164" fontId="2" fillId="0" borderId="8" xfId="8" applyNumberFormat="1" applyFont="1" applyFill="1" applyBorder="1"/>
    <xf numFmtId="164" fontId="3" fillId="0" borderId="8" xfId="8" applyNumberFormat="1" applyFont="1" applyFill="1" applyBorder="1"/>
    <xf numFmtId="10" fontId="2" fillId="0" borderId="8" xfId="9" applyNumberFormat="1" applyFont="1" applyFill="1" applyBorder="1"/>
    <xf numFmtId="0" fontId="2" fillId="0" borderId="8" xfId="11" applyFont="1" applyFill="1" applyBorder="1"/>
    <xf numFmtId="0" fontId="6" fillId="0" borderId="9" xfId="0" applyFont="1" applyBorder="1"/>
    <xf numFmtId="164" fontId="2" fillId="0" borderId="0" xfId="11" applyNumberFormat="1" applyFont="1" applyFill="1" applyBorder="1" applyAlignment="1">
      <alignment horizontal="left" wrapText="1"/>
    </xf>
    <xf numFmtId="0" fontId="2" fillId="0" borderId="0" xfId="11" applyFont="1" applyFill="1" applyBorder="1" applyAlignment="1">
      <alignment horizontal="right" wrapText="1"/>
    </xf>
    <xf numFmtId="0" fontId="3" fillId="0" borderId="0" xfId="11" applyFont="1" applyFill="1" applyBorder="1" applyAlignment="1">
      <alignment horizontal="right" wrapText="1"/>
    </xf>
    <xf numFmtId="0" fontId="2" fillId="0" borderId="0" xfId="11" applyFont="1" applyFill="1" applyBorder="1" applyAlignment="1">
      <alignment horizontal="left" wrapText="1"/>
    </xf>
    <xf numFmtId="164" fontId="10" fillId="0" borderId="0" xfId="0" applyNumberFormat="1" applyFont="1"/>
    <xf numFmtId="164" fontId="10" fillId="0" borderId="4" xfId="1" applyNumberFormat="1" applyFont="1" applyBorder="1"/>
    <xf numFmtId="164" fontId="10" fillId="0" borderId="6" xfId="1" applyNumberFormat="1" applyFont="1" applyBorder="1"/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/>
    <xf numFmtId="164" fontId="6" fillId="0" borderId="0" xfId="3" applyNumberFormat="1" applyFont="1"/>
    <xf numFmtId="164" fontId="2" fillId="0" borderId="0" xfId="3" applyNumberFormat="1" applyFont="1"/>
    <xf numFmtId="164" fontId="6" fillId="0" borderId="29" xfId="0" applyNumberFormat="1" applyFont="1" applyBorder="1"/>
    <xf numFmtId="10" fontId="6" fillId="0" borderId="17" xfId="2" applyNumberFormat="1" applyFont="1" applyBorder="1"/>
    <xf numFmtId="164" fontId="10" fillId="0" borderId="0" xfId="0" applyNumberFormat="1" applyFont="1" applyBorder="1"/>
    <xf numFmtId="0" fontId="16" fillId="0" borderId="0" xfId="0" applyFont="1"/>
    <xf numFmtId="164" fontId="2" fillId="0" borderId="0" xfId="3" applyNumberFormat="1" applyFont="1" applyFill="1"/>
    <xf numFmtId="164" fontId="6" fillId="0" borderId="17" xfId="0" applyNumberFormat="1" applyFont="1" applyBorder="1"/>
    <xf numFmtId="0" fontId="6" fillId="0" borderId="0" xfId="0" applyFont="1" applyAlignment="1"/>
    <xf numFmtId="41" fontId="6" fillId="0" borderId="0" xfId="13" applyFont="1" applyBorder="1"/>
    <xf numFmtId="0" fontId="6" fillId="0" borderId="0" xfId="0" quotePrefix="1" applyFont="1" applyBorder="1"/>
    <xf numFmtId="0" fontId="10" fillId="0" borderId="0" xfId="0" applyFont="1" applyBorder="1" applyAlignment="1">
      <alignment horizontal="center"/>
    </xf>
    <xf numFmtId="164" fontId="10" fillId="0" borderId="0" xfId="1" applyNumberFormat="1" applyFont="1"/>
    <xf numFmtId="164" fontId="10" fillId="0" borderId="17" xfId="1" applyNumberFormat="1" applyFont="1" applyBorder="1"/>
    <xf numFmtId="0" fontId="0" fillId="0" borderId="0" xfId="0" applyBorder="1"/>
    <xf numFmtId="0" fontId="7" fillId="0" borderId="5" xfId="0" applyFont="1" applyBorder="1" applyAlignment="1">
      <alignment horizontal="left" vertical="center" readingOrder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2" fillId="0" borderId="0" xfId="1" applyNumberFormat="1" applyFont="1"/>
    <xf numFmtId="0" fontId="10" fillId="0" borderId="17" xfId="0" applyFont="1" applyBorder="1" applyAlignment="1">
      <alignment horizontal="center"/>
    </xf>
    <xf numFmtId="164" fontId="3" fillId="0" borderId="28" xfId="8" applyNumberFormat="1" applyFont="1" applyFill="1" applyBorder="1" applyAlignment="1">
      <alignment horizontal="center"/>
    </xf>
    <xf numFmtId="164" fontId="3" fillId="0" borderId="17" xfId="8" applyNumberFormat="1" applyFont="1" applyFill="1" applyBorder="1" applyAlignment="1">
      <alignment horizontal="center"/>
    </xf>
  </cellXfs>
  <cellStyles count="768">
    <cellStyle name="20% - Accent1 2" xfId="14"/>
    <cellStyle name="20% - Accent1 3" xfId="15"/>
    <cellStyle name="20% - Accent1 4" xfId="16"/>
    <cellStyle name="20% - Accent1 5" xfId="17"/>
    <cellStyle name="20% - Accent1 6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2 2" xfId="49"/>
    <cellStyle name="40% - Accent2 3" xfId="50"/>
    <cellStyle name="40% - Accent2 4" xfId="51"/>
    <cellStyle name="40% - Accent2 5" xfId="52"/>
    <cellStyle name="40% - Accent2 6" xfId="53"/>
    <cellStyle name="40% - Accent3 2" xfId="54"/>
    <cellStyle name="40% - Accent3 3" xfId="55"/>
    <cellStyle name="40% - Accent3 4" xfId="56"/>
    <cellStyle name="40% - Accent3 5" xfId="57"/>
    <cellStyle name="40% - Accent3 6" xfId="58"/>
    <cellStyle name="40% - Accent4 2" xfId="59"/>
    <cellStyle name="40% - Accent4 3" xfId="60"/>
    <cellStyle name="40% - Accent4 4" xfId="61"/>
    <cellStyle name="40% - Accent4 5" xfId="62"/>
    <cellStyle name="40% - Accent4 6" xfId="63"/>
    <cellStyle name="40% - Accent5 2" xfId="64"/>
    <cellStyle name="40% - Accent5 3" xfId="65"/>
    <cellStyle name="40% - Accent5 4" xfId="66"/>
    <cellStyle name="40% - Accent5 5" xfId="67"/>
    <cellStyle name="40% - Accent5 6" xfId="68"/>
    <cellStyle name="40% - Accent6 2" xfId="69"/>
    <cellStyle name="40% - Accent6 3" xfId="70"/>
    <cellStyle name="40% - Accent6 4" xfId="71"/>
    <cellStyle name="40% - Accent6 5" xfId="72"/>
    <cellStyle name="40% - Accent6 6" xfId="73"/>
    <cellStyle name="60% - Accent1 2" xfId="74"/>
    <cellStyle name="60% - Accent1 3" xfId="75"/>
    <cellStyle name="60% - Accent1 4" xfId="76"/>
    <cellStyle name="60% - Accent1 5" xfId="77"/>
    <cellStyle name="60% - Accent1 6" xfId="78"/>
    <cellStyle name="60% - Accent2 2" xfId="79"/>
    <cellStyle name="60% - Accent2 3" xfId="80"/>
    <cellStyle name="60% - Accent2 4" xfId="81"/>
    <cellStyle name="60% - Accent2 5" xfId="82"/>
    <cellStyle name="60% - Accent2 6" xfId="83"/>
    <cellStyle name="60% - Accent3 2" xfId="84"/>
    <cellStyle name="60% - Accent3 3" xfId="85"/>
    <cellStyle name="60% - Accent3 4" xfId="86"/>
    <cellStyle name="60% - Accent3 5" xfId="87"/>
    <cellStyle name="60% - Accent3 6" xfId="88"/>
    <cellStyle name="60% - Accent4 2" xfId="89"/>
    <cellStyle name="60% - Accent4 3" xfId="90"/>
    <cellStyle name="60% - Accent4 4" xfId="91"/>
    <cellStyle name="60% - Accent4 5" xfId="92"/>
    <cellStyle name="60% - Accent4 6" xfId="93"/>
    <cellStyle name="60% - Accent5 2" xfId="94"/>
    <cellStyle name="60% - Accent5 3" xfId="95"/>
    <cellStyle name="60% - Accent5 4" xfId="96"/>
    <cellStyle name="60% - Accent5 5" xfId="97"/>
    <cellStyle name="60% - Accent5 6" xfId="98"/>
    <cellStyle name="60% - Accent6 2" xfId="99"/>
    <cellStyle name="60% - Accent6 3" xfId="100"/>
    <cellStyle name="60% - Accent6 4" xfId="101"/>
    <cellStyle name="60% - Accent6 5" xfId="102"/>
    <cellStyle name="60% - Accent6 6" xfId="103"/>
    <cellStyle name="Accent1 2" xfId="104"/>
    <cellStyle name="Accent1 3" xfId="105"/>
    <cellStyle name="Accent1 4" xfId="106"/>
    <cellStyle name="Accent1 5" xfId="107"/>
    <cellStyle name="Accent1 6" xfId="108"/>
    <cellStyle name="Accent2 2" xfId="109"/>
    <cellStyle name="Accent2 3" xfId="110"/>
    <cellStyle name="Accent2 4" xfId="111"/>
    <cellStyle name="Accent2 5" xfId="112"/>
    <cellStyle name="Accent2 6" xfId="113"/>
    <cellStyle name="Accent3 2" xfId="114"/>
    <cellStyle name="Accent3 3" xfId="115"/>
    <cellStyle name="Accent3 4" xfId="116"/>
    <cellStyle name="Accent3 5" xfId="117"/>
    <cellStyle name="Accent3 6" xfId="118"/>
    <cellStyle name="Accent4 2" xfId="119"/>
    <cellStyle name="Accent4 3" xfId="120"/>
    <cellStyle name="Accent4 4" xfId="121"/>
    <cellStyle name="Accent4 5" xfId="122"/>
    <cellStyle name="Accent4 6" xfId="123"/>
    <cellStyle name="Accent5 2" xfId="124"/>
    <cellStyle name="Accent5 3" xfId="125"/>
    <cellStyle name="Accent5 4" xfId="126"/>
    <cellStyle name="Accent5 5" xfId="127"/>
    <cellStyle name="Accent5 6" xfId="128"/>
    <cellStyle name="Accent6 2" xfId="129"/>
    <cellStyle name="Accent6 3" xfId="130"/>
    <cellStyle name="Accent6 4" xfId="131"/>
    <cellStyle name="Accent6 5" xfId="132"/>
    <cellStyle name="Accent6 6" xfId="133"/>
    <cellStyle name="ArrayHeading" xfId="134"/>
    <cellStyle name="ArrayHeading 2" xfId="135"/>
    <cellStyle name="Bad 2" xfId="136"/>
    <cellStyle name="Bad 3" xfId="137"/>
    <cellStyle name="Bad 4" xfId="138"/>
    <cellStyle name="Bad 5" xfId="139"/>
    <cellStyle name="Bad 6" xfId="140"/>
    <cellStyle name="BetweenMacros" xfId="141"/>
    <cellStyle name="BetweenMacros 2" xfId="142"/>
    <cellStyle name="Calc Currency (0)" xfId="143"/>
    <cellStyle name="Calculation 2" xfId="144"/>
    <cellStyle name="Calculation 3" xfId="145"/>
    <cellStyle name="Calculation 4" xfId="146"/>
    <cellStyle name="Calculation 5" xfId="147"/>
    <cellStyle name="Calculation 6" xfId="148"/>
    <cellStyle name="Check Cell 2" xfId="149"/>
    <cellStyle name="Check Cell 3" xfId="150"/>
    <cellStyle name="Check Cell 4" xfId="151"/>
    <cellStyle name="Check Cell 5" xfId="152"/>
    <cellStyle name="Check Cell 6" xfId="153"/>
    <cellStyle name="Column total in dollars" xfId="154"/>
    <cellStyle name="Column total in dollars 2" xfId="155"/>
    <cellStyle name="Comma" xfId="1" builtinId="3"/>
    <cellStyle name="Comma  - Style1" xfId="156"/>
    <cellStyle name="Comma  - Style1 2" xfId="157"/>
    <cellStyle name="Comma  - Style1 3" xfId="158"/>
    <cellStyle name="Comma  - Style1 4" xfId="159"/>
    <cellStyle name="Comma  - Style1 5" xfId="160"/>
    <cellStyle name="Comma  - Style2" xfId="161"/>
    <cellStyle name="Comma  - Style2 2" xfId="162"/>
    <cellStyle name="Comma  - Style2 3" xfId="163"/>
    <cellStyle name="Comma  - Style2 4" xfId="164"/>
    <cellStyle name="Comma  - Style2 5" xfId="165"/>
    <cellStyle name="Comma  - Style3" xfId="166"/>
    <cellStyle name="Comma  - Style3 2" xfId="167"/>
    <cellStyle name="Comma  - Style3 3" xfId="168"/>
    <cellStyle name="Comma  - Style3 4" xfId="169"/>
    <cellStyle name="Comma  - Style3 5" xfId="170"/>
    <cellStyle name="Comma  - Style4" xfId="171"/>
    <cellStyle name="Comma  - Style4 2" xfId="172"/>
    <cellStyle name="Comma  - Style4 3" xfId="173"/>
    <cellStyle name="Comma  - Style4 4" xfId="174"/>
    <cellStyle name="Comma  - Style4 5" xfId="175"/>
    <cellStyle name="Comma  - Style5" xfId="176"/>
    <cellStyle name="Comma  - Style5 2" xfId="177"/>
    <cellStyle name="Comma  - Style5 3" xfId="178"/>
    <cellStyle name="Comma  - Style5 4" xfId="179"/>
    <cellStyle name="Comma  - Style5 5" xfId="180"/>
    <cellStyle name="Comma  - Style6" xfId="181"/>
    <cellStyle name="Comma  - Style6 2" xfId="182"/>
    <cellStyle name="Comma  - Style6 3" xfId="183"/>
    <cellStyle name="Comma  - Style6 4" xfId="184"/>
    <cellStyle name="Comma  - Style6 5" xfId="185"/>
    <cellStyle name="Comma  - Style7" xfId="186"/>
    <cellStyle name="Comma  - Style7 2" xfId="187"/>
    <cellStyle name="Comma  - Style7 3" xfId="188"/>
    <cellStyle name="Comma  - Style7 4" xfId="189"/>
    <cellStyle name="Comma  - Style7 5" xfId="190"/>
    <cellStyle name="Comma  - Style8" xfId="191"/>
    <cellStyle name="Comma  - Style8 2" xfId="192"/>
    <cellStyle name="Comma  - Style8 3" xfId="193"/>
    <cellStyle name="Comma  - Style8 4" xfId="194"/>
    <cellStyle name="Comma  - Style8 5" xfId="195"/>
    <cellStyle name="Comma (0)" xfId="196"/>
    <cellStyle name="Comma [0] 2" xfId="13"/>
    <cellStyle name="Comma 10" xfId="197"/>
    <cellStyle name="Comma 10 2" xfId="3"/>
    <cellStyle name="Comma 11" xfId="198"/>
    <cellStyle name="Comma 11 2" xfId="199"/>
    <cellStyle name="Comma 12" xfId="200"/>
    <cellStyle name="Comma 13" xfId="201"/>
    <cellStyle name="Comma 14" xfId="202"/>
    <cellStyle name="Comma 15" xfId="203"/>
    <cellStyle name="Comma 16" xfId="204"/>
    <cellStyle name="Comma 17" xfId="205"/>
    <cellStyle name="Comma 18" xfId="206"/>
    <cellStyle name="Comma 2" xfId="207"/>
    <cellStyle name="Comma 2 10" xfId="208"/>
    <cellStyle name="Comma 2 2" xfId="209"/>
    <cellStyle name="Comma 2 2 2" xfId="8"/>
    <cellStyle name="Comma 2 2 2 2" xfId="210"/>
    <cellStyle name="Comma 2 3" xfId="211"/>
    <cellStyle name="Comma 2 4" xfId="212"/>
    <cellStyle name="Comma 2 5" xfId="213"/>
    <cellStyle name="Comma 2 6" xfId="214"/>
    <cellStyle name="Comma 2 7" xfId="215"/>
    <cellStyle name="Comma 2 8" xfId="216"/>
    <cellStyle name="Comma 2 9" xfId="217"/>
    <cellStyle name="Comma 3" xfId="218"/>
    <cellStyle name="Comma 3 2" xfId="219"/>
    <cellStyle name="Comma 3 3" xfId="220"/>
    <cellStyle name="Comma 4" xfId="221"/>
    <cellStyle name="Comma 4 2" xfId="222"/>
    <cellStyle name="Comma 4 3" xfId="223"/>
    <cellStyle name="Comma 4 3 2" xfId="224"/>
    <cellStyle name="Comma 5" xfId="225"/>
    <cellStyle name="Comma 5 2" xfId="226"/>
    <cellStyle name="Comma 5 3" xfId="227"/>
    <cellStyle name="Comma 6" xfId="228"/>
    <cellStyle name="Comma 6 2" xfId="229"/>
    <cellStyle name="Comma 6 3" xfId="230"/>
    <cellStyle name="Comma 7" xfId="231"/>
    <cellStyle name="Comma 7 2" xfId="232"/>
    <cellStyle name="Comma 7 2 2" xfId="233"/>
    <cellStyle name="Comma 8" xfId="234"/>
    <cellStyle name="Comma 9" xfId="235"/>
    <cellStyle name="Comma0" xfId="236"/>
    <cellStyle name="Comma0 - Style1" xfId="237"/>
    <cellStyle name="Comma0 - Style2" xfId="238"/>
    <cellStyle name="Comma0 - Style3" xfId="239"/>
    <cellStyle name="Comma0 - Style3 2" xfId="240"/>
    <cellStyle name="Comma0 - Style4" xfId="241"/>
    <cellStyle name="Comma0 - Style4 2" xfId="242"/>
    <cellStyle name="Comma0 2" xfId="243"/>
    <cellStyle name="Comma0 3" xfId="244"/>
    <cellStyle name="Comma0 4" xfId="245"/>
    <cellStyle name="Comma0 5" xfId="246"/>
    <cellStyle name="Comma0 6" xfId="247"/>
    <cellStyle name="Comma0 7" xfId="248"/>
    <cellStyle name="Comma0 8" xfId="249"/>
    <cellStyle name="Comma0_1st Qtr 2009 Global Insight Factors" xfId="250"/>
    <cellStyle name="Comma1 - Style1" xfId="251"/>
    <cellStyle name="Comma1 - Style1 2" xfId="252"/>
    <cellStyle name="Curren - Style2" xfId="253"/>
    <cellStyle name="Curren - Style3" xfId="254"/>
    <cellStyle name="Currency 2" xfId="255"/>
    <cellStyle name="Currency 2 2" xfId="256"/>
    <cellStyle name="Currency 2 2 2" xfId="257"/>
    <cellStyle name="Currency 2 3" xfId="258"/>
    <cellStyle name="Currency 3" xfId="259"/>
    <cellStyle name="Currency 3 2" xfId="260"/>
    <cellStyle name="Currency 4" xfId="261"/>
    <cellStyle name="Currency 5" xfId="262"/>
    <cellStyle name="Currency 6" xfId="263"/>
    <cellStyle name="Currency 7" xfId="264"/>
    <cellStyle name="Currency 8" xfId="265"/>
    <cellStyle name="Currency 9" xfId="266"/>
    <cellStyle name="Currency No Comma" xfId="267"/>
    <cellStyle name="Currency(0)" xfId="268"/>
    <cellStyle name="Currency0" xfId="269"/>
    <cellStyle name="Currency0 2" xfId="270"/>
    <cellStyle name="Currency0 3" xfId="271"/>
    <cellStyle name="Currency0 4" xfId="272"/>
    <cellStyle name="Currency0 5" xfId="273"/>
    <cellStyle name="Currency0 6" xfId="274"/>
    <cellStyle name="Currency0 7" xfId="275"/>
    <cellStyle name="Currency0 8" xfId="276"/>
    <cellStyle name="Date" xfId="277"/>
    <cellStyle name="Date - Style1" xfId="278"/>
    <cellStyle name="Date - Style3" xfId="279"/>
    <cellStyle name="Date - Style3 2" xfId="280"/>
    <cellStyle name="Date 10" xfId="281"/>
    <cellStyle name="Date 11" xfId="282"/>
    <cellStyle name="Date 12" xfId="283"/>
    <cellStyle name="Date 13" xfId="284"/>
    <cellStyle name="Date 14" xfId="285"/>
    <cellStyle name="Date 2" xfId="286"/>
    <cellStyle name="Date 3" xfId="287"/>
    <cellStyle name="Date 4" xfId="288"/>
    <cellStyle name="Date 5" xfId="289"/>
    <cellStyle name="Date 6" xfId="290"/>
    <cellStyle name="Date 7" xfId="291"/>
    <cellStyle name="Date 8" xfId="292"/>
    <cellStyle name="Date 9" xfId="293"/>
    <cellStyle name="Date_1st Qtr 2009 Global Insight Factors" xfId="294"/>
    <cellStyle name="Explanatory Text 2" xfId="295"/>
    <cellStyle name="Explanatory Text 3" xfId="296"/>
    <cellStyle name="Explanatory Text 4" xfId="297"/>
    <cellStyle name="Explanatory Text 5" xfId="298"/>
    <cellStyle name="Explanatory Text 6" xfId="299"/>
    <cellStyle name="Fixed" xfId="300"/>
    <cellStyle name="Fixed 2" xfId="301"/>
    <cellStyle name="Fixed 3" xfId="302"/>
    <cellStyle name="Fixed 4" xfId="303"/>
    <cellStyle name="Fixed 5" xfId="304"/>
    <cellStyle name="Fixed 6" xfId="305"/>
    <cellStyle name="Fixed 7" xfId="306"/>
    <cellStyle name="Fixed 8" xfId="307"/>
    <cellStyle name="Fixed2 - Style2" xfId="308"/>
    <cellStyle name="General" xfId="309"/>
    <cellStyle name="Good 2" xfId="310"/>
    <cellStyle name="Good 3" xfId="311"/>
    <cellStyle name="Good 4" xfId="312"/>
    <cellStyle name="Good 5" xfId="313"/>
    <cellStyle name="Good 6" xfId="314"/>
    <cellStyle name="Grey" xfId="315"/>
    <cellStyle name="Grey 2" xfId="316"/>
    <cellStyle name="Grey 3" xfId="317"/>
    <cellStyle name="header" xfId="318"/>
    <cellStyle name="header 2" xfId="319"/>
    <cellStyle name="Header1" xfId="320"/>
    <cellStyle name="Header1 2" xfId="321"/>
    <cellStyle name="Header2" xfId="322"/>
    <cellStyle name="Header2 2" xfId="323"/>
    <cellStyle name="Heading 1 10" xfId="324"/>
    <cellStyle name="Heading 1 11" xfId="325"/>
    <cellStyle name="Heading 1 12" xfId="326"/>
    <cellStyle name="Heading 1 2" xfId="327"/>
    <cellStyle name="Heading 1 3" xfId="328"/>
    <cellStyle name="Heading 1 4" xfId="329"/>
    <cellStyle name="Heading 1 5" xfId="330"/>
    <cellStyle name="Heading 1 6" xfId="331"/>
    <cellStyle name="Heading 1 7" xfId="332"/>
    <cellStyle name="Heading 1 8" xfId="333"/>
    <cellStyle name="Heading 1 9" xfId="334"/>
    <cellStyle name="Heading 2 10" xfId="335"/>
    <cellStyle name="Heading 2 11" xfId="336"/>
    <cellStyle name="Heading 2 12" xfId="337"/>
    <cellStyle name="Heading 2 2" xfId="338"/>
    <cellStyle name="Heading 2 3" xfId="339"/>
    <cellStyle name="Heading 2 4" xfId="340"/>
    <cellStyle name="Heading 2 5" xfId="341"/>
    <cellStyle name="Heading 2 6" xfId="342"/>
    <cellStyle name="Heading 2 7" xfId="343"/>
    <cellStyle name="Heading 2 8" xfId="344"/>
    <cellStyle name="Heading 2 9" xfId="345"/>
    <cellStyle name="Heading 3 2" xfId="346"/>
    <cellStyle name="Heading 3 3" xfId="347"/>
    <cellStyle name="Heading 3 4" xfId="348"/>
    <cellStyle name="Heading 3 5" xfId="349"/>
    <cellStyle name="Heading 3 6" xfId="350"/>
    <cellStyle name="Heading 4 2" xfId="351"/>
    <cellStyle name="Heading 4 3" xfId="352"/>
    <cellStyle name="Heading 4 4" xfId="353"/>
    <cellStyle name="Heading 4 5" xfId="354"/>
    <cellStyle name="Heading 4 6" xfId="355"/>
    <cellStyle name="Heading1" xfId="356"/>
    <cellStyle name="Heading2" xfId="357"/>
    <cellStyle name="Hyperlink 2" xfId="358"/>
    <cellStyle name="Hyperlink 2 2" xfId="359"/>
    <cellStyle name="Hyperlink 2 3" xfId="360"/>
    <cellStyle name="Hyperlink 3" xfId="361"/>
    <cellStyle name="Hyperlink 4" xfId="362"/>
    <cellStyle name="Input [yellow]" xfId="363"/>
    <cellStyle name="Input [yellow] 2" xfId="364"/>
    <cellStyle name="Input [yellow] 3" xfId="365"/>
    <cellStyle name="Input 10" xfId="366"/>
    <cellStyle name="Input 11" xfId="367"/>
    <cellStyle name="Input 12" xfId="368"/>
    <cellStyle name="Input 2" xfId="369"/>
    <cellStyle name="Input 3" xfId="370"/>
    <cellStyle name="Input 4" xfId="371"/>
    <cellStyle name="Input 5" xfId="372"/>
    <cellStyle name="Input 6" xfId="373"/>
    <cellStyle name="Input 7" xfId="374"/>
    <cellStyle name="Input 8" xfId="375"/>
    <cellStyle name="Input 9" xfId="376"/>
    <cellStyle name="Inst. Sections" xfId="377"/>
    <cellStyle name="Inst. Subheading" xfId="378"/>
    <cellStyle name="Linked Cell 2" xfId="379"/>
    <cellStyle name="Linked Cell 3" xfId="380"/>
    <cellStyle name="Linked Cell 4" xfId="381"/>
    <cellStyle name="Linked Cell 5" xfId="382"/>
    <cellStyle name="Linked Cell 6" xfId="383"/>
    <cellStyle name="Macro" xfId="384"/>
    <cellStyle name="Macro 2" xfId="385"/>
    <cellStyle name="macro descr" xfId="386"/>
    <cellStyle name="macro descr 2" xfId="387"/>
    <cellStyle name="Macro_Comments" xfId="388"/>
    <cellStyle name="MacroText" xfId="389"/>
    <cellStyle name="MacroText 2" xfId="390"/>
    <cellStyle name="Marathon" xfId="391"/>
    <cellStyle name="Marathon 2" xfId="392"/>
    <cellStyle name="MCP" xfId="393"/>
    <cellStyle name="Neutral 2" xfId="394"/>
    <cellStyle name="Neutral 3" xfId="395"/>
    <cellStyle name="Neutral 4" xfId="396"/>
    <cellStyle name="Neutral 5" xfId="397"/>
    <cellStyle name="Neutral 6" xfId="398"/>
    <cellStyle name="nONE" xfId="399"/>
    <cellStyle name="nONE 2" xfId="400"/>
    <cellStyle name="nONE 3" xfId="401"/>
    <cellStyle name="nONE 4" xfId="402"/>
    <cellStyle name="nONE 5" xfId="403"/>
    <cellStyle name="nONE 6" xfId="404"/>
    <cellStyle name="nONE 7" xfId="405"/>
    <cellStyle name="nONE 8" xfId="406"/>
    <cellStyle name="noninput" xfId="407"/>
    <cellStyle name="noninput 2" xfId="408"/>
    <cellStyle name="noninput 3" xfId="409"/>
    <cellStyle name="Normal" xfId="0" builtinId="0"/>
    <cellStyle name="Normal - Style1" xfId="410"/>
    <cellStyle name="Normal - Style1 2" xfId="411"/>
    <cellStyle name="Normal - Style1 3" xfId="412"/>
    <cellStyle name="Normal - Style1 4" xfId="413"/>
    <cellStyle name="Normal - Style1 5" xfId="414"/>
    <cellStyle name="Normal - Style2" xfId="415"/>
    <cellStyle name="Normal - Style3" xfId="416"/>
    <cellStyle name="Normal - Style4" xfId="417"/>
    <cellStyle name="Normal - Style5" xfId="418"/>
    <cellStyle name="Normal - Style6" xfId="419"/>
    <cellStyle name="Normal - Style7" xfId="420"/>
    <cellStyle name="Normal - Style8" xfId="421"/>
    <cellStyle name="Normal 10" xfId="422"/>
    <cellStyle name="Normal 10 2" xfId="423"/>
    <cellStyle name="Normal 11" xfId="424"/>
    <cellStyle name="Normal 117" xfId="425"/>
    <cellStyle name="Normal 12" xfId="426"/>
    <cellStyle name="Normal 122" xfId="427"/>
    <cellStyle name="Normal 13" xfId="428"/>
    <cellStyle name="Normal 14" xfId="429"/>
    <cellStyle name="Normal 15" xfId="430"/>
    <cellStyle name="Normal 16" xfId="431"/>
    <cellStyle name="Normal 17" xfId="432"/>
    <cellStyle name="Normal 18" xfId="433"/>
    <cellStyle name="Normal 19" xfId="434"/>
    <cellStyle name="Normal 2" xfId="7"/>
    <cellStyle name="Normal 2 10" xfId="435"/>
    <cellStyle name="Normal 2 11" xfId="436"/>
    <cellStyle name="Normal 2 2" xfId="437"/>
    <cellStyle name="Normal 2 2 2" xfId="438"/>
    <cellStyle name="Normal 2 2 2 2" xfId="439"/>
    <cellStyle name="Normal 2 3" xfId="440"/>
    <cellStyle name="Normal 2 3 2" xfId="441"/>
    <cellStyle name="Normal 2 3 2 2" xfId="442"/>
    <cellStyle name="Normal 2 3 3" xfId="443"/>
    <cellStyle name="Normal 2 3 4" xfId="444"/>
    <cellStyle name="Normal 2 3 5" xfId="445"/>
    <cellStyle name="Normal 2 3 6" xfId="446"/>
    <cellStyle name="Normal 2 3 7" xfId="447"/>
    <cellStyle name="Normal 2 4" xfId="448"/>
    <cellStyle name="Normal 2 5" xfId="449"/>
    <cellStyle name="Normal 2 5 2" xfId="450"/>
    <cellStyle name="Normal 2 6" xfId="451"/>
    <cellStyle name="Normal 2 7" xfId="452"/>
    <cellStyle name="Normal 2 8" xfId="453"/>
    <cellStyle name="Normal 2 9" xfId="454"/>
    <cellStyle name="Normal 2_04-2009 MEHC Cross Charge" xfId="455"/>
    <cellStyle name="Normal 20" xfId="456"/>
    <cellStyle name="Normal 21" xfId="457"/>
    <cellStyle name="Normal 22" xfId="458"/>
    <cellStyle name="Normal 23" xfId="459"/>
    <cellStyle name="Normal 24" xfId="460"/>
    <cellStyle name="Normal 25" xfId="461"/>
    <cellStyle name="Normal 26" xfId="462"/>
    <cellStyle name="Normal 27" xfId="463"/>
    <cellStyle name="Normal 28" xfId="464"/>
    <cellStyle name="Normal 29" xfId="465"/>
    <cellStyle name="Normal 3" xfId="466"/>
    <cellStyle name="Normal 3 2" xfId="467"/>
    <cellStyle name="Normal 3 2 2" xfId="468"/>
    <cellStyle name="Normal 3 2 2 2" xfId="469"/>
    <cellStyle name="Normal 3 2 3" xfId="470"/>
    <cellStyle name="Normal 3 2 4" xfId="471"/>
    <cellStyle name="Normal 3 2 5" xfId="472"/>
    <cellStyle name="Normal 3 2 6" xfId="473"/>
    <cellStyle name="Normal 3 3" xfId="474"/>
    <cellStyle name="Normal 3 4" xfId="475"/>
    <cellStyle name="Normal 3 5" xfId="476"/>
    <cellStyle name="Normal 3 5 2" xfId="477"/>
    <cellStyle name="Normal 3 6" xfId="478"/>
    <cellStyle name="Normal 3 7" xfId="479"/>
    <cellStyle name="Normal 3 8" xfId="480"/>
    <cellStyle name="Normal 4" xfId="481"/>
    <cellStyle name="Normal 4 2" xfId="482"/>
    <cellStyle name="Normal 4 2 2" xfId="483"/>
    <cellStyle name="Normal 4 3" xfId="484"/>
    <cellStyle name="Normal 4 4" xfId="485"/>
    <cellStyle name="Normal 4 5" xfId="486"/>
    <cellStyle name="Normal 4 6" xfId="487"/>
    <cellStyle name="Normal 4 7" xfId="488"/>
    <cellStyle name="Normal 5" xfId="489"/>
    <cellStyle name="Normal 5 2" xfId="490"/>
    <cellStyle name="Normal 6" xfId="10"/>
    <cellStyle name="Normal 6 2" xfId="491"/>
    <cellStyle name="Normal 6 3" xfId="492"/>
    <cellStyle name="Normal 6 4" xfId="493"/>
    <cellStyle name="Normal 6 4 2" xfId="494"/>
    <cellStyle name="Normal 7" xfId="495"/>
    <cellStyle name="Normal 7 2" xfId="496"/>
    <cellStyle name="Normal 7 2 2" xfId="497"/>
    <cellStyle name="Normal 8" xfId="498"/>
    <cellStyle name="Normal 8 2" xfId="499"/>
    <cellStyle name="Normal 9" xfId="500"/>
    <cellStyle name="Normal 9 2" xfId="501"/>
    <cellStyle name="Normal(0)" xfId="502"/>
    <cellStyle name="Normal_Adjustment Template" xfId="6"/>
    <cellStyle name="Normal_Contract Expiration Dates Summary-8-2-05" xfId="12"/>
    <cellStyle name="Normal_Copy of File50007" xfId="4"/>
    <cellStyle name="Normal_Extract for Adjustment-Wy Case - Sept 06" xfId="11"/>
    <cellStyle name="Note 2" xfId="503"/>
    <cellStyle name="Note 3" xfId="504"/>
    <cellStyle name="Note 4" xfId="505"/>
    <cellStyle name="Note 5" xfId="506"/>
    <cellStyle name="Note 6" xfId="507"/>
    <cellStyle name="Number" xfId="508"/>
    <cellStyle name="Number 10" xfId="509"/>
    <cellStyle name="Number 11" xfId="510"/>
    <cellStyle name="Number 12" xfId="511"/>
    <cellStyle name="Number 13" xfId="512"/>
    <cellStyle name="Number 14" xfId="513"/>
    <cellStyle name="Number 2" xfId="514"/>
    <cellStyle name="Number 3" xfId="515"/>
    <cellStyle name="Number 4" xfId="516"/>
    <cellStyle name="Number 5" xfId="517"/>
    <cellStyle name="Number 6" xfId="518"/>
    <cellStyle name="Number 7" xfId="519"/>
    <cellStyle name="Number 8" xfId="520"/>
    <cellStyle name="Number 9" xfId="521"/>
    <cellStyle name="Output 2" xfId="522"/>
    <cellStyle name="Output 3" xfId="523"/>
    <cellStyle name="Output 4" xfId="524"/>
    <cellStyle name="Output 5" xfId="525"/>
    <cellStyle name="Output 6" xfId="526"/>
    <cellStyle name="Output Amounts" xfId="527"/>
    <cellStyle name="Output Line Items" xfId="528"/>
    <cellStyle name="Password" xfId="529"/>
    <cellStyle name="Percen - Style1" xfId="530"/>
    <cellStyle name="Percen - Style1 2" xfId="531"/>
    <cellStyle name="Percen - Style2" xfId="532"/>
    <cellStyle name="Percen - Style2 2" xfId="533"/>
    <cellStyle name="Percent" xfId="2" builtinId="5"/>
    <cellStyle name="Percent [2]" xfId="534"/>
    <cellStyle name="Percent [2] 2" xfId="535"/>
    <cellStyle name="Percent [2] 3" xfId="536"/>
    <cellStyle name="Percent [2] 4" xfId="537"/>
    <cellStyle name="Percent [2] 5" xfId="538"/>
    <cellStyle name="Percent 10" xfId="5"/>
    <cellStyle name="Percent 11" xfId="539"/>
    <cellStyle name="Percent 2" xfId="540"/>
    <cellStyle name="Percent 2 2" xfId="541"/>
    <cellStyle name="Percent 2 2 2" xfId="542"/>
    <cellStyle name="Percent 2 3" xfId="543"/>
    <cellStyle name="Percent 3" xfId="544"/>
    <cellStyle name="Percent 3 10" xfId="545"/>
    <cellStyle name="Percent 3 2" xfId="9"/>
    <cellStyle name="Percent 3 3" xfId="546"/>
    <cellStyle name="Percent 3 4" xfId="547"/>
    <cellStyle name="Percent 3 5" xfId="548"/>
    <cellStyle name="Percent 3 6" xfId="549"/>
    <cellStyle name="Percent 3 7" xfId="550"/>
    <cellStyle name="Percent 3 8" xfId="551"/>
    <cellStyle name="Percent 3 9" xfId="552"/>
    <cellStyle name="Percent 4" xfId="553"/>
    <cellStyle name="Percent 4 2" xfId="554"/>
    <cellStyle name="Percent 5" xfId="555"/>
    <cellStyle name="Percent 5 2" xfId="556"/>
    <cellStyle name="Percent 6" xfId="557"/>
    <cellStyle name="Percent 6 2" xfId="558"/>
    <cellStyle name="Percent 6 3" xfId="559"/>
    <cellStyle name="Percent 7" xfId="560"/>
    <cellStyle name="Percent(0)" xfId="561"/>
    <cellStyle name="SAPBEXaggData" xfId="562"/>
    <cellStyle name="SAPBEXaggDataEmph" xfId="563"/>
    <cellStyle name="SAPBEXaggItem" xfId="564"/>
    <cellStyle name="SAPBEXaggItem 2" xfId="565"/>
    <cellStyle name="SAPBEXaggItem 3" xfId="566"/>
    <cellStyle name="SAPBEXaggItem 4" xfId="567"/>
    <cellStyle name="SAPBEXaggItem 5" xfId="568"/>
    <cellStyle name="SAPBEXaggItem 6" xfId="569"/>
    <cellStyle name="SAPBEXaggItem_Copy of xSAPtemp5457" xfId="570"/>
    <cellStyle name="SAPBEXaggItemX" xfId="571"/>
    <cellStyle name="SAPBEXchaText" xfId="572"/>
    <cellStyle name="SAPBEXchaText 10" xfId="573"/>
    <cellStyle name="SAPBEXchaText 11" xfId="574"/>
    <cellStyle name="SAPBEXchaText 2" xfId="575"/>
    <cellStyle name="SAPBEXchaText 3" xfId="576"/>
    <cellStyle name="SAPBEXchaText 4" xfId="577"/>
    <cellStyle name="SAPBEXchaText 5" xfId="578"/>
    <cellStyle name="SAPBEXchaText 6" xfId="579"/>
    <cellStyle name="SAPBEXchaText 7" xfId="580"/>
    <cellStyle name="SAPBEXchaText 8" xfId="581"/>
    <cellStyle name="SAPBEXchaText 9" xfId="582"/>
    <cellStyle name="SAPBEXchaText_BW Prepaid - Actuals" xfId="583"/>
    <cellStyle name="SAPBEXexcBad7" xfId="584"/>
    <cellStyle name="SAPBEXexcBad8" xfId="585"/>
    <cellStyle name="SAPBEXexcBad9" xfId="586"/>
    <cellStyle name="SAPBEXexcCritical4" xfId="587"/>
    <cellStyle name="SAPBEXexcCritical5" xfId="588"/>
    <cellStyle name="SAPBEXexcCritical6" xfId="589"/>
    <cellStyle name="SAPBEXexcGood1" xfId="590"/>
    <cellStyle name="SAPBEXexcGood2" xfId="591"/>
    <cellStyle name="SAPBEXexcGood3" xfId="592"/>
    <cellStyle name="SAPBEXfilterDrill" xfId="593"/>
    <cellStyle name="SAPBEXfilterItem" xfId="594"/>
    <cellStyle name="SAPBEXfilterItem 2" xfId="595"/>
    <cellStyle name="SAPBEXfilterItem 2 2" xfId="596"/>
    <cellStyle name="SAPBEXfilterItem 3" xfId="597"/>
    <cellStyle name="SAPBEXfilterItem 4" xfId="598"/>
    <cellStyle name="SAPBEXfilterItem 5" xfId="599"/>
    <cellStyle name="SAPBEXfilterItem 6" xfId="600"/>
    <cellStyle name="SAPBEXfilterItem_BW Prepaid - Actuals" xfId="601"/>
    <cellStyle name="SAPBEXfilterText" xfId="602"/>
    <cellStyle name="SAPBEXfilterText 2" xfId="603"/>
    <cellStyle name="SAPBEXfilterText 3" xfId="604"/>
    <cellStyle name="SAPBEXfilterText 4" xfId="605"/>
    <cellStyle name="SAPBEXfilterText 5" xfId="606"/>
    <cellStyle name="SAPBEXformats" xfId="607"/>
    <cellStyle name="SAPBEXheaderItem" xfId="608"/>
    <cellStyle name="SAPBEXheaderItem 2" xfId="609"/>
    <cellStyle name="SAPBEXheaderItem 2 2" xfId="610"/>
    <cellStyle name="SAPBEXheaderItem 3" xfId="611"/>
    <cellStyle name="SAPBEXheaderItem 4" xfId="612"/>
    <cellStyle name="SAPBEXheaderItem 5" xfId="613"/>
    <cellStyle name="SAPBEXheaderItem 6" xfId="614"/>
    <cellStyle name="SAPBEXheaderItem 7" xfId="615"/>
    <cellStyle name="SAPBEXheaderItem_BW Prepaid - Actuals" xfId="616"/>
    <cellStyle name="SAPBEXheaderText" xfId="617"/>
    <cellStyle name="SAPBEXheaderText 2" xfId="618"/>
    <cellStyle name="SAPBEXheaderText 2 2" xfId="619"/>
    <cellStyle name="SAPBEXheaderText 3" xfId="620"/>
    <cellStyle name="SAPBEXheaderText 4" xfId="621"/>
    <cellStyle name="SAPBEXheaderText 5" xfId="622"/>
    <cellStyle name="SAPBEXheaderText 6" xfId="623"/>
    <cellStyle name="SAPBEXheaderText 7" xfId="624"/>
    <cellStyle name="SAPBEXheaderText_BW Prepaid - Actuals" xfId="625"/>
    <cellStyle name="SAPBEXHLevel0" xfId="626"/>
    <cellStyle name="SAPBEXHLevel0 2" xfId="627"/>
    <cellStyle name="SAPBEXHLevel0 3" xfId="628"/>
    <cellStyle name="SAPBEXHLevel0 4" xfId="629"/>
    <cellStyle name="SAPBEXHLevel0 5" xfId="630"/>
    <cellStyle name="SAPBEXHLevel0 6" xfId="631"/>
    <cellStyle name="SAPBEXHLevel0X" xfId="632"/>
    <cellStyle name="SAPBEXHLevel0X 2" xfId="633"/>
    <cellStyle name="SAPBEXHLevel0X 3" xfId="634"/>
    <cellStyle name="SAPBEXHLevel0X 4" xfId="635"/>
    <cellStyle name="SAPBEXHLevel0X 5" xfId="636"/>
    <cellStyle name="SAPBEXHLevel0X 6" xfId="637"/>
    <cellStyle name="SAPBEXHLevel1" xfId="638"/>
    <cellStyle name="SAPBEXHLevel1 2" xfId="639"/>
    <cellStyle name="SAPBEXHLevel1 3" xfId="640"/>
    <cellStyle name="SAPBEXHLevel1 4" xfId="641"/>
    <cellStyle name="SAPBEXHLevel1 5" xfId="642"/>
    <cellStyle name="SAPBEXHLevel1 6" xfId="643"/>
    <cellStyle name="SAPBEXHLevel1X" xfId="644"/>
    <cellStyle name="SAPBEXHLevel1X 2" xfId="645"/>
    <cellStyle name="SAPBEXHLevel1X 3" xfId="646"/>
    <cellStyle name="SAPBEXHLevel1X 4" xfId="647"/>
    <cellStyle name="SAPBEXHLevel1X 5" xfId="648"/>
    <cellStyle name="SAPBEXHLevel1X 6" xfId="649"/>
    <cellStyle name="SAPBEXHLevel2" xfId="650"/>
    <cellStyle name="SAPBEXHLevel2 2" xfId="651"/>
    <cellStyle name="SAPBEXHLevel2 3" xfId="652"/>
    <cellStyle name="SAPBEXHLevel2 4" xfId="653"/>
    <cellStyle name="SAPBEXHLevel2 5" xfId="654"/>
    <cellStyle name="SAPBEXHLevel2 6" xfId="655"/>
    <cellStyle name="SAPBEXHLevel2X" xfId="656"/>
    <cellStyle name="SAPBEXHLevel2X 2" xfId="657"/>
    <cellStyle name="SAPBEXHLevel2X 3" xfId="658"/>
    <cellStyle name="SAPBEXHLevel2X 4" xfId="659"/>
    <cellStyle name="SAPBEXHLevel2X 5" xfId="660"/>
    <cellStyle name="SAPBEXHLevel2X 6" xfId="661"/>
    <cellStyle name="SAPBEXHLevel3" xfId="662"/>
    <cellStyle name="SAPBEXHLevel3 2" xfId="663"/>
    <cellStyle name="SAPBEXHLevel3 3" xfId="664"/>
    <cellStyle name="SAPBEXHLevel3 4" xfId="665"/>
    <cellStyle name="SAPBEXHLevel3 5" xfId="666"/>
    <cellStyle name="SAPBEXHLevel3 6" xfId="667"/>
    <cellStyle name="SAPBEXHLevel3X" xfId="668"/>
    <cellStyle name="SAPBEXHLevel3X 2" xfId="669"/>
    <cellStyle name="SAPBEXHLevel3X 3" xfId="670"/>
    <cellStyle name="SAPBEXHLevel3X 4" xfId="671"/>
    <cellStyle name="SAPBEXHLevel3X 5" xfId="672"/>
    <cellStyle name="SAPBEXHLevel3X 6" xfId="673"/>
    <cellStyle name="SAPBEXresData" xfId="674"/>
    <cellStyle name="SAPBEXresDataEmph" xfId="675"/>
    <cellStyle name="SAPBEXresItem" xfId="676"/>
    <cellStyle name="SAPBEXresItemX" xfId="677"/>
    <cellStyle name="SAPBEXstdData" xfId="678"/>
    <cellStyle name="SAPBEXstdData 2" xfId="679"/>
    <cellStyle name="SAPBEXstdData 2 2" xfId="680"/>
    <cellStyle name="SAPBEXstdData 3" xfId="681"/>
    <cellStyle name="SAPBEXstdData 4" xfId="682"/>
    <cellStyle name="SAPBEXstdData 5" xfId="683"/>
    <cellStyle name="SAPBEXstdData 6" xfId="684"/>
    <cellStyle name="SAPBEXstdData_BW Prepaid - Actuals" xfId="685"/>
    <cellStyle name="SAPBEXstdDataEmph" xfId="686"/>
    <cellStyle name="SAPBEXstdItem" xfId="687"/>
    <cellStyle name="SAPBEXstdItem 10" xfId="688"/>
    <cellStyle name="SAPBEXstdItem 2" xfId="689"/>
    <cellStyle name="SAPBEXstdItem 3" xfId="690"/>
    <cellStyle name="SAPBEXstdItem 4" xfId="691"/>
    <cellStyle name="SAPBEXstdItem 5" xfId="692"/>
    <cellStyle name="SAPBEXstdItem 6" xfId="693"/>
    <cellStyle name="SAPBEXstdItem 7" xfId="694"/>
    <cellStyle name="SAPBEXstdItem 8" xfId="695"/>
    <cellStyle name="SAPBEXstdItem 9" xfId="696"/>
    <cellStyle name="SAPBEXstdItem_BW Prepaid - Actuals" xfId="697"/>
    <cellStyle name="SAPBEXstdItemX" xfId="698"/>
    <cellStyle name="SAPBEXstdItemX 2" xfId="699"/>
    <cellStyle name="SAPBEXstdItemX 2 2" xfId="700"/>
    <cellStyle name="SAPBEXstdItemX 3" xfId="701"/>
    <cellStyle name="SAPBEXstdItemX 4" xfId="702"/>
    <cellStyle name="SAPBEXstdItemX 5" xfId="703"/>
    <cellStyle name="SAPBEXstdItemX 6" xfId="704"/>
    <cellStyle name="SAPBEXstdItemX_BW Prepaid - Actuals" xfId="705"/>
    <cellStyle name="SAPBEXtitle" xfId="706"/>
    <cellStyle name="SAPBEXtitle 2" xfId="707"/>
    <cellStyle name="SAPBEXtitle 3" xfId="708"/>
    <cellStyle name="SAPBEXtitle 4" xfId="709"/>
    <cellStyle name="SAPBEXtitle 5" xfId="710"/>
    <cellStyle name="SAPBEXtitle 6" xfId="711"/>
    <cellStyle name="SAPBEXtitle 7" xfId="712"/>
    <cellStyle name="SAPBEXtitle 8" xfId="713"/>
    <cellStyle name="SAPBEXtitle_BW Extract" xfId="714"/>
    <cellStyle name="SAPBEXundefined" xfId="715"/>
    <cellStyle name="Shade" xfId="716"/>
    <cellStyle name="Special" xfId="717"/>
    <cellStyle name="Special 2" xfId="718"/>
    <cellStyle name="Special 3" xfId="719"/>
    <cellStyle name="Special 4" xfId="720"/>
    <cellStyle name="STYL1 - Style1" xfId="721"/>
    <cellStyle name="Style 1" xfId="722"/>
    <cellStyle name="Style 1 2" xfId="723"/>
    <cellStyle name="Style 27" xfId="724"/>
    <cellStyle name="Style 35" xfId="725"/>
    <cellStyle name="Style 35 2" xfId="726"/>
    <cellStyle name="Style 36" xfId="727"/>
    <cellStyle name="Style 36 2" xfId="728"/>
    <cellStyle name="Text" xfId="729"/>
    <cellStyle name="Title 2" xfId="730"/>
    <cellStyle name="Title 3" xfId="731"/>
    <cellStyle name="Title 4" xfId="732"/>
    <cellStyle name="Title 5" xfId="733"/>
    <cellStyle name="Title 6" xfId="734"/>
    <cellStyle name="Titles" xfId="735"/>
    <cellStyle name="Titles 2" xfId="736"/>
    <cellStyle name="Total 10" xfId="737"/>
    <cellStyle name="Total 11" xfId="738"/>
    <cellStyle name="Total 12" xfId="739"/>
    <cellStyle name="Total 2" xfId="740"/>
    <cellStyle name="Total 3" xfId="741"/>
    <cellStyle name="Total 4" xfId="742"/>
    <cellStyle name="Total 5" xfId="743"/>
    <cellStyle name="Total 6" xfId="744"/>
    <cellStyle name="Total 7" xfId="745"/>
    <cellStyle name="Total 8" xfId="746"/>
    <cellStyle name="Total 9" xfId="747"/>
    <cellStyle name="Total2 - Style2" xfId="748"/>
    <cellStyle name="Total2 - Style2 2" xfId="749"/>
    <cellStyle name="TRANSMISSION RELIABILITY PORTION OF PROJECT" xfId="750"/>
    <cellStyle name="Underl - Style4" xfId="751"/>
    <cellStyle name="Underl - Style4 2" xfId="752"/>
    <cellStyle name="UNLocked" xfId="753"/>
    <cellStyle name="Unprot" xfId="754"/>
    <cellStyle name="Unprot 2" xfId="755"/>
    <cellStyle name="Unprot 3" xfId="756"/>
    <cellStyle name="Unprot$" xfId="757"/>
    <cellStyle name="Unprot$ 2" xfId="758"/>
    <cellStyle name="Unprot$ 3" xfId="759"/>
    <cellStyle name="Unprot$ 4" xfId="760"/>
    <cellStyle name="Unprot_Book4 (11) (2)" xfId="761"/>
    <cellStyle name="Unprotect" xfId="762"/>
    <cellStyle name="Warning Text 2" xfId="763"/>
    <cellStyle name="Warning Text 3" xfId="764"/>
    <cellStyle name="Warning Text 4" xfId="765"/>
    <cellStyle name="Warning Text 5" xfId="766"/>
    <cellStyle name="Warning Text 6" xfId="767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52</xdr:row>
      <xdr:rowOff>76200</xdr:rowOff>
    </xdr:from>
    <xdr:to>
      <xdr:col>9</xdr:col>
      <xdr:colOff>276226</xdr:colOff>
      <xdr:row>64</xdr:row>
      <xdr:rowOff>50005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5725" y="9982200"/>
          <a:ext cx="8020051" cy="22598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Comprised in this adjustment are various changes due to updates identified by the Company or adjustments proposed by the intervening parties that the Company accepted.  These changes include:</a:t>
          </a:r>
        </a:p>
        <a:p>
          <a:r>
            <a:rPr lang="en-US" sz="100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Medicare Tax Correction </a:t>
          </a:r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the direct filing the Medicare Tax rate on the employer portion was assumed to increase from 1.45% to 2.35% on wages in excess of $200,000 like the employee portion.  This adjustment correctly reflects the employer portion of Medicare tax at 1.45% regardless of the level of wages.</a:t>
          </a:r>
        </a:p>
        <a:p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b="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Wage Increases</a:t>
          </a:r>
          <a:r>
            <a:rPr lang="en-US" sz="10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updates an estimate for union agreements to the final settled amounts.</a:t>
          </a:r>
        </a:p>
        <a:p>
          <a:r>
            <a:rPr lang="en-US" sz="10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b="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Incentive Plan</a:t>
          </a:r>
          <a:r>
            <a:rPr lang="en-US" sz="10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updates the Annual Incentive Plan calculation for actual amounts now available.</a:t>
          </a:r>
        </a:p>
        <a:p>
          <a:r>
            <a:rPr lang="en-US" sz="10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b="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Pension Expense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en-US" sz="1000" b="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updates the Pension Expense calculation as proposed by Mr. Kevin Higgins in UAE Exhibit RR. 1.7.</a:t>
          </a:r>
        </a:p>
        <a:p>
          <a:r>
            <a:rPr lang="en-US" sz="1000" b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b="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Postretirement Benefit Expense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en-US" sz="1000" b="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adjustment updates the Postretirement Benefit Expense calculation as proposed by  Mr. Kevin Higgins in UAE Direct Exhibit RR 1.8.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401(k) Administration Costs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This adjustment normalizes 401(k) administrative costs over a 3 year period as proposed by  Ms. Donna Ramas in OCS Exhibit 3.7D.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000" i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Severance Expense </a:t>
          </a:r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removes severance expense from Test Period results as proposed by Ms. Donna Ramas in OCS Exhibit 3.4D.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u="non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Documents%20and%20Settings\p04092.000\Local%20Settings\Temporary%20Internet%20Files\OLK1AC\RECOV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="80" zoomScaleNormal="100" zoomScaleSheetLayoutView="80" workbookViewId="0">
      <selection activeCell="E26" sqref="E26"/>
    </sheetView>
  </sheetViews>
  <sheetFormatPr defaultRowHeight="15"/>
  <cols>
    <col min="1" max="1" width="3.5703125" customWidth="1"/>
    <col min="3" max="3" width="33.85546875" bestFit="1" customWidth="1"/>
    <col min="6" max="6" width="15.140625" bestFit="1" customWidth="1"/>
    <col min="7" max="7" width="8.28515625" bestFit="1" customWidth="1"/>
    <col min="8" max="8" width="10.42578125" bestFit="1" customWidth="1"/>
    <col min="9" max="9" width="15.140625" bestFit="1" customWidth="1"/>
    <col min="10" max="10" width="8" customWidth="1"/>
  </cols>
  <sheetData>
    <row r="1" spans="1:10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>
      <c r="A2" s="1"/>
      <c r="B2" s="6" t="s">
        <v>0</v>
      </c>
      <c r="C2" s="7"/>
      <c r="D2" s="8"/>
      <c r="E2" s="8"/>
      <c r="F2" s="9"/>
      <c r="G2" s="8"/>
      <c r="H2" s="8"/>
      <c r="I2" s="10" t="s">
        <v>1</v>
      </c>
      <c r="J2" s="11">
        <v>12.3</v>
      </c>
    </row>
    <row r="3" spans="1:10">
      <c r="A3" s="1"/>
      <c r="B3" s="6" t="s">
        <v>2</v>
      </c>
      <c r="C3" s="7"/>
      <c r="D3" s="8"/>
      <c r="E3" s="8"/>
      <c r="F3" s="9"/>
      <c r="G3" s="8"/>
      <c r="H3" s="8"/>
      <c r="I3" s="12"/>
      <c r="J3" s="13"/>
    </row>
    <row r="4" spans="1:10">
      <c r="A4" s="1"/>
      <c r="B4" s="14" t="s">
        <v>3</v>
      </c>
      <c r="C4" s="7"/>
      <c r="D4" s="8"/>
      <c r="E4" s="8"/>
      <c r="F4" s="9"/>
      <c r="G4" s="8"/>
      <c r="H4" s="8"/>
      <c r="I4" s="12"/>
      <c r="J4" s="13"/>
    </row>
    <row r="5" spans="1:10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>
      <c r="A6" s="1"/>
      <c r="B6" s="7"/>
      <c r="C6" s="7"/>
      <c r="D6" s="8"/>
      <c r="E6" s="8"/>
      <c r="F6" s="15" t="s">
        <v>4</v>
      </c>
      <c r="G6" s="8"/>
      <c r="H6" s="8"/>
      <c r="I6" s="12"/>
      <c r="J6" s="13"/>
    </row>
    <row r="7" spans="1:10">
      <c r="A7" s="1"/>
      <c r="B7" s="7"/>
      <c r="C7" s="7"/>
      <c r="D7" s="8"/>
      <c r="E7" s="8"/>
      <c r="F7" s="15" t="s">
        <v>5</v>
      </c>
      <c r="G7" s="8"/>
      <c r="H7" s="8"/>
      <c r="I7" s="16" t="s">
        <v>6</v>
      </c>
      <c r="J7" s="8"/>
    </row>
    <row r="8" spans="1:10">
      <c r="A8" s="1"/>
      <c r="B8" s="7"/>
      <c r="C8" s="7"/>
      <c r="D8" s="17" t="s">
        <v>7</v>
      </c>
      <c r="E8" s="17" t="s">
        <v>8</v>
      </c>
      <c r="F8" s="18" t="s">
        <v>9</v>
      </c>
      <c r="G8" s="17" t="s">
        <v>10</v>
      </c>
      <c r="H8" s="19" t="s">
        <v>11</v>
      </c>
      <c r="I8" s="20" t="s">
        <v>12</v>
      </c>
      <c r="J8" s="17" t="s">
        <v>13</v>
      </c>
    </row>
    <row r="9" spans="1:10">
      <c r="A9" s="21"/>
      <c r="B9" s="22" t="s">
        <v>14</v>
      </c>
      <c r="C9" s="23"/>
      <c r="D9" s="24"/>
      <c r="E9" s="24"/>
      <c r="F9" s="25"/>
      <c r="G9" s="24"/>
      <c r="H9" s="26"/>
      <c r="I9" s="27"/>
      <c r="J9" s="26"/>
    </row>
    <row r="10" spans="1:10">
      <c r="A10" s="21"/>
      <c r="B10" s="28" t="s">
        <v>15</v>
      </c>
      <c r="C10" s="1"/>
      <c r="D10" s="2" t="s">
        <v>16</v>
      </c>
      <c r="E10" s="2">
        <v>3</v>
      </c>
      <c r="F10" s="29">
        <f>+'Page 12.3.1'!E64</f>
        <v>-3037.0854169130325</v>
      </c>
      <c r="G10" s="5" t="s">
        <v>17</v>
      </c>
      <c r="H10" s="5" t="s">
        <v>17</v>
      </c>
      <c r="I10" s="257">
        <f>42.4355505098948%*F10</f>
        <v>-1288.8039161227791</v>
      </c>
      <c r="J10" s="24" t="s">
        <v>18</v>
      </c>
    </row>
    <row r="11" spans="1:10">
      <c r="A11" s="21"/>
      <c r="B11" s="28" t="s">
        <v>19</v>
      </c>
      <c r="C11" s="1"/>
      <c r="D11" s="2" t="s">
        <v>16</v>
      </c>
      <c r="E11" s="2">
        <v>3</v>
      </c>
      <c r="F11" s="29">
        <f>+'Page 12.3.1'!G64</f>
        <v>2627.8250443935394</v>
      </c>
      <c r="G11" s="5" t="s">
        <v>17</v>
      </c>
      <c r="H11" s="5" t="s">
        <v>17</v>
      </c>
      <c r="I11" s="257">
        <f t="shared" ref="I11:I16" si="0">42.4355505098948%*F11</f>
        <v>1115.132024025286</v>
      </c>
      <c r="J11" s="24" t="s">
        <v>20</v>
      </c>
    </row>
    <row r="12" spans="1:10">
      <c r="A12" s="21"/>
      <c r="B12" s="28" t="s">
        <v>21</v>
      </c>
      <c r="C12" s="1"/>
      <c r="D12" s="2" t="s">
        <v>16</v>
      </c>
      <c r="E12" s="2">
        <v>3</v>
      </c>
      <c r="F12" s="29">
        <f>+'Page 12.3.1'!I64</f>
        <v>241553.31665462255</v>
      </c>
      <c r="G12" s="5" t="s">
        <v>17</v>
      </c>
      <c r="H12" s="5" t="s">
        <v>17</v>
      </c>
      <c r="I12" s="257">
        <f t="shared" si="0"/>
        <v>102504.47969729849</v>
      </c>
      <c r="J12" s="24" t="s">
        <v>22</v>
      </c>
    </row>
    <row r="13" spans="1:10">
      <c r="A13" s="21"/>
      <c r="B13" s="31" t="s">
        <v>23</v>
      </c>
      <c r="C13" s="21"/>
      <c r="D13" s="2" t="s">
        <v>16</v>
      </c>
      <c r="E13" s="26">
        <v>3</v>
      </c>
      <c r="F13" s="29">
        <f>+'Page 12.3.1'!K64</f>
        <v>-503642.88095337152</v>
      </c>
      <c r="G13" s="5" t="s">
        <v>17</v>
      </c>
      <c r="H13" s="5" t="s">
        <v>17</v>
      </c>
      <c r="I13" s="257">
        <f t="shared" si="0"/>
        <v>-213723.62913645734</v>
      </c>
      <c r="J13" s="24" t="s">
        <v>24</v>
      </c>
    </row>
    <row r="14" spans="1:10">
      <c r="A14" s="21"/>
      <c r="B14" s="31" t="s">
        <v>25</v>
      </c>
      <c r="C14" s="21"/>
      <c r="D14" s="2" t="s">
        <v>16</v>
      </c>
      <c r="E14" s="26">
        <v>3</v>
      </c>
      <c r="F14" s="29">
        <f>+'Page 12.3.1'!M64</f>
        <v>-289551.20879989862</v>
      </c>
      <c r="G14" s="5" t="s">
        <v>17</v>
      </c>
      <c r="H14" s="5" t="s">
        <v>17</v>
      </c>
      <c r="I14" s="257">
        <f t="shared" si="0"/>
        <v>-122872.64946229194</v>
      </c>
      <c r="J14" s="24" t="s">
        <v>26</v>
      </c>
    </row>
    <row r="15" spans="1:10">
      <c r="A15" s="21"/>
      <c r="B15" s="31" t="s">
        <v>27</v>
      </c>
      <c r="C15" s="21"/>
      <c r="D15" s="2" t="s">
        <v>16</v>
      </c>
      <c r="E15" s="26">
        <v>3</v>
      </c>
      <c r="F15" s="29">
        <f>+'Page 12.3.1'!O64</f>
        <v>-175642.5292596221</v>
      </c>
      <c r="G15" s="5" t="s">
        <v>17</v>
      </c>
      <c r="H15" s="5" t="s">
        <v>17</v>
      </c>
      <c r="I15" s="257">
        <f t="shared" si="0"/>
        <v>-74534.874220823694</v>
      </c>
      <c r="J15" s="24" t="s">
        <v>28</v>
      </c>
    </row>
    <row r="16" spans="1:10">
      <c r="A16" s="21"/>
      <c r="B16" s="31" t="s">
        <v>29</v>
      </c>
      <c r="C16" s="21"/>
      <c r="D16" s="2" t="s">
        <v>16</v>
      </c>
      <c r="E16" s="26">
        <v>3</v>
      </c>
      <c r="F16" s="29">
        <f>+'Page 12.3.1'!Q64</f>
        <v>-257009.32637774944</v>
      </c>
      <c r="G16" s="5" t="s">
        <v>17</v>
      </c>
      <c r="H16" s="5" t="s">
        <v>17</v>
      </c>
      <c r="I16" s="257">
        <f t="shared" si="0"/>
        <v>-109063.32251017026</v>
      </c>
      <c r="J16" s="24" t="s">
        <v>30</v>
      </c>
    </row>
    <row r="17" spans="1:10">
      <c r="A17" s="21"/>
      <c r="B17" s="31"/>
      <c r="C17" s="21"/>
      <c r="D17" s="32"/>
      <c r="E17" s="26"/>
      <c r="F17" s="33">
        <v>-984701.88910853863</v>
      </c>
      <c r="G17" s="34"/>
      <c r="H17" s="34"/>
      <c r="I17" s="33">
        <v>-417863.68386592605</v>
      </c>
      <c r="J17" s="24" t="s">
        <v>31</v>
      </c>
    </row>
    <row r="18" spans="1:10">
      <c r="A18" s="21"/>
      <c r="B18" s="31"/>
      <c r="C18" s="21"/>
      <c r="D18" s="32"/>
      <c r="E18" s="26"/>
      <c r="F18" s="29"/>
      <c r="G18" s="5"/>
      <c r="H18" s="35"/>
      <c r="I18" s="30"/>
      <c r="J18" s="24"/>
    </row>
    <row r="19" spans="1:10">
      <c r="A19" s="21"/>
      <c r="B19" s="31"/>
      <c r="C19" s="21"/>
      <c r="D19" s="32"/>
      <c r="E19" s="26"/>
      <c r="F19" s="29"/>
      <c r="G19" s="5"/>
      <c r="H19" s="35"/>
      <c r="I19" s="30"/>
      <c r="J19" s="24"/>
    </row>
    <row r="20" spans="1:10">
      <c r="A20" s="21"/>
      <c r="B20" s="34"/>
      <c r="C20" s="1"/>
      <c r="D20" s="24"/>
      <c r="E20" s="24"/>
      <c r="F20" s="25"/>
      <c r="G20" s="25"/>
      <c r="H20" s="35"/>
      <c r="I20" s="30"/>
      <c r="J20" s="24"/>
    </row>
    <row r="21" spans="1:10">
      <c r="A21" s="21"/>
      <c r="B21" s="36"/>
      <c r="C21" s="1"/>
      <c r="D21" s="24"/>
      <c r="E21" s="24"/>
      <c r="F21" s="25"/>
      <c r="G21" s="24"/>
      <c r="H21" s="35"/>
      <c r="I21" s="30"/>
      <c r="J21" s="24"/>
    </row>
    <row r="22" spans="1:10">
      <c r="A22" s="21"/>
      <c r="B22" s="36"/>
      <c r="C22" s="23"/>
      <c r="D22" s="24"/>
      <c r="E22" s="24"/>
      <c r="F22" s="25"/>
      <c r="G22" s="24"/>
      <c r="H22" s="35"/>
      <c r="I22" s="30"/>
      <c r="J22" s="37"/>
    </row>
    <row r="23" spans="1:10">
      <c r="A23" s="21"/>
      <c r="B23" s="36"/>
      <c r="C23" s="23"/>
      <c r="D23" s="24"/>
      <c r="E23" s="24"/>
      <c r="F23" s="25"/>
      <c r="G23" s="24"/>
      <c r="H23" s="35"/>
      <c r="I23" s="30"/>
      <c r="J23" s="37"/>
    </row>
    <row r="24" spans="1:10">
      <c r="A24" s="21"/>
      <c r="B24" s="36"/>
      <c r="C24" s="23"/>
      <c r="D24" s="24"/>
      <c r="E24" s="24"/>
      <c r="F24" s="25"/>
      <c r="G24" s="25"/>
      <c r="H24" s="35"/>
      <c r="I24" s="30"/>
      <c r="J24" s="37"/>
    </row>
    <row r="25" spans="1:10">
      <c r="A25" s="21"/>
      <c r="B25" s="38"/>
      <c r="C25" s="23"/>
      <c r="D25" s="24"/>
      <c r="E25" s="24"/>
      <c r="F25" s="25"/>
      <c r="G25" s="25"/>
      <c r="H25" s="35"/>
      <c r="I25" s="30"/>
      <c r="J25" s="37"/>
    </row>
    <row r="26" spans="1:10">
      <c r="A26" s="21"/>
      <c r="B26" s="38"/>
      <c r="C26" s="23"/>
      <c r="D26" s="24"/>
      <c r="E26" s="24"/>
      <c r="F26" s="25"/>
      <c r="G26" s="24"/>
      <c r="H26" s="35"/>
      <c r="I26" s="30"/>
      <c r="J26" s="37"/>
    </row>
    <row r="27" spans="1:10">
      <c r="A27" s="21"/>
      <c r="B27" s="39"/>
      <c r="C27" s="39"/>
      <c r="D27" s="39"/>
      <c r="E27" s="40"/>
      <c r="F27" s="39"/>
      <c r="G27" s="39"/>
      <c r="H27" s="41"/>
      <c r="I27" s="25"/>
      <c r="J27" s="37"/>
    </row>
    <row r="28" spans="1:10">
      <c r="A28" s="21"/>
      <c r="B28" s="39"/>
      <c r="C28" s="39"/>
      <c r="D28" s="39"/>
      <c r="E28" s="40"/>
      <c r="F28" s="39"/>
      <c r="G28" s="39"/>
      <c r="H28" s="41"/>
      <c r="I28" s="25"/>
      <c r="J28" s="37"/>
    </row>
    <row r="29" spans="1:10">
      <c r="A29" s="21"/>
      <c r="B29" s="39"/>
      <c r="C29" s="39"/>
      <c r="D29" s="39"/>
      <c r="E29" s="40"/>
      <c r="F29" s="39"/>
      <c r="G29" s="39"/>
      <c r="H29" s="41"/>
      <c r="I29" s="25"/>
      <c r="J29" s="37"/>
    </row>
    <row r="30" spans="1:10">
      <c r="A30" s="21"/>
      <c r="B30" s="39"/>
      <c r="C30" s="39"/>
      <c r="D30" s="39"/>
      <c r="E30" s="40"/>
      <c r="F30" s="39"/>
      <c r="G30" s="39"/>
      <c r="H30" s="41"/>
      <c r="I30" s="25"/>
      <c r="J30" s="37"/>
    </row>
    <row r="31" spans="1:10">
      <c r="A31" s="21"/>
      <c r="B31" s="42"/>
      <c r="C31" s="23"/>
      <c r="D31" s="23"/>
      <c r="E31" s="24"/>
      <c r="F31" s="25"/>
      <c r="G31" s="39"/>
      <c r="H31" s="41"/>
      <c r="I31" s="25"/>
      <c r="J31" s="37"/>
    </row>
    <row r="32" spans="1:10">
      <c r="A32" s="21"/>
      <c r="B32" s="43"/>
      <c r="C32" s="44"/>
      <c r="D32" s="24"/>
      <c r="E32" s="24"/>
      <c r="F32" s="44"/>
      <c r="G32" s="39"/>
      <c r="H32" s="41"/>
      <c r="I32" s="25"/>
      <c r="J32" s="37"/>
    </row>
    <row r="33" spans="1:10">
      <c r="A33" s="21"/>
      <c r="B33" s="43"/>
      <c r="C33" s="44"/>
      <c r="D33" s="24"/>
      <c r="E33" s="24"/>
      <c r="F33" s="25"/>
      <c r="G33" s="39"/>
      <c r="H33" s="41"/>
      <c r="I33" s="25"/>
      <c r="J33" s="37"/>
    </row>
    <row r="34" spans="1:10">
      <c r="A34" s="21"/>
      <c r="B34" s="38"/>
      <c r="C34" s="45"/>
      <c r="D34" s="24"/>
      <c r="E34" s="24"/>
      <c r="F34" s="46"/>
      <c r="G34" s="39"/>
      <c r="H34" s="41"/>
      <c r="I34" s="25"/>
      <c r="J34" s="37"/>
    </row>
    <row r="35" spans="1:10">
      <c r="A35" s="21"/>
      <c r="B35" s="39"/>
      <c r="C35" s="39"/>
      <c r="D35" s="39"/>
      <c r="E35" s="40"/>
      <c r="F35" s="23"/>
      <c r="G35" s="39"/>
      <c r="H35" s="41"/>
      <c r="I35" s="25"/>
      <c r="J35" s="37"/>
    </row>
    <row r="36" spans="1:10">
      <c r="A36" s="21"/>
      <c r="B36" s="21"/>
      <c r="C36" s="1"/>
      <c r="D36" s="2"/>
      <c r="E36" s="26"/>
      <c r="F36" s="47"/>
      <c r="G36" s="48"/>
      <c r="H36" s="35"/>
      <c r="I36" s="30"/>
      <c r="J36" s="30"/>
    </row>
    <row r="37" spans="1:10">
      <c r="A37" s="21"/>
      <c r="B37" s="31"/>
      <c r="C37" s="1"/>
      <c r="D37" s="2"/>
      <c r="E37" s="26"/>
      <c r="F37" s="27"/>
      <c r="G37" s="48"/>
      <c r="H37" s="35"/>
      <c r="I37" s="30"/>
      <c r="J37" s="30"/>
    </row>
    <row r="38" spans="1:10">
      <c r="A38" s="49"/>
      <c r="B38" s="49"/>
      <c r="C38" s="1"/>
      <c r="D38" s="2"/>
      <c r="E38" s="26"/>
      <c r="F38" s="27"/>
      <c r="G38" s="48"/>
      <c r="H38" s="35"/>
      <c r="I38" s="30"/>
      <c r="J38" s="26"/>
    </row>
    <row r="39" spans="1:10">
      <c r="A39" s="49"/>
      <c r="B39" s="49"/>
      <c r="C39" s="1"/>
      <c r="D39" s="2"/>
      <c r="E39" s="26"/>
      <c r="F39" s="47"/>
      <c r="G39" s="48"/>
      <c r="H39" s="35"/>
      <c r="I39" s="30"/>
      <c r="J39" s="26"/>
    </row>
    <row r="40" spans="1:10">
      <c r="A40" s="49"/>
      <c r="B40" s="50" t="s">
        <v>32</v>
      </c>
      <c r="C40" s="1"/>
      <c r="D40" s="2"/>
      <c r="E40" s="26"/>
      <c r="F40" s="27"/>
      <c r="G40" s="48"/>
      <c r="H40" s="35"/>
      <c r="I40" s="30"/>
      <c r="J40" s="26"/>
    </row>
    <row r="41" spans="1:10">
      <c r="A41" s="21"/>
      <c r="B41" s="21"/>
      <c r="C41" s="1"/>
      <c r="D41" s="2"/>
      <c r="E41" s="26"/>
      <c r="F41" s="27"/>
      <c r="G41" s="48"/>
      <c r="H41" s="35"/>
      <c r="I41" s="30"/>
      <c r="J41" s="26"/>
    </row>
    <row r="42" spans="1:10">
      <c r="A42" s="21"/>
      <c r="B42" s="21"/>
      <c r="C42" s="1"/>
      <c r="D42" s="2"/>
      <c r="E42" s="26"/>
      <c r="F42" s="27"/>
      <c r="G42" s="48"/>
      <c r="H42" s="35"/>
      <c r="I42" s="30"/>
      <c r="J42" s="26"/>
    </row>
    <row r="43" spans="1:10">
      <c r="A43" s="21"/>
      <c r="B43" s="21"/>
      <c r="C43" s="1"/>
      <c r="D43" s="2"/>
      <c r="E43" s="26"/>
      <c r="F43" s="27"/>
      <c r="G43" s="48"/>
      <c r="H43" s="35"/>
      <c r="I43" s="30"/>
      <c r="J43" s="26"/>
    </row>
    <row r="44" spans="1:10">
      <c r="A44" s="21"/>
      <c r="B44" s="21"/>
      <c r="C44" s="1"/>
      <c r="D44" s="2"/>
      <c r="E44" s="26"/>
      <c r="F44" s="27"/>
      <c r="G44" s="48"/>
      <c r="H44" s="35"/>
      <c r="I44" s="30"/>
      <c r="J44" s="26"/>
    </row>
    <row r="45" spans="1:10">
      <c r="A45" s="21"/>
      <c r="B45" s="51" t="s">
        <v>32</v>
      </c>
      <c r="C45" s="1"/>
      <c r="D45" s="2"/>
      <c r="E45" s="26"/>
      <c r="F45" s="27"/>
      <c r="G45" s="48"/>
      <c r="H45" s="35"/>
      <c r="I45" s="30"/>
      <c r="J45" s="26"/>
    </row>
    <row r="46" spans="1:10">
      <c r="A46" s="21"/>
      <c r="B46" s="21"/>
      <c r="C46" s="1"/>
      <c r="D46" s="2"/>
      <c r="E46" s="26"/>
      <c r="F46" s="27"/>
      <c r="G46" s="48"/>
      <c r="H46" s="35"/>
      <c r="I46" s="30"/>
      <c r="J46" s="26"/>
    </row>
    <row r="47" spans="1:10">
      <c r="A47" s="21"/>
      <c r="B47" s="21"/>
      <c r="C47" s="1"/>
      <c r="D47" s="2"/>
      <c r="E47" s="26"/>
      <c r="F47" s="27"/>
      <c r="G47" s="48"/>
      <c r="H47" s="35"/>
      <c r="I47" s="30"/>
      <c r="J47" s="26"/>
    </row>
    <row r="48" spans="1:10">
      <c r="A48" s="21"/>
      <c r="B48" s="21"/>
      <c r="C48" s="21"/>
      <c r="D48" s="26"/>
      <c r="E48" s="26"/>
      <c r="F48" s="52"/>
      <c r="G48" s="26"/>
      <c r="H48" s="26"/>
      <c r="I48" s="47"/>
      <c r="J48" s="26"/>
    </row>
    <row r="49" spans="1:10">
      <c r="A49" s="21"/>
      <c r="B49" s="21"/>
      <c r="C49" s="53"/>
      <c r="D49" s="54"/>
      <c r="E49" s="54"/>
      <c r="F49" s="55"/>
      <c r="G49" s="26"/>
      <c r="H49" s="26"/>
      <c r="I49" s="56"/>
      <c r="J49" s="54"/>
    </row>
    <row r="50" spans="1:10">
      <c r="A50" s="21"/>
      <c r="B50" s="21"/>
      <c r="C50" s="21"/>
      <c r="D50" s="57"/>
      <c r="E50" s="26"/>
      <c r="F50" s="52"/>
      <c r="G50" s="26"/>
      <c r="H50" s="57"/>
      <c r="I50" s="52"/>
      <c r="J50" s="26"/>
    </row>
    <row r="51" spans="1:10">
      <c r="A51" s="21"/>
      <c r="B51" s="21"/>
      <c r="C51" s="21"/>
      <c r="D51" s="57"/>
      <c r="E51" s="26"/>
      <c r="F51" s="52"/>
      <c r="G51" s="26"/>
      <c r="H51" s="57"/>
      <c r="I51" s="52"/>
      <c r="J51" s="26"/>
    </row>
    <row r="52" spans="1:10" ht="15.75" thickBot="1">
      <c r="A52" s="21"/>
      <c r="B52" s="51" t="s">
        <v>33</v>
      </c>
      <c r="C52" s="51"/>
      <c r="D52" s="58"/>
      <c r="E52" s="26"/>
      <c r="F52" s="59"/>
      <c r="G52" s="26"/>
      <c r="H52" s="58"/>
      <c r="I52" s="59"/>
      <c r="J52" s="60"/>
    </row>
    <row r="53" spans="1:10">
      <c r="A53" s="61"/>
      <c r="B53" s="62"/>
      <c r="C53" s="63"/>
      <c r="D53" s="64"/>
      <c r="E53" s="64"/>
      <c r="F53" s="65"/>
      <c r="G53" s="64"/>
      <c r="H53" s="64"/>
      <c r="I53" s="66"/>
      <c r="J53" s="67"/>
    </row>
    <row r="54" spans="1:10">
      <c r="A54" s="68"/>
      <c r="B54" s="21"/>
      <c r="C54" s="21"/>
      <c r="D54" s="26"/>
      <c r="E54" s="26"/>
      <c r="F54" s="52"/>
      <c r="G54" s="26"/>
      <c r="H54" s="26"/>
      <c r="I54" s="52"/>
      <c r="J54" s="69"/>
    </row>
    <row r="55" spans="1:10">
      <c r="A55" s="68"/>
      <c r="B55" s="21"/>
      <c r="C55" s="21"/>
      <c r="D55" s="26"/>
      <c r="E55" s="26"/>
      <c r="F55" s="52"/>
      <c r="G55" s="26"/>
      <c r="H55" s="26"/>
      <c r="I55" s="52"/>
      <c r="J55" s="69"/>
    </row>
    <row r="56" spans="1:10">
      <c r="A56" s="70"/>
      <c r="B56" s="21"/>
      <c r="C56" s="51"/>
      <c r="D56" s="26"/>
      <c r="E56" s="26"/>
      <c r="F56" s="59"/>
      <c r="G56" s="26"/>
      <c r="H56" s="26"/>
      <c r="I56" s="59"/>
      <c r="J56" s="71"/>
    </row>
    <row r="57" spans="1:10">
      <c r="A57" s="70"/>
      <c r="B57" s="21"/>
      <c r="C57" s="21"/>
      <c r="D57" s="26"/>
      <c r="E57" s="26"/>
      <c r="F57" s="52"/>
      <c r="G57" s="26"/>
      <c r="H57" s="26"/>
      <c r="I57" s="47"/>
      <c r="J57" s="72"/>
    </row>
    <row r="58" spans="1:10">
      <c r="A58" s="70"/>
      <c r="B58" s="51" t="s">
        <v>32</v>
      </c>
      <c r="C58" s="21"/>
      <c r="D58" s="26"/>
      <c r="E58" s="26"/>
      <c r="F58" s="52"/>
      <c r="G58" s="26"/>
      <c r="H58" s="26"/>
      <c r="I58" s="47"/>
      <c r="J58" s="72"/>
    </row>
    <row r="59" spans="1:10">
      <c r="A59" s="70"/>
      <c r="B59" s="21"/>
      <c r="C59" s="21"/>
      <c r="D59" s="26"/>
      <c r="E59" s="26"/>
      <c r="F59" s="52"/>
      <c r="G59" s="26"/>
      <c r="H59" s="26"/>
      <c r="I59" s="47"/>
      <c r="J59" s="72"/>
    </row>
    <row r="60" spans="1:10">
      <c r="A60" s="70"/>
      <c r="B60" s="73"/>
      <c r="C60" s="21"/>
      <c r="D60" s="26"/>
      <c r="E60" s="26"/>
      <c r="F60" s="52"/>
      <c r="G60" s="26"/>
      <c r="H60" s="26"/>
      <c r="I60" s="47"/>
      <c r="J60" s="72"/>
    </row>
    <row r="61" spans="1:10">
      <c r="A61" s="252"/>
      <c r="B61" s="73"/>
      <c r="C61" s="21"/>
      <c r="D61" s="26"/>
      <c r="E61" s="26"/>
      <c r="F61" s="52"/>
      <c r="G61" s="26"/>
      <c r="H61" s="26"/>
      <c r="I61" s="47"/>
      <c r="J61" s="72"/>
    </row>
    <row r="62" spans="1:10">
      <c r="A62" s="68"/>
      <c r="B62" s="251"/>
      <c r="C62" s="251"/>
      <c r="D62" s="251"/>
      <c r="E62" s="251"/>
      <c r="F62" s="251"/>
      <c r="G62" s="251"/>
      <c r="H62" s="251"/>
      <c r="I62" s="251"/>
      <c r="J62" s="253"/>
    </row>
    <row r="63" spans="1:10">
      <c r="A63" s="68"/>
      <c r="B63" s="251"/>
      <c r="C63" s="251"/>
      <c r="D63" s="251"/>
      <c r="E63" s="251"/>
      <c r="F63" s="251"/>
      <c r="G63" s="251"/>
      <c r="H63" s="251"/>
      <c r="I63" s="251"/>
      <c r="J63" s="253"/>
    </row>
    <row r="64" spans="1:10">
      <c r="A64" s="68"/>
      <c r="B64" s="251"/>
      <c r="C64" s="251"/>
      <c r="D64" s="251"/>
      <c r="E64" s="251"/>
      <c r="F64" s="251"/>
      <c r="G64" s="251"/>
      <c r="H64" s="251"/>
      <c r="I64" s="251"/>
      <c r="J64" s="253"/>
    </row>
    <row r="65" spans="1:10" ht="15.75" thickBot="1">
      <c r="A65" s="254"/>
      <c r="B65" s="255"/>
      <c r="C65" s="255"/>
      <c r="D65" s="255"/>
      <c r="E65" s="255"/>
      <c r="F65" s="255"/>
      <c r="G65" s="255"/>
      <c r="H65" s="255"/>
      <c r="I65" s="255"/>
      <c r="J65" s="256"/>
    </row>
  </sheetData>
  <conditionalFormatting sqref="B17:B18">
    <cfRule type="cellIs" dxfId="0" priority="1" stopIfTrue="1" operator="equal">
      <formula>"Title"</formula>
    </cfRule>
  </conditionalFormatting>
  <pageMargins left="0.7" right="0.7" top="0.75" bottom="0.75" header="0.3" footer="0.3"/>
  <pageSetup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zoomScale="60" zoomScaleNormal="100" workbookViewId="0">
      <selection activeCell="I45" sqref="I45"/>
    </sheetView>
  </sheetViews>
  <sheetFormatPr defaultColWidth="9.140625" defaultRowHeight="12.75"/>
  <cols>
    <col min="1" max="2" width="9.140625" style="111"/>
    <col min="3" max="3" width="34.140625" style="111" bestFit="1" customWidth="1"/>
    <col min="4" max="4" width="15" style="111" bestFit="1" customWidth="1"/>
    <col min="5" max="5" width="19.42578125" style="111" customWidth="1"/>
    <col min="6" max="6" width="18.7109375" style="111" bestFit="1" customWidth="1"/>
    <col min="7" max="7" width="13.7109375" style="111" customWidth="1"/>
    <col min="8" max="16384" width="9.140625" style="111"/>
  </cols>
  <sheetData>
    <row r="1" spans="1:6">
      <c r="A1" s="6" t="s">
        <v>0</v>
      </c>
    </row>
    <row r="2" spans="1:6">
      <c r="A2" s="6" t="s">
        <v>2</v>
      </c>
    </row>
    <row r="3" spans="1:6">
      <c r="A3" s="14" t="s">
        <v>241</v>
      </c>
    </row>
    <row r="6" spans="1:6" ht="13.5" thickBot="1"/>
    <row r="7" spans="1:6">
      <c r="A7" s="204" t="s">
        <v>205</v>
      </c>
      <c r="B7" s="120"/>
      <c r="C7" s="120"/>
      <c r="D7" s="120"/>
      <c r="E7" s="205">
        <f>F30</f>
        <v>1593417.8596858205</v>
      </c>
    </row>
    <row r="8" spans="1:6">
      <c r="A8" s="189" t="s">
        <v>206</v>
      </c>
      <c r="B8" s="182"/>
      <c r="C8" s="182"/>
      <c r="D8" s="182"/>
      <c r="E8" s="206">
        <f>F50</f>
        <v>1617578.9419397067</v>
      </c>
    </row>
    <row r="9" spans="1:6" ht="13.5" thickBot="1">
      <c r="A9" s="200" t="s">
        <v>117</v>
      </c>
      <c r="B9" s="201"/>
      <c r="C9" s="201"/>
      <c r="D9" s="201"/>
      <c r="E9" s="207">
        <f>E7-E8</f>
        <v>-24161.082253886154</v>
      </c>
      <c r="F9" s="117" t="s">
        <v>115</v>
      </c>
    </row>
    <row r="12" spans="1:6" ht="13.5" thickBot="1"/>
    <row r="13" spans="1:6">
      <c r="A13" s="119" t="s">
        <v>207</v>
      </c>
      <c r="B13" s="120"/>
      <c r="C13" s="120"/>
      <c r="D13" s="120"/>
      <c r="E13" s="120"/>
      <c r="F13" s="121"/>
    </row>
    <row r="14" spans="1:6">
      <c r="A14" s="122"/>
      <c r="B14" s="123"/>
      <c r="C14" s="123"/>
      <c r="D14" s="154" t="s">
        <v>110</v>
      </c>
      <c r="E14" s="154" t="s">
        <v>111</v>
      </c>
      <c r="F14" s="155" t="s">
        <v>112</v>
      </c>
    </row>
    <row r="15" spans="1:6">
      <c r="A15" s="126" t="s">
        <v>120</v>
      </c>
      <c r="B15" s="123"/>
      <c r="C15" s="123"/>
      <c r="D15" s="128"/>
      <c r="E15" s="128"/>
      <c r="F15" s="129"/>
    </row>
    <row r="16" spans="1:6">
      <c r="A16" s="122"/>
      <c r="B16" s="123" t="s">
        <v>121</v>
      </c>
      <c r="C16" s="123"/>
      <c r="D16" s="45">
        <v>21260988.220840495</v>
      </c>
      <c r="E16" s="45">
        <v>21260988.220840495</v>
      </c>
      <c r="F16" s="130"/>
    </row>
    <row r="17" spans="1:6">
      <c r="A17" s="122"/>
      <c r="B17" s="123" t="s">
        <v>123</v>
      </c>
      <c r="C17" s="123"/>
      <c r="D17" s="131">
        <v>794655.41865351424</v>
      </c>
      <c r="E17" s="132">
        <v>794655.41865351424</v>
      </c>
      <c r="F17" s="133"/>
    </row>
    <row r="18" spans="1:6">
      <c r="A18" s="122"/>
      <c r="B18" s="123"/>
      <c r="C18" s="123"/>
      <c r="D18" s="134">
        <v>22055643.639494009</v>
      </c>
      <c r="E18" s="134">
        <v>22055643.639494009</v>
      </c>
      <c r="F18" s="133"/>
    </row>
    <row r="19" spans="1:6">
      <c r="A19" s="122"/>
      <c r="B19" s="123"/>
      <c r="C19" s="123"/>
      <c r="D19" s="134"/>
      <c r="E19" s="134"/>
      <c r="F19" s="133"/>
    </row>
    <row r="20" spans="1:6">
      <c r="A20" s="122"/>
      <c r="B20" s="123" t="s">
        <v>126</v>
      </c>
      <c r="C20" s="123"/>
      <c r="D20" s="135">
        <v>0.93137673391336406</v>
      </c>
      <c r="E20" s="135">
        <v>0.97879421271596401</v>
      </c>
      <c r="F20" s="130"/>
    </row>
    <row r="21" spans="1:6">
      <c r="A21" s="122"/>
      <c r="B21" s="123" t="s">
        <v>128</v>
      </c>
      <c r="C21" s="123"/>
      <c r="D21" s="134">
        <v>20542113.337308992</v>
      </c>
      <c r="E21" s="134">
        <v>21587936.352062397</v>
      </c>
      <c r="F21" s="130"/>
    </row>
    <row r="22" spans="1:6">
      <c r="A22" s="122"/>
      <c r="B22" s="123" t="s">
        <v>131</v>
      </c>
      <c r="C22" s="123"/>
      <c r="D22" s="136">
        <v>6.2E-2</v>
      </c>
      <c r="E22" s="136">
        <v>1.4500000000000001E-2</v>
      </c>
      <c r="F22" s="133"/>
    </row>
    <row r="23" spans="1:6">
      <c r="A23" s="122"/>
      <c r="B23" s="123" t="s">
        <v>133</v>
      </c>
      <c r="C23" s="123"/>
      <c r="D23" s="137">
        <v>1273611.0269131574</v>
      </c>
      <c r="E23" s="137">
        <v>313025.07710490475</v>
      </c>
      <c r="F23" s="138"/>
    </row>
    <row r="24" spans="1:6">
      <c r="A24" s="122"/>
      <c r="B24" s="123"/>
      <c r="C24" s="123"/>
      <c r="D24" s="134"/>
      <c r="E24" s="134"/>
      <c r="F24" s="139"/>
    </row>
    <row r="25" spans="1:6">
      <c r="A25" s="122"/>
      <c r="B25" s="123" t="s">
        <v>136</v>
      </c>
      <c r="C25" s="123"/>
      <c r="D25" s="140">
        <v>6.8623266086635937E-2</v>
      </c>
      <c r="E25" s="140">
        <v>2.1205787284035993E-2</v>
      </c>
      <c r="F25" s="141"/>
    </row>
    <row r="26" spans="1:6">
      <c r="A26" s="122"/>
      <c r="B26" s="123" t="s">
        <v>138</v>
      </c>
      <c r="C26" s="123"/>
      <c r="D26" s="142">
        <v>1513530.3021850169</v>
      </c>
      <c r="E26" s="142">
        <v>467707.28743161139</v>
      </c>
      <c r="F26" s="143"/>
    </row>
    <row r="27" spans="1:6">
      <c r="A27" s="122"/>
      <c r="B27" s="123" t="s">
        <v>141</v>
      </c>
      <c r="C27" s="123"/>
      <c r="D27" s="134">
        <v>0</v>
      </c>
      <c r="E27" s="144">
        <v>1.4500000000000001E-2</v>
      </c>
      <c r="F27" s="141"/>
    </row>
    <row r="28" spans="1:6">
      <c r="A28" s="122"/>
      <c r="B28" s="123" t="s">
        <v>143</v>
      </c>
      <c r="C28" s="123"/>
      <c r="D28" s="137">
        <v>0</v>
      </c>
      <c r="E28" s="137">
        <v>6781.7556677583652</v>
      </c>
      <c r="F28" s="138"/>
    </row>
    <row r="29" spans="1:6">
      <c r="A29" s="122"/>
      <c r="B29" s="123"/>
      <c r="C29" s="123"/>
      <c r="D29" s="145"/>
      <c r="E29" s="145"/>
      <c r="F29" s="157"/>
    </row>
    <row r="30" spans="1:6" ht="13.5" thickBot="1">
      <c r="A30" s="146"/>
      <c r="B30" s="147"/>
      <c r="C30" s="148" t="s">
        <v>146</v>
      </c>
      <c r="D30" s="151">
        <v>1273611.0269131574</v>
      </c>
      <c r="E30" s="151">
        <v>319806.8327726631</v>
      </c>
      <c r="F30" s="152">
        <v>1593417.8596858205</v>
      </c>
    </row>
    <row r="31" spans="1:6">
      <c r="A31" s="123"/>
      <c r="B31" s="123"/>
      <c r="C31" s="123"/>
      <c r="D31" s="134"/>
      <c r="E31" s="134"/>
      <c r="F31" s="134"/>
    </row>
    <row r="32" spans="1:6" ht="13.5" thickBot="1"/>
    <row r="33" spans="1:9">
      <c r="A33" s="119" t="s">
        <v>208</v>
      </c>
      <c r="B33" s="120"/>
      <c r="C33" s="120"/>
      <c r="D33" s="120"/>
      <c r="E33" s="120"/>
      <c r="F33" s="121"/>
    </row>
    <row r="34" spans="1:9">
      <c r="A34" s="122"/>
      <c r="B34" s="123"/>
      <c r="C34" s="123"/>
      <c r="D34" s="113" t="s">
        <v>110</v>
      </c>
      <c r="E34" s="113" t="s">
        <v>111</v>
      </c>
      <c r="F34" s="125" t="s">
        <v>112</v>
      </c>
    </row>
    <row r="35" spans="1:9">
      <c r="A35" s="126" t="s">
        <v>120</v>
      </c>
      <c r="B35" s="123"/>
      <c r="C35" s="123"/>
      <c r="D35" s="128"/>
      <c r="E35" s="128"/>
      <c r="F35" s="129"/>
    </row>
    <row r="36" spans="1:9">
      <c r="A36" s="122"/>
      <c r="B36" s="123" t="s">
        <v>121</v>
      </c>
      <c r="C36" s="123"/>
      <c r="D36" s="45">
        <v>21598737.780840494</v>
      </c>
      <c r="E36" s="45">
        <v>21598737.780840494</v>
      </c>
      <c r="F36" s="130"/>
      <c r="H36" s="116"/>
      <c r="I36" s="116"/>
    </row>
    <row r="37" spans="1:9">
      <c r="A37" s="122"/>
      <c r="B37" s="123" t="s">
        <v>123</v>
      </c>
      <c r="C37" s="123"/>
      <c r="D37" s="131">
        <v>794655.41865351424</v>
      </c>
      <c r="E37" s="132">
        <v>794655.41865351424</v>
      </c>
      <c r="F37" s="133"/>
    </row>
    <row r="38" spans="1:9">
      <c r="A38" s="122"/>
      <c r="B38" s="123"/>
      <c r="C38" s="123"/>
      <c r="D38" s="134">
        <v>22393393.199494008</v>
      </c>
      <c r="E38" s="134">
        <v>22393393.199494008</v>
      </c>
      <c r="F38" s="133"/>
    </row>
    <row r="39" spans="1:9">
      <c r="A39" s="122"/>
      <c r="B39" s="123"/>
      <c r="C39" s="123"/>
      <c r="D39" s="134"/>
      <c r="E39" s="134"/>
      <c r="F39" s="133"/>
    </row>
    <row r="40" spans="1:9">
      <c r="A40" s="122"/>
      <c r="B40" s="123" t="s">
        <v>126</v>
      </c>
      <c r="C40" s="123"/>
      <c r="D40" s="135">
        <v>0.93120404800426759</v>
      </c>
      <c r="E40" s="135">
        <v>0.97877991779870444</v>
      </c>
      <c r="F40" s="130"/>
    </row>
    <row r="41" spans="1:9">
      <c r="A41" s="122"/>
      <c r="B41" s="123" t="s">
        <v>128</v>
      </c>
      <c r="C41" s="123"/>
      <c r="D41" s="134">
        <v>20852818.395920057</v>
      </c>
      <c r="E41" s="134">
        <v>21918203.555034813</v>
      </c>
      <c r="F41" s="130"/>
    </row>
    <row r="42" spans="1:9">
      <c r="A42" s="122"/>
      <c r="B42" s="123" t="s">
        <v>131</v>
      </c>
      <c r="C42" s="123"/>
      <c r="D42" s="136">
        <v>6.2E-2</v>
      </c>
      <c r="E42" s="136">
        <v>1.4500000000000001E-2</v>
      </c>
      <c r="F42" s="133"/>
    </row>
    <row r="43" spans="1:9">
      <c r="A43" s="122"/>
      <c r="B43" s="123" t="s">
        <v>133</v>
      </c>
      <c r="C43" s="123"/>
      <c r="D43" s="137">
        <v>1292874.7405470435</v>
      </c>
      <c r="E43" s="137">
        <v>317813.95154800481</v>
      </c>
      <c r="F43" s="138"/>
    </row>
    <row r="44" spans="1:9">
      <c r="A44" s="122"/>
      <c r="B44" s="123"/>
      <c r="C44" s="123"/>
      <c r="D44" s="134"/>
      <c r="E44" s="134"/>
      <c r="F44" s="139"/>
    </row>
    <row r="45" spans="1:9">
      <c r="A45" s="122"/>
      <c r="B45" s="123" t="s">
        <v>136</v>
      </c>
      <c r="C45" s="123"/>
      <c r="D45" s="140">
        <v>6.8795951995732407E-2</v>
      </c>
      <c r="E45" s="140">
        <v>2.1220082201295565E-2</v>
      </c>
      <c r="F45" s="141"/>
    </row>
    <row r="46" spans="1:9">
      <c r="A46" s="122"/>
      <c r="B46" s="123" t="s">
        <v>138</v>
      </c>
      <c r="C46" s="123"/>
      <c r="D46" s="142">
        <v>1540574.8035739504</v>
      </c>
      <c r="E46" s="142">
        <v>475189.64445919596</v>
      </c>
      <c r="F46" s="143"/>
    </row>
    <row r="47" spans="1:9">
      <c r="A47" s="122"/>
      <c r="B47" s="123" t="s">
        <v>141</v>
      </c>
      <c r="C47" s="123"/>
      <c r="D47" s="134">
        <v>0</v>
      </c>
      <c r="E47" s="144">
        <v>1.4500000000000001E-2</v>
      </c>
      <c r="F47" s="141"/>
    </row>
    <row r="48" spans="1:9">
      <c r="A48" s="122"/>
      <c r="B48" s="123" t="s">
        <v>143</v>
      </c>
      <c r="C48" s="123"/>
      <c r="D48" s="137">
        <v>0</v>
      </c>
      <c r="E48" s="137">
        <v>6890.2498446583413</v>
      </c>
      <c r="F48" s="138"/>
    </row>
    <row r="49" spans="1:7">
      <c r="A49" s="122"/>
      <c r="B49" s="123"/>
      <c r="C49" s="123"/>
      <c r="D49" s="145"/>
      <c r="E49" s="145"/>
      <c r="F49" s="141"/>
    </row>
    <row r="50" spans="1:7" ht="13.5" thickBot="1">
      <c r="A50" s="146"/>
      <c r="B50" s="147"/>
      <c r="C50" s="148" t="s">
        <v>146</v>
      </c>
      <c r="D50" s="151">
        <v>1292874.7405470435</v>
      </c>
      <c r="E50" s="151">
        <v>324704.20139266318</v>
      </c>
      <c r="F50" s="152">
        <v>1617578.9419397067</v>
      </c>
    </row>
    <row r="53" spans="1:7">
      <c r="E53" s="159" t="s">
        <v>242</v>
      </c>
      <c r="F53" s="249">
        <f>-'Page 12.3.1'!C17</f>
        <v>-337749.56</v>
      </c>
      <c r="G53" s="117"/>
    </row>
    <row r="54" spans="1:7">
      <c r="E54" s="159" t="s">
        <v>189</v>
      </c>
      <c r="F54" s="250">
        <f>+E9</f>
        <v>-24161.082253886154</v>
      </c>
      <c r="G54" s="117" t="s">
        <v>148</v>
      </c>
    </row>
    <row r="55" spans="1:7">
      <c r="E55" s="159"/>
      <c r="F55" s="160">
        <f>SUM(F53:F54)</f>
        <v>-361910.64225388615</v>
      </c>
    </row>
    <row r="56" spans="1:7">
      <c r="E56" s="159" t="s">
        <v>151</v>
      </c>
      <c r="F56" s="161">
        <f>'Page 12.3.1'!C64/'Page 12.3.1'!C60</f>
        <v>0.7101458105160483</v>
      </c>
    </row>
    <row r="57" spans="1:7" ht="13.5" thickBot="1">
      <c r="E57" s="159" t="s">
        <v>152</v>
      </c>
      <c r="F57" s="162">
        <f>F55*F56</f>
        <v>-257009.32637776958</v>
      </c>
    </row>
    <row r="58" spans="1:7" ht="13.5" thickTop="1">
      <c r="F58" s="117" t="s">
        <v>108</v>
      </c>
    </row>
  </sheetData>
  <pageMargins left="1" right="0.5" top="1" bottom="0.5" header="0.55000000000000004" footer="0.3"/>
  <pageSetup scale="74" orientation="portrait" r:id="rId1"/>
  <headerFooter>
    <oddHeader>&amp;R&amp;"Arial,Regular"&amp;10Page 12.3.9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="60" zoomScaleNormal="80" workbookViewId="0">
      <selection activeCell="D47" sqref="D47"/>
    </sheetView>
  </sheetViews>
  <sheetFormatPr defaultColWidth="9.140625" defaultRowHeight="12.75"/>
  <cols>
    <col min="1" max="1" width="11.28515625" style="75" customWidth="1"/>
    <col min="2" max="2" width="37" style="75" bestFit="1" customWidth="1"/>
    <col min="3" max="4" width="18.7109375" style="75" customWidth="1"/>
    <col min="5" max="5" width="15.7109375" style="75" customWidth="1"/>
    <col min="6" max="6" width="18.7109375" style="75" customWidth="1"/>
    <col min="7" max="7" width="15.7109375" style="75" customWidth="1"/>
    <col min="8" max="8" width="18.7109375" style="75" customWidth="1"/>
    <col min="9" max="9" width="15.7109375" style="76" customWidth="1"/>
    <col min="10" max="10" width="18.7109375" style="75" customWidth="1"/>
    <col min="11" max="11" width="15.7109375" style="75" customWidth="1"/>
    <col min="12" max="12" width="18.7109375" style="75" customWidth="1"/>
    <col min="13" max="13" width="15.7109375" style="75" customWidth="1"/>
    <col min="14" max="14" width="18.7109375" style="75" customWidth="1"/>
    <col min="15" max="15" width="15.7109375" style="75" customWidth="1"/>
    <col min="16" max="16" width="18.7109375" style="75" customWidth="1"/>
    <col min="17" max="17" width="15.7109375" style="75" customWidth="1"/>
    <col min="18" max="16384" width="9.140625" style="75"/>
  </cols>
  <sheetData>
    <row r="1" spans="1:17">
      <c r="A1" s="74" t="s">
        <v>0</v>
      </c>
    </row>
    <row r="2" spans="1:17">
      <c r="A2" s="74" t="s">
        <v>2</v>
      </c>
    </row>
    <row r="3" spans="1:17">
      <c r="A3" s="74" t="s">
        <v>34</v>
      </c>
    </row>
    <row r="4" spans="1:17">
      <c r="A4" s="74" t="s">
        <v>35</v>
      </c>
    </row>
    <row r="5" spans="1:17">
      <c r="A5" s="74" t="s">
        <v>36</v>
      </c>
    </row>
    <row r="6" spans="1:17">
      <c r="A6" s="74" t="s">
        <v>32</v>
      </c>
    </row>
    <row r="7" spans="1:17" ht="15" customHeight="1">
      <c r="A7" s="74" t="s">
        <v>32</v>
      </c>
      <c r="B7" s="77"/>
      <c r="C7" s="77"/>
      <c r="D7" s="77"/>
      <c r="E7" s="77"/>
      <c r="F7" s="78"/>
      <c r="G7" s="78"/>
      <c r="H7" s="78"/>
      <c r="I7" s="78"/>
    </row>
    <row r="8" spans="1:17" ht="13.5" thickBot="1">
      <c r="A8" s="79"/>
      <c r="B8" s="77"/>
      <c r="E8" s="77"/>
      <c r="F8" s="78"/>
      <c r="G8" s="78"/>
      <c r="H8" s="78"/>
      <c r="I8" s="78"/>
    </row>
    <row r="9" spans="1:17" ht="75" customHeight="1" thickBot="1">
      <c r="A9" s="80" t="s">
        <v>37</v>
      </c>
      <c r="B9" s="81" t="s">
        <v>38</v>
      </c>
      <c r="C9" s="81" t="s">
        <v>39</v>
      </c>
      <c r="D9" s="82" t="s">
        <v>40</v>
      </c>
      <c r="E9" s="82" t="s">
        <v>41</v>
      </c>
      <c r="F9" s="82" t="s">
        <v>42</v>
      </c>
      <c r="G9" s="82" t="s">
        <v>43</v>
      </c>
      <c r="H9" s="82" t="s">
        <v>44</v>
      </c>
      <c r="I9" s="82" t="s">
        <v>45</v>
      </c>
      <c r="J9" s="82" t="s">
        <v>46</v>
      </c>
      <c r="K9" s="82" t="s">
        <v>47</v>
      </c>
      <c r="L9" s="82" t="s">
        <v>48</v>
      </c>
      <c r="M9" s="82" t="s">
        <v>49</v>
      </c>
      <c r="N9" s="82" t="s">
        <v>50</v>
      </c>
      <c r="O9" s="82" t="s">
        <v>51</v>
      </c>
      <c r="P9" s="82" t="s">
        <v>52</v>
      </c>
      <c r="Q9" s="82" t="s">
        <v>53</v>
      </c>
    </row>
    <row r="10" spans="1:17">
      <c r="A10" s="83" t="s">
        <v>54</v>
      </c>
      <c r="B10" s="84" t="s">
        <v>55</v>
      </c>
      <c r="C10" s="85">
        <v>438567173.65480453</v>
      </c>
      <c r="D10" s="86">
        <v>438567173.65480453</v>
      </c>
      <c r="E10" s="86">
        <f>D10-C10</f>
        <v>0</v>
      </c>
      <c r="F10" s="86">
        <v>438570004.28632236</v>
      </c>
      <c r="G10" s="86">
        <f>F10-D10</f>
        <v>2830.6315178275108</v>
      </c>
      <c r="H10" s="86">
        <v>438567173.65480453</v>
      </c>
      <c r="I10" s="86">
        <f>H10-D10</f>
        <v>0</v>
      </c>
      <c r="J10" s="86">
        <v>438567173.65480453</v>
      </c>
      <c r="K10" s="86">
        <f>J10-C10</f>
        <v>0</v>
      </c>
      <c r="L10" s="86">
        <v>438567173.65480453</v>
      </c>
      <c r="M10" s="86">
        <f>L10-C10</f>
        <v>0</v>
      </c>
      <c r="N10" s="86">
        <v>438567173.65480453</v>
      </c>
      <c r="O10" s="86">
        <f>N10-C10</f>
        <v>0</v>
      </c>
      <c r="P10" s="86">
        <v>438567173.65480453</v>
      </c>
      <c r="Q10" s="86">
        <f>P10-D10</f>
        <v>0</v>
      </c>
    </row>
    <row r="11" spans="1:17">
      <c r="A11" s="83" t="s">
        <v>56</v>
      </c>
      <c r="B11" s="84" t="s">
        <v>57</v>
      </c>
      <c r="C11" s="85">
        <v>47515202.103452139</v>
      </c>
      <c r="D11" s="86">
        <v>47515202.103452139</v>
      </c>
      <c r="E11" s="86">
        <f>D11-C11</f>
        <v>0</v>
      </c>
      <c r="F11" s="86">
        <v>47515508.779456928</v>
      </c>
      <c r="G11" s="86">
        <f>F11-D11</f>
        <v>306.67600478976965</v>
      </c>
      <c r="H11" s="86">
        <v>47515202.103452139</v>
      </c>
      <c r="I11" s="86">
        <f>H11-D11</f>
        <v>0</v>
      </c>
      <c r="J11" s="86">
        <v>47515202.103452139</v>
      </c>
      <c r="K11" s="86">
        <f t="shared" ref="K11:K64" si="0">J11-C11</f>
        <v>0</v>
      </c>
      <c r="L11" s="86">
        <v>47515202.103452139</v>
      </c>
      <c r="M11" s="86">
        <f t="shared" ref="M11:M64" si="1">L11-C11</f>
        <v>0</v>
      </c>
      <c r="N11" s="86">
        <v>47515202.103452139</v>
      </c>
      <c r="O11" s="86">
        <f t="shared" ref="O11:O64" si="2">N11-C11</f>
        <v>0</v>
      </c>
      <c r="P11" s="86">
        <v>47515202.103452139</v>
      </c>
      <c r="Q11" s="86">
        <f t="shared" ref="Q11:Q64" si="3">P11-D11</f>
        <v>0</v>
      </c>
    </row>
    <row r="12" spans="1:17">
      <c r="A12" s="83" t="s">
        <v>58</v>
      </c>
      <c r="B12" s="84" t="s">
        <v>59</v>
      </c>
      <c r="C12" s="85">
        <v>6200875.6541318065</v>
      </c>
      <c r="D12" s="86">
        <v>6200875.6541318065</v>
      </c>
      <c r="E12" s="86">
        <f>D12-C12</f>
        <v>0</v>
      </c>
      <c r="F12" s="86">
        <v>6200915.6762655154</v>
      </c>
      <c r="G12" s="86">
        <f>F12-D12</f>
        <v>40.022133708931506</v>
      </c>
      <c r="H12" s="86">
        <v>6200875.6541318065</v>
      </c>
      <c r="I12" s="86">
        <f>H12-D12</f>
        <v>0</v>
      </c>
      <c r="J12" s="86">
        <v>6200875.6541318065</v>
      </c>
      <c r="K12" s="86">
        <f t="shared" si="0"/>
        <v>0</v>
      </c>
      <c r="L12" s="86">
        <v>6200875.6541318065</v>
      </c>
      <c r="M12" s="86">
        <f t="shared" si="1"/>
        <v>0</v>
      </c>
      <c r="N12" s="86">
        <v>6200875.6541318065</v>
      </c>
      <c r="O12" s="86">
        <f t="shared" si="2"/>
        <v>0</v>
      </c>
      <c r="P12" s="86">
        <v>6200875.6541318065</v>
      </c>
      <c r="Q12" s="86">
        <f t="shared" si="3"/>
        <v>0</v>
      </c>
    </row>
    <row r="13" spans="1:17">
      <c r="A13" s="87"/>
      <c r="B13" s="88" t="s">
        <v>60</v>
      </c>
      <c r="C13" s="89">
        <v>492283251.4123885</v>
      </c>
      <c r="D13" s="90">
        <v>492283251.4123885</v>
      </c>
      <c r="E13" s="90">
        <f>D13-C13</f>
        <v>0</v>
      </c>
      <c r="F13" s="90">
        <v>492286428.74204481</v>
      </c>
      <c r="G13" s="90">
        <f>F13-D13</f>
        <v>3177.3296563029289</v>
      </c>
      <c r="H13" s="90">
        <v>492283251.4123885</v>
      </c>
      <c r="I13" s="90">
        <f>H13-D13</f>
        <v>0</v>
      </c>
      <c r="J13" s="90">
        <v>492283251.4123885</v>
      </c>
      <c r="K13" s="90">
        <f t="shared" si="0"/>
        <v>0</v>
      </c>
      <c r="L13" s="90">
        <v>492283251.4123885</v>
      </c>
      <c r="M13" s="90">
        <f t="shared" si="1"/>
        <v>0</v>
      </c>
      <c r="N13" s="90">
        <v>492283251.4123885</v>
      </c>
      <c r="O13" s="90">
        <f t="shared" si="2"/>
        <v>0</v>
      </c>
      <c r="P13" s="90">
        <v>492283251.4123885</v>
      </c>
      <c r="Q13" s="90">
        <f t="shared" si="3"/>
        <v>0</v>
      </c>
    </row>
    <row r="14" spans="1:17">
      <c r="A14" s="83"/>
      <c r="B14" s="84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>
      <c r="A15" s="83" t="s">
        <v>61</v>
      </c>
      <c r="B15" s="84" t="s">
        <v>62</v>
      </c>
      <c r="C15" s="85">
        <v>1458116.6963008402</v>
      </c>
      <c r="D15" s="93">
        <v>1458116.6963008402</v>
      </c>
      <c r="E15" s="93">
        <f t="shared" ref="E15:E20" si="4">D15-C15</f>
        <v>0</v>
      </c>
      <c r="F15" s="93">
        <v>1458126.1073815711</v>
      </c>
      <c r="G15" s="93">
        <f t="shared" ref="G15:G20" si="5">F15-D15</f>
        <v>9.4110807308461517</v>
      </c>
      <c r="H15" s="93">
        <v>1458116.6963008402</v>
      </c>
      <c r="I15" s="93">
        <f t="shared" ref="I15:I20" si="6">H15-D15</f>
        <v>0</v>
      </c>
      <c r="J15" s="93">
        <v>1458116.6963008402</v>
      </c>
      <c r="K15" s="93">
        <f t="shared" si="0"/>
        <v>0</v>
      </c>
      <c r="L15" s="93">
        <v>1458116.6963008402</v>
      </c>
      <c r="M15" s="93">
        <f t="shared" si="1"/>
        <v>0</v>
      </c>
      <c r="N15" s="93">
        <v>1458116.6963008402</v>
      </c>
      <c r="O15" s="93">
        <f t="shared" si="2"/>
        <v>0</v>
      </c>
      <c r="P15" s="93">
        <v>1458116.6963008402</v>
      </c>
      <c r="Q15" s="93">
        <f t="shared" si="3"/>
        <v>0</v>
      </c>
    </row>
    <row r="16" spans="1:17">
      <c r="A16" s="83">
        <v>500600</v>
      </c>
      <c r="B16" s="84" t="s">
        <v>63</v>
      </c>
      <c r="C16" s="94">
        <v>940.38000000000011</v>
      </c>
      <c r="D16" s="95">
        <v>940.38000000000011</v>
      </c>
      <c r="E16" s="95">
        <f t="shared" si="4"/>
        <v>0</v>
      </c>
      <c r="F16" s="95">
        <v>940.38000000000011</v>
      </c>
      <c r="G16" s="95">
        <f t="shared" si="5"/>
        <v>0</v>
      </c>
      <c r="H16" s="95">
        <v>940.38000000000011</v>
      </c>
      <c r="I16" s="95">
        <f t="shared" si="6"/>
        <v>0</v>
      </c>
      <c r="J16" s="95">
        <v>940.38000000000011</v>
      </c>
      <c r="K16" s="95">
        <f t="shared" si="0"/>
        <v>0</v>
      </c>
      <c r="L16" s="95">
        <v>940.38000000000011</v>
      </c>
      <c r="M16" s="95">
        <f t="shared" si="1"/>
        <v>0</v>
      </c>
      <c r="N16" s="95">
        <v>940.38000000000011</v>
      </c>
      <c r="O16" s="95">
        <f t="shared" si="2"/>
        <v>0</v>
      </c>
      <c r="P16" s="95">
        <v>940.38000000000011</v>
      </c>
      <c r="Q16" s="95">
        <f t="shared" si="3"/>
        <v>0</v>
      </c>
    </row>
    <row r="17" spans="1:17">
      <c r="A17" s="83">
        <v>500700</v>
      </c>
      <c r="B17" s="84" t="s">
        <v>64</v>
      </c>
      <c r="C17" s="94">
        <v>337749.56</v>
      </c>
      <c r="D17" s="95">
        <v>337749.56</v>
      </c>
      <c r="E17" s="95">
        <f t="shared" si="4"/>
        <v>0</v>
      </c>
      <c r="F17" s="95">
        <v>337749.56</v>
      </c>
      <c r="G17" s="95">
        <f t="shared" si="5"/>
        <v>0</v>
      </c>
      <c r="H17" s="95">
        <v>337749.56</v>
      </c>
      <c r="I17" s="95">
        <f t="shared" si="6"/>
        <v>0</v>
      </c>
      <c r="J17" s="95">
        <v>337749.56</v>
      </c>
      <c r="K17" s="95">
        <f t="shared" si="0"/>
        <v>0</v>
      </c>
      <c r="L17" s="95">
        <v>337749.56</v>
      </c>
      <c r="M17" s="95">
        <f t="shared" si="1"/>
        <v>0</v>
      </c>
      <c r="N17" s="95">
        <v>337749.56</v>
      </c>
      <c r="O17" s="95">
        <f t="shared" si="2"/>
        <v>0</v>
      </c>
      <c r="P17" s="95">
        <v>0</v>
      </c>
      <c r="Q17" s="95">
        <f t="shared" si="3"/>
        <v>-337749.56</v>
      </c>
    </row>
    <row r="18" spans="1:17">
      <c r="A18" s="83">
        <v>500850</v>
      </c>
      <c r="B18" s="84" t="s">
        <v>65</v>
      </c>
      <c r="C18" s="85">
        <v>4455321.53</v>
      </c>
      <c r="D18" s="86">
        <v>4455321.53</v>
      </c>
      <c r="E18" s="86">
        <f t="shared" si="4"/>
        <v>0</v>
      </c>
      <c r="F18" s="86">
        <v>4455321.53</v>
      </c>
      <c r="G18" s="86">
        <f t="shared" si="5"/>
        <v>0</v>
      </c>
      <c r="H18" s="86">
        <v>4455321.53</v>
      </c>
      <c r="I18" s="86">
        <f t="shared" si="6"/>
        <v>0</v>
      </c>
      <c r="J18" s="86">
        <v>4455321.53</v>
      </c>
      <c r="K18" s="86">
        <f t="shared" si="0"/>
        <v>0</v>
      </c>
      <c r="L18" s="86">
        <v>4455321.53</v>
      </c>
      <c r="M18" s="86">
        <f t="shared" si="1"/>
        <v>0</v>
      </c>
      <c r="N18" s="86">
        <v>4455321.53</v>
      </c>
      <c r="O18" s="86">
        <f t="shared" si="2"/>
        <v>0</v>
      </c>
      <c r="P18" s="86">
        <v>4455321.53</v>
      </c>
      <c r="Q18" s="86">
        <f t="shared" si="3"/>
        <v>0</v>
      </c>
    </row>
    <row r="19" spans="1:17">
      <c r="A19" s="83" t="s">
        <v>66</v>
      </c>
      <c r="B19" s="84" t="s">
        <v>67</v>
      </c>
      <c r="C19" s="85">
        <v>-1160745.3078488372</v>
      </c>
      <c r="D19" s="86">
        <v>-1160745.3078488372</v>
      </c>
      <c r="E19" s="86">
        <f t="shared" si="4"/>
        <v>0</v>
      </c>
      <c r="F19" s="86">
        <v>-1160752.7996139531</v>
      </c>
      <c r="G19" s="86">
        <f t="shared" si="5"/>
        <v>-7.4917651158757508</v>
      </c>
      <c r="H19" s="86">
        <v>-1160745.3078488372</v>
      </c>
      <c r="I19" s="86">
        <f t="shared" si="6"/>
        <v>0</v>
      </c>
      <c r="J19" s="86">
        <v>-1160745.3078488372</v>
      </c>
      <c r="K19" s="86">
        <f t="shared" si="0"/>
        <v>0</v>
      </c>
      <c r="L19" s="86">
        <v>-1160745.3078488372</v>
      </c>
      <c r="M19" s="86">
        <f t="shared" si="1"/>
        <v>0</v>
      </c>
      <c r="N19" s="86">
        <v>-1160745.3078488372</v>
      </c>
      <c r="O19" s="86">
        <f t="shared" si="2"/>
        <v>0</v>
      </c>
      <c r="P19" s="86">
        <v>-1160745.3078488372</v>
      </c>
      <c r="Q19" s="86">
        <f t="shared" si="3"/>
        <v>0</v>
      </c>
    </row>
    <row r="20" spans="1:17">
      <c r="A20" s="87"/>
      <c r="B20" s="88" t="s">
        <v>68</v>
      </c>
      <c r="C20" s="89">
        <v>497374634.27084053</v>
      </c>
      <c r="D20" s="90">
        <v>497374634.27084053</v>
      </c>
      <c r="E20" s="90">
        <f t="shared" si="4"/>
        <v>0</v>
      </c>
      <c r="F20" s="90">
        <v>497377813.51981241</v>
      </c>
      <c r="G20" s="90">
        <f t="shared" si="5"/>
        <v>3179.2489718794823</v>
      </c>
      <c r="H20" s="90">
        <v>497374634.27084053</v>
      </c>
      <c r="I20" s="90">
        <f t="shared" si="6"/>
        <v>0</v>
      </c>
      <c r="J20" s="90">
        <v>497374634.27084053</v>
      </c>
      <c r="K20" s="90">
        <f t="shared" si="0"/>
        <v>0</v>
      </c>
      <c r="L20" s="90">
        <v>497374634.27084053</v>
      </c>
      <c r="M20" s="90">
        <f t="shared" si="1"/>
        <v>0</v>
      </c>
      <c r="N20" s="90">
        <v>497374634.27084053</v>
      </c>
      <c r="O20" s="90">
        <f t="shared" si="2"/>
        <v>0</v>
      </c>
      <c r="P20" s="90">
        <v>497036884.71084052</v>
      </c>
      <c r="Q20" s="90">
        <f t="shared" si="3"/>
        <v>-337749.56000000238</v>
      </c>
    </row>
    <row r="21" spans="1:17">
      <c r="A21" s="83"/>
      <c r="B21" s="84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>
      <c r="A22" s="83">
        <v>500410</v>
      </c>
      <c r="B22" s="84" t="s">
        <v>69</v>
      </c>
      <c r="C22" s="85">
        <v>31386067.028653514</v>
      </c>
      <c r="D22" s="86">
        <v>31386067.028653514</v>
      </c>
      <c r="E22" s="86">
        <f>D22-C22</f>
        <v>0</v>
      </c>
      <c r="F22" s="86">
        <v>31386067.028653514</v>
      </c>
      <c r="G22" s="86">
        <f>F22-D22</f>
        <v>0</v>
      </c>
      <c r="H22" s="86">
        <v>31703298.041366488</v>
      </c>
      <c r="I22" s="86">
        <f>H22-D22</f>
        <v>317231.0127129741</v>
      </c>
      <c r="J22" s="86">
        <v>31386067.028653514</v>
      </c>
      <c r="K22" s="86">
        <f t="shared" si="0"/>
        <v>0</v>
      </c>
      <c r="L22" s="86">
        <v>31386067.028653514</v>
      </c>
      <c r="M22" s="86">
        <f t="shared" si="1"/>
        <v>0</v>
      </c>
      <c r="N22" s="86">
        <v>31386067.028653514</v>
      </c>
      <c r="O22" s="86">
        <f t="shared" si="2"/>
        <v>0</v>
      </c>
      <c r="P22" s="86">
        <v>31386067.028653514</v>
      </c>
      <c r="Q22" s="86">
        <f t="shared" si="3"/>
        <v>0</v>
      </c>
    </row>
    <row r="23" spans="1:17">
      <c r="A23" s="87"/>
      <c r="B23" s="88" t="s">
        <v>70</v>
      </c>
      <c r="C23" s="89">
        <v>31386067.028653514</v>
      </c>
      <c r="D23" s="90">
        <v>31386067.028653514</v>
      </c>
      <c r="E23" s="90">
        <f>D23-C23</f>
        <v>0</v>
      </c>
      <c r="F23" s="90">
        <v>31386067.028653514</v>
      </c>
      <c r="G23" s="90">
        <f>F23-D23</f>
        <v>0</v>
      </c>
      <c r="H23" s="90">
        <v>31703298.041366488</v>
      </c>
      <c r="I23" s="90">
        <f>H23-D23</f>
        <v>317231.0127129741</v>
      </c>
      <c r="J23" s="90">
        <v>31386067.028653514</v>
      </c>
      <c r="K23" s="90">
        <f t="shared" si="0"/>
        <v>0</v>
      </c>
      <c r="L23" s="90">
        <v>31386067.028653514</v>
      </c>
      <c r="M23" s="90">
        <f t="shared" si="1"/>
        <v>0</v>
      </c>
      <c r="N23" s="90">
        <v>31386067.028653514</v>
      </c>
      <c r="O23" s="90">
        <f t="shared" si="2"/>
        <v>0</v>
      </c>
      <c r="P23" s="90">
        <v>31386067.028653514</v>
      </c>
      <c r="Q23" s="90">
        <f t="shared" si="3"/>
        <v>0</v>
      </c>
    </row>
    <row r="24" spans="1:17">
      <c r="A24" s="83"/>
      <c r="B24" s="84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>
      <c r="A25" s="83">
        <v>500250</v>
      </c>
      <c r="B25" s="84" t="s">
        <v>71</v>
      </c>
      <c r="C25" s="94">
        <v>876583.55</v>
      </c>
      <c r="D25" s="95">
        <v>876583.55</v>
      </c>
      <c r="E25" s="95">
        <f t="shared" ref="E25:E32" si="7">D25-C25</f>
        <v>0</v>
      </c>
      <c r="F25" s="95">
        <v>876583.55</v>
      </c>
      <c r="G25" s="95">
        <f t="shared" ref="G25:G32" si="8">F25-D25</f>
        <v>0</v>
      </c>
      <c r="H25" s="95">
        <v>876583.55</v>
      </c>
      <c r="I25" s="95">
        <f t="shared" ref="I25:I32" si="9">H25-D25</f>
        <v>0</v>
      </c>
      <c r="J25" s="95">
        <v>876583.55</v>
      </c>
      <c r="K25" s="95">
        <f t="shared" si="0"/>
        <v>0</v>
      </c>
      <c r="L25" s="95">
        <v>876583.55</v>
      </c>
      <c r="M25" s="95">
        <f t="shared" si="1"/>
        <v>0</v>
      </c>
      <c r="N25" s="95">
        <v>876583.55</v>
      </c>
      <c r="O25" s="95">
        <f t="shared" si="2"/>
        <v>0</v>
      </c>
      <c r="P25" s="95">
        <v>876583.55</v>
      </c>
      <c r="Q25" s="95">
        <f t="shared" si="3"/>
        <v>0</v>
      </c>
    </row>
    <row r="26" spans="1:17">
      <c r="A26" s="83">
        <v>500400</v>
      </c>
      <c r="B26" s="84" t="s">
        <v>72</v>
      </c>
      <c r="C26" s="94">
        <v>2145201.5</v>
      </c>
      <c r="D26" s="95">
        <v>2145201.5</v>
      </c>
      <c r="E26" s="95">
        <f t="shared" si="7"/>
        <v>0</v>
      </c>
      <c r="F26" s="95">
        <v>2145201.5</v>
      </c>
      <c r="G26" s="95">
        <f t="shared" si="8"/>
        <v>0</v>
      </c>
      <c r="H26" s="95">
        <v>2145201.5</v>
      </c>
      <c r="I26" s="95">
        <f t="shared" si="9"/>
        <v>0</v>
      </c>
      <c r="J26" s="95">
        <v>2145201.5</v>
      </c>
      <c r="K26" s="95">
        <f t="shared" si="0"/>
        <v>0</v>
      </c>
      <c r="L26" s="95">
        <v>2145201.5</v>
      </c>
      <c r="M26" s="95">
        <f t="shared" si="1"/>
        <v>0</v>
      </c>
      <c r="N26" s="95">
        <v>2145201.5</v>
      </c>
      <c r="O26" s="95">
        <f t="shared" si="2"/>
        <v>0</v>
      </c>
      <c r="P26" s="95">
        <v>2145201.5</v>
      </c>
      <c r="Q26" s="95">
        <f t="shared" si="3"/>
        <v>0</v>
      </c>
    </row>
    <row r="27" spans="1:17">
      <c r="A27" s="83">
        <v>501325</v>
      </c>
      <c r="B27" s="84" t="s">
        <v>73</v>
      </c>
      <c r="C27" s="94">
        <v>18643.27</v>
      </c>
      <c r="D27" s="95">
        <v>18643.27</v>
      </c>
      <c r="E27" s="95">
        <f t="shared" si="7"/>
        <v>0</v>
      </c>
      <c r="F27" s="95">
        <v>18643.27</v>
      </c>
      <c r="G27" s="95">
        <f t="shared" si="8"/>
        <v>0</v>
      </c>
      <c r="H27" s="95">
        <v>18643.27</v>
      </c>
      <c r="I27" s="95">
        <f t="shared" si="9"/>
        <v>0</v>
      </c>
      <c r="J27" s="95">
        <v>18643.27</v>
      </c>
      <c r="K27" s="95">
        <f t="shared" si="0"/>
        <v>0</v>
      </c>
      <c r="L27" s="95">
        <v>18643.27</v>
      </c>
      <c r="M27" s="95">
        <f t="shared" si="1"/>
        <v>0</v>
      </c>
      <c r="N27" s="95">
        <v>18643.27</v>
      </c>
      <c r="O27" s="95">
        <f t="shared" si="2"/>
        <v>0</v>
      </c>
      <c r="P27" s="95">
        <v>18643.27</v>
      </c>
      <c r="Q27" s="95">
        <f t="shared" si="3"/>
        <v>0</v>
      </c>
    </row>
    <row r="28" spans="1:17">
      <c r="A28" s="83">
        <v>502300</v>
      </c>
      <c r="B28" s="84" t="s">
        <v>74</v>
      </c>
      <c r="C28" s="94">
        <v>174895.44</v>
      </c>
      <c r="D28" s="95">
        <v>174895.44</v>
      </c>
      <c r="E28" s="95">
        <f t="shared" si="7"/>
        <v>0</v>
      </c>
      <c r="F28" s="95">
        <v>174895.44</v>
      </c>
      <c r="G28" s="95">
        <f t="shared" si="8"/>
        <v>0</v>
      </c>
      <c r="H28" s="95">
        <v>174895.44</v>
      </c>
      <c r="I28" s="95">
        <f t="shared" si="9"/>
        <v>0</v>
      </c>
      <c r="J28" s="95">
        <v>174895.44</v>
      </c>
      <c r="K28" s="95">
        <f t="shared" si="0"/>
        <v>0</v>
      </c>
      <c r="L28" s="95">
        <v>174895.44</v>
      </c>
      <c r="M28" s="95">
        <f t="shared" si="1"/>
        <v>0</v>
      </c>
      <c r="N28" s="95">
        <v>174895.44</v>
      </c>
      <c r="O28" s="95">
        <f t="shared" si="2"/>
        <v>0</v>
      </c>
      <c r="P28" s="95">
        <v>174895.44</v>
      </c>
      <c r="Q28" s="95">
        <f t="shared" si="3"/>
        <v>0</v>
      </c>
    </row>
    <row r="29" spans="1:17">
      <c r="A29" s="83">
        <v>580899</v>
      </c>
      <c r="B29" s="84" t="s">
        <v>75</v>
      </c>
      <c r="C29" s="94">
        <v>-273382.71000000002</v>
      </c>
      <c r="D29" s="95">
        <v>-273382.71000000002</v>
      </c>
      <c r="E29" s="95">
        <f t="shared" si="7"/>
        <v>0</v>
      </c>
      <c r="F29" s="95">
        <v>-273382.71000000002</v>
      </c>
      <c r="G29" s="95">
        <f t="shared" si="8"/>
        <v>0</v>
      </c>
      <c r="H29" s="95">
        <v>-273382.71000000002</v>
      </c>
      <c r="I29" s="95">
        <f t="shared" si="9"/>
        <v>0</v>
      </c>
      <c r="J29" s="95">
        <v>-273382.71000000002</v>
      </c>
      <c r="K29" s="95">
        <f t="shared" si="0"/>
        <v>0</v>
      </c>
      <c r="L29" s="95">
        <v>-273382.71000000002</v>
      </c>
      <c r="M29" s="95">
        <f t="shared" si="1"/>
        <v>0</v>
      </c>
      <c r="N29" s="95">
        <v>-273382.71000000002</v>
      </c>
      <c r="O29" s="95">
        <f t="shared" si="2"/>
        <v>0</v>
      </c>
      <c r="P29" s="95">
        <v>-273382.71000000002</v>
      </c>
      <c r="Q29" s="95">
        <f t="shared" si="3"/>
        <v>0</v>
      </c>
    </row>
    <row r="30" spans="1:17">
      <c r="A30" s="87"/>
      <c r="B30" s="88" t="s">
        <v>76</v>
      </c>
      <c r="C30" s="89">
        <v>2941941.05</v>
      </c>
      <c r="D30" s="90">
        <v>2941941.05</v>
      </c>
      <c r="E30" s="90">
        <f t="shared" si="7"/>
        <v>0</v>
      </c>
      <c r="F30" s="90">
        <v>2941941.05</v>
      </c>
      <c r="G30" s="90">
        <f t="shared" si="8"/>
        <v>0</v>
      </c>
      <c r="H30" s="90">
        <v>2941941.05</v>
      </c>
      <c r="I30" s="90">
        <f t="shared" si="9"/>
        <v>0</v>
      </c>
      <c r="J30" s="90">
        <v>2941941.05</v>
      </c>
      <c r="K30" s="90">
        <f t="shared" si="0"/>
        <v>0</v>
      </c>
      <c r="L30" s="90">
        <v>2941941.05</v>
      </c>
      <c r="M30" s="90">
        <f t="shared" si="1"/>
        <v>0</v>
      </c>
      <c r="N30" s="90">
        <v>2941941.05</v>
      </c>
      <c r="O30" s="90">
        <f t="shared" si="2"/>
        <v>0</v>
      </c>
      <c r="P30" s="90">
        <v>2941941.05</v>
      </c>
      <c r="Q30" s="90">
        <f t="shared" si="3"/>
        <v>0</v>
      </c>
    </row>
    <row r="31" spans="1:17">
      <c r="A31" s="96"/>
      <c r="B31" s="97"/>
      <c r="C31" s="98"/>
      <c r="D31" s="99"/>
      <c r="E31" s="99">
        <f t="shared" si="7"/>
        <v>0</v>
      </c>
      <c r="F31" s="99"/>
      <c r="G31" s="99">
        <f t="shared" si="8"/>
        <v>0</v>
      </c>
      <c r="H31" s="99"/>
      <c r="I31" s="99">
        <f t="shared" si="9"/>
        <v>0</v>
      </c>
      <c r="J31" s="99"/>
      <c r="K31" s="99">
        <f t="shared" si="0"/>
        <v>0</v>
      </c>
      <c r="L31" s="99"/>
      <c r="M31" s="99">
        <f t="shared" si="1"/>
        <v>0</v>
      </c>
      <c r="N31" s="99"/>
      <c r="O31" s="99">
        <f t="shared" si="2"/>
        <v>0</v>
      </c>
      <c r="P31" s="99"/>
      <c r="Q31" s="99">
        <f t="shared" si="3"/>
        <v>0</v>
      </c>
    </row>
    <row r="32" spans="1:17">
      <c r="A32" s="87"/>
      <c r="B32" s="88" t="s">
        <v>77</v>
      </c>
      <c r="C32" s="89">
        <v>531702642.34949404</v>
      </c>
      <c r="D32" s="90">
        <v>531702642.34949404</v>
      </c>
      <c r="E32" s="90">
        <f t="shared" si="7"/>
        <v>0</v>
      </c>
      <c r="F32" s="90">
        <v>531705821.59846592</v>
      </c>
      <c r="G32" s="90">
        <f t="shared" si="8"/>
        <v>3179.2489718794823</v>
      </c>
      <c r="H32" s="90">
        <v>532019873.362207</v>
      </c>
      <c r="I32" s="90">
        <f t="shared" si="9"/>
        <v>317231.01271295547</v>
      </c>
      <c r="J32" s="90">
        <v>531702642.34949404</v>
      </c>
      <c r="K32" s="90">
        <f t="shared" si="0"/>
        <v>0</v>
      </c>
      <c r="L32" s="90">
        <v>531702642.34949404</v>
      </c>
      <c r="M32" s="90">
        <f t="shared" si="1"/>
        <v>0</v>
      </c>
      <c r="N32" s="90">
        <v>531702642.34949404</v>
      </c>
      <c r="O32" s="90">
        <f t="shared" si="2"/>
        <v>0</v>
      </c>
      <c r="P32" s="90">
        <v>531364892.78949404</v>
      </c>
      <c r="Q32" s="90">
        <f t="shared" si="3"/>
        <v>-337749.56000000238</v>
      </c>
    </row>
    <row r="33" spans="1:17">
      <c r="A33" s="83"/>
      <c r="B33" s="84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>
      <c r="A34" s="83" t="s">
        <v>78</v>
      </c>
      <c r="B34" s="84" t="s">
        <v>79</v>
      </c>
      <c r="C34" s="85">
        <v>21778500.461320601</v>
      </c>
      <c r="D34" s="86">
        <v>21778500.461320601</v>
      </c>
      <c r="E34" s="86">
        <f>D34-C34</f>
        <v>0</v>
      </c>
      <c r="F34" s="86">
        <v>21778500.461320601</v>
      </c>
      <c r="G34" s="86">
        <f>F34-D34</f>
        <v>0</v>
      </c>
      <c r="H34" s="86">
        <v>21778500.461320601</v>
      </c>
      <c r="I34" s="86">
        <f>H34-D34</f>
        <v>0</v>
      </c>
      <c r="J34" s="86">
        <v>21069289.939347051</v>
      </c>
      <c r="K34" s="86">
        <f t="shared" si="0"/>
        <v>-709210.52197355032</v>
      </c>
      <c r="L34" s="86">
        <v>21778500.461320601</v>
      </c>
      <c r="M34" s="86">
        <f t="shared" si="1"/>
        <v>0</v>
      </c>
      <c r="N34" s="86">
        <v>21778500.461320601</v>
      </c>
      <c r="O34" s="86">
        <f t="shared" si="2"/>
        <v>0</v>
      </c>
      <c r="P34" s="86">
        <v>21778500.461320601</v>
      </c>
      <c r="Q34" s="86">
        <f t="shared" si="3"/>
        <v>0</v>
      </c>
    </row>
    <row r="35" spans="1:17">
      <c r="A35" s="83">
        <v>501115</v>
      </c>
      <c r="B35" s="84" t="s">
        <v>80</v>
      </c>
      <c r="C35" s="85">
        <v>3202000</v>
      </c>
      <c r="D35" s="86">
        <v>3202000</v>
      </c>
      <c r="E35" s="86">
        <f>D35-C35</f>
        <v>0</v>
      </c>
      <c r="F35" s="86">
        <v>3202000</v>
      </c>
      <c r="G35" s="86">
        <f>F35-D35</f>
        <v>0</v>
      </c>
      <c r="H35" s="86">
        <v>3202000</v>
      </c>
      <c r="I35" s="86">
        <f>H35-D35</f>
        <v>0</v>
      </c>
      <c r="J35" s="86">
        <v>3202000</v>
      </c>
      <c r="K35" s="86">
        <f t="shared" si="0"/>
        <v>0</v>
      </c>
      <c r="L35" s="86">
        <v>3202000</v>
      </c>
      <c r="M35" s="86">
        <f t="shared" si="1"/>
        <v>0</v>
      </c>
      <c r="N35" s="86">
        <v>3202000</v>
      </c>
      <c r="O35" s="86">
        <f t="shared" si="2"/>
        <v>0</v>
      </c>
      <c r="P35" s="86">
        <v>3202000</v>
      </c>
      <c r="Q35" s="86">
        <f t="shared" si="3"/>
        <v>0</v>
      </c>
    </row>
    <row r="36" spans="1:17">
      <c r="A36" s="83" t="s">
        <v>81</v>
      </c>
      <c r="B36" s="84" t="s">
        <v>82</v>
      </c>
      <c r="C36" s="85">
        <v>-907162.21916097833</v>
      </c>
      <c r="D36" s="86">
        <v>-907162.21916097833</v>
      </c>
      <c r="E36" s="86">
        <f>D36-C36</f>
        <v>0</v>
      </c>
      <c r="F36" s="86">
        <v>-907162.21916097833</v>
      </c>
      <c r="G36" s="86">
        <f>F36-D36</f>
        <v>0</v>
      </c>
      <c r="H36" s="86">
        <v>-907162.21916097833</v>
      </c>
      <c r="I36" s="86">
        <f>H36-D36</f>
        <v>0</v>
      </c>
      <c r="J36" s="86">
        <v>-907162.21916097833</v>
      </c>
      <c r="K36" s="86">
        <f t="shared" si="0"/>
        <v>0</v>
      </c>
      <c r="L36" s="86">
        <v>-1314897.0878488363</v>
      </c>
      <c r="M36" s="86">
        <f t="shared" si="1"/>
        <v>-407734.86868785799</v>
      </c>
      <c r="N36" s="86">
        <v>-907162.21916097833</v>
      </c>
      <c r="O36" s="86">
        <f t="shared" si="2"/>
        <v>0</v>
      </c>
      <c r="P36" s="86">
        <v>-907162.21916097833</v>
      </c>
      <c r="Q36" s="86">
        <f t="shared" si="3"/>
        <v>0</v>
      </c>
    </row>
    <row r="37" spans="1:17">
      <c r="A37" s="83">
        <v>501160</v>
      </c>
      <c r="B37" s="84" t="s">
        <v>83</v>
      </c>
      <c r="C37" s="85">
        <v>7107439.291786436</v>
      </c>
      <c r="D37" s="86">
        <v>7107439.291786436</v>
      </c>
      <c r="E37" s="86">
        <f>D37-C37</f>
        <v>0</v>
      </c>
      <c r="F37" s="86">
        <v>7107485.1651278054</v>
      </c>
      <c r="G37" s="86">
        <f>F37-D37</f>
        <v>45.873341369442642</v>
      </c>
      <c r="H37" s="86">
        <v>7107439.291786436</v>
      </c>
      <c r="I37" s="86">
        <f>H37-D37</f>
        <v>0</v>
      </c>
      <c r="J37" s="86">
        <v>7107439.291786436</v>
      </c>
      <c r="K37" s="86">
        <f t="shared" si="0"/>
        <v>0</v>
      </c>
      <c r="L37" s="86">
        <v>7107439.291786436</v>
      </c>
      <c r="M37" s="86">
        <f t="shared" si="1"/>
        <v>0</v>
      </c>
      <c r="N37" s="86">
        <v>7107439.291786436</v>
      </c>
      <c r="O37" s="86">
        <f t="shared" si="2"/>
        <v>0</v>
      </c>
      <c r="P37" s="86">
        <v>7107439.291786436</v>
      </c>
      <c r="Q37" s="86">
        <f t="shared" si="3"/>
        <v>0</v>
      </c>
    </row>
    <row r="38" spans="1:17">
      <c r="A38" s="87"/>
      <c r="B38" s="88" t="s">
        <v>84</v>
      </c>
      <c r="C38" s="89">
        <v>31180777.53394606</v>
      </c>
      <c r="D38" s="90">
        <v>31180777.53394606</v>
      </c>
      <c r="E38" s="90">
        <f>D38-C38</f>
        <v>0</v>
      </c>
      <c r="F38" s="90">
        <v>31180823.40728743</v>
      </c>
      <c r="G38" s="90">
        <f>F38-D38</f>
        <v>45.873341370373964</v>
      </c>
      <c r="H38" s="90">
        <v>31180777.53394606</v>
      </c>
      <c r="I38" s="90">
        <f>H38-D38</f>
        <v>0</v>
      </c>
      <c r="J38" s="90">
        <v>30471567.011972509</v>
      </c>
      <c r="K38" s="90">
        <f t="shared" si="0"/>
        <v>-709210.52197355032</v>
      </c>
      <c r="L38" s="90">
        <v>30773042.665258203</v>
      </c>
      <c r="M38" s="90">
        <f t="shared" si="1"/>
        <v>-407734.86868785694</v>
      </c>
      <c r="N38" s="90">
        <v>31180777.53394606</v>
      </c>
      <c r="O38" s="90">
        <f t="shared" si="2"/>
        <v>0</v>
      </c>
      <c r="P38" s="90">
        <v>31180777.53394606</v>
      </c>
      <c r="Q38" s="90">
        <f t="shared" si="3"/>
        <v>0</v>
      </c>
    </row>
    <row r="39" spans="1:17">
      <c r="A39" s="83"/>
      <c r="B39" s="84"/>
      <c r="C39" s="91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>
      <c r="A40" s="83">
        <v>501102</v>
      </c>
      <c r="B40" s="84" t="s">
        <v>85</v>
      </c>
      <c r="C40" s="85">
        <v>411051.49333333335</v>
      </c>
      <c r="D40" s="86">
        <v>411051.49333333335</v>
      </c>
      <c r="E40" s="86">
        <f t="shared" ref="E40:E54" si="10">D40-C40</f>
        <v>0</v>
      </c>
      <c r="F40" s="86">
        <v>411051.49333333335</v>
      </c>
      <c r="G40" s="86">
        <f t="shared" ref="G40:G54" si="11">F40-D40</f>
        <v>0</v>
      </c>
      <c r="H40" s="86">
        <v>411051.49333333335</v>
      </c>
      <c r="I40" s="86">
        <f t="shared" ref="I40:I54" si="12">H40-D40</f>
        <v>0</v>
      </c>
      <c r="J40" s="86">
        <v>411051.49333333335</v>
      </c>
      <c r="K40" s="86">
        <f t="shared" si="0"/>
        <v>0</v>
      </c>
      <c r="L40" s="86">
        <v>411051.49333333335</v>
      </c>
      <c r="M40" s="86">
        <f t="shared" si="1"/>
        <v>0</v>
      </c>
      <c r="N40" s="86">
        <v>411051.49333333335</v>
      </c>
      <c r="O40" s="86">
        <f t="shared" si="2"/>
        <v>0</v>
      </c>
      <c r="P40" s="86">
        <v>411051.49333333335</v>
      </c>
      <c r="Q40" s="86">
        <f t="shared" si="3"/>
        <v>0</v>
      </c>
    </row>
    <row r="41" spans="1:17">
      <c r="A41" s="83" t="s">
        <v>86</v>
      </c>
      <c r="B41" s="84" t="s">
        <v>87</v>
      </c>
      <c r="C41" s="85">
        <v>58894184.858439088</v>
      </c>
      <c r="D41" s="86">
        <v>58894184.858439088</v>
      </c>
      <c r="E41" s="86">
        <f t="shared" si="10"/>
        <v>0</v>
      </c>
      <c r="F41" s="86">
        <v>58894184.858439088</v>
      </c>
      <c r="G41" s="86">
        <f t="shared" si="11"/>
        <v>0</v>
      </c>
      <c r="H41" s="86">
        <v>58894184.858439088</v>
      </c>
      <c r="I41" s="86">
        <f t="shared" si="12"/>
        <v>0</v>
      </c>
      <c r="J41" s="86">
        <v>58894184.858439088</v>
      </c>
      <c r="K41" s="86">
        <f t="shared" si="0"/>
        <v>0</v>
      </c>
      <c r="L41" s="86">
        <v>58894184.858439088</v>
      </c>
      <c r="M41" s="86">
        <f t="shared" si="1"/>
        <v>0</v>
      </c>
      <c r="N41" s="86">
        <v>58894184.858439088</v>
      </c>
      <c r="O41" s="86">
        <f t="shared" si="2"/>
        <v>0</v>
      </c>
      <c r="P41" s="86">
        <v>58894184.858439088</v>
      </c>
      <c r="Q41" s="86">
        <f t="shared" si="3"/>
        <v>0</v>
      </c>
    </row>
    <row r="42" spans="1:17">
      <c r="A42" s="83">
        <v>501175</v>
      </c>
      <c r="B42" s="84" t="s">
        <v>88</v>
      </c>
      <c r="C42" s="85">
        <v>3920582.6245054509</v>
      </c>
      <c r="D42" s="86">
        <v>3920582.6245054509</v>
      </c>
      <c r="E42" s="86">
        <f t="shared" si="10"/>
        <v>0</v>
      </c>
      <c r="F42" s="86">
        <v>3920582.6245054509</v>
      </c>
      <c r="G42" s="86">
        <f t="shared" si="11"/>
        <v>0</v>
      </c>
      <c r="H42" s="86">
        <v>3920582.6245054509</v>
      </c>
      <c r="I42" s="86">
        <f t="shared" si="12"/>
        <v>0</v>
      </c>
      <c r="J42" s="86">
        <v>3920582.6245054509</v>
      </c>
      <c r="K42" s="86">
        <f t="shared" si="0"/>
        <v>0</v>
      </c>
      <c r="L42" s="86">
        <v>3920582.6245054509</v>
      </c>
      <c r="M42" s="86">
        <f t="shared" si="1"/>
        <v>0</v>
      </c>
      <c r="N42" s="86">
        <v>3920582.6245054509</v>
      </c>
      <c r="O42" s="86">
        <f t="shared" si="2"/>
        <v>0</v>
      </c>
      <c r="P42" s="86">
        <v>3920582.6245054509</v>
      </c>
      <c r="Q42" s="86">
        <f t="shared" si="3"/>
        <v>0</v>
      </c>
    </row>
    <row r="43" spans="1:17">
      <c r="A43" s="83">
        <v>501200</v>
      </c>
      <c r="B43" s="84" t="s">
        <v>89</v>
      </c>
      <c r="C43" s="85">
        <v>485781.79908838146</v>
      </c>
      <c r="D43" s="86">
        <v>485781.79908838146</v>
      </c>
      <c r="E43" s="86">
        <f t="shared" si="10"/>
        <v>0</v>
      </c>
      <c r="F43" s="86">
        <v>485781.79908838146</v>
      </c>
      <c r="G43" s="86">
        <f t="shared" si="11"/>
        <v>0</v>
      </c>
      <c r="H43" s="86">
        <v>485781.79908838146</v>
      </c>
      <c r="I43" s="86">
        <f t="shared" si="12"/>
        <v>0</v>
      </c>
      <c r="J43" s="86">
        <v>485781.79908838146</v>
      </c>
      <c r="K43" s="86">
        <f t="shared" si="0"/>
        <v>0</v>
      </c>
      <c r="L43" s="86">
        <v>485781.79908838146</v>
      </c>
      <c r="M43" s="86">
        <f t="shared" si="1"/>
        <v>0</v>
      </c>
      <c r="N43" s="86">
        <v>485781.79908838146</v>
      </c>
      <c r="O43" s="86">
        <f t="shared" si="2"/>
        <v>0</v>
      </c>
      <c r="P43" s="86">
        <v>485781.79908838146</v>
      </c>
      <c r="Q43" s="86">
        <f t="shared" si="3"/>
        <v>0</v>
      </c>
    </row>
    <row r="44" spans="1:17">
      <c r="A44" s="83" t="s">
        <v>90</v>
      </c>
      <c r="B44" s="84" t="s">
        <v>91</v>
      </c>
      <c r="C44" s="85">
        <v>914694.30206136615</v>
      </c>
      <c r="D44" s="86">
        <v>914694.30206136615</v>
      </c>
      <c r="E44" s="86">
        <f t="shared" si="10"/>
        <v>0</v>
      </c>
      <c r="F44" s="86">
        <v>914700.20574653952</v>
      </c>
      <c r="G44" s="86">
        <f t="shared" si="11"/>
        <v>5.9036851733690128</v>
      </c>
      <c r="H44" s="86">
        <v>914694.30206136615</v>
      </c>
      <c r="I44" s="86">
        <f t="shared" si="12"/>
        <v>0</v>
      </c>
      <c r="J44" s="86">
        <v>914694.30206136615</v>
      </c>
      <c r="K44" s="86">
        <f t="shared" si="0"/>
        <v>0</v>
      </c>
      <c r="L44" s="86">
        <v>914694.30206136615</v>
      </c>
      <c r="M44" s="86">
        <f t="shared" si="1"/>
        <v>0</v>
      </c>
      <c r="N44" s="86">
        <v>914694.30206136615</v>
      </c>
      <c r="O44" s="86">
        <f t="shared" si="2"/>
        <v>0</v>
      </c>
      <c r="P44" s="86">
        <v>914694.30206136615</v>
      </c>
      <c r="Q44" s="86">
        <f t="shared" si="3"/>
        <v>0</v>
      </c>
    </row>
    <row r="45" spans="1:17">
      <c r="A45" s="83">
        <v>501250</v>
      </c>
      <c r="B45" s="84" t="s">
        <v>92</v>
      </c>
      <c r="C45" s="85">
        <v>20012641.185561351</v>
      </c>
      <c r="D45" s="86">
        <v>20012641.185561351</v>
      </c>
      <c r="E45" s="86">
        <f t="shared" si="10"/>
        <v>0</v>
      </c>
      <c r="F45" s="86">
        <v>20012758.758789405</v>
      </c>
      <c r="G45" s="86">
        <f t="shared" si="11"/>
        <v>117.57322805374861</v>
      </c>
      <c r="H45" s="86">
        <v>20012641.185561351</v>
      </c>
      <c r="I45" s="86">
        <f t="shared" si="12"/>
        <v>0</v>
      </c>
      <c r="J45" s="86">
        <v>20012641.185561351</v>
      </c>
      <c r="K45" s="86">
        <f t="shared" si="0"/>
        <v>0</v>
      </c>
      <c r="L45" s="86">
        <v>20012641.185561351</v>
      </c>
      <c r="M45" s="86">
        <f t="shared" si="1"/>
        <v>0</v>
      </c>
      <c r="N45" s="86">
        <v>20012641.185561351</v>
      </c>
      <c r="O45" s="86">
        <f t="shared" si="2"/>
        <v>0</v>
      </c>
      <c r="P45" s="86">
        <v>20012641.185561351</v>
      </c>
      <c r="Q45" s="86">
        <f t="shared" si="3"/>
        <v>0</v>
      </c>
    </row>
    <row r="46" spans="1:17">
      <c r="A46" s="83">
        <v>501251</v>
      </c>
      <c r="B46" s="84" t="s">
        <v>93</v>
      </c>
      <c r="C46" s="85">
        <v>504846.04999999952</v>
      </c>
      <c r="D46" s="86">
        <v>504846.04999999952</v>
      </c>
      <c r="E46" s="86">
        <f t="shared" si="10"/>
        <v>0</v>
      </c>
      <c r="F46" s="86">
        <v>504846.04999999952</v>
      </c>
      <c r="G46" s="86">
        <f t="shared" si="11"/>
        <v>0</v>
      </c>
      <c r="H46" s="86">
        <v>504846.04999999952</v>
      </c>
      <c r="I46" s="86">
        <f t="shared" si="12"/>
        <v>0</v>
      </c>
      <c r="J46" s="86">
        <v>504846.04999999952</v>
      </c>
      <c r="K46" s="86">
        <f t="shared" si="0"/>
        <v>0</v>
      </c>
      <c r="L46" s="86">
        <v>504846.04999999952</v>
      </c>
      <c r="M46" s="86">
        <f t="shared" si="1"/>
        <v>0</v>
      </c>
      <c r="N46" s="86">
        <v>257513</v>
      </c>
      <c r="O46" s="86">
        <f t="shared" si="2"/>
        <v>-247333.04999999952</v>
      </c>
      <c r="P46" s="86">
        <v>504846.04999999952</v>
      </c>
      <c r="Q46" s="86">
        <f t="shared" si="3"/>
        <v>0</v>
      </c>
    </row>
    <row r="47" spans="1:17">
      <c r="A47" s="83">
        <v>501252</v>
      </c>
      <c r="B47" s="84" t="s">
        <v>94</v>
      </c>
      <c r="C47" s="85">
        <v>14537860.966151955</v>
      </c>
      <c r="D47" s="86">
        <v>14537860.966151955</v>
      </c>
      <c r="E47" s="86">
        <f t="shared" si="10"/>
        <v>0</v>
      </c>
      <c r="F47" s="86">
        <v>14537954.797450615</v>
      </c>
      <c r="G47" s="86">
        <f t="shared" si="11"/>
        <v>93.831298660486937</v>
      </c>
      <c r="H47" s="86">
        <v>14537860.966151955</v>
      </c>
      <c r="I47" s="86">
        <f t="shared" si="12"/>
        <v>0</v>
      </c>
      <c r="J47" s="86">
        <v>14537860.966151955</v>
      </c>
      <c r="K47" s="86">
        <f t="shared" si="0"/>
        <v>0</v>
      </c>
      <c r="L47" s="86">
        <v>14537860.966151955</v>
      </c>
      <c r="M47" s="86">
        <f t="shared" si="1"/>
        <v>0</v>
      </c>
      <c r="N47" s="86">
        <v>14537860.966151955</v>
      </c>
      <c r="O47" s="86">
        <f t="shared" si="2"/>
        <v>0</v>
      </c>
      <c r="P47" s="86">
        <v>14537860.966151955</v>
      </c>
      <c r="Q47" s="86">
        <f t="shared" si="3"/>
        <v>0</v>
      </c>
    </row>
    <row r="48" spans="1:17">
      <c r="A48" s="83">
        <v>501275</v>
      </c>
      <c r="B48" s="84" t="s">
        <v>95</v>
      </c>
      <c r="C48" s="85">
        <v>31138.704054439531</v>
      </c>
      <c r="D48" s="86">
        <v>31138.704054439531</v>
      </c>
      <c r="E48" s="86">
        <f t="shared" si="10"/>
        <v>0</v>
      </c>
      <c r="F48" s="86">
        <v>31138.704054439531</v>
      </c>
      <c r="G48" s="86">
        <f t="shared" si="11"/>
        <v>0</v>
      </c>
      <c r="H48" s="86">
        <v>31138.704054439531</v>
      </c>
      <c r="I48" s="86">
        <f t="shared" si="12"/>
        <v>0</v>
      </c>
      <c r="J48" s="86">
        <v>31138.704054439531</v>
      </c>
      <c r="K48" s="86">
        <f t="shared" si="0"/>
        <v>0</v>
      </c>
      <c r="L48" s="86">
        <v>31138.704054439531</v>
      </c>
      <c r="M48" s="86">
        <f t="shared" si="1"/>
        <v>0</v>
      </c>
      <c r="N48" s="86">
        <v>31138.704054439531</v>
      </c>
      <c r="O48" s="86">
        <f t="shared" si="2"/>
        <v>0</v>
      </c>
      <c r="P48" s="86">
        <v>31138.704054439531</v>
      </c>
      <c r="Q48" s="86">
        <f t="shared" si="3"/>
        <v>0</v>
      </c>
    </row>
    <row r="49" spans="1:17">
      <c r="A49" s="83">
        <v>501300</v>
      </c>
      <c r="B49" s="84" t="s">
        <v>96</v>
      </c>
      <c r="C49" s="85">
        <v>3335346.8215238811</v>
      </c>
      <c r="D49" s="86">
        <v>3335346.8215238811</v>
      </c>
      <c r="E49" s="86">
        <f t="shared" si="10"/>
        <v>0</v>
      </c>
      <c r="F49" s="86">
        <v>3335368.3487571147</v>
      </c>
      <c r="G49" s="86">
        <f t="shared" si="11"/>
        <v>21.527233233675361</v>
      </c>
      <c r="H49" s="86">
        <v>3335346.8215238811</v>
      </c>
      <c r="I49" s="86">
        <f t="shared" si="12"/>
        <v>0</v>
      </c>
      <c r="J49" s="86">
        <v>3335346.8215238811</v>
      </c>
      <c r="K49" s="86">
        <f t="shared" si="0"/>
        <v>0</v>
      </c>
      <c r="L49" s="86">
        <v>3335346.8215238811</v>
      </c>
      <c r="M49" s="86">
        <f t="shared" si="1"/>
        <v>0</v>
      </c>
      <c r="N49" s="86">
        <v>3335346.8215238811</v>
      </c>
      <c r="O49" s="86">
        <f t="shared" si="2"/>
        <v>0</v>
      </c>
      <c r="P49" s="86">
        <v>3335346.8215238811</v>
      </c>
      <c r="Q49" s="86">
        <f t="shared" si="3"/>
        <v>0</v>
      </c>
    </row>
    <row r="50" spans="1:17">
      <c r="A50" s="83" t="s">
        <v>97</v>
      </c>
      <c r="B50" s="84" t="s">
        <v>98</v>
      </c>
      <c r="C50" s="85">
        <v>1402345.7863499739</v>
      </c>
      <c r="D50" s="86">
        <v>1402345.7863499739</v>
      </c>
      <c r="E50" s="86">
        <f t="shared" si="10"/>
        <v>0</v>
      </c>
      <c r="F50" s="86">
        <v>1402354.8374701219</v>
      </c>
      <c r="G50" s="86">
        <f t="shared" si="11"/>
        <v>9.0511201480403543</v>
      </c>
      <c r="H50" s="86">
        <v>1402345.7863499739</v>
      </c>
      <c r="I50" s="86">
        <f t="shared" si="12"/>
        <v>0</v>
      </c>
      <c r="J50" s="86">
        <v>1402345.7863499739</v>
      </c>
      <c r="K50" s="86">
        <f t="shared" si="0"/>
        <v>0</v>
      </c>
      <c r="L50" s="86">
        <v>1402345.7863499739</v>
      </c>
      <c r="M50" s="86">
        <f t="shared" si="1"/>
        <v>0</v>
      </c>
      <c r="N50" s="86">
        <v>1402345.7863499739</v>
      </c>
      <c r="O50" s="86">
        <f t="shared" si="2"/>
        <v>0</v>
      </c>
      <c r="P50" s="86">
        <v>1402345.7863499739</v>
      </c>
      <c r="Q50" s="86">
        <f t="shared" si="3"/>
        <v>0</v>
      </c>
    </row>
    <row r="51" spans="1:17">
      <c r="A51" s="83">
        <v>502900</v>
      </c>
      <c r="B51" s="84" t="s">
        <v>99</v>
      </c>
      <c r="C51" s="85">
        <v>1714114.8999999985</v>
      </c>
      <c r="D51" s="86">
        <v>1714114.8999999985</v>
      </c>
      <c r="E51" s="86">
        <f t="shared" si="10"/>
        <v>0</v>
      </c>
      <c r="F51" s="86">
        <v>1714114.8999999985</v>
      </c>
      <c r="G51" s="86">
        <f t="shared" si="11"/>
        <v>0</v>
      </c>
      <c r="H51" s="86">
        <v>1714114.8999999985</v>
      </c>
      <c r="I51" s="86">
        <f t="shared" si="12"/>
        <v>0</v>
      </c>
      <c r="J51" s="86">
        <v>1714114.8999999985</v>
      </c>
      <c r="K51" s="86">
        <f t="shared" si="0"/>
        <v>0</v>
      </c>
      <c r="L51" s="86">
        <v>1714114.8999999985</v>
      </c>
      <c r="M51" s="86">
        <f t="shared" si="1"/>
        <v>0</v>
      </c>
      <c r="N51" s="86">
        <v>1714114.8999999985</v>
      </c>
      <c r="O51" s="86">
        <f t="shared" si="2"/>
        <v>0</v>
      </c>
      <c r="P51" s="86">
        <v>1714114.8999999985</v>
      </c>
      <c r="Q51" s="86">
        <f t="shared" si="3"/>
        <v>0</v>
      </c>
    </row>
    <row r="52" spans="1:17">
      <c r="A52" s="87"/>
      <c r="B52" s="88" t="s">
        <v>100</v>
      </c>
      <c r="C52" s="89">
        <v>106164589.4910692</v>
      </c>
      <c r="D52" s="90">
        <v>106164589.4910692</v>
      </c>
      <c r="E52" s="90">
        <f t="shared" si="10"/>
        <v>0</v>
      </c>
      <c r="F52" s="90">
        <v>106164837.3776345</v>
      </c>
      <c r="G52" s="90">
        <f t="shared" si="11"/>
        <v>247.88656529784203</v>
      </c>
      <c r="H52" s="90">
        <v>106164589.4910692</v>
      </c>
      <c r="I52" s="90">
        <f t="shared" si="12"/>
        <v>0</v>
      </c>
      <c r="J52" s="90">
        <v>106164589.4910692</v>
      </c>
      <c r="K52" s="90">
        <f t="shared" si="0"/>
        <v>0</v>
      </c>
      <c r="L52" s="90">
        <v>106164589.4910692</v>
      </c>
      <c r="M52" s="90">
        <f t="shared" si="1"/>
        <v>0</v>
      </c>
      <c r="N52" s="90">
        <v>105917256.44106922</v>
      </c>
      <c r="O52" s="90">
        <f t="shared" si="2"/>
        <v>-247333.04999998212</v>
      </c>
      <c r="P52" s="90">
        <v>106164589.4910692</v>
      </c>
      <c r="Q52" s="90">
        <f t="shared" si="3"/>
        <v>0</v>
      </c>
    </row>
    <row r="53" spans="1:17">
      <c r="A53" s="96"/>
      <c r="B53" s="97"/>
      <c r="C53" s="98"/>
      <c r="D53" s="99"/>
      <c r="E53" s="99">
        <f t="shared" si="10"/>
        <v>0</v>
      </c>
      <c r="F53" s="99"/>
      <c r="G53" s="99">
        <f t="shared" si="11"/>
        <v>0</v>
      </c>
      <c r="H53" s="99"/>
      <c r="I53" s="99">
        <f t="shared" si="12"/>
        <v>0</v>
      </c>
      <c r="J53" s="99"/>
      <c r="K53" s="99">
        <f t="shared" si="0"/>
        <v>0</v>
      </c>
      <c r="L53" s="99"/>
      <c r="M53" s="99">
        <f t="shared" si="1"/>
        <v>0</v>
      </c>
      <c r="N53" s="99"/>
      <c r="O53" s="99">
        <f t="shared" si="2"/>
        <v>0</v>
      </c>
      <c r="P53" s="99"/>
      <c r="Q53" s="99">
        <f t="shared" si="3"/>
        <v>0</v>
      </c>
    </row>
    <row r="54" spans="1:17">
      <c r="A54" s="87"/>
      <c r="B54" s="88" t="s">
        <v>101</v>
      </c>
      <c r="C54" s="89">
        <v>137345367.02501526</v>
      </c>
      <c r="D54" s="90">
        <v>137345367.02501526</v>
      </c>
      <c r="E54" s="90">
        <f t="shared" si="10"/>
        <v>0</v>
      </c>
      <c r="F54" s="90">
        <v>137345660.78492194</v>
      </c>
      <c r="G54" s="90">
        <f t="shared" si="11"/>
        <v>293.75990667939186</v>
      </c>
      <c r="H54" s="90">
        <v>137345367.02501526</v>
      </c>
      <c r="I54" s="90">
        <f t="shared" si="12"/>
        <v>0</v>
      </c>
      <c r="J54" s="90">
        <v>136636156.50304171</v>
      </c>
      <c r="K54" s="90">
        <f t="shared" si="0"/>
        <v>-709210.52197355032</v>
      </c>
      <c r="L54" s="90">
        <v>136937632.1563274</v>
      </c>
      <c r="M54" s="90">
        <f t="shared" si="1"/>
        <v>-407734.86868786812</v>
      </c>
      <c r="N54" s="90">
        <v>137098033.97501528</v>
      </c>
      <c r="O54" s="90">
        <f t="shared" si="2"/>
        <v>-247333.04999998212</v>
      </c>
      <c r="P54" s="90">
        <v>137345367.02501526</v>
      </c>
      <c r="Q54" s="90">
        <f t="shared" si="3"/>
        <v>0</v>
      </c>
    </row>
    <row r="55" spans="1:17">
      <c r="A55" s="83"/>
      <c r="B55" s="84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>
      <c r="A56" s="83">
        <v>580500</v>
      </c>
      <c r="B56" s="84" t="s">
        <v>102</v>
      </c>
      <c r="C56" s="85">
        <v>37049906.388739839</v>
      </c>
      <c r="D56" s="86">
        <v>37045629.681939706</v>
      </c>
      <c r="E56" s="86">
        <f>D56-C56</f>
        <v>-4276.7068001329899</v>
      </c>
      <c r="F56" s="86">
        <v>37045857.075155124</v>
      </c>
      <c r="G56" s="86">
        <f>F56-D56</f>
        <v>227.39321541786194</v>
      </c>
      <c r="H56" s="86">
        <v>37068544.75342188</v>
      </c>
      <c r="I56" s="86">
        <f>H56-D56</f>
        <v>22915.071482174098</v>
      </c>
      <c r="J56" s="86">
        <v>37049906.388739839</v>
      </c>
      <c r="K56" s="86">
        <f t="shared" si="0"/>
        <v>0</v>
      </c>
      <c r="L56" s="86">
        <v>37049906.388739839</v>
      </c>
      <c r="M56" s="86">
        <f t="shared" si="1"/>
        <v>0</v>
      </c>
      <c r="N56" s="86">
        <v>37049906.388739839</v>
      </c>
      <c r="O56" s="86">
        <f t="shared" si="2"/>
        <v>0</v>
      </c>
      <c r="P56" s="86">
        <v>37021468.599685825</v>
      </c>
      <c r="Q56" s="86">
        <f t="shared" si="3"/>
        <v>-24161.082253880799</v>
      </c>
    </row>
    <row r="57" spans="1:17">
      <c r="A57" s="83">
        <v>580700</v>
      </c>
      <c r="B57" s="84" t="s">
        <v>103</v>
      </c>
      <c r="C57" s="85">
        <v>3788934.34</v>
      </c>
      <c r="D57" s="86">
        <v>3788934.34</v>
      </c>
      <c r="E57" s="86">
        <f>D57-C57</f>
        <v>0</v>
      </c>
      <c r="F57" s="86">
        <v>3788934.34</v>
      </c>
      <c r="G57" s="86">
        <f>F57-D57</f>
        <v>0</v>
      </c>
      <c r="H57" s="86">
        <v>3788934.34</v>
      </c>
      <c r="I57" s="86">
        <f>H57-D57</f>
        <v>0</v>
      </c>
      <c r="J57" s="86">
        <v>3788934.34</v>
      </c>
      <c r="K57" s="86">
        <f t="shared" si="0"/>
        <v>0</v>
      </c>
      <c r="L57" s="86">
        <v>3788934.34</v>
      </c>
      <c r="M57" s="86">
        <f t="shared" si="1"/>
        <v>0</v>
      </c>
      <c r="N57" s="86">
        <v>3788934.34</v>
      </c>
      <c r="O57" s="86">
        <f t="shared" si="2"/>
        <v>0</v>
      </c>
      <c r="P57" s="86">
        <v>3788934.34</v>
      </c>
      <c r="Q57" s="86">
        <f t="shared" si="3"/>
        <v>0</v>
      </c>
    </row>
    <row r="58" spans="1:17">
      <c r="A58" s="87"/>
      <c r="B58" s="88" t="s">
        <v>104</v>
      </c>
      <c r="C58" s="89">
        <v>40838840.728739843</v>
      </c>
      <c r="D58" s="90">
        <v>40834564.02193971</v>
      </c>
      <c r="E58" s="90">
        <f>D58-C58</f>
        <v>-4276.7068001329899</v>
      </c>
      <c r="F58" s="90">
        <v>40834791.415155128</v>
      </c>
      <c r="G58" s="90">
        <f>F58-D58</f>
        <v>227.39321541786194</v>
      </c>
      <c r="H58" s="90">
        <v>40857479.093421876</v>
      </c>
      <c r="I58" s="90">
        <f>H58-D58</f>
        <v>22915.071482166648</v>
      </c>
      <c r="J58" s="90">
        <v>40838840.728739843</v>
      </c>
      <c r="K58" s="90">
        <f t="shared" si="0"/>
        <v>0</v>
      </c>
      <c r="L58" s="90">
        <v>40838840.728739843</v>
      </c>
      <c r="M58" s="90">
        <f t="shared" si="1"/>
        <v>0</v>
      </c>
      <c r="N58" s="90">
        <v>40838840.728739843</v>
      </c>
      <c r="O58" s="90">
        <f t="shared" si="2"/>
        <v>0</v>
      </c>
      <c r="P58" s="90">
        <v>40810402.939685822</v>
      </c>
      <c r="Q58" s="90">
        <f t="shared" si="3"/>
        <v>-24161.082253888249</v>
      </c>
    </row>
    <row r="59" spans="1:17">
      <c r="A59" s="83"/>
      <c r="B59" s="84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>
      <c r="A60" s="100" t="s">
        <v>105</v>
      </c>
      <c r="B60" s="88"/>
      <c r="C60" s="89">
        <v>709886850.10324895</v>
      </c>
      <c r="D60" s="90">
        <v>709882573.39644885</v>
      </c>
      <c r="E60" s="90">
        <f>D60-C60</f>
        <v>-4276.7068001031876</v>
      </c>
      <c r="F60" s="90">
        <v>709886273.79854298</v>
      </c>
      <c r="G60" s="90">
        <f>F60-D60</f>
        <v>3700.4020941257477</v>
      </c>
      <c r="H60" s="90">
        <v>710222719.48064399</v>
      </c>
      <c r="I60" s="90">
        <f>H60-D60</f>
        <v>340146.08419513702</v>
      </c>
      <c r="J60" s="90">
        <v>709177639.58127546</v>
      </c>
      <c r="K60" s="90">
        <f t="shared" si="0"/>
        <v>-709210.52197349072</v>
      </c>
      <c r="L60" s="90">
        <v>709479115.2345612</v>
      </c>
      <c r="M60" s="90">
        <f t="shared" si="1"/>
        <v>-407734.86868774891</v>
      </c>
      <c r="N60" s="90">
        <v>709639517.053249</v>
      </c>
      <c r="O60" s="90">
        <f t="shared" si="2"/>
        <v>-247333.04999995232</v>
      </c>
      <c r="P60" s="90">
        <v>709520662.75419497</v>
      </c>
      <c r="Q60" s="90">
        <f t="shared" si="3"/>
        <v>-361910.64225387573</v>
      </c>
    </row>
    <row r="61" spans="1:17">
      <c r="A61" s="83"/>
      <c r="B61" s="84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>
      <c r="A62" s="101" t="s">
        <v>106</v>
      </c>
      <c r="B62" s="84"/>
      <c r="C62" s="85">
        <v>205763677.56199276</v>
      </c>
      <c r="D62" s="86">
        <v>205762437.94060954</v>
      </c>
      <c r="E62" s="86">
        <f>D62-C62</f>
        <v>-1239.6213832199574</v>
      </c>
      <c r="F62" s="86">
        <v>205763510.51765928</v>
      </c>
      <c r="G62" s="86">
        <f>F62-D62</f>
        <v>1072.5770497322083</v>
      </c>
      <c r="H62" s="86">
        <v>205861030.70815009</v>
      </c>
      <c r="I62" s="86">
        <f>H62-D62</f>
        <v>98592.767540544271</v>
      </c>
      <c r="J62" s="86">
        <v>205558109.92097265</v>
      </c>
      <c r="K62" s="86">
        <f t="shared" si="0"/>
        <v>-205567.64102011919</v>
      </c>
      <c r="L62" s="86">
        <v>205645493.90210491</v>
      </c>
      <c r="M62" s="86">
        <f t="shared" si="1"/>
        <v>-118183.65988785028</v>
      </c>
      <c r="N62" s="86">
        <v>205691987.04125243</v>
      </c>
      <c r="O62" s="86">
        <f t="shared" si="2"/>
        <v>-71690.520740330219</v>
      </c>
      <c r="P62" s="86">
        <v>205657536.62473345</v>
      </c>
      <c r="Q62" s="86">
        <f t="shared" si="3"/>
        <v>-104901.31587609649</v>
      </c>
    </row>
    <row r="63" spans="1:17">
      <c r="A63" s="83"/>
      <c r="B63" s="84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ht="13.5" thickBot="1">
      <c r="A64" s="100" t="s">
        <v>107</v>
      </c>
      <c r="B64" s="88"/>
      <c r="C64" s="102">
        <v>504123172.54125619</v>
      </c>
      <c r="D64" s="103">
        <v>504120135.45583928</v>
      </c>
      <c r="E64" s="103">
        <f>D64-C64</f>
        <v>-3037.0854169130325</v>
      </c>
      <c r="F64" s="103">
        <v>504122763.28088367</v>
      </c>
      <c r="G64" s="103">
        <f>F64-D64</f>
        <v>2627.8250443935394</v>
      </c>
      <c r="H64" s="103">
        <v>504361688.7724939</v>
      </c>
      <c r="I64" s="103">
        <f>H64-D64</f>
        <v>241553.31665462255</v>
      </c>
      <c r="J64" s="103">
        <v>503619529.66030282</v>
      </c>
      <c r="K64" s="103">
        <f t="shared" si="0"/>
        <v>-503642.88095337152</v>
      </c>
      <c r="L64" s="103">
        <v>503833621.33245629</v>
      </c>
      <c r="M64" s="103">
        <f t="shared" si="1"/>
        <v>-289551.20879989862</v>
      </c>
      <c r="N64" s="103">
        <v>503947530.01199657</v>
      </c>
      <c r="O64" s="103">
        <f t="shared" si="2"/>
        <v>-175642.5292596221</v>
      </c>
      <c r="P64" s="103">
        <v>503863126.12946153</v>
      </c>
      <c r="Q64" s="103">
        <f t="shared" si="3"/>
        <v>-257009.32637774944</v>
      </c>
    </row>
    <row r="65" spans="1:17">
      <c r="A65" s="79"/>
      <c r="B65" s="77"/>
      <c r="C65" s="77"/>
      <c r="D65" s="77"/>
      <c r="E65" s="104" t="s">
        <v>108</v>
      </c>
      <c r="F65" s="105" t="s">
        <v>32</v>
      </c>
      <c r="G65" s="104" t="s">
        <v>108</v>
      </c>
      <c r="H65" s="105"/>
      <c r="I65" s="104" t="s">
        <v>108</v>
      </c>
      <c r="K65" s="104" t="s">
        <v>108</v>
      </c>
      <c r="M65" s="104" t="s">
        <v>108</v>
      </c>
      <c r="O65" s="104" t="s">
        <v>108</v>
      </c>
      <c r="Q65" s="104" t="s">
        <v>108</v>
      </c>
    </row>
    <row r="66" spans="1:17">
      <c r="A66" s="79"/>
      <c r="B66" s="77"/>
      <c r="C66" s="77"/>
      <c r="D66" s="77"/>
      <c r="E66" s="77"/>
      <c r="F66" s="106" t="s">
        <v>32</v>
      </c>
      <c r="G66" s="106"/>
      <c r="H66" s="106"/>
      <c r="I66" s="107"/>
    </row>
    <row r="69" spans="1:17">
      <c r="E69" s="108"/>
      <c r="G69" s="109"/>
      <c r="I69" s="110"/>
      <c r="K69" s="109"/>
      <c r="M69" s="109"/>
      <c r="O69" s="109"/>
      <c r="Q69" s="109"/>
    </row>
  </sheetData>
  <printOptions horizontalCentered="1"/>
  <pageMargins left="0.25" right="0" top="1" bottom="0.75" header="0.5" footer="0.55000000000000004"/>
  <pageSetup scale="43" orientation="landscape" r:id="rId1"/>
  <headerFooter>
    <oddFooter xml:space="preserve">&amp;C&amp;"Arial,Regular"&amp;10Page 12.3.1&amp;"-,Regular"&amp;11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60" zoomScaleNormal="100" workbookViewId="0">
      <selection activeCell="H13" sqref="H13"/>
    </sheetView>
  </sheetViews>
  <sheetFormatPr defaultColWidth="9.140625" defaultRowHeight="12.75"/>
  <cols>
    <col min="1" max="2" width="9.140625" style="111"/>
    <col min="3" max="3" width="42" style="111" bestFit="1" customWidth="1"/>
    <col min="4" max="4" width="10.85546875" style="111" bestFit="1" customWidth="1"/>
    <col min="5" max="5" width="5.5703125" style="111" customWidth="1"/>
    <col min="6" max="6" width="14.85546875" style="111" bestFit="1" customWidth="1"/>
    <col min="7" max="7" width="13.42578125" style="111" bestFit="1" customWidth="1"/>
    <col min="8" max="8" width="14.28515625" style="111" customWidth="1"/>
    <col min="9" max="9" width="11.7109375" style="112" customWidth="1"/>
    <col min="10" max="16384" width="9.140625" style="111"/>
  </cols>
  <sheetData>
    <row r="1" spans="1:9">
      <c r="A1" s="6" t="s">
        <v>0</v>
      </c>
    </row>
    <row r="2" spans="1:9">
      <c r="A2" s="6" t="s">
        <v>2</v>
      </c>
    </row>
    <row r="3" spans="1:9">
      <c r="A3" s="14" t="s">
        <v>109</v>
      </c>
    </row>
    <row r="7" spans="1:9">
      <c r="F7" s="113" t="s">
        <v>110</v>
      </c>
      <c r="G7" s="113" t="s">
        <v>111</v>
      </c>
      <c r="H7" s="114" t="s">
        <v>112</v>
      </c>
      <c r="I7" s="115" t="s">
        <v>113</v>
      </c>
    </row>
    <row r="8" spans="1:9">
      <c r="A8" s="111" t="s">
        <v>114</v>
      </c>
      <c r="F8" s="116">
        <f>F32</f>
        <v>1292874.7405470435</v>
      </c>
      <c r="G8" s="116">
        <f t="shared" ref="G8:H8" si="0">G32</f>
        <v>324704.20139266318</v>
      </c>
      <c r="H8" s="116">
        <f t="shared" si="0"/>
        <v>1617578.9419397067</v>
      </c>
      <c r="I8" s="117" t="s">
        <v>115</v>
      </c>
    </row>
    <row r="9" spans="1:9">
      <c r="A9" s="111" t="s">
        <v>116</v>
      </c>
      <c r="F9" s="116">
        <f>F52</f>
        <v>1292874.7405470435</v>
      </c>
      <c r="G9" s="116">
        <f t="shared" ref="G9:H9" si="1">G52</f>
        <v>328980.90819279593</v>
      </c>
      <c r="H9" s="116">
        <f t="shared" si="1"/>
        <v>1621855.6487398394</v>
      </c>
      <c r="I9" s="117" t="s">
        <v>115</v>
      </c>
    </row>
    <row r="10" spans="1:9" ht="13.5" thickBot="1">
      <c r="A10" s="111" t="s">
        <v>117</v>
      </c>
      <c r="F10" s="118">
        <f>F8-F9</f>
        <v>0</v>
      </c>
      <c r="G10" s="118">
        <f t="shared" ref="G10:H10" si="2">G8-G9</f>
        <v>-4276.7068001327571</v>
      </c>
      <c r="H10" s="118">
        <f t="shared" si="2"/>
        <v>-4276.7068001327571</v>
      </c>
    </row>
    <row r="11" spans="1:9" ht="13.5" thickTop="1"/>
    <row r="14" spans="1:9" ht="13.5" thickBot="1"/>
    <row r="15" spans="1:9">
      <c r="A15" s="119" t="s">
        <v>118</v>
      </c>
      <c r="B15" s="120"/>
      <c r="C15" s="120"/>
      <c r="D15" s="120"/>
      <c r="E15" s="120"/>
      <c r="F15" s="120"/>
      <c r="G15" s="120"/>
      <c r="H15" s="121"/>
    </row>
    <row r="16" spans="1:9">
      <c r="A16" s="122"/>
      <c r="B16" s="123"/>
      <c r="C16" s="123"/>
      <c r="D16" s="124" t="s">
        <v>119</v>
      </c>
      <c r="E16" s="124" t="s">
        <v>113</v>
      </c>
      <c r="F16" s="113" t="s">
        <v>110</v>
      </c>
      <c r="G16" s="113" t="s">
        <v>111</v>
      </c>
      <c r="H16" s="125" t="s">
        <v>112</v>
      </c>
    </row>
    <row r="17" spans="1:9">
      <c r="A17" s="126" t="s">
        <v>120</v>
      </c>
      <c r="B17" s="123"/>
      <c r="C17" s="123"/>
      <c r="D17" s="127"/>
      <c r="E17" s="127"/>
      <c r="F17" s="128"/>
      <c r="G17" s="128"/>
      <c r="H17" s="129"/>
    </row>
    <row r="18" spans="1:9">
      <c r="A18" s="122"/>
      <c r="B18" s="123" t="s">
        <v>121</v>
      </c>
      <c r="C18" s="123"/>
      <c r="D18" s="127" t="s">
        <v>122</v>
      </c>
      <c r="E18" s="127"/>
      <c r="F18" s="45">
        <v>21598737.780840494</v>
      </c>
      <c r="G18" s="45">
        <v>21598737.780840494</v>
      </c>
      <c r="H18" s="130"/>
    </row>
    <row r="19" spans="1:9">
      <c r="A19" s="122"/>
      <c r="B19" s="123" t="s">
        <v>123</v>
      </c>
      <c r="C19" s="123"/>
      <c r="D19" s="127" t="s">
        <v>124</v>
      </c>
      <c r="E19" s="127"/>
      <c r="F19" s="131">
        <v>794655.41865351424</v>
      </c>
      <c r="G19" s="132">
        <v>794655.41865351424</v>
      </c>
      <c r="H19" s="133"/>
    </row>
    <row r="20" spans="1:9">
      <c r="A20" s="122"/>
      <c r="B20" s="123"/>
      <c r="C20" s="123"/>
      <c r="D20" s="127" t="s">
        <v>125</v>
      </c>
      <c r="E20" s="127"/>
      <c r="F20" s="134">
        <v>22393393.199494008</v>
      </c>
      <c r="G20" s="134">
        <v>22393393.199494008</v>
      </c>
      <c r="H20" s="133"/>
    </row>
    <row r="21" spans="1:9">
      <c r="A21" s="122"/>
      <c r="B21" s="123"/>
      <c r="C21" s="123"/>
      <c r="D21" s="127"/>
      <c r="E21" s="127"/>
      <c r="F21" s="134"/>
      <c r="G21" s="134"/>
      <c r="H21" s="133"/>
    </row>
    <row r="22" spans="1:9">
      <c r="A22" s="122"/>
      <c r="B22" s="123" t="s">
        <v>126</v>
      </c>
      <c r="C22" s="123"/>
      <c r="D22" s="127" t="s">
        <v>127</v>
      </c>
      <c r="E22" s="127"/>
      <c r="F22" s="135">
        <v>0.93120404800426759</v>
      </c>
      <c r="G22" s="135">
        <v>0.97877991779870444</v>
      </c>
      <c r="H22" s="130"/>
    </row>
    <row r="23" spans="1:9">
      <c r="A23" s="122"/>
      <c r="B23" s="123" t="s">
        <v>128</v>
      </c>
      <c r="C23" s="123"/>
      <c r="D23" s="127" t="s">
        <v>129</v>
      </c>
      <c r="E23" s="127" t="s">
        <v>130</v>
      </c>
      <c r="F23" s="134">
        <v>20852818.395920057</v>
      </c>
      <c r="G23" s="134">
        <v>21918203.555034813</v>
      </c>
      <c r="H23" s="130"/>
    </row>
    <row r="24" spans="1:9">
      <c r="A24" s="122"/>
      <c r="B24" s="123" t="s">
        <v>131</v>
      </c>
      <c r="C24" s="123"/>
      <c r="D24" s="127" t="s">
        <v>132</v>
      </c>
      <c r="E24" s="127"/>
      <c r="F24" s="136">
        <v>6.2E-2</v>
      </c>
      <c r="G24" s="136">
        <v>1.4500000000000001E-2</v>
      </c>
      <c r="H24" s="133"/>
    </row>
    <row r="25" spans="1:9">
      <c r="A25" s="122"/>
      <c r="B25" s="123" t="s">
        <v>133</v>
      </c>
      <c r="C25" s="123"/>
      <c r="D25" s="127" t="s">
        <v>134</v>
      </c>
      <c r="E25" s="127" t="s">
        <v>135</v>
      </c>
      <c r="F25" s="137">
        <v>1292874.7405470435</v>
      </c>
      <c r="G25" s="137">
        <v>317813.95154800481</v>
      </c>
      <c r="H25" s="138"/>
    </row>
    <row r="26" spans="1:9">
      <c r="A26" s="122"/>
      <c r="B26" s="123"/>
      <c r="C26" s="123"/>
      <c r="D26" s="127"/>
      <c r="E26" s="127"/>
      <c r="F26" s="134"/>
      <c r="G26" s="134"/>
      <c r="H26" s="139"/>
    </row>
    <row r="27" spans="1:9">
      <c r="A27" s="122"/>
      <c r="B27" s="123" t="s">
        <v>136</v>
      </c>
      <c r="C27" s="123"/>
      <c r="D27" s="127" t="s">
        <v>137</v>
      </c>
      <c r="E27" s="127"/>
      <c r="F27" s="140">
        <v>6.8795951995732407E-2</v>
      </c>
      <c r="G27" s="140">
        <v>2.1220082201295565E-2</v>
      </c>
      <c r="H27" s="141"/>
    </row>
    <row r="28" spans="1:9">
      <c r="A28" s="122"/>
      <c r="B28" s="123" t="s">
        <v>138</v>
      </c>
      <c r="C28" s="123"/>
      <c r="D28" s="127" t="s">
        <v>139</v>
      </c>
      <c r="E28" s="127" t="s">
        <v>140</v>
      </c>
      <c r="F28" s="142">
        <v>1540574.8035739504</v>
      </c>
      <c r="G28" s="142">
        <v>475189.64445919596</v>
      </c>
      <c r="H28" s="143"/>
    </row>
    <row r="29" spans="1:9">
      <c r="A29" s="122"/>
      <c r="B29" s="123" t="s">
        <v>141</v>
      </c>
      <c r="C29" s="123"/>
      <c r="D29" s="127" t="s">
        <v>142</v>
      </c>
      <c r="E29" s="127"/>
      <c r="F29" s="134">
        <v>0</v>
      </c>
      <c r="G29" s="144">
        <v>1.4500000000000001E-2</v>
      </c>
      <c r="H29" s="141"/>
    </row>
    <row r="30" spans="1:9">
      <c r="A30" s="122"/>
      <c r="B30" s="123" t="s">
        <v>143</v>
      </c>
      <c r="C30" s="123"/>
      <c r="D30" s="127" t="s">
        <v>144</v>
      </c>
      <c r="E30" s="127" t="s">
        <v>145</v>
      </c>
      <c r="F30" s="137">
        <v>0</v>
      </c>
      <c r="G30" s="137">
        <v>6890.2498446583413</v>
      </c>
      <c r="H30" s="138"/>
    </row>
    <row r="31" spans="1:9">
      <c r="A31" s="122"/>
      <c r="B31" s="123"/>
      <c r="C31" s="123"/>
      <c r="D31" s="127"/>
      <c r="E31" s="127"/>
      <c r="F31" s="145"/>
      <c r="G31" s="145"/>
      <c r="H31" s="141"/>
    </row>
    <row r="32" spans="1:9" ht="13.5" thickBot="1">
      <c r="A32" s="146"/>
      <c r="B32" s="147"/>
      <c r="C32" s="148" t="s">
        <v>146</v>
      </c>
      <c r="D32" s="149"/>
      <c r="E32" s="150" t="s">
        <v>147</v>
      </c>
      <c r="F32" s="151">
        <v>1292874.7405470435</v>
      </c>
      <c r="G32" s="151">
        <v>324704.20139266318</v>
      </c>
      <c r="H32" s="152">
        <v>1617578.9419397067</v>
      </c>
      <c r="I32" s="117" t="s">
        <v>148</v>
      </c>
    </row>
    <row r="34" spans="1:8" ht="13.5" thickBot="1"/>
    <row r="35" spans="1:8">
      <c r="A35" s="119" t="s">
        <v>149</v>
      </c>
      <c r="B35" s="120"/>
      <c r="C35" s="120"/>
      <c r="D35" s="120"/>
      <c r="E35" s="120"/>
      <c r="F35" s="120"/>
      <c r="G35" s="120"/>
      <c r="H35" s="121"/>
    </row>
    <row r="36" spans="1:8" ht="25.5">
      <c r="A36" s="122"/>
      <c r="B36" s="123"/>
      <c r="C36" s="123"/>
      <c r="D36" s="153" t="s">
        <v>119</v>
      </c>
      <c r="E36" s="153" t="s">
        <v>113</v>
      </c>
      <c r="F36" s="154" t="s">
        <v>110</v>
      </c>
      <c r="G36" s="154" t="s">
        <v>111</v>
      </c>
      <c r="H36" s="155" t="s">
        <v>112</v>
      </c>
    </row>
    <row r="37" spans="1:8">
      <c r="A37" s="126" t="s">
        <v>120</v>
      </c>
      <c r="B37" s="123"/>
      <c r="C37" s="123"/>
      <c r="D37" s="127"/>
      <c r="E37" s="127"/>
      <c r="F37" s="128"/>
      <c r="G37" s="128"/>
      <c r="H37" s="129"/>
    </row>
    <row r="38" spans="1:8">
      <c r="A38" s="122"/>
      <c r="B38" s="123" t="s">
        <v>121</v>
      </c>
      <c r="C38" s="123"/>
      <c r="D38" s="127" t="s">
        <v>122</v>
      </c>
      <c r="E38" s="127"/>
      <c r="F38" s="45">
        <v>21598737.780840494</v>
      </c>
      <c r="G38" s="45">
        <v>21598737.780840494</v>
      </c>
      <c r="H38" s="130"/>
    </row>
    <row r="39" spans="1:8">
      <c r="A39" s="122"/>
      <c r="B39" s="123" t="s">
        <v>123</v>
      </c>
      <c r="C39" s="123"/>
      <c r="D39" s="127" t="s">
        <v>124</v>
      </c>
      <c r="E39" s="127"/>
      <c r="F39" s="131">
        <v>794655.41865351424</v>
      </c>
      <c r="G39" s="132">
        <v>794655.41865351424</v>
      </c>
      <c r="H39" s="133"/>
    </row>
    <row r="40" spans="1:8">
      <c r="A40" s="122"/>
      <c r="B40" s="123"/>
      <c r="C40" s="123"/>
      <c r="D40" s="127" t="s">
        <v>125</v>
      </c>
      <c r="E40" s="127"/>
      <c r="F40" s="134">
        <v>22393393.199494008</v>
      </c>
      <c r="G40" s="134">
        <v>22393393.199494008</v>
      </c>
      <c r="H40" s="133"/>
    </row>
    <row r="41" spans="1:8">
      <c r="A41" s="122"/>
      <c r="B41" s="123"/>
      <c r="C41" s="123"/>
      <c r="D41" s="127"/>
      <c r="E41" s="127"/>
      <c r="F41" s="134"/>
      <c r="G41" s="134"/>
      <c r="H41" s="133"/>
    </row>
    <row r="42" spans="1:8">
      <c r="A42" s="122"/>
      <c r="B42" s="123" t="s">
        <v>126</v>
      </c>
      <c r="C42" s="123"/>
      <c r="D42" s="127" t="s">
        <v>127</v>
      </c>
      <c r="E42" s="127"/>
      <c r="F42" s="135">
        <v>0.93120404800426759</v>
      </c>
      <c r="G42" s="135">
        <v>0.97877991779870444</v>
      </c>
      <c r="H42" s="130"/>
    </row>
    <row r="43" spans="1:8">
      <c r="A43" s="122"/>
      <c r="B43" s="123" t="s">
        <v>128</v>
      </c>
      <c r="C43" s="123"/>
      <c r="D43" s="127" t="s">
        <v>129</v>
      </c>
      <c r="E43" s="127" t="s">
        <v>130</v>
      </c>
      <c r="F43" s="134">
        <v>20852818.395920057</v>
      </c>
      <c r="G43" s="134">
        <v>21918203.555034813</v>
      </c>
      <c r="H43" s="130"/>
    </row>
    <row r="44" spans="1:8">
      <c r="A44" s="122"/>
      <c r="B44" s="123" t="s">
        <v>131</v>
      </c>
      <c r="C44" s="123"/>
      <c r="D44" s="127" t="s">
        <v>132</v>
      </c>
      <c r="E44" s="127"/>
      <c r="F44" s="136">
        <v>6.2E-2</v>
      </c>
      <c r="G44" s="136">
        <v>1.4500000000000001E-2</v>
      </c>
      <c r="H44" s="133"/>
    </row>
    <row r="45" spans="1:8">
      <c r="A45" s="122"/>
      <c r="B45" s="123" t="s">
        <v>133</v>
      </c>
      <c r="C45" s="123"/>
      <c r="D45" s="127" t="s">
        <v>134</v>
      </c>
      <c r="E45" s="127" t="s">
        <v>135</v>
      </c>
      <c r="F45" s="137">
        <v>1292874.7405470435</v>
      </c>
      <c r="G45" s="137">
        <v>317813.95154800481</v>
      </c>
      <c r="H45" s="138"/>
    </row>
    <row r="46" spans="1:8">
      <c r="A46" s="122"/>
      <c r="B46" s="123"/>
      <c r="C46" s="123"/>
      <c r="D46" s="127"/>
      <c r="E46" s="127"/>
      <c r="F46" s="134"/>
      <c r="G46" s="134"/>
      <c r="H46" s="139"/>
    </row>
    <row r="47" spans="1:8">
      <c r="A47" s="122"/>
      <c r="B47" s="123" t="s">
        <v>136</v>
      </c>
      <c r="C47" s="123"/>
      <c r="D47" s="127" t="s">
        <v>137</v>
      </c>
      <c r="E47" s="127"/>
      <c r="F47" s="140">
        <v>6.8795951995732407E-2</v>
      </c>
      <c r="G47" s="140">
        <v>2.1220082201295565E-2</v>
      </c>
      <c r="H47" s="141"/>
    </row>
    <row r="48" spans="1:8">
      <c r="A48" s="122"/>
      <c r="B48" s="123" t="s">
        <v>138</v>
      </c>
      <c r="C48" s="123"/>
      <c r="D48" s="127" t="s">
        <v>139</v>
      </c>
      <c r="E48" s="127" t="s">
        <v>140</v>
      </c>
      <c r="F48" s="142">
        <v>1540574.8035739504</v>
      </c>
      <c r="G48" s="142">
        <v>475189.64445919596</v>
      </c>
      <c r="H48" s="143"/>
    </row>
    <row r="49" spans="1:9">
      <c r="A49" s="122"/>
      <c r="B49" s="123" t="s">
        <v>141</v>
      </c>
      <c r="C49" s="123"/>
      <c r="D49" s="127" t="s">
        <v>142</v>
      </c>
      <c r="E49" s="127"/>
      <c r="F49" s="134">
        <v>0</v>
      </c>
      <c r="G49" s="144">
        <v>2.35E-2</v>
      </c>
      <c r="H49" s="141"/>
    </row>
    <row r="50" spans="1:9">
      <c r="A50" s="122"/>
      <c r="B50" s="123" t="s">
        <v>143</v>
      </c>
      <c r="C50" s="123"/>
      <c r="D50" s="127" t="s">
        <v>144</v>
      </c>
      <c r="E50" s="127" t="s">
        <v>145</v>
      </c>
      <c r="F50" s="137">
        <v>0</v>
      </c>
      <c r="G50" s="137">
        <v>11166.956644791106</v>
      </c>
      <c r="H50" s="138"/>
    </row>
    <row r="51" spans="1:9">
      <c r="A51" s="122"/>
      <c r="B51" s="123"/>
      <c r="C51" s="123"/>
      <c r="D51" s="156"/>
      <c r="E51" s="156"/>
      <c r="F51" s="145"/>
      <c r="G51" s="145"/>
      <c r="H51" s="157"/>
    </row>
    <row r="52" spans="1:9" ht="13.5" thickBot="1">
      <c r="A52" s="146"/>
      <c r="B52" s="147"/>
      <c r="C52" s="148" t="s">
        <v>146</v>
      </c>
      <c r="D52" s="149"/>
      <c r="E52" s="150" t="s">
        <v>147</v>
      </c>
      <c r="F52" s="151">
        <v>1292874.7405470435</v>
      </c>
      <c r="G52" s="151">
        <v>328980.90819279593</v>
      </c>
      <c r="H52" s="152">
        <v>1621855.6487398394</v>
      </c>
      <c r="I52" s="117" t="s">
        <v>148</v>
      </c>
    </row>
    <row r="54" spans="1:9">
      <c r="C54" s="158"/>
      <c r="G54" s="159" t="s">
        <v>150</v>
      </c>
      <c r="H54" s="160">
        <f>+H32-H52</f>
        <v>-4276.7068001327571</v>
      </c>
    </row>
    <row r="55" spans="1:9">
      <c r="C55" s="158"/>
      <c r="G55" s="159" t="s">
        <v>151</v>
      </c>
      <c r="H55" s="161">
        <f>'Page 12.3.1'!C64/'Page 12.3.1'!C60</f>
        <v>0.7101458105160483</v>
      </c>
    </row>
    <row r="56" spans="1:9" ht="13.5" thickBot="1">
      <c r="C56" s="158"/>
      <c r="G56" s="159" t="s">
        <v>152</v>
      </c>
      <c r="H56" s="162">
        <f>H54*H55</f>
        <v>-3037.0854169197723</v>
      </c>
      <c r="I56" s="117" t="s">
        <v>108</v>
      </c>
    </row>
    <row r="57" spans="1:9" ht="13.5" thickTop="1">
      <c r="H57" s="117" t="s">
        <v>32</v>
      </c>
    </row>
  </sheetData>
  <pageMargins left="1" right="0.5" top="1" bottom="0.5" header="0.55000000000000004" footer="0.3"/>
  <pageSetup scale="68" orientation="portrait" r:id="rId1"/>
  <headerFooter>
    <oddHeader>&amp;R&amp;"Arial,Regular"&amp;10Page 12.3.2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view="pageBreakPreview" zoomScale="60" zoomScaleNormal="100" workbookViewId="0">
      <selection activeCell="H13" sqref="H13"/>
    </sheetView>
  </sheetViews>
  <sheetFormatPr defaultColWidth="9.140625" defaultRowHeight="12.75"/>
  <cols>
    <col min="1" max="1" width="9.140625" style="111"/>
    <col min="2" max="2" width="21.28515625" style="111" customWidth="1"/>
    <col min="3" max="3" width="11.28515625" style="111" bestFit="1" customWidth="1"/>
    <col min="4" max="4" width="16.7109375" style="111" customWidth="1"/>
    <col min="5" max="5" width="11.5703125" style="111" bestFit="1" customWidth="1"/>
    <col min="6" max="6" width="11.85546875" style="111" bestFit="1" customWidth="1"/>
    <col min="7" max="7" width="11.5703125" style="111" bestFit="1" customWidth="1"/>
    <col min="8" max="8" width="11.28515625" style="111" bestFit="1" customWidth="1"/>
    <col min="9" max="10" width="11.85546875" style="111" bestFit="1" customWidth="1"/>
    <col min="11" max="11" width="11.140625" style="111" bestFit="1" customWidth="1"/>
    <col min="12" max="12" width="11.85546875" style="111" bestFit="1" customWidth="1"/>
    <col min="13" max="13" width="11.5703125" style="111" bestFit="1" customWidth="1"/>
    <col min="14" max="14" width="11.140625" style="111" bestFit="1" customWidth="1"/>
    <col min="15" max="15" width="17.5703125" style="111" bestFit="1" customWidth="1"/>
    <col min="16" max="16" width="13.140625" style="111" customWidth="1"/>
    <col min="17" max="16384" width="9.140625" style="111"/>
  </cols>
  <sheetData>
    <row r="1" spans="1:15">
      <c r="A1" s="6" t="s">
        <v>0</v>
      </c>
    </row>
    <row r="2" spans="1:15">
      <c r="A2" s="6" t="s">
        <v>2</v>
      </c>
    </row>
    <row r="3" spans="1:15">
      <c r="A3" s="14" t="s">
        <v>153</v>
      </c>
    </row>
    <row r="8" spans="1:15">
      <c r="A8" s="111" t="s">
        <v>154</v>
      </c>
      <c r="D8" s="160">
        <f>O31*1000</f>
        <v>492286428.74204481</v>
      </c>
      <c r="E8" s="111" t="s">
        <v>115</v>
      </c>
    </row>
    <row r="9" spans="1:15">
      <c r="A9" s="111" t="s">
        <v>155</v>
      </c>
      <c r="D9" s="160">
        <f>O49*1000</f>
        <v>492283251.4123885</v>
      </c>
      <c r="E9" s="111" t="s">
        <v>115</v>
      </c>
    </row>
    <row r="10" spans="1:15" ht="13.5" thickBot="1">
      <c r="A10" s="111" t="s">
        <v>117</v>
      </c>
      <c r="D10" s="163">
        <f>D8-D9</f>
        <v>3177.3296563029289</v>
      </c>
    </row>
    <row r="11" spans="1:15" ht="13.5" thickTop="1"/>
    <row r="15" spans="1:15">
      <c r="A15" s="258" t="s">
        <v>156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</row>
    <row r="16" spans="1:15" ht="13.5" thickBot="1"/>
    <row r="17" spans="1:15">
      <c r="A17" s="119" t="s">
        <v>157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</row>
    <row r="18" spans="1:15">
      <c r="A18" s="164" t="s">
        <v>158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</row>
    <row r="19" spans="1:15" ht="25.5">
      <c r="A19" s="167" t="s">
        <v>159</v>
      </c>
      <c r="B19" s="168" t="s">
        <v>160</v>
      </c>
      <c r="C19" s="169" t="s">
        <v>161</v>
      </c>
      <c r="D19" s="169" t="s">
        <v>162</v>
      </c>
      <c r="E19" s="169" t="s">
        <v>163</v>
      </c>
      <c r="F19" s="169" t="s">
        <v>164</v>
      </c>
      <c r="G19" s="169" t="s">
        <v>165</v>
      </c>
      <c r="H19" s="169" t="s">
        <v>166</v>
      </c>
      <c r="I19" s="169" t="s">
        <v>167</v>
      </c>
      <c r="J19" s="169" t="s">
        <v>168</v>
      </c>
      <c r="K19" s="169" t="s">
        <v>169</v>
      </c>
      <c r="L19" s="169" t="s">
        <v>170</v>
      </c>
      <c r="M19" s="169" t="s">
        <v>171</v>
      </c>
      <c r="N19" s="170" t="s">
        <v>172</v>
      </c>
      <c r="O19" s="171" t="s">
        <v>173</v>
      </c>
    </row>
    <row r="20" spans="1:15">
      <c r="A20" s="172">
        <v>2</v>
      </c>
      <c r="B20" s="173" t="s">
        <v>174</v>
      </c>
      <c r="C20" s="174">
        <v>15843.268467263717</v>
      </c>
      <c r="D20" s="174">
        <v>16952.557950730356</v>
      </c>
      <c r="E20" s="174">
        <v>14521.546105641099</v>
      </c>
      <c r="F20" s="174">
        <v>16641.466303484198</v>
      </c>
      <c r="G20" s="174">
        <v>16625.432938298749</v>
      </c>
      <c r="H20" s="174">
        <v>15004.782140305751</v>
      </c>
      <c r="I20" s="174">
        <v>16765.012674203801</v>
      </c>
      <c r="J20" s="174">
        <v>15583.417795721251</v>
      </c>
      <c r="K20" s="174">
        <v>16197.168361644375</v>
      </c>
      <c r="L20" s="174">
        <v>15655.297042173748</v>
      </c>
      <c r="M20" s="174">
        <v>17600.084880334423</v>
      </c>
      <c r="N20" s="174">
        <v>14673.341088845624</v>
      </c>
      <c r="O20" s="175">
        <v>192063.37574864706</v>
      </c>
    </row>
    <row r="21" spans="1:15">
      <c r="A21" s="172">
        <v>3</v>
      </c>
      <c r="B21" s="173" t="s">
        <v>175</v>
      </c>
      <c r="C21" s="176">
        <v>3100.5750348145275</v>
      </c>
      <c r="D21" s="176">
        <v>2928.1537802343396</v>
      </c>
      <c r="E21" s="176">
        <v>2586.9256248600004</v>
      </c>
      <c r="F21" s="176">
        <v>3040.9161190560003</v>
      </c>
      <c r="G21" s="176">
        <v>2885.1674171399995</v>
      </c>
      <c r="H21" s="176">
        <v>3122.3615968000699</v>
      </c>
      <c r="I21" s="176">
        <v>2842.7079774861536</v>
      </c>
      <c r="J21" s="176">
        <v>2480.1500663325</v>
      </c>
      <c r="K21" s="176">
        <v>2526.4284069255004</v>
      </c>
      <c r="L21" s="176">
        <v>2700.5078589134996</v>
      </c>
      <c r="M21" s="176">
        <v>2844.5129654845227</v>
      </c>
      <c r="N21" s="176">
        <v>2571.094628415</v>
      </c>
      <c r="O21" s="177">
        <v>33629.501476462108</v>
      </c>
    </row>
    <row r="22" spans="1:15">
      <c r="A22" s="172">
        <v>4</v>
      </c>
      <c r="B22" s="173" t="s">
        <v>176</v>
      </c>
      <c r="C22" s="176">
        <v>3453.6300507500937</v>
      </c>
      <c r="D22" s="176">
        <v>3692.5800140112037</v>
      </c>
      <c r="E22" s="176">
        <v>3269.3572637879997</v>
      </c>
      <c r="F22" s="176">
        <v>3735.8383377629998</v>
      </c>
      <c r="G22" s="176">
        <v>3567.9083605619999</v>
      </c>
      <c r="H22" s="176">
        <v>4870.4770788379828</v>
      </c>
      <c r="I22" s="176">
        <v>3554.4147904272845</v>
      </c>
      <c r="J22" s="176">
        <v>2883.2133060360002</v>
      </c>
      <c r="K22" s="176">
        <v>2905.0095183480003</v>
      </c>
      <c r="L22" s="176">
        <v>3320.9200179329996</v>
      </c>
      <c r="M22" s="176">
        <v>3735.4483195290427</v>
      </c>
      <c r="N22" s="176">
        <v>3186.9380173320001</v>
      </c>
      <c r="O22" s="177">
        <v>42175.735075317607</v>
      </c>
    </row>
    <row r="23" spans="1:15">
      <c r="A23" s="172">
        <v>5</v>
      </c>
      <c r="B23" s="173" t="s">
        <v>177</v>
      </c>
      <c r="C23" s="176">
        <v>154.11751679166011</v>
      </c>
      <c r="D23" s="176">
        <v>161.04668675168776</v>
      </c>
      <c r="E23" s="176">
        <v>140.80547833200001</v>
      </c>
      <c r="F23" s="176">
        <v>163.75708728000001</v>
      </c>
      <c r="G23" s="176">
        <v>188.38339689600005</v>
      </c>
      <c r="H23" s="176">
        <v>294.94658861128852</v>
      </c>
      <c r="I23" s="176">
        <v>170.18224460431668</v>
      </c>
      <c r="J23" s="176">
        <v>142.04284686000003</v>
      </c>
      <c r="K23" s="176">
        <v>133.05805649999999</v>
      </c>
      <c r="L23" s="176">
        <v>155.13720681600003</v>
      </c>
      <c r="M23" s="176">
        <v>152.80780732646716</v>
      </c>
      <c r="N23" s="176">
        <v>149.37344283600001</v>
      </c>
      <c r="O23" s="177">
        <v>2005.6583596054206</v>
      </c>
    </row>
    <row r="24" spans="1:15">
      <c r="A24" s="172">
        <v>8</v>
      </c>
      <c r="B24" s="173" t="s">
        <v>178</v>
      </c>
      <c r="C24" s="176">
        <v>3919.1214715725814</v>
      </c>
      <c r="D24" s="176">
        <v>4123.7660698582768</v>
      </c>
      <c r="E24" s="176">
        <v>3739.6398844439996</v>
      </c>
      <c r="F24" s="176">
        <v>4026.3317073360004</v>
      </c>
      <c r="G24" s="176">
        <v>4050.657143676</v>
      </c>
      <c r="H24" s="176">
        <v>4023.8798399487282</v>
      </c>
      <c r="I24" s="176">
        <v>4039.516785753046</v>
      </c>
      <c r="J24" s="176">
        <v>3562.2406562040005</v>
      </c>
      <c r="K24" s="176">
        <v>3918.2191343640002</v>
      </c>
      <c r="L24" s="176">
        <v>4276.0109568959997</v>
      </c>
      <c r="M24" s="176">
        <v>4121.82627511587</v>
      </c>
      <c r="N24" s="176">
        <v>3538.7766398520002</v>
      </c>
      <c r="O24" s="177">
        <v>47339.98656502051</v>
      </c>
    </row>
    <row r="25" spans="1:15">
      <c r="A25" s="172">
        <v>9</v>
      </c>
      <c r="B25" s="173" t="s">
        <v>179</v>
      </c>
      <c r="C25" s="176">
        <v>64.711407888249653</v>
      </c>
      <c r="D25" s="176">
        <v>56.451160242573742</v>
      </c>
      <c r="E25" s="176">
        <v>54.698913796500001</v>
      </c>
      <c r="F25" s="176">
        <v>66.458674107000007</v>
      </c>
      <c r="G25" s="176">
        <v>49.256065251000003</v>
      </c>
      <c r="H25" s="176">
        <v>46.241388263575402</v>
      </c>
      <c r="I25" s="176">
        <v>50.715132027473146</v>
      </c>
      <c r="J25" s="176">
        <v>42.50824772850001</v>
      </c>
      <c r="K25" s="176">
        <v>57.223110779999999</v>
      </c>
      <c r="L25" s="176">
        <v>56.63992335750001</v>
      </c>
      <c r="M25" s="176">
        <v>64.830036364667123</v>
      </c>
      <c r="N25" s="176">
        <v>48.570892083000011</v>
      </c>
      <c r="O25" s="177">
        <v>658.30495189003909</v>
      </c>
    </row>
    <row r="26" spans="1:15">
      <c r="A26" s="172">
        <v>11</v>
      </c>
      <c r="B26" s="173" t="s">
        <v>180</v>
      </c>
      <c r="C26" s="176">
        <v>9105.5570137995837</v>
      </c>
      <c r="D26" s="176">
        <v>9096.6537742748515</v>
      </c>
      <c r="E26" s="176">
        <v>7965.5125418076004</v>
      </c>
      <c r="F26" s="176">
        <v>8804.5003748774998</v>
      </c>
      <c r="G26" s="176">
        <v>8972.225191277701</v>
      </c>
      <c r="H26" s="176">
        <v>8022.093307224136</v>
      </c>
      <c r="I26" s="176">
        <v>8665.4613358854185</v>
      </c>
      <c r="J26" s="176">
        <v>7810.4721194863923</v>
      </c>
      <c r="K26" s="176">
        <v>7688.0529689200921</v>
      </c>
      <c r="L26" s="176">
        <v>8584.6048108297746</v>
      </c>
      <c r="M26" s="176">
        <v>8865.6466826251544</v>
      </c>
      <c r="N26" s="176">
        <v>7854.5538643235768</v>
      </c>
      <c r="O26" s="177">
        <v>101435.33398533177</v>
      </c>
    </row>
    <row r="27" spans="1:15">
      <c r="A27" s="172">
        <v>12</v>
      </c>
      <c r="B27" s="173" t="s">
        <v>181</v>
      </c>
      <c r="C27" s="176">
        <v>3767.1575351623515</v>
      </c>
      <c r="D27" s="176">
        <v>4115.4418281845337</v>
      </c>
      <c r="E27" s="176">
        <v>3610.5925189083</v>
      </c>
      <c r="F27" s="176">
        <v>4049.0701032512998</v>
      </c>
      <c r="G27" s="176">
        <v>3823.0058073483006</v>
      </c>
      <c r="H27" s="176">
        <v>3914.6999948788662</v>
      </c>
      <c r="I27" s="176">
        <v>4130.8811119303155</v>
      </c>
      <c r="J27" s="176">
        <v>3828.0314664776702</v>
      </c>
      <c r="K27" s="176">
        <v>3660.2771431398664</v>
      </c>
      <c r="L27" s="176">
        <v>4047.6694572768424</v>
      </c>
      <c r="M27" s="176">
        <v>4293.6119907077109</v>
      </c>
      <c r="N27" s="176">
        <v>3754.0420448867999</v>
      </c>
      <c r="O27" s="177">
        <v>46994.481002152854</v>
      </c>
    </row>
    <row r="28" spans="1:15">
      <c r="A28" s="172">
        <v>13</v>
      </c>
      <c r="B28" s="173" t="s">
        <v>182</v>
      </c>
      <c r="C28" s="176">
        <v>728.07629809137177</v>
      </c>
      <c r="D28" s="176">
        <v>753.45044704020154</v>
      </c>
      <c r="E28" s="176">
        <v>695.46640848080006</v>
      </c>
      <c r="F28" s="176">
        <v>724.44750037669996</v>
      </c>
      <c r="G28" s="176">
        <v>708.83880077029994</v>
      </c>
      <c r="H28" s="176">
        <v>703.18852777740562</v>
      </c>
      <c r="I28" s="176">
        <v>764.09424468604311</v>
      </c>
      <c r="J28" s="176">
        <v>714.88138955249985</v>
      </c>
      <c r="K28" s="176">
        <v>671.73798489000012</v>
      </c>
      <c r="L28" s="176">
        <v>685.87238252062502</v>
      </c>
      <c r="M28" s="176">
        <v>686.97573393818561</v>
      </c>
      <c r="N28" s="176">
        <v>664.50630451687493</v>
      </c>
      <c r="O28" s="175">
        <v>8501.5360226410066</v>
      </c>
    </row>
    <row r="29" spans="1:15">
      <c r="A29" s="172">
        <v>15</v>
      </c>
      <c r="B29" s="173" t="s">
        <v>183</v>
      </c>
      <c r="C29" s="176">
        <v>246.78496518612724</v>
      </c>
      <c r="D29" s="176">
        <v>263.74240971325679</v>
      </c>
      <c r="E29" s="176">
        <v>242.73156870841495</v>
      </c>
      <c r="F29" s="176">
        <v>360.63942447823479</v>
      </c>
      <c r="G29" s="176">
        <v>299.57364852573357</v>
      </c>
      <c r="H29" s="176">
        <v>270.17930952089245</v>
      </c>
      <c r="I29" s="176">
        <v>280.98372300856784</v>
      </c>
      <c r="J29" s="176">
        <v>234.60939255779996</v>
      </c>
      <c r="K29" s="176">
        <v>246.1139338182</v>
      </c>
      <c r="L29" s="176">
        <v>261.94003436010001</v>
      </c>
      <c r="M29" s="176">
        <v>355.35039692528034</v>
      </c>
      <c r="N29" s="176">
        <v>262.77016193129998</v>
      </c>
      <c r="O29" s="177">
        <v>3325.4189687339076</v>
      </c>
    </row>
    <row r="30" spans="1:15">
      <c r="A30" s="172">
        <v>18</v>
      </c>
      <c r="B30" s="173" t="s">
        <v>184</v>
      </c>
      <c r="C30" s="176">
        <v>1238.2984553918004</v>
      </c>
      <c r="D30" s="176">
        <v>1287.3415796605154</v>
      </c>
      <c r="E30" s="176">
        <v>1109.2201116506499</v>
      </c>
      <c r="F30" s="176">
        <v>1212.52290817775</v>
      </c>
      <c r="G30" s="176">
        <v>1282.17724147575</v>
      </c>
      <c r="H30" s="176">
        <v>1076.1216946107054</v>
      </c>
      <c r="I30" s="176">
        <v>1179.9444401579469</v>
      </c>
      <c r="J30" s="176">
        <v>1103.6408263349999</v>
      </c>
      <c r="K30" s="176">
        <v>1156.5837299418749</v>
      </c>
      <c r="L30" s="176">
        <v>1175.3345327456248</v>
      </c>
      <c r="M30" s="176">
        <v>1229.7250120605493</v>
      </c>
      <c r="N30" s="176">
        <v>1106.186054034375</v>
      </c>
      <c r="O30" s="175">
        <v>14157.096586242542</v>
      </c>
    </row>
    <row r="31" spans="1:15" ht="13.5" thickBot="1">
      <c r="A31" s="178" t="s">
        <v>185</v>
      </c>
      <c r="B31" s="179"/>
      <c r="C31" s="180">
        <v>41621.298216712064</v>
      </c>
      <c r="D31" s="180">
        <v>43431.185700701804</v>
      </c>
      <c r="E31" s="180">
        <v>37936.496420417359</v>
      </c>
      <c r="F31" s="180">
        <v>42825.948540187688</v>
      </c>
      <c r="G31" s="180">
        <v>42452.626011221539</v>
      </c>
      <c r="H31" s="180">
        <v>41348.971466779403</v>
      </c>
      <c r="I31" s="180">
        <v>42443.914460170359</v>
      </c>
      <c r="J31" s="180">
        <v>38385.208113291621</v>
      </c>
      <c r="K31" s="180">
        <v>39159.872349271907</v>
      </c>
      <c r="L31" s="180">
        <v>40919.934223822718</v>
      </c>
      <c r="M31" s="180">
        <v>43950.82010041186</v>
      </c>
      <c r="N31" s="180">
        <v>37810.153139056551</v>
      </c>
      <c r="O31" s="181">
        <v>492286.42874204478</v>
      </c>
    </row>
    <row r="32" spans="1:15">
      <c r="O32" s="117" t="s">
        <v>148</v>
      </c>
    </row>
    <row r="33" spans="1:1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</row>
    <row r="34" spans="1:15" ht="13.5" thickBo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</row>
    <row r="35" spans="1:15">
      <c r="A35" s="119" t="s">
        <v>149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</row>
    <row r="36" spans="1:15">
      <c r="A36" s="164" t="s">
        <v>158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6"/>
    </row>
    <row r="37" spans="1:15" ht="25.5">
      <c r="A37" s="167" t="s">
        <v>159</v>
      </c>
      <c r="B37" s="168" t="s">
        <v>160</v>
      </c>
      <c r="C37" s="169" t="s">
        <v>161</v>
      </c>
      <c r="D37" s="169" t="s">
        <v>162</v>
      </c>
      <c r="E37" s="169" t="s">
        <v>163</v>
      </c>
      <c r="F37" s="169" t="s">
        <v>164</v>
      </c>
      <c r="G37" s="169" t="s">
        <v>165</v>
      </c>
      <c r="H37" s="169" t="s">
        <v>166</v>
      </c>
      <c r="I37" s="169" t="s">
        <v>167</v>
      </c>
      <c r="J37" s="169" t="s">
        <v>168</v>
      </c>
      <c r="K37" s="169" t="s">
        <v>169</v>
      </c>
      <c r="L37" s="169" t="s">
        <v>170</v>
      </c>
      <c r="M37" s="169" t="s">
        <v>171</v>
      </c>
      <c r="N37" s="170" t="s">
        <v>172</v>
      </c>
      <c r="O37" s="171" t="s">
        <v>173</v>
      </c>
    </row>
    <row r="38" spans="1:15">
      <c r="A38" s="172">
        <v>2</v>
      </c>
      <c r="B38" s="173" t="s">
        <v>174</v>
      </c>
      <c r="C38" s="174">
        <v>15843.268467263717</v>
      </c>
      <c r="D38" s="174">
        <v>16952.557950730356</v>
      </c>
      <c r="E38" s="174">
        <v>14521.546105641099</v>
      </c>
      <c r="F38" s="174">
        <v>16641.466303484198</v>
      </c>
      <c r="G38" s="174">
        <v>16625.432938298749</v>
      </c>
      <c r="H38" s="174">
        <v>15004.782140305751</v>
      </c>
      <c r="I38" s="174">
        <v>16765.012674203801</v>
      </c>
      <c r="J38" s="174">
        <v>15583.417795721251</v>
      </c>
      <c r="K38" s="174">
        <v>16197.168361644375</v>
      </c>
      <c r="L38" s="174">
        <v>15655.297042173748</v>
      </c>
      <c r="M38" s="174">
        <v>17600.084880334423</v>
      </c>
      <c r="N38" s="174">
        <v>14673.341088845624</v>
      </c>
      <c r="O38" s="175">
        <v>192063.37574864706</v>
      </c>
    </row>
    <row r="39" spans="1:15">
      <c r="A39" s="172">
        <v>3</v>
      </c>
      <c r="B39" s="173" t="s">
        <v>175</v>
      </c>
      <c r="C39" s="176">
        <v>3100.5750348145275</v>
      </c>
      <c r="D39" s="176">
        <v>2928.1537802343396</v>
      </c>
      <c r="E39" s="176">
        <v>2586.9256248600004</v>
      </c>
      <c r="F39" s="176">
        <v>3040.9161190560003</v>
      </c>
      <c r="G39" s="176">
        <v>2885.1674171399995</v>
      </c>
      <c r="H39" s="176">
        <v>3122.3615968000699</v>
      </c>
      <c r="I39" s="176">
        <v>2842.7079774861536</v>
      </c>
      <c r="J39" s="176">
        <v>2480.1500663325</v>
      </c>
      <c r="K39" s="176">
        <v>2526.4284069255004</v>
      </c>
      <c r="L39" s="176">
        <v>2700.5078589134996</v>
      </c>
      <c r="M39" s="176">
        <v>2844.5129654845227</v>
      </c>
      <c r="N39" s="176">
        <v>2571.094628415</v>
      </c>
      <c r="O39" s="177">
        <v>33629.501476462108</v>
      </c>
    </row>
    <row r="40" spans="1:15">
      <c r="A40" s="172">
        <v>4</v>
      </c>
      <c r="B40" s="173" t="s">
        <v>176</v>
      </c>
      <c r="C40" s="176">
        <v>3453.6300507500937</v>
      </c>
      <c r="D40" s="176">
        <v>3692.5800140112037</v>
      </c>
      <c r="E40" s="176">
        <v>3269.3572637879997</v>
      </c>
      <c r="F40" s="176">
        <v>3735.8383377629998</v>
      </c>
      <c r="G40" s="176">
        <v>3567.9083605619999</v>
      </c>
      <c r="H40" s="176">
        <v>4870.4770788379828</v>
      </c>
      <c r="I40" s="176">
        <v>3554.4147904272845</v>
      </c>
      <c r="J40" s="176">
        <v>2883.2133060360002</v>
      </c>
      <c r="K40" s="176">
        <v>2905.0095183480003</v>
      </c>
      <c r="L40" s="176">
        <v>3320.9200179329996</v>
      </c>
      <c r="M40" s="176">
        <v>3735.4483195290427</v>
      </c>
      <c r="N40" s="176">
        <v>3186.9380173320001</v>
      </c>
      <c r="O40" s="177">
        <v>42175.735075317607</v>
      </c>
    </row>
    <row r="41" spans="1:15">
      <c r="A41" s="172">
        <v>5</v>
      </c>
      <c r="B41" s="173" t="s">
        <v>177</v>
      </c>
      <c r="C41" s="176">
        <v>154.11751679166011</v>
      </c>
      <c r="D41" s="176">
        <v>161.04668675168776</v>
      </c>
      <c r="E41" s="176">
        <v>140.80547833200001</v>
      </c>
      <c r="F41" s="176">
        <v>163.75708728000001</v>
      </c>
      <c r="G41" s="176">
        <v>188.38339689600005</v>
      </c>
      <c r="H41" s="176">
        <v>294.94658861128852</v>
      </c>
      <c r="I41" s="176">
        <v>170.18224460431668</v>
      </c>
      <c r="J41" s="176">
        <v>142.04284686000003</v>
      </c>
      <c r="K41" s="176">
        <v>133.05805649999999</v>
      </c>
      <c r="L41" s="176">
        <v>155.13720681600003</v>
      </c>
      <c r="M41" s="176">
        <v>152.80780732646716</v>
      </c>
      <c r="N41" s="176">
        <v>149.37344283600001</v>
      </c>
      <c r="O41" s="177">
        <v>2005.6583596054206</v>
      </c>
    </row>
    <row r="42" spans="1:15">
      <c r="A42" s="172">
        <v>8</v>
      </c>
      <c r="B42" s="173" t="s">
        <v>178</v>
      </c>
      <c r="C42" s="176">
        <v>3919.1214715725814</v>
      </c>
      <c r="D42" s="176">
        <v>4123.7660698582768</v>
      </c>
      <c r="E42" s="176">
        <v>3739.6398844439996</v>
      </c>
      <c r="F42" s="176">
        <v>4026.3317073360004</v>
      </c>
      <c r="G42" s="176">
        <v>4050.657143676</v>
      </c>
      <c r="H42" s="176">
        <v>4023.8798399487282</v>
      </c>
      <c r="I42" s="176">
        <v>4039.516785753046</v>
      </c>
      <c r="J42" s="176">
        <v>3562.2406562040005</v>
      </c>
      <c r="K42" s="176">
        <v>3918.2191343640002</v>
      </c>
      <c r="L42" s="176">
        <v>4276.0109568959997</v>
      </c>
      <c r="M42" s="176">
        <v>4121.82627511587</v>
      </c>
      <c r="N42" s="176">
        <v>3538.7766398520002</v>
      </c>
      <c r="O42" s="177">
        <v>47339.98656502051</v>
      </c>
    </row>
    <row r="43" spans="1:15">
      <c r="A43" s="172">
        <v>9</v>
      </c>
      <c r="B43" s="173" t="s">
        <v>179</v>
      </c>
      <c r="C43" s="176">
        <v>64.711407888249653</v>
      </c>
      <c r="D43" s="176">
        <v>56.451160242573742</v>
      </c>
      <c r="E43" s="176">
        <v>54.698913796500001</v>
      </c>
      <c r="F43" s="176">
        <v>66.458674107000007</v>
      </c>
      <c r="G43" s="176">
        <v>49.256065251000003</v>
      </c>
      <c r="H43" s="176">
        <v>46.241388263575402</v>
      </c>
      <c r="I43" s="176">
        <v>50.715132027473146</v>
      </c>
      <c r="J43" s="176">
        <v>42.50824772850001</v>
      </c>
      <c r="K43" s="176">
        <v>57.223110779999999</v>
      </c>
      <c r="L43" s="176">
        <v>56.63992335750001</v>
      </c>
      <c r="M43" s="176">
        <v>64.830036364667123</v>
      </c>
      <c r="N43" s="176">
        <v>48.570892083000011</v>
      </c>
      <c r="O43" s="177">
        <v>658.30495189003909</v>
      </c>
    </row>
    <row r="44" spans="1:15">
      <c r="A44" s="172">
        <v>11</v>
      </c>
      <c r="B44" s="173" t="s">
        <v>180</v>
      </c>
      <c r="C44" s="176">
        <v>9105.5570137995837</v>
      </c>
      <c r="D44" s="176">
        <v>9096.6537742748515</v>
      </c>
      <c r="E44" s="176">
        <v>7965.5125418076004</v>
      </c>
      <c r="F44" s="176">
        <v>8804.5003748774998</v>
      </c>
      <c r="G44" s="176">
        <v>8972.225191277701</v>
      </c>
      <c r="H44" s="176">
        <v>8022.093307224136</v>
      </c>
      <c r="I44" s="176">
        <v>8665.4613358854185</v>
      </c>
      <c r="J44" s="176">
        <v>7810.4721194863923</v>
      </c>
      <c r="K44" s="176">
        <v>7688.0529689200921</v>
      </c>
      <c r="L44" s="176">
        <v>8584.6048108297746</v>
      </c>
      <c r="M44" s="176">
        <v>8865.6466826251544</v>
      </c>
      <c r="N44" s="176">
        <v>7854.5538643235768</v>
      </c>
      <c r="O44" s="177">
        <v>101435.33398533177</v>
      </c>
    </row>
    <row r="45" spans="1:15">
      <c r="A45" s="172">
        <v>12</v>
      </c>
      <c r="B45" s="173" t="s">
        <v>181</v>
      </c>
      <c r="C45" s="176">
        <v>3767.1575351623515</v>
      </c>
      <c r="D45" s="176">
        <v>4115.4418281845337</v>
      </c>
      <c r="E45" s="176">
        <v>3610.5925189083</v>
      </c>
      <c r="F45" s="176">
        <v>4049.0701032512998</v>
      </c>
      <c r="G45" s="176">
        <v>3823.0058073483006</v>
      </c>
      <c r="H45" s="176">
        <v>3914.6999948788662</v>
      </c>
      <c r="I45" s="176">
        <v>4130.8811119303155</v>
      </c>
      <c r="J45" s="176">
        <v>3828.0314664776702</v>
      </c>
      <c r="K45" s="176">
        <v>3660.2771431398664</v>
      </c>
      <c r="L45" s="176">
        <v>4047.6694572768424</v>
      </c>
      <c r="M45" s="176">
        <v>4293.6119907077109</v>
      </c>
      <c r="N45" s="176">
        <v>3754.0420448867999</v>
      </c>
      <c r="O45" s="177">
        <v>46994.481002152854</v>
      </c>
    </row>
    <row r="46" spans="1:15">
      <c r="A46" s="172">
        <v>13</v>
      </c>
      <c r="B46" s="173" t="s">
        <v>182</v>
      </c>
      <c r="C46" s="176">
        <v>728.07629809137177</v>
      </c>
      <c r="D46" s="176">
        <v>753.45044704020154</v>
      </c>
      <c r="E46" s="176">
        <v>695.46640848080006</v>
      </c>
      <c r="F46" s="176">
        <v>724.44750037669996</v>
      </c>
      <c r="G46" s="176">
        <v>708.83880077029994</v>
      </c>
      <c r="H46" s="176">
        <v>703.18852777740562</v>
      </c>
      <c r="I46" s="176">
        <v>764.09424468604311</v>
      </c>
      <c r="J46" s="176">
        <v>714.88138955249985</v>
      </c>
      <c r="K46" s="176">
        <v>671.73798489000012</v>
      </c>
      <c r="L46" s="176">
        <v>685.87238252062502</v>
      </c>
      <c r="M46" s="176">
        <v>686.97573393818561</v>
      </c>
      <c r="N46" s="176">
        <v>664.50630451687493</v>
      </c>
      <c r="O46" s="175">
        <v>8501.5360226410066</v>
      </c>
    </row>
    <row r="47" spans="1:15">
      <c r="A47" s="172">
        <v>15</v>
      </c>
      <c r="B47" s="173" t="s">
        <v>183</v>
      </c>
      <c r="C47" s="176">
        <v>245.80956037328522</v>
      </c>
      <c r="D47" s="176">
        <v>262.69998147784611</v>
      </c>
      <c r="E47" s="176">
        <v>241.77218473553674</v>
      </c>
      <c r="F47" s="176">
        <v>359.21401580282651</v>
      </c>
      <c r="G47" s="176">
        <v>298.38959917186691</v>
      </c>
      <c r="H47" s="176">
        <v>269.11143977186515</v>
      </c>
      <c r="I47" s="176">
        <v>279.87314937396201</v>
      </c>
      <c r="J47" s="176">
        <v>235.40036188279558</v>
      </c>
      <c r="K47" s="176">
        <v>246.9436899075954</v>
      </c>
      <c r="L47" s="176">
        <v>262.82314705183114</v>
      </c>
      <c r="M47" s="176">
        <v>356.54843618759867</v>
      </c>
      <c r="N47" s="176">
        <v>263.65607334066772</v>
      </c>
      <c r="O47" s="177">
        <v>3322.2416390776775</v>
      </c>
    </row>
    <row r="48" spans="1:15">
      <c r="A48" s="172">
        <v>18</v>
      </c>
      <c r="B48" s="173" t="s">
        <v>184</v>
      </c>
      <c r="C48" s="176">
        <v>1238.2984553918004</v>
      </c>
      <c r="D48" s="176">
        <v>1287.3415796605154</v>
      </c>
      <c r="E48" s="176">
        <v>1109.2201116506499</v>
      </c>
      <c r="F48" s="176">
        <v>1212.52290817775</v>
      </c>
      <c r="G48" s="176">
        <v>1282.17724147575</v>
      </c>
      <c r="H48" s="176">
        <v>1076.1216946107054</v>
      </c>
      <c r="I48" s="176">
        <v>1179.9444401579469</v>
      </c>
      <c r="J48" s="176">
        <v>1103.6408263349999</v>
      </c>
      <c r="K48" s="176">
        <v>1156.5837299418749</v>
      </c>
      <c r="L48" s="176">
        <v>1175.3345327456248</v>
      </c>
      <c r="M48" s="176">
        <v>1229.7250120605493</v>
      </c>
      <c r="N48" s="176">
        <v>1106.186054034375</v>
      </c>
      <c r="O48" s="175">
        <v>14157.096586242542</v>
      </c>
    </row>
    <row r="49" spans="1:16" ht="13.5" thickBot="1">
      <c r="A49" s="178" t="s">
        <v>185</v>
      </c>
      <c r="B49" s="179"/>
      <c r="C49" s="180">
        <v>41620.322811899227</v>
      </c>
      <c r="D49" s="180">
        <v>43430.143272466397</v>
      </c>
      <c r="E49" s="180">
        <v>37935.537036444483</v>
      </c>
      <c r="F49" s="180">
        <v>42824.52313151228</v>
      </c>
      <c r="G49" s="180">
        <v>42451.441961867669</v>
      </c>
      <c r="H49" s="180">
        <v>41347.903597030374</v>
      </c>
      <c r="I49" s="180">
        <v>42442.803886535752</v>
      </c>
      <c r="J49" s="180">
        <v>38385.999082616618</v>
      </c>
      <c r="K49" s="180">
        <v>39160.702105361306</v>
      </c>
      <c r="L49" s="180">
        <v>40920.817336514447</v>
      </c>
      <c r="M49" s="180">
        <v>43952.018139674183</v>
      </c>
      <c r="N49" s="180">
        <v>37811.039050465915</v>
      </c>
      <c r="O49" s="181">
        <v>492283.25141238852</v>
      </c>
    </row>
    <row r="50" spans="1:16">
      <c r="O50" s="117" t="s">
        <v>148</v>
      </c>
    </row>
    <row r="52" spans="1:16">
      <c r="O52" s="116" t="s">
        <v>32</v>
      </c>
    </row>
    <row r="53" spans="1:16">
      <c r="M53" s="158"/>
      <c r="N53" s="159" t="s">
        <v>186</v>
      </c>
      <c r="O53" s="160">
        <f>(-O49+O31)*1000</f>
        <v>3177.3296562605537</v>
      </c>
    </row>
    <row r="54" spans="1:16">
      <c r="M54" s="158"/>
      <c r="N54" s="159" t="s">
        <v>187</v>
      </c>
      <c r="O54" s="160">
        <f>'Page 12.3.4'!E28</f>
        <v>178.10599419703513</v>
      </c>
      <c r="P54" s="111" t="s">
        <v>188</v>
      </c>
    </row>
    <row r="55" spans="1:16">
      <c r="M55" s="158"/>
      <c r="N55" s="159" t="s">
        <v>189</v>
      </c>
      <c r="O55" s="183">
        <f>'Page 12.3.4'!E32</f>
        <v>227.39321541576646</v>
      </c>
      <c r="P55" s="111" t="s">
        <v>188</v>
      </c>
    </row>
    <row r="56" spans="1:16">
      <c r="M56" s="158"/>
      <c r="N56" s="159"/>
      <c r="O56" s="160">
        <f>SUM(O53:O55)</f>
        <v>3582.8288658733554</v>
      </c>
    </row>
    <row r="57" spans="1:16">
      <c r="M57" s="158"/>
      <c r="N57" s="159" t="s">
        <v>151</v>
      </c>
      <c r="O57" s="161">
        <f>'Page 12.3.1'!C64/'Page 12.3.1'!C60</f>
        <v>0.7101458105160483</v>
      </c>
    </row>
    <row r="58" spans="1:16" ht="13.5" thickBot="1">
      <c r="M58" s="158"/>
      <c r="N58" s="159" t="s">
        <v>152</v>
      </c>
      <c r="O58" s="184">
        <f>O56*O57</f>
        <v>2544.3309088959281</v>
      </c>
    </row>
    <row r="59" spans="1:16" ht="13.5" thickTop="1">
      <c r="N59" s="185"/>
      <c r="O59" s="117" t="s">
        <v>108</v>
      </c>
    </row>
    <row r="65" spans="2:15">
      <c r="B65" s="18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2:15">
      <c r="B66" s="18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2:15">
      <c r="B67" s="18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2:15">
      <c r="B68" s="18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2:15">
      <c r="B69" s="18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2:15">
      <c r="B70" s="18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2:15">
      <c r="B71" s="18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2:15">
      <c r="B72" s="18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2:15">
      <c r="B73" s="18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2:15">
      <c r="B74" s="18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2:15">
      <c r="B75" s="18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</row>
    <row r="76" spans="2:15">
      <c r="O76" s="116"/>
    </row>
  </sheetData>
  <mergeCells count="1">
    <mergeCell ref="A15:O15"/>
  </mergeCells>
  <pageMargins left="1" right="0.5" top="1" bottom="0.75" header="0.55000000000000004" footer="0.55000000000000004"/>
  <pageSetup scale="59" orientation="landscape" r:id="rId1"/>
  <headerFooter>
    <oddFooter>&amp;C&amp;"Arial,Regular"&amp;10Page 12.3.3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view="pageBreakPreview" topLeftCell="A16" zoomScale="60" zoomScaleNormal="100" workbookViewId="0">
      <selection activeCell="F80" sqref="F80"/>
    </sheetView>
  </sheetViews>
  <sheetFormatPr defaultColWidth="9.140625" defaultRowHeight="12.75"/>
  <cols>
    <col min="1" max="1" width="12.85546875" style="111" customWidth="1"/>
    <col min="2" max="2" width="9.140625" style="111"/>
    <col min="3" max="3" width="42" style="111" bestFit="1" customWidth="1"/>
    <col min="4" max="4" width="14.28515625" style="111" bestFit="1" customWidth="1"/>
    <col min="5" max="5" width="15.28515625" style="111" bestFit="1" customWidth="1"/>
    <col min="6" max="6" width="15.7109375" style="111" customWidth="1"/>
    <col min="7" max="7" width="12" style="111" customWidth="1"/>
    <col min="8" max="8" width="11.7109375" style="111" customWidth="1"/>
    <col min="9" max="16384" width="9.140625" style="111"/>
  </cols>
  <sheetData>
    <row r="1" spans="1:6">
      <c r="A1" s="6" t="s">
        <v>0</v>
      </c>
    </row>
    <row r="2" spans="1:6">
      <c r="A2" s="6" t="s">
        <v>2</v>
      </c>
    </row>
    <row r="3" spans="1:6">
      <c r="A3" s="14" t="s">
        <v>153</v>
      </c>
    </row>
    <row r="7" spans="1:6">
      <c r="A7" s="187" t="s">
        <v>190</v>
      </c>
    </row>
    <row r="8" spans="1:6">
      <c r="A8" s="187"/>
    </row>
    <row r="9" spans="1:6" ht="13.5" thickBot="1">
      <c r="A9" s="187"/>
    </row>
    <row r="10" spans="1:6">
      <c r="A10" s="188" t="s">
        <v>191</v>
      </c>
      <c r="B10" s="120"/>
      <c r="C10" s="120"/>
      <c r="D10" s="120"/>
      <c r="E10" s="120"/>
      <c r="F10" s="121"/>
    </row>
    <row r="11" spans="1:6">
      <c r="A11" s="189"/>
      <c r="B11" s="182"/>
      <c r="C11" s="182"/>
      <c r="D11" s="182"/>
      <c r="E11" s="190" t="s">
        <v>192</v>
      </c>
      <c r="F11" s="191"/>
    </row>
    <row r="12" spans="1:6">
      <c r="A12" s="189"/>
      <c r="B12" s="182"/>
      <c r="C12" s="182"/>
      <c r="D12" s="115" t="s">
        <v>193</v>
      </c>
      <c r="E12" s="192" t="s">
        <v>194</v>
      </c>
      <c r="F12" s="193" t="s">
        <v>195</v>
      </c>
    </row>
    <row r="13" spans="1:6">
      <c r="A13" s="194" t="s">
        <v>196</v>
      </c>
      <c r="B13" s="165"/>
      <c r="C13" s="165"/>
      <c r="D13" s="45">
        <v>470697552.81</v>
      </c>
      <c r="E13" s="195">
        <f>D13</f>
        <v>470697552.81</v>
      </c>
      <c r="F13" s="191"/>
    </row>
    <row r="14" spans="1:6">
      <c r="A14" s="194" t="s">
        <v>197</v>
      </c>
      <c r="B14" s="165"/>
      <c r="C14" s="165"/>
      <c r="D14" s="45">
        <f>'Page 12.3.3'!O49*1000</f>
        <v>492283251.4123885</v>
      </c>
      <c r="E14" s="196">
        <f>'Page 12.3.3'!O31*1000</f>
        <v>492286428.74204481</v>
      </c>
      <c r="F14" s="191"/>
    </row>
    <row r="15" spans="1:6">
      <c r="A15" s="194"/>
      <c r="B15" s="165"/>
      <c r="C15" s="165" t="s">
        <v>198</v>
      </c>
      <c r="D15" s="144">
        <f>D14/D13-1</f>
        <v>4.5858956507262016E-2</v>
      </c>
      <c r="E15" s="144">
        <f>E14/E13-1</f>
        <v>4.586570676469881E-2</v>
      </c>
      <c r="F15" s="197">
        <f>E15-D15</f>
        <v>6.7502574367939161E-6</v>
      </c>
    </row>
    <row r="16" spans="1:6">
      <c r="A16" s="189"/>
      <c r="B16" s="182"/>
      <c r="C16" s="182"/>
      <c r="D16" s="182"/>
      <c r="E16" s="182"/>
      <c r="F16" s="191"/>
    </row>
    <row r="17" spans="1:6">
      <c r="A17" s="189"/>
      <c r="B17" s="182"/>
      <c r="C17" s="182"/>
      <c r="D17" s="182"/>
      <c r="E17" s="190"/>
      <c r="F17" s="191"/>
    </row>
    <row r="18" spans="1:6">
      <c r="A18" s="189"/>
      <c r="B18" s="182"/>
      <c r="C18" s="182"/>
      <c r="D18" s="182"/>
      <c r="E18" s="190" t="s">
        <v>199</v>
      </c>
      <c r="F18" s="191"/>
    </row>
    <row r="19" spans="1:6">
      <c r="A19" s="189"/>
      <c r="B19" s="182"/>
      <c r="C19" s="115"/>
      <c r="D19" s="115" t="s">
        <v>193</v>
      </c>
      <c r="E19" s="115" t="s">
        <v>200</v>
      </c>
      <c r="F19" s="191"/>
    </row>
    <row r="20" spans="1:6">
      <c r="A20" s="189" t="s">
        <v>201</v>
      </c>
      <c r="B20" s="182"/>
      <c r="C20" s="196"/>
      <c r="D20" s="196">
        <v>1394181.0099999995</v>
      </c>
      <c r="E20" s="196">
        <f>D20*$F$15</f>
        <v>9.4110807309893492</v>
      </c>
      <c r="F20" s="198"/>
    </row>
    <row r="21" spans="1:6">
      <c r="A21" s="189" t="s">
        <v>67</v>
      </c>
      <c r="B21" s="182"/>
      <c r="C21" s="196"/>
      <c r="D21" s="196">
        <v>-1109848.8000000003</v>
      </c>
      <c r="E21" s="196">
        <f>D21*$F$15</f>
        <v>-7.4917651159168059</v>
      </c>
      <c r="F21" s="191"/>
    </row>
    <row r="22" spans="1:6">
      <c r="A22" s="189" t="s">
        <v>202</v>
      </c>
      <c r="B22" s="182"/>
      <c r="C22" s="196"/>
      <c r="D22" s="196">
        <v>6795791.3900000006</v>
      </c>
      <c r="E22" s="196">
        <f>D22*$F$15</f>
        <v>45.873341369247569</v>
      </c>
      <c r="F22" s="191"/>
    </row>
    <row r="23" spans="1:6">
      <c r="A23" s="199" t="s">
        <v>91</v>
      </c>
      <c r="B23" s="182"/>
      <c r="C23" s="196"/>
      <c r="D23" s="196">
        <v>874586.66999999981</v>
      </c>
      <c r="E23" s="196">
        <f t="shared" ref="E23:E27" si="0">D23*$F$15</f>
        <v>5.9036851732883253</v>
      </c>
      <c r="F23" s="191"/>
    </row>
    <row r="24" spans="1:6" ht="38.25">
      <c r="A24" s="199" t="s">
        <v>203</v>
      </c>
      <c r="B24" s="182"/>
      <c r="C24" s="196"/>
      <c r="D24" s="196">
        <f>C76</f>
        <v>0</v>
      </c>
      <c r="E24" s="196">
        <f t="shared" si="0"/>
        <v>0</v>
      </c>
      <c r="F24" s="191"/>
    </row>
    <row r="25" spans="1:6">
      <c r="A25" s="199" t="s">
        <v>94</v>
      </c>
      <c r="B25" s="182"/>
      <c r="C25" s="196"/>
      <c r="D25" s="196">
        <v>13900402.989999998</v>
      </c>
      <c r="E25" s="196">
        <f t="shared" si="0"/>
        <v>93.831298657679881</v>
      </c>
      <c r="F25" s="191"/>
    </row>
    <row r="26" spans="1:6" ht="25.5">
      <c r="A26" s="199" t="s">
        <v>96</v>
      </c>
      <c r="B26" s="182"/>
      <c r="C26" s="196"/>
      <c r="D26" s="196">
        <v>3189098.11</v>
      </c>
      <c r="E26" s="196">
        <f t="shared" si="0"/>
        <v>21.527233233692922</v>
      </c>
      <c r="F26" s="191"/>
    </row>
    <row r="27" spans="1:6" ht="25.5">
      <c r="A27" s="199" t="s">
        <v>98</v>
      </c>
      <c r="B27" s="182"/>
      <c r="C27" s="196"/>
      <c r="D27" s="196">
        <v>1340855.5499999998</v>
      </c>
      <c r="E27" s="196">
        <f t="shared" si="0"/>
        <v>9.0511201480538954</v>
      </c>
      <c r="F27" s="191"/>
    </row>
    <row r="28" spans="1:6" ht="13.5" thickBot="1">
      <c r="A28" s="200"/>
      <c r="B28" s="201"/>
      <c r="C28" s="201"/>
      <c r="D28" s="201"/>
      <c r="E28" s="202">
        <f>SUM(E20:E27)</f>
        <v>178.10599419703513</v>
      </c>
      <c r="F28" s="203" t="s">
        <v>204</v>
      </c>
    </row>
    <row r="29" spans="1:6" ht="13.5" thickBot="1"/>
    <row r="30" spans="1:6">
      <c r="A30" s="204" t="s">
        <v>205</v>
      </c>
      <c r="B30" s="120"/>
      <c r="C30" s="120"/>
      <c r="D30" s="120"/>
      <c r="E30" s="205">
        <f>F51</f>
        <v>1617806.3351551224</v>
      </c>
      <c r="F30" s="111" t="s">
        <v>115</v>
      </c>
    </row>
    <row r="31" spans="1:6">
      <c r="A31" s="189" t="s">
        <v>206</v>
      </c>
      <c r="B31" s="182"/>
      <c r="C31" s="182"/>
      <c r="D31" s="182"/>
      <c r="E31" s="206">
        <f>F71</f>
        <v>1617578.9419397067</v>
      </c>
      <c r="F31" s="111" t="s">
        <v>115</v>
      </c>
    </row>
    <row r="32" spans="1:6" ht="13.5" thickBot="1">
      <c r="A32" s="200" t="s">
        <v>117</v>
      </c>
      <c r="B32" s="201"/>
      <c r="C32" s="201"/>
      <c r="D32" s="201"/>
      <c r="E32" s="207">
        <f>E30-E31</f>
        <v>227.39321541576646</v>
      </c>
      <c r="F32" s="208" t="s">
        <v>204</v>
      </c>
    </row>
    <row r="33" spans="1:6" ht="13.5" thickBot="1"/>
    <row r="34" spans="1:6">
      <c r="A34" s="119" t="s">
        <v>207</v>
      </c>
      <c r="B34" s="120"/>
      <c r="C34" s="120"/>
      <c r="D34" s="120"/>
      <c r="E34" s="120"/>
      <c r="F34" s="121"/>
    </row>
    <row r="35" spans="1:6">
      <c r="A35" s="122"/>
      <c r="B35" s="123"/>
      <c r="C35" s="123"/>
      <c r="D35" s="154" t="s">
        <v>110</v>
      </c>
      <c r="E35" s="154" t="s">
        <v>111</v>
      </c>
      <c r="F35" s="155" t="s">
        <v>112</v>
      </c>
    </row>
    <row r="36" spans="1:6">
      <c r="A36" s="126" t="s">
        <v>120</v>
      </c>
      <c r="B36" s="123"/>
      <c r="C36" s="123"/>
      <c r="D36" s="128"/>
      <c r="E36" s="128"/>
      <c r="F36" s="129"/>
    </row>
    <row r="37" spans="1:6">
      <c r="A37" s="122"/>
      <c r="B37" s="123" t="s">
        <v>121</v>
      </c>
      <c r="C37" s="123"/>
      <c r="D37" s="45">
        <v>21601917.029812433</v>
      </c>
      <c r="E37" s="45">
        <v>21601917.029812433</v>
      </c>
      <c r="F37" s="130"/>
    </row>
    <row r="38" spans="1:6">
      <c r="A38" s="122"/>
      <c r="B38" s="123" t="s">
        <v>123</v>
      </c>
      <c r="C38" s="123"/>
      <c r="D38" s="131">
        <v>794655.41865351424</v>
      </c>
      <c r="E38" s="132">
        <v>794655.41865351424</v>
      </c>
      <c r="F38" s="133"/>
    </row>
    <row r="39" spans="1:6">
      <c r="A39" s="122"/>
      <c r="B39" s="123"/>
      <c r="C39" s="123"/>
      <c r="D39" s="134">
        <v>22396572.448465947</v>
      </c>
      <c r="E39" s="134">
        <v>22396572.448465947</v>
      </c>
      <c r="F39" s="133"/>
    </row>
    <row r="40" spans="1:6">
      <c r="A40" s="122"/>
      <c r="B40" s="123"/>
      <c r="C40" s="123"/>
      <c r="D40" s="134"/>
      <c r="E40" s="134"/>
      <c r="F40" s="133"/>
    </row>
    <row r="41" spans="1:6">
      <c r="A41" s="122"/>
      <c r="B41" s="123" t="s">
        <v>126</v>
      </c>
      <c r="C41" s="123"/>
      <c r="D41" s="135">
        <v>0.93120242136968223</v>
      </c>
      <c r="E41" s="135">
        <v>0.97877978333235771</v>
      </c>
      <c r="F41" s="130"/>
    </row>
    <row r="42" spans="1:6">
      <c r="A42" s="122"/>
      <c r="B42" s="123" t="s">
        <v>128</v>
      </c>
      <c r="C42" s="123"/>
      <c r="D42" s="134">
        <v>20855742.494393002</v>
      </c>
      <c r="E42" s="134">
        <v>21921312.328496952</v>
      </c>
      <c r="F42" s="130"/>
    </row>
    <row r="43" spans="1:6">
      <c r="A43" s="122"/>
      <c r="B43" s="123" t="s">
        <v>131</v>
      </c>
      <c r="C43" s="123"/>
      <c r="D43" s="136">
        <v>6.2E-2</v>
      </c>
      <c r="E43" s="136">
        <v>1.4500000000000001E-2</v>
      </c>
      <c r="F43" s="133"/>
    </row>
    <row r="44" spans="1:6">
      <c r="A44" s="122"/>
      <c r="B44" s="123" t="s">
        <v>133</v>
      </c>
      <c r="C44" s="123"/>
      <c r="D44" s="137">
        <v>1293056.0346523661</v>
      </c>
      <c r="E44" s="137">
        <v>317859.0287632058</v>
      </c>
      <c r="F44" s="138"/>
    </row>
    <row r="45" spans="1:6">
      <c r="A45" s="122"/>
      <c r="B45" s="123"/>
      <c r="C45" s="123"/>
      <c r="D45" s="134"/>
      <c r="E45" s="134"/>
      <c r="F45" s="139"/>
    </row>
    <row r="46" spans="1:6">
      <c r="A46" s="122"/>
      <c r="B46" s="123" t="s">
        <v>136</v>
      </c>
      <c r="C46" s="123"/>
      <c r="D46" s="140">
        <v>6.8797578630317768E-2</v>
      </c>
      <c r="E46" s="140">
        <v>2.1220216667642289E-2</v>
      </c>
      <c r="F46" s="141"/>
    </row>
    <row r="47" spans="1:6">
      <c r="A47" s="122"/>
      <c r="B47" s="123" t="s">
        <v>138</v>
      </c>
      <c r="C47" s="123"/>
      <c r="D47" s="142">
        <v>1540829.9540729446</v>
      </c>
      <c r="E47" s="142">
        <v>475260.11996899516</v>
      </c>
      <c r="F47" s="143"/>
    </row>
    <row r="48" spans="1:6">
      <c r="A48" s="122"/>
      <c r="B48" s="123" t="s">
        <v>141</v>
      </c>
      <c r="C48" s="123"/>
      <c r="D48" s="134">
        <v>0</v>
      </c>
      <c r="E48" s="144">
        <v>1.4500000000000001E-2</v>
      </c>
      <c r="F48" s="141"/>
    </row>
    <row r="49" spans="1:6">
      <c r="A49" s="122"/>
      <c r="B49" s="123" t="s">
        <v>143</v>
      </c>
      <c r="C49" s="123"/>
      <c r="D49" s="137">
        <v>0</v>
      </c>
      <c r="E49" s="137">
        <v>6891.2717395504305</v>
      </c>
      <c r="F49" s="138"/>
    </row>
    <row r="50" spans="1:6">
      <c r="A50" s="122"/>
      <c r="B50" s="123"/>
      <c r="C50" s="123"/>
      <c r="D50" s="145"/>
      <c r="E50" s="145"/>
      <c r="F50" s="157"/>
    </row>
    <row r="51" spans="1:6" ht="13.5" thickBot="1">
      <c r="A51" s="146"/>
      <c r="B51" s="147"/>
      <c r="C51" s="148" t="s">
        <v>146</v>
      </c>
      <c r="D51" s="151">
        <v>1293056.0346523661</v>
      </c>
      <c r="E51" s="151">
        <v>324750.30050275626</v>
      </c>
      <c r="F51" s="152">
        <v>1617806.3351551224</v>
      </c>
    </row>
    <row r="52" spans="1:6">
      <c r="A52" s="123"/>
      <c r="B52" s="123"/>
      <c r="C52" s="123"/>
      <c r="D52" s="134"/>
      <c r="E52" s="134"/>
      <c r="F52" s="209" t="s">
        <v>148</v>
      </c>
    </row>
    <row r="53" spans="1:6" ht="13.5" thickBot="1"/>
    <row r="54" spans="1:6">
      <c r="A54" s="119" t="s">
        <v>208</v>
      </c>
      <c r="B54" s="120"/>
      <c r="C54" s="120"/>
      <c r="D54" s="120"/>
      <c r="E54" s="120"/>
      <c r="F54" s="121"/>
    </row>
    <row r="55" spans="1:6">
      <c r="A55" s="122"/>
      <c r="B55" s="123"/>
      <c r="C55" s="123"/>
      <c r="D55" s="113" t="s">
        <v>110</v>
      </c>
      <c r="E55" s="113" t="s">
        <v>111</v>
      </c>
      <c r="F55" s="125" t="s">
        <v>112</v>
      </c>
    </row>
    <row r="56" spans="1:6">
      <c r="A56" s="126" t="s">
        <v>120</v>
      </c>
      <c r="B56" s="123"/>
      <c r="C56" s="123"/>
      <c r="D56" s="128"/>
      <c r="E56" s="128"/>
      <c r="F56" s="129"/>
    </row>
    <row r="57" spans="1:6">
      <c r="A57" s="122"/>
      <c r="B57" s="123" t="s">
        <v>121</v>
      </c>
      <c r="C57" s="123"/>
      <c r="D57" s="45">
        <v>21598737.780840494</v>
      </c>
      <c r="E57" s="45">
        <v>21598737.780840494</v>
      </c>
      <c r="F57" s="130"/>
    </row>
    <row r="58" spans="1:6">
      <c r="A58" s="122"/>
      <c r="B58" s="123" t="s">
        <v>123</v>
      </c>
      <c r="C58" s="123"/>
      <c r="D58" s="131">
        <v>794655.41865351424</v>
      </c>
      <c r="E58" s="132">
        <v>794655.41865351424</v>
      </c>
      <c r="F58" s="133"/>
    </row>
    <row r="59" spans="1:6">
      <c r="A59" s="122"/>
      <c r="B59" s="123"/>
      <c r="C59" s="123"/>
      <c r="D59" s="134">
        <v>22393393.199494008</v>
      </c>
      <c r="E59" s="134">
        <v>22393393.199494008</v>
      </c>
      <c r="F59" s="133"/>
    </row>
    <row r="60" spans="1:6">
      <c r="A60" s="122"/>
      <c r="B60" s="123"/>
      <c r="C60" s="123"/>
      <c r="D60" s="134"/>
      <c r="E60" s="134"/>
      <c r="F60" s="133"/>
    </row>
    <row r="61" spans="1:6">
      <c r="A61" s="122"/>
      <c r="B61" s="123" t="s">
        <v>126</v>
      </c>
      <c r="C61" s="123"/>
      <c r="D61" s="135">
        <v>0.93120404800426759</v>
      </c>
      <c r="E61" s="135">
        <v>0.97877991779870444</v>
      </c>
      <c r="F61" s="130"/>
    </row>
    <row r="62" spans="1:6">
      <c r="A62" s="122"/>
      <c r="B62" s="123" t="s">
        <v>128</v>
      </c>
      <c r="C62" s="123"/>
      <c r="D62" s="134">
        <v>20852818.395920057</v>
      </c>
      <c r="E62" s="134">
        <v>21918203.555034813</v>
      </c>
      <c r="F62" s="130"/>
    </row>
    <row r="63" spans="1:6">
      <c r="A63" s="122"/>
      <c r="B63" s="123" t="s">
        <v>131</v>
      </c>
      <c r="C63" s="123"/>
      <c r="D63" s="136">
        <v>6.2E-2</v>
      </c>
      <c r="E63" s="136">
        <v>1.4500000000000001E-2</v>
      </c>
      <c r="F63" s="133"/>
    </row>
    <row r="64" spans="1:6">
      <c r="A64" s="122"/>
      <c r="B64" s="123" t="s">
        <v>133</v>
      </c>
      <c r="C64" s="123"/>
      <c r="D64" s="137">
        <v>1292874.7405470435</v>
      </c>
      <c r="E64" s="137">
        <v>317813.95154800481</v>
      </c>
      <c r="F64" s="138"/>
    </row>
    <row r="65" spans="1:6">
      <c r="A65" s="122"/>
      <c r="B65" s="123"/>
      <c r="C65" s="123"/>
      <c r="D65" s="134"/>
      <c r="E65" s="134"/>
      <c r="F65" s="139"/>
    </row>
    <row r="66" spans="1:6">
      <c r="A66" s="122"/>
      <c r="B66" s="123" t="s">
        <v>136</v>
      </c>
      <c r="C66" s="123"/>
      <c r="D66" s="140">
        <v>6.8795951995732407E-2</v>
      </c>
      <c r="E66" s="140">
        <v>2.1220082201295565E-2</v>
      </c>
      <c r="F66" s="141"/>
    </row>
    <row r="67" spans="1:6">
      <c r="A67" s="122"/>
      <c r="B67" s="123" t="s">
        <v>138</v>
      </c>
      <c r="C67" s="123"/>
      <c r="D67" s="142">
        <v>1540574.8035739504</v>
      </c>
      <c r="E67" s="142">
        <v>475189.64445919596</v>
      </c>
      <c r="F67" s="143"/>
    </row>
    <row r="68" spans="1:6">
      <c r="A68" s="122"/>
      <c r="B68" s="123" t="s">
        <v>141</v>
      </c>
      <c r="C68" s="123"/>
      <c r="D68" s="134">
        <v>0</v>
      </c>
      <c r="E68" s="144">
        <v>1.4500000000000001E-2</v>
      </c>
      <c r="F68" s="141"/>
    </row>
    <row r="69" spans="1:6">
      <c r="A69" s="122"/>
      <c r="B69" s="123" t="s">
        <v>143</v>
      </c>
      <c r="C69" s="123"/>
      <c r="D69" s="137">
        <v>0</v>
      </c>
      <c r="E69" s="137">
        <v>6890.2498446583413</v>
      </c>
      <c r="F69" s="138"/>
    </row>
    <row r="70" spans="1:6">
      <c r="A70" s="122"/>
      <c r="B70" s="123"/>
      <c r="C70" s="123"/>
      <c r="D70" s="145"/>
      <c r="E70" s="145"/>
      <c r="F70" s="141"/>
    </row>
    <row r="71" spans="1:6" ht="13.5" thickBot="1">
      <c r="A71" s="146"/>
      <c r="B71" s="147"/>
      <c r="C71" s="148" t="s">
        <v>146</v>
      </c>
      <c r="D71" s="151">
        <v>1292874.7405470435</v>
      </c>
      <c r="E71" s="151">
        <v>324704.20139266318</v>
      </c>
      <c r="F71" s="152">
        <v>1617578.9419397067</v>
      </c>
    </row>
    <row r="72" spans="1:6">
      <c r="F72" s="117" t="s">
        <v>148</v>
      </c>
    </row>
    <row r="73" spans="1:6" ht="15">
      <c r="A73"/>
      <c r="B73"/>
      <c r="C73"/>
    </row>
    <row r="74" spans="1:6" ht="15">
      <c r="A74"/>
      <c r="B74"/>
      <c r="C74"/>
    </row>
    <row r="75" spans="1:6" ht="15">
      <c r="A75"/>
      <c r="B75"/>
      <c r="C75"/>
    </row>
    <row r="76" spans="1:6" ht="15">
      <c r="A76"/>
      <c r="B76"/>
      <c r="C76"/>
    </row>
  </sheetData>
  <pageMargins left="1" right="0.5" top="1" bottom="0.5" header="0.55000000000000004" footer="0.3"/>
  <pageSetup scale="65" orientation="portrait" r:id="rId1"/>
  <headerFooter>
    <oddHeader>&amp;R&amp;"Arial,Regular"&amp;10Page 12.3.4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zoomScale="60" zoomScaleNormal="100" workbookViewId="0">
      <selection activeCell="H13" sqref="H13"/>
    </sheetView>
  </sheetViews>
  <sheetFormatPr defaultColWidth="9.140625" defaultRowHeight="12.75"/>
  <cols>
    <col min="1" max="1" width="16.42578125" style="111" customWidth="1"/>
    <col min="2" max="2" width="37" style="111" bestFit="1" customWidth="1"/>
    <col min="3" max="3" width="24.42578125" style="111" customWidth="1"/>
    <col min="4" max="4" width="13.5703125" style="111" customWidth="1"/>
    <col min="5" max="5" width="15.5703125" style="111" customWidth="1"/>
    <col min="6" max="6" width="18.7109375" style="111" bestFit="1" customWidth="1"/>
    <col min="7" max="16384" width="9.140625" style="111"/>
  </cols>
  <sheetData>
    <row r="1" spans="1:9">
      <c r="A1" s="6" t="s">
        <v>0</v>
      </c>
    </row>
    <row r="2" spans="1:9">
      <c r="A2" s="6" t="s">
        <v>2</v>
      </c>
    </row>
    <row r="3" spans="1:9">
      <c r="A3" s="14" t="s">
        <v>209</v>
      </c>
    </row>
    <row r="5" spans="1:9" ht="13.5" thickBot="1"/>
    <row r="6" spans="1:9">
      <c r="A6" s="119" t="s">
        <v>210</v>
      </c>
      <c r="B6" s="120"/>
      <c r="C6" s="120"/>
      <c r="D6" s="120"/>
      <c r="E6" s="120"/>
      <c r="F6" s="120"/>
      <c r="G6" s="120"/>
      <c r="H6" s="120"/>
      <c r="I6" s="121"/>
    </row>
    <row r="7" spans="1:9">
      <c r="A7" s="259" t="s">
        <v>211</v>
      </c>
      <c r="B7" s="260"/>
      <c r="C7" s="260"/>
      <c r="D7" s="260"/>
      <c r="E7" s="260"/>
      <c r="F7" s="260"/>
      <c r="G7" s="260"/>
      <c r="H7" s="165"/>
      <c r="I7" s="191"/>
    </row>
    <row r="8" spans="1:9" ht="38.25">
      <c r="A8" s="210"/>
      <c r="B8" s="211" t="s">
        <v>212</v>
      </c>
      <c r="C8" s="211" t="s">
        <v>213</v>
      </c>
      <c r="D8" s="211" t="s">
        <v>214</v>
      </c>
      <c r="E8" s="211" t="s">
        <v>215</v>
      </c>
      <c r="F8" s="211" t="s">
        <v>216</v>
      </c>
      <c r="G8" s="211" t="s">
        <v>217</v>
      </c>
      <c r="H8" s="212" t="s">
        <v>218</v>
      </c>
      <c r="I8" s="191"/>
    </row>
    <row r="9" spans="1:9">
      <c r="A9" s="213" t="s">
        <v>219</v>
      </c>
      <c r="B9" s="214">
        <v>181985232.94554648</v>
      </c>
      <c r="C9" s="214">
        <v>8213063.9890395049</v>
      </c>
      <c r="D9" s="214">
        <v>12660308.995759154</v>
      </c>
      <c r="E9" s="214">
        <v>202858605.93034515</v>
      </c>
      <c r="F9" s="214">
        <v>27627364.709999997</v>
      </c>
      <c r="G9" s="215">
        <v>0.13619025223650758</v>
      </c>
      <c r="H9" s="216" t="s">
        <v>32</v>
      </c>
      <c r="I9" s="191"/>
    </row>
    <row r="10" spans="1:9">
      <c r="A10" s="213" t="s">
        <v>220</v>
      </c>
      <c r="B10" s="214">
        <v>184381780.88186398</v>
      </c>
      <c r="C10" s="214">
        <v>8436965.7110744044</v>
      </c>
      <c r="D10" s="214">
        <v>13877982.70210457</v>
      </c>
      <c r="E10" s="214">
        <v>206696729.29504296</v>
      </c>
      <c r="F10" s="214">
        <v>28057782.390000001</v>
      </c>
      <c r="G10" s="215">
        <v>0.13574371730841359</v>
      </c>
      <c r="H10" s="165"/>
      <c r="I10" s="191"/>
    </row>
    <row r="11" spans="1:9">
      <c r="A11" s="213" t="s">
        <v>221</v>
      </c>
      <c r="B11" s="217">
        <v>184070003.17999998</v>
      </c>
      <c r="C11" s="217">
        <v>8082835.0600000005</v>
      </c>
      <c r="D11" s="217">
        <v>13313861.109999999</v>
      </c>
      <c r="E11" s="217">
        <v>205466699.34999996</v>
      </c>
      <c r="F11" s="217">
        <v>35121692</v>
      </c>
      <c r="G11" s="218">
        <v>0.17093617657317961</v>
      </c>
      <c r="H11" s="219" t="s">
        <v>32</v>
      </c>
      <c r="I11" s="191"/>
    </row>
    <row r="12" spans="1:9">
      <c r="A12" s="213" t="s">
        <v>222</v>
      </c>
      <c r="B12" s="214">
        <v>550437017.00741041</v>
      </c>
      <c r="C12" s="214">
        <v>24732864.76011391</v>
      </c>
      <c r="D12" s="214">
        <v>39852152.807863727</v>
      </c>
      <c r="E12" s="214">
        <v>615022034.57538807</v>
      </c>
      <c r="F12" s="214">
        <v>90806839.099999994</v>
      </c>
      <c r="G12" s="215">
        <v>0.14764810688887453</v>
      </c>
      <c r="H12" s="165" t="s">
        <v>223</v>
      </c>
      <c r="I12" s="191"/>
    </row>
    <row r="13" spans="1:9">
      <c r="A13" s="213"/>
      <c r="B13" s="214"/>
      <c r="C13" s="214"/>
      <c r="D13" s="214"/>
      <c r="E13" s="214"/>
      <c r="F13" s="214"/>
      <c r="G13" s="215"/>
      <c r="H13" s="219"/>
      <c r="I13" s="191"/>
    </row>
    <row r="14" spans="1:9">
      <c r="A14" s="213"/>
      <c r="B14" s="214"/>
      <c r="C14" s="214"/>
      <c r="D14" s="214"/>
      <c r="E14" s="214"/>
      <c r="F14" s="214"/>
      <c r="G14" s="215"/>
      <c r="H14" s="165"/>
      <c r="I14" s="191"/>
    </row>
    <row r="15" spans="1:9" ht="13.5" thickBot="1">
      <c r="A15" s="220" t="s">
        <v>224</v>
      </c>
      <c r="B15" s="221">
        <v>192063375.74864706</v>
      </c>
      <c r="C15" s="221">
        <v>8501536.0226410069</v>
      </c>
      <c r="D15" s="221">
        <v>14157096.586242542</v>
      </c>
      <c r="E15" s="221">
        <v>214722008.35753059</v>
      </c>
      <c r="F15" s="222">
        <v>31703298.041366488</v>
      </c>
      <c r="G15" s="223">
        <v>0.14764810688887453</v>
      </c>
      <c r="H15" s="224" t="s">
        <v>148</v>
      </c>
      <c r="I15" s="225"/>
    </row>
    <row r="16" spans="1:9">
      <c r="A16" s="226" t="s">
        <v>32</v>
      </c>
      <c r="B16" s="227"/>
      <c r="C16" s="227"/>
      <c r="D16" s="227"/>
      <c r="E16" s="227"/>
      <c r="F16" s="228"/>
      <c r="G16" s="229" t="s">
        <v>32</v>
      </c>
      <c r="H16" s="165"/>
    </row>
    <row r="17" spans="1:9" ht="13.5" thickBot="1"/>
    <row r="18" spans="1:9">
      <c r="A18" s="119" t="s">
        <v>225</v>
      </c>
      <c r="B18" s="120"/>
      <c r="C18" s="120"/>
      <c r="D18" s="120"/>
      <c r="E18" s="120"/>
      <c r="F18" s="120"/>
      <c r="G18" s="120"/>
      <c r="H18" s="120"/>
      <c r="I18" s="121"/>
    </row>
    <row r="19" spans="1:9">
      <c r="A19" s="259" t="s">
        <v>211</v>
      </c>
      <c r="B19" s="260"/>
      <c r="C19" s="260"/>
      <c r="D19" s="260"/>
      <c r="E19" s="260"/>
      <c r="F19" s="260"/>
      <c r="G19" s="260"/>
      <c r="H19" s="165"/>
      <c r="I19" s="191"/>
    </row>
    <row r="20" spans="1:9" ht="38.25">
      <c r="A20" s="210"/>
      <c r="B20" s="211" t="s">
        <v>212</v>
      </c>
      <c r="C20" s="211" t="s">
        <v>213</v>
      </c>
      <c r="D20" s="211" t="s">
        <v>214</v>
      </c>
      <c r="E20" s="211" t="s">
        <v>215</v>
      </c>
      <c r="F20" s="211" t="s">
        <v>216</v>
      </c>
      <c r="G20" s="211" t="s">
        <v>217</v>
      </c>
      <c r="H20" s="212" t="s">
        <v>218</v>
      </c>
      <c r="I20" s="191"/>
    </row>
    <row r="21" spans="1:9">
      <c r="A21" s="213" t="s">
        <v>219</v>
      </c>
      <c r="B21" s="214">
        <v>181985232.94554648</v>
      </c>
      <c r="C21" s="214">
        <v>8213063.9890395049</v>
      </c>
      <c r="D21" s="214">
        <v>12660308.995759154</v>
      </c>
      <c r="E21" s="214">
        <v>202858605.93034515</v>
      </c>
      <c r="F21" s="214">
        <v>27627364.709999997</v>
      </c>
      <c r="G21" s="215">
        <v>0.13619025223650758</v>
      </c>
      <c r="H21" s="216" t="s">
        <v>32</v>
      </c>
      <c r="I21" s="191"/>
    </row>
    <row r="22" spans="1:9">
      <c r="A22" s="213" t="s">
        <v>220</v>
      </c>
      <c r="B22" s="214">
        <v>184381780.88186398</v>
      </c>
      <c r="C22" s="214">
        <v>8436965.7110744044</v>
      </c>
      <c r="D22" s="214">
        <v>13877982.70210457</v>
      </c>
      <c r="E22" s="214">
        <v>206696729.29504296</v>
      </c>
      <c r="F22" s="214">
        <v>28057782.390000001</v>
      </c>
      <c r="G22" s="215">
        <v>0.13574371730841359</v>
      </c>
      <c r="H22" s="165"/>
      <c r="I22" s="191"/>
    </row>
    <row r="23" spans="1:9">
      <c r="A23" s="213" t="s">
        <v>221</v>
      </c>
      <c r="B23" s="217">
        <v>184934375.24399996</v>
      </c>
      <c r="C23" s="217">
        <v>8084159.580000001</v>
      </c>
      <c r="D23" s="217">
        <v>13337277.227999996</v>
      </c>
      <c r="E23" s="217">
        <v>206355812.05199996</v>
      </c>
      <c r="F23" s="217">
        <v>34343018.619999997</v>
      </c>
      <c r="G23" s="218">
        <v>0.16642622409562102</v>
      </c>
      <c r="H23" s="219" t="s">
        <v>32</v>
      </c>
      <c r="I23" s="191"/>
    </row>
    <row r="24" spans="1:9">
      <c r="A24" s="213" t="s">
        <v>222</v>
      </c>
      <c r="B24" s="214">
        <v>551301389.07141042</v>
      </c>
      <c r="C24" s="214">
        <v>24734189.280113909</v>
      </c>
      <c r="D24" s="214">
        <v>39875568.92586372</v>
      </c>
      <c r="E24" s="214">
        <v>615911147.2773881</v>
      </c>
      <c r="F24" s="214">
        <v>90028165.719999999</v>
      </c>
      <c r="G24" s="215">
        <v>0.14617070354703937</v>
      </c>
      <c r="H24" s="165" t="s">
        <v>223</v>
      </c>
      <c r="I24" s="191"/>
    </row>
    <row r="25" spans="1:9">
      <c r="A25" s="213"/>
      <c r="B25" s="214"/>
      <c r="C25" s="214"/>
      <c r="D25" s="214"/>
      <c r="E25" s="214"/>
      <c r="F25" s="214"/>
      <c r="G25" s="215"/>
      <c r="H25" s="219"/>
      <c r="I25" s="191"/>
    </row>
    <row r="26" spans="1:9">
      <c r="A26" s="213"/>
      <c r="B26" s="214"/>
      <c r="C26" s="214"/>
      <c r="D26" s="214"/>
      <c r="E26" s="214"/>
      <c r="F26" s="214"/>
      <c r="G26" s="215"/>
      <c r="H26" s="165"/>
      <c r="I26" s="191"/>
    </row>
    <row r="27" spans="1:9" ht="13.5" thickBot="1">
      <c r="A27" s="220" t="s">
        <v>224</v>
      </c>
      <c r="B27" s="221">
        <v>192063375.74864706</v>
      </c>
      <c r="C27" s="221">
        <v>8501536.0226410069</v>
      </c>
      <c r="D27" s="221">
        <v>14157096.586242542</v>
      </c>
      <c r="E27" s="221">
        <v>214722008.35753059</v>
      </c>
      <c r="F27" s="222">
        <v>31386067.028653514</v>
      </c>
      <c r="G27" s="223">
        <v>0.14617070354703937</v>
      </c>
      <c r="H27" s="224" t="s">
        <v>148</v>
      </c>
      <c r="I27" s="225"/>
    </row>
    <row r="29" spans="1:9">
      <c r="A29" s="187" t="s">
        <v>226</v>
      </c>
      <c r="B29" s="187"/>
      <c r="C29" s="187"/>
      <c r="D29" s="187"/>
      <c r="E29" s="187"/>
      <c r="F29" s="230">
        <f>F15-F27</f>
        <v>317231.0127129741</v>
      </c>
    </row>
    <row r="31" spans="1:9" ht="13.5" thickBot="1"/>
    <row r="32" spans="1:9">
      <c r="A32" s="204" t="s">
        <v>205</v>
      </c>
      <c r="B32" s="120"/>
      <c r="C32" s="120"/>
      <c r="D32" s="120"/>
      <c r="E32" s="231">
        <f>F55</f>
        <v>1640494.0134218754</v>
      </c>
      <c r="F32" s="117" t="s">
        <v>115</v>
      </c>
    </row>
    <row r="33" spans="1:7">
      <c r="A33" s="189" t="s">
        <v>206</v>
      </c>
      <c r="B33" s="182"/>
      <c r="C33" s="182"/>
      <c r="D33" s="182"/>
      <c r="E33" s="232">
        <f>F75</f>
        <v>1617578.9419397067</v>
      </c>
      <c r="F33" s="117" t="s">
        <v>115</v>
      </c>
    </row>
    <row r="34" spans="1:7" ht="13.5" thickBot="1">
      <c r="A34" s="200" t="s">
        <v>117</v>
      </c>
      <c r="B34" s="201"/>
      <c r="C34" s="201"/>
      <c r="D34" s="201"/>
      <c r="E34" s="207">
        <f>E32-E33</f>
        <v>22915.071482168743</v>
      </c>
    </row>
    <row r="37" spans="1:7" ht="13.5" thickBot="1"/>
    <row r="38" spans="1:7">
      <c r="A38" s="119" t="s">
        <v>207</v>
      </c>
      <c r="B38" s="120"/>
      <c r="C38" s="120"/>
      <c r="D38" s="120"/>
      <c r="E38" s="120"/>
      <c r="F38" s="121"/>
      <c r="G38" s="182"/>
    </row>
    <row r="39" spans="1:7">
      <c r="A39" s="122"/>
      <c r="B39" s="123"/>
      <c r="C39" s="123"/>
      <c r="D39" s="154" t="s">
        <v>110</v>
      </c>
      <c r="E39" s="154" t="s">
        <v>111</v>
      </c>
      <c r="F39" s="155" t="s">
        <v>112</v>
      </c>
    </row>
    <row r="40" spans="1:7">
      <c r="A40" s="126" t="s">
        <v>120</v>
      </c>
      <c r="B40" s="123"/>
      <c r="C40" s="123"/>
      <c r="D40" s="128"/>
      <c r="E40" s="128"/>
      <c r="F40" s="129"/>
    </row>
    <row r="41" spans="1:7">
      <c r="A41" s="122"/>
      <c r="B41" s="123" t="s">
        <v>121</v>
      </c>
      <c r="C41" s="123"/>
      <c r="D41" s="45">
        <v>21598737.780840494</v>
      </c>
      <c r="E41" s="45">
        <v>21598737.780840494</v>
      </c>
      <c r="F41" s="130"/>
    </row>
    <row r="42" spans="1:7">
      <c r="A42" s="122"/>
      <c r="B42" s="123" t="s">
        <v>123</v>
      </c>
      <c r="C42" s="123"/>
      <c r="D42" s="131">
        <v>1111886.4313664883</v>
      </c>
      <c r="E42" s="132">
        <v>1111886.4313664883</v>
      </c>
      <c r="F42" s="133"/>
    </row>
    <row r="43" spans="1:7">
      <c r="A43" s="122"/>
      <c r="B43" s="123"/>
      <c r="C43" s="123"/>
      <c r="D43" s="134">
        <v>22710624.212206982</v>
      </c>
      <c r="E43" s="134">
        <v>22710624.212206982</v>
      </c>
      <c r="F43" s="133"/>
    </row>
    <row r="44" spans="1:7">
      <c r="A44" s="122"/>
      <c r="B44" s="123"/>
      <c r="C44" s="123"/>
      <c r="D44" s="134"/>
      <c r="E44" s="134"/>
      <c r="F44" s="133"/>
    </row>
    <row r="45" spans="1:7">
      <c r="A45" s="122"/>
      <c r="B45" s="123" t="s">
        <v>126</v>
      </c>
      <c r="C45" s="123"/>
      <c r="D45" s="135">
        <v>0.93120404800426759</v>
      </c>
      <c r="E45" s="135">
        <v>0.97877991779870444</v>
      </c>
      <c r="F45" s="130"/>
    </row>
    <row r="46" spans="1:7">
      <c r="A46" s="122"/>
      <c r="B46" s="123" t="s">
        <v>128</v>
      </c>
      <c r="C46" s="123"/>
      <c r="D46" s="134">
        <v>21148225.199110873</v>
      </c>
      <c r="E46" s="134">
        <v>22228702.899581216</v>
      </c>
      <c r="F46" s="130"/>
    </row>
    <row r="47" spans="1:7">
      <c r="A47" s="122"/>
      <c r="B47" s="123" t="s">
        <v>131</v>
      </c>
      <c r="C47" s="123"/>
      <c r="D47" s="136">
        <v>6.2E-2</v>
      </c>
      <c r="E47" s="136">
        <v>1.4500000000000001E-2</v>
      </c>
      <c r="F47" s="133"/>
    </row>
    <row r="48" spans="1:7">
      <c r="A48" s="122"/>
      <c r="B48" s="123" t="s">
        <v>133</v>
      </c>
      <c r="C48" s="123"/>
      <c r="D48" s="137">
        <v>1311189.9623448742</v>
      </c>
      <c r="E48" s="137">
        <v>322316.19204392767</v>
      </c>
      <c r="F48" s="138"/>
    </row>
    <row r="49" spans="1:7">
      <c r="A49" s="122"/>
      <c r="B49" s="123"/>
      <c r="C49" s="123"/>
      <c r="D49" s="134"/>
      <c r="E49" s="134"/>
      <c r="F49" s="139"/>
    </row>
    <row r="50" spans="1:7">
      <c r="A50" s="122"/>
      <c r="B50" s="123" t="s">
        <v>136</v>
      </c>
      <c r="C50" s="123"/>
      <c r="D50" s="140">
        <v>6.8795951995732407E-2</v>
      </c>
      <c r="E50" s="140">
        <v>2.1220082201295565E-2</v>
      </c>
      <c r="F50" s="141"/>
    </row>
    <row r="51" spans="1:7">
      <c r="A51" s="122"/>
      <c r="B51" s="123" t="s">
        <v>138</v>
      </c>
      <c r="C51" s="123"/>
      <c r="D51" s="142">
        <v>1562399.0130961097</v>
      </c>
      <c r="E51" s="142">
        <v>481921.31262576551</v>
      </c>
      <c r="F51" s="143"/>
    </row>
    <row r="52" spans="1:7">
      <c r="A52" s="122"/>
      <c r="B52" s="123" t="s">
        <v>141</v>
      </c>
      <c r="C52" s="123"/>
      <c r="D52" s="134">
        <v>0</v>
      </c>
      <c r="E52" s="144">
        <v>1.4500000000000001E-2</v>
      </c>
      <c r="F52" s="141"/>
    </row>
    <row r="53" spans="1:7">
      <c r="A53" s="122"/>
      <c r="B53" s="123" t="s">
        <v>143</v>
      </c>
      <c r="C53" s="123"/>
      <c r="D53" s="137">
        <v>0</v>
      </c>
      <c r="E53" s="137">
        <v>6987.8590330736006</v>
      </c>
      <c r="F53" s="138"/>
    </row>
    <row r="54" spans="1:7">
      <c r="A54" s="122"/>
      <c r="B54" s="123"/>
      <c r="C54" s="123"/>
      <c r="D54" s="145"/>
      <c r="E54" s="145"/>
      <c r="F54" s="157"/>
    </row>
    <row r="55" spans="1:7" ht="13.5" thickBot="1">
      <c r="A55" s="146"/>
      <c r="B55" s="147"/>
      <c r="C55" s="148" t="s">
        <v>146</v>
      </c>
      <c r="D55" s="151">
        <v>1311189.9623448742</v>
      </c>
      <c r="E55" s="151">
        <v>329304.05107700126</v>
      </c>
      <c r="F55" s="152">
        <v>1640494.0134218754</v>
      </c>
      <c r="G55" s="117" t="s">
        <v>148</v>
      </c>
    </row>
    <row r="56" spans="1:7">
      <c r="A56" s="123"/>
      <c r="B56" s="123"/>
      <c r="C56" s="123"/>
      <c r="D56" s="134"/>
      <c r="E56" s="134"/>
      <c r="F56" s="134"/>
      <c r="G56" s="187"/>
    </row>
    <row r="57" spans="1:7" ht="13.5" thickBot="1">
      <c r="G57" s="187"/>
    </row>
    <row r="58" spans="1:7">
      <c r="A58" s="119" t="s">
        <v>208</v>
      </c>
      <c r="B58" s="120"/>
      <c r="C58" s="120"/>
      <c r="D58" s="120"/>
      <c r="E58" s="120"/>
      <c r="F58" s="121"/>
      <c r="G58" s="187"/>
    </row>
    <row r="59" spans="1:7">
      <c r="A59" s="122"/>
      <c r="B59" s="123"/>
      <c r="C59" s="123"/>
      <c r="D59" s="113" t="s">
        <v>110</v>
      </c>
      <c r="E59" s="113" t="s">
        <v>111</v>
      </c>
      <c r="F59" s="125" t="s">
        <v>112</v>
      </c>
      <c r="G59" s="187"/>
    </row>
    <row r="60" spans="1:7">
      <c r="A60" s="126" t="s">
        <v>120</v>
      </c>
      <c r="B60" s="123"/>
      <c r="C60" s="123"/>
      <c r="D60" s="128"/>
      <c r="E60" s="128"/>
      <c r="F60" s="129"/>
      <c r="G60" s="187"/>
    </row>
    <row r="61" spans="1:7">
      <c r="A61" s="122"/>
      <c r="B61" s="123" t="s">
        <v>121</v>
      </c>
      <c r="C61" s="123"/>
      <c r="D61" s="45">
        <v>21598737.780840494</v>
      </c>
      <c r="E61" s="45">
        <v>21598737.780840494</v>
      </c>
      <c r="F61" s="130"/>
      <c r="G61" s="187"/>
    </row>
    <row r="62" spans="1:7">
      <c r="A62" s="122"/>
      <c r="B62" s="123" t="s">
        <v>123</v>
      </c>
      <c r="C62" s="123"/>
      <c r="D62" s="131">
        <v>794655.41865351424</v>
      </c>
      <c r="E62" s="132">
        <v>794655.41865351424</v>
      </c>
      <c r="F62" s="133"/>
      <c r="G62" s="187"/>
    </row>
    <row r="63" spans="1:7">
      <c r="A63" s="122"/>
      <c r="B63" s="123"/>
      <c r="C63" s="123"/>
      <c r="D63" s="134">
        <v>22393393.199494008</v>
      </c>
      <c r="E63" s="134">
        <v>22393393.199494008</v>
      </c>
      <c r="F63" s="133"/>
      <c r="G63" s="187"/>
    </row>
    <row r="64" spans="1:7">
      <c r="A64" s="122"/>
      <c r="B64" s="123"/>
      <c r="C64" s="123"/>
      <c r="D64" s="134"/>
      <c r="E64" s="134"/>
      <c r="F64" s="133"/>
      <c r="G64" s="187"/>
    </row>
    <row r="65" spans="1:7">
      <c r="A65" s="122"/>
      <c r="B65" s="123" t="s">
        <v>126</v>
      </c>
      <c r="C65" s="123"/>
      <c r="D65" s="135">
        <v>0.93120404800426759</v>
      </c>
      <c r="E65" s="135">
        <v>0.97877991779870444</v>
      </c>
      <c r="F65" s="130"/>
      <c r="G65" s="187"/>
    </row>
    <row r="66" spans="1:7">
      <c r="A66" s="122"/>
      <c r="B66" s="123" t="s">
        <v>128</v>
      </c>
      <c r="C66" s="123"/>
      <c r="D66" s="134">
        <v>20852818.395920057</v>
      </c>
      <c r="E66" s="134">
        <v>21918203.555034813</v>
      </c>
      <c r="F66" s="130"/>
      <c r="G66" s="187"/>
    </row>
    <row r="67" spans="1:7">
      <c r="A67" s="122"/>
      <c r="B67" s="123" t="s">
        <v>131</v>
      </c>
      <c r="C67" s="123"/>
      <c r="D67" s="136">
        <v>6.2E-2</v>
      </c>
      <c r="E67" s="136">
        <v>1.4500000000000001E-2</v>
      </c>
      <c r="F67" s="133"/>
      <c r="G67" s="187"/>
    </row>
    <row r="68" spans="1:7">
      <c r="A68" s="122"/>
      <c r="B68" s="123" t="s">
        <v>133</v>
      </c>
      <c r="C68" s="123"/>
      <c r="D68" s="137">
        <v>1292874.7405470435</v>
      </c>
      <c r="E68" s="137">
        <v>317813.95154800481</v>
      </c>
      <c r="F68" s="138"/>
      <c r="G68" s="187"/>
    </row>
    <row r="69" spans="1:7">
      <c r="A69" s="122"/>
      <c r="B69" s="123"/>
      <c r="C69" s="123"/>
      <c r="D69" s="134"/>
      <c r="E69" s="134"/>
      <c r="F69" s="139"/>
      <c r="G69" s="187"/>
    </row>
    <row r="70" spans="1:7">
      <c r="A70" s="122"/>
      <c r="B70" s="123" t="s">
        <v>136</v>
      </c>
      <c r="C70" s="123"/>
      <c r="D70" s="140">
        <v>6.8795951995732407E-2</v>
      </c>
      <c r="E70" s="140">
        <v>2.1220082201295565E-2</v>
      </c>
      <c r="F70" s="141"/>
      <c r="G70" s="187"/>
    </row>
    <row r="71" spans="1:7">
      <c r="A71" s="122"/>
      <c r="B71" s="123" t="s">
        <v>138</v>
      </c>
      <c r="C71" s="123"/>
      <c r="D71" s="142">
        <v>1540574.8035739504</v>
      </c>
      <c r="E71" s="142">
        <v>475189.64445919596</v>
      </c>
      <c r="F71" s="143"/>
      <c r="G71" s="187"/>
    </row>
    <row r="72" spans="1:7">
      <c r="A72" s="122"/>
      <c r="B72" s="123" t="s">
        <v>141</v>
      </c>
      <c r="C72" s="123"/>
      <c r="D72" s="134">
        <v>0</v>
      </c>
      <c r="E72" s="144">
        <v>1.4500000000000001E-2</v>
      </c>
      <c r="F72" s="141"/>
      <c r="G72" s="187"/>
    </row>
    <row r="73" spans="1:7">
      <c r="A73" s="122"/>
      <c r="B73" s="123" t="s">
        <v>143</v>
      </c>
      <c r="C73" s="123"/>
      <c r="D73" s="137">
        <v>0</v>
      </c>
      <c r="E73" s="137">
        <v>6890.2498446583413</v>
      </c>
      <c r="F73" s="138"/>
      <c r="G73" s="187"/>
    </row>
    <row r="74" spans="1:7">
      <c r="A74" s="122"/>
      <c r="B74" s="123"/>
      <c r="C74" s="123"/>
      <c r="D74" s="145"/>
      <c r="E74" s="145"/>
      <c r="F74" s="141"/>
      <c r="G74" s="187"/>
    </row>
    <row r="75" spans="1:7" ht="13.5" thickBot="1">
      <c r="A75" s="146"/>
      <c r="B75" s="147"/>
      <c r="C75" s="148" t="s">
        <v>146</v>
      </c>
      <c r="D75" s="151">
        <v>1292874.7405470435</v>
      </c>
      <c r="E75" s="151">
        <v>324704.20139266318</v>
      </c>
      <c r="F75" s="152">
        <v>1617578.9419397067</v>
      </c>
      <c r="G75" s="117" t="s">
        <v>148</v>
      </c>
    </row>
    <row r="76" spans="1:7">
      <c r="G76" s="187"/>
    </row>
    <row r="77" spans="1:7">
      <c r="E77" s="159" t="s">
        <v>227</v>
      </c>
      <c r="F77" s="160">
        <f>+F29</f>
        <v>317231.0127129741</v>
      </c>
    </row>
    <row r="78" spans="1:7">
      <c r="E78" s="159" t="s">
        <v>189</v>
      </c>
      <c r="F78" s="183">
        <f>+F55-F75</f>
        <v>22915.071482168743</v>
      </c>
    </row>
    <row r="79" spans="1:7">
      <c r="E79" s="159"/>
      <c r="F79" s="160">
        <f>SUM(F77:F78)</f>
        <v>340146.08419514284</v>
      </c>
    </row>
    <row r="80" spans="1:7">
      <c r="E80" s="159" t="s">
        <v>151</v>
      </c>
      <c r="F80" s="161">
        <f>'Page 12.3.1'!C64/'Page 12.3.1'!C60</f>
        <v>0.7101458105160483</v>
      </c>
    </row>
    <row r="81" spans="5:6" ht="13.5" thickBot="1">
      <c r="E81" s="159" t="s">
        <v>152</v>
      </c>
      <c r="F81" s="162">
        <f>F79*F80</f>
        <v>241553.31665461973</v>
      </c>
    </row>
    <row r="82" spans="5:6" ht="13.5" thickTop="1">
      <c r="F82" s="233" t="s">
        <v>108</v>
      </c>
    </row>
  </sheetData>
  <mergeCells count="2">
    <mergeCell ref="A7:G7"/>
    <mergeCell ref="A19:G19"/>
  </mergeCells>
  <pageMargins left="1" right="0.5" top="1" bottom="0.25" header="0.55000000000000004" footer="0.3"/>
  <pageSetup scale="58" orientation="portrait" r:id="rId1"/>
  <headerFooter>
    <oddHeader>&amp;R&amp;"Arial,Regular"&amp;10Page 12.3.5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60" zoomScaleNormal="100" workbookViewId="0">
      <selection activeCell="H13" sqref="H13"/>
    </sheetView>
  </sheetViews>
  <sheetFormatPr defaultColWidth="9.140625" defaultRowHeight="12.75"/>
  <cols>
    <col min="1" max="1" width="27.7109375" style="111" customWidth="1"/>
    <col min="2" max="2" width="14.28515625" style="111" bestFit="1" customWidth="1"/>
    <col min="3" max="3" width="13.28515625" style="111" bestFit="1" customWidth="1"/>
    <col min="4" max="4" width="20.140625" style="111" bestFit="1" customWidth="1"/>
    <col min="5" max="16384" width="9.140625" style="111"/>
  </cols>
  <sheetData>
    <row r="1" spans="1:4">
      <c r="A1" s="6" t="s">
        <v>0</v>
      </c>
    </row>
    <row r="2" spans="1:4">
      <c r="A2" s="6" t="s">
        <v>2</v>
      </c>
    </row>
    <row r="3" spans="1:4">
      <c r="A3" s="14" t="s">
        <v>228</v>
      </c>
    </row>
    <row r="8" spans="1:4">
      <c r="B8" s="234">
        <v>2014</v>
      </c>
      <c r="C8" s="234">
        <v>2015</v>
      </c>
      <c r="D8" s="235" t="s">
        <v>229</v>
      </c>
    </row>
    <row r="9" spans="1:4">
      <c r="A9" s="236" t="s">
        <v>230</v>
      </c>
      <c r="B9" s="237">
        <v>12648000</v>
      </c>
      <c r="C9" s="237">
        <v>8321658.1682603741</v>
      </c>
      <c r="D9" s="238">
        <f>B9*0.5+C9*0.5</f>
        <v>10484829.084130187</v>
      </c>
    </row>
    <row r="10" spans="1:4">
      <c r="A10" s="111" t="s">
        <v>231</v>
      </c>
      <c r="B10" s="160">
        <v>14104494.117432032</v>
      </c>
      <c r="C10" s="160">
        <v>8321658.1682603741</v>
      </c>
      <c r="D10" s="238">
        <f>B10*0.5+C10*0.5</f>
        <v>11213076.142846202</v>
      </c>
    </row>
    <row r="11" spans="1:4">
      <c r="A11" s="111" t="s">
        <v>232</v>
      </c>
      <c r="D11" s="239">
        <f>D9-D10</f>
        <v>-728247.05871601589</v>
      </c>
    </row>
    <row r="12" spans="1:4">
      <c r="A12" s="111" t="s">
        <v>233</v>
      </c>
      <c r="D12" s="240">
        <v>0.9738597821788213</v>
      </c>
    </row>
    <row r="13" spans="1:4">
      <c r="C13" s="159" t="s">
        <v>234</v>
      </c>
      <c r="D13" s="241">
        <f>D11*D12</f>
        <v>-709210.52197354648</v>
      </c>
    </row>
    <row r="15" spans="1:4">
      <c r="C15" s="159" t="s">
        <v>151</v>
      </c>
      <c r="D15" s="161">
        <f>'Page 12.3.1'!C64/'Page 12.3.1'!C60</f>
        <v>0.7101458105160483</v>
      </c>
    </row>
    <row r="16" spans="1:4" ht="13.5" thickBot="1">
      <c r="C16" s="159" t="s">
        <v>152</v>
      </c>
      <c r="D16" s="162">
        <f>D13*D15</f>
        <v>-503642.88095341384</v>
      </c>
    </row>
    <row r="17" spans="4:4" ht="13.5" thickTop="1">
      <c r="D17" s="117" t="s">
        <v>108</v>
      </c>
    </row>
  </sheetData>
  <pageMargins left="1" right="0.45" top="1" bottom="0.5" header="0.55000000000000004" footer="0.3"/>
  <pageSetup orientation="portrait" r:id="rId1"/>
  <headerFooter>
    <oddHeader>&amp;R&amp;"Arial,Regular"&amp;10Page 12.3.6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60" zoomScaleNormal="100" workbookViewId="0">
      <selection activeCell="G28" sqref="G28"/>
    </sheetView>
  </sheetViews>
  <sheetFormatPr defaultRowHeight="12.75"/>
  <cols>
    <col min="1" max="1" width="27.7109375" style="111" customWidth="1"/>
    <col min="2" max="2" width="14.28515625" style="111" bestFit="1" customWidth="1"/>
    <col min="3" max="3" width="13.28515625" style="111" bestFit="1" customWidth="1"/>
    <col min="4" max="4" width="20.140625" style="111" bestFit="1" customWidth="1"/>
    <col min="5" max="16384" width="9.140625" style="111"/>
  </cols>
  <sheetData>
    <row r="1" spans="1:4">
      <c r="A1" s="6" t="s">
        <v>0</v>
      </c>
    </row>
    <row r="2" spans="1:4">
      <c r="A2" s="6" t="s">
        <v>2</v>
      </c>
    </row>
    <row r="3" spans="1:4">
      <c r="A3" s="14" t="s">
        <v>228</v>
      </c>
    </row>
    <row r="7" spans="1:4">
      <c r="B7" s="234">
        <v>2014</v>
      </c>
      <c r="C7" s="234">
        <v>2015</v>
      </c>
      <c r="D7" s="235" t="s">
        <v>229</v>
      </c>
    </row>
    <row r="8" spans="1:4">
      <c r="A8" s="236" t="s">
        <v>230</v>
      </c>
      <c r="B8" s="237">
        <v>-1293708.9999999988</v>
      </c>
      <c r="C8" s="237">
        <v>-1400912.4228707564</v>
      </c>
      <c r="D8" s="238">
        <f>B8*0.5+C8*0.5</f>
        <v>-1347310.7114353776</v>
      </c>
    </row>
    <row r="9" spans="1:4">
      <c r="A9" s="111" t="s">
        <v>231</v>
      </c>
      <c r="B9" s="160">
        <v>-458137.05891740922</v>
      </c>
      <c r="C9" s="160">
        <v>-1400912.4228707564</v>
      </c>
      <c r="D9" s="238">
        <f>B9*0.5+C9*0.5</f>
        <v>-929524.74089408282</v>
      </c>
    </row>
    <row r="10" spans="1:4">
      <c r="A10" s="111" t="s">
        <v>232</v>
      </c>
      <c r="D10" s="239">
        <f>D8-D9</f>
        <v>-417785.97054129478</v>
      </c>
    </row>
    <row r="11" spans="1:4">
      <c r="A11" s="111" t="s">
        <v>233</v>
      </c>
      <c r="D11" s="240">
        <v>0.97594198330687287</v>
      </c>
    </row>
    <row r="12" spans="1:4">
      <c r="C12" s="185" t="s">
        <v>235</v>
      </c>
      <c r="D12" s="241">
        <f>D10*D11</f>
        <v>-407734.86868785799</v>
      </c>
    </row>
    <row r="14" spans="1:4">
      <c r="C14" s="185" t="s">
        <v>151</v>
      </c>
      <c r="D14" s="161">
        <f>'Page 12.3.1'!C64/'Page 12.3.1'!C60</f>
        <v>0.7101458105160483</v>
      </c>
    </row>
    <row r="15" spans="1:4" ht="13.5" thickBot="1">
      <c r="C15" s="185" t="s">
        <v>152</v>
      </c>
      <c r="D15" s="162">
        <f>D12*D14</f>
        <v>-289551.20879999344</v>
      </c>
    </row>
    <row r="16" spans="1:4" ht="13.5" thickTop="1">
      <c r="D16" s="117" t="s">
        <v>108</v>
      </c>
    </row>
  </sheetData>
  <pageMargins left="1" right="0.5" top="1" bottom="0.5" header="0.55000000000000004" footer="0.3"/>
  <pageSetup orientation="portrait" r:id="rId1"/>
  <headerFooter>
    <oddHeader>&amp;R&amp;"Arial,Regular"&amp;10Page 12.3.7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60" zoomScaleNormal="100" workbookViewId="0">
      <selection activeCell="H13" sqref="H13"/>
    </sheetView>
  </sheetViews>
  <sheetFormatPr defaultColWidth="9.140625" defaultRowHeight="12.75"/>
  <cols>
    <col min="1" max="1" width="40.140625" style="111" customWidth="1"/>
    <col min="2" max="2" width="20.85546875" style="111" customWidth="1"/>
    <col min="3" max="3" width="9.140625" style="111" customWidth="1"/>
    <col min="4" max="16384" width="9.140625" style="111"/>
  </cols>
  <sheetData>
    <row r="1" spans="1:9">
      <c r="A1" s="6" t="s">
        <v>0</v>
      </c>
    </row>
    <row r="2" spans="1:9">
      <c r="A2" s="6" t="s">
        <v>2</v>
      </c>
    </row>
    <row r="3" spans="1:9">
      <c r="A3" s="14" t="s">
        <v>236</v>
      </c>
    </row>
    <row r="8" spans="1:9">
      <c r="A8" s="242" t="s">
        <v>237</v>
      </c>
    </row>
    <row r="9" spans="1:9">
      <c r="A9" s="111">
        <v>2011</v>
      </c>
      <c r="B9" s="243">
        <v>190122.31000000014</v>
      </c>
    </row>
    <row r="10" spans="1:9">
      <c r="A10" s="111">
        <v>2012</v>
      </c>
      <c r="B10" s="160">
        <v>77569.669999999955</v>
      </c>
    </row>
    <row r="11" spans="1:9">
      <c r="A11" s="111">
        <v>2013</v>
      </c>
      <c r="B11" s="183">
        <v>504846.04999999987</v>
      </c>
    </row>
    <row r="12" spans="1:9">
      <c r="A12" s="111" t="s">
        <v>238</v>
      </c>
      <c r="B12" s="116">
        <f>AVERAGE(B9:B11)</f>
        <v>257512.67666666667</v>
      </c>
    </row>
    <row r="13" spans="1:9">
      <c r="A13" s="111" t="s">
        <v>239</v>
      </c>
      <c r="B13" s="244">
        <f>B11</f>
        <v>504846.04999999987</v>
      </c>
    </row>
    <row r="14" spans="1:9">
      <c r="A14" s="245" t="s">
        <v>240</v>
      </c>
      <c r="B14" s="195">
        <f>B12-B13</f>
        <v>-247333.37333333321</v>
      </c>
    </row>
    <row r="16" spans="1:9">
      <c r="A16" s="245" t="s">
        <v>151</v>
      </c>
      <c r="B16" s="161">
        <f>'Page 12.3.1'!C64/'Page 12.3.1'!C60</f>
        <v>0.7101458105160483</v>
      </c>
      <c r="C16" s="182"/>
      <c r="D16" s="182"/>
      <c r="E16" s="182"/>
      <c r="F16" s="182"/>
      <c r="H16" s="182"/>
      <c r="I16" s="246"/>
    </row>
    <row r="17" spans="1:9" ht="13.5" thickBot="1">
      <c r="A17" s="245" t="s">
        <v>152</v>
      </c>
      <c r="B17" s="162">
        <f>+B16*B14</f>
        <v>-175642.75887346826</v>
      </c>
      <c r="C17" s="182"/>
      <c r="D17" s="182"/>
      <c r="E17" s="182"/>
      <c r="F17" s="182"/>
      <c r="H17" s="182"/>
      <c r="I17" s="246"/>
    </row>
    <row r="18" spans="1:9" ht="13.5" thickTop="1">
      <c r="A18" s="247"/>
      <c r="B18" s="248" t="s">
        <v>108</v>
      </c>
      <c r="C18" s="182"/>
      <c r="D18" s="182"/>
      <c r="E18" s="182"/>
      <c r="F18" s="182"/>
      <c r="H18" s="182"/>
      <c r="I18" s="246"/>
    </row>
  </sheetData>
  <pageMargins left="1" right="0.5" top="1" bottom="0.5" header="0.55000000000000004" footer="0.3"/>
  <pageSetup orientation="portrait" r:id="rId1"/>
  <headerFooter>
    <oddHeader>&amp;R&amp;"Arial,Regular"&amp;10Page 12.3.8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Page 12.3</vt:lpstr>
      <vt:lpstr>Page 12.3.1</vt:lpstr>
      <vt:lpstr>Page 12.3.2</vt:lpstr>
      <vt:lpstr>Page 12.3.3</vt:lpstr>
      <vt:lpstr>Page 12.3.4</vt:lpstr>
      <vt:lpstr>Page 12.3.5</vt:lpstr>
      <vt:lpstr>Page 12.3.6</vt:lpstr>
      <vt:lpstr>Page 12.3.7</vt:lpstr>
      <vt:lpstr>Page 12.3.8</vt:lpstr>
      <vt:lpstr>Page 12.3.9</vt:lpstr>
      <vt:lpstr>'Page 12.3.1'!Print_Area</vt:lpstr>
      <vt:lpstr>'Page 12.3.2'!Print_Area</vt:lpstr>
      <vt:lpstr>'Page 12.3.3'!Print_Area</vt:lpstr>
      <vt:lpstr>'Page 12.3.4'!Print_Area</vt:lpstr>
      <vt:lpstr>'Page 12.3.1'!Print_Titles</vt:lpstr>
      <vt:lpstr>'Page 12.3.4'!Print_Titles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2014-06-02T18:48:55Z</dcterms:created>
  <dcterms:modified xsi:type="dcterms:W3CDTF">2014-06-04T18:53:42Z</dcterms:modified>
</cp:coreProperties>
</file>